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charts/chartEx10.xml" ContentType="application/vnd.ms-office.chartex+xml"/>
  <Override PartName="/xl/charts/style16.xml" ContentType="application/vnd.ms-office.chartstyle+xml"/>
  <Override PartName="/xl/charts/colors16.xml" ContentType="application/vnd.ms-office.chartcolorstyle+xml"/>
  <Override PartName="/xl/charts/chartEx11.xml" ContentType="application/vnd.ms-office.chartex+xml"/>
  <Override PartName="/xl/charts/style17.xml" ContentType="application/vnd.ms-office.chartstyle+xml"/>
  <Override PartName="/xl/charts/colors17.xml" ContentType="application/vnd.ms-office.chartcolorstyle+xml"/>
  <Override PartName="/xl/charts/chartEx12.xml" ContentType="application/vnd.ms-office.chartex+xml"/>
  <Override PartName="/xl/charts/style18.xml" ContentType="application/vnd.ms-office.chartstyle+xml"/>
  <Override PartName="/xl/charts/colors18.xml" ContentType="application/vnd.ms-office.chartcolorstyle+xml"/>
  <Override PartName="/xl/charts/chartEx13.xml" ContentType="application/vnd.ms-office.chartex+xml"/>
  <Override PartName="/xl/charts/style19.xml" ContentType="application/vnd.ms-office.chartstyle+xml"/>
  <Override PartName="/xl/charts/colors19.xml" ContentType="application/vnd.ms-office.chartcolorstyle+xml"/>
  <Override PartName="/xl/charts/chartEx14.xml" ContentType="application/vnd.ms-office.chartex+xml"/>
  <Override PartName="/xl/charts/style20.xml" ContentType="application/vnd.ms-office.chartstyle+xml"/>
  <Override PartName="/xl/charts/colors20.xml" ContentType="application/vnd.ms-office.chartcolorstyle+xml"/>
  <Override PartName="/xl/charts/chart7.xml" ContentType="application/vnd.openxmlformats-officedocument.drawingml.chart+xml"/>
  <Override PartName="/xl/charts/style21.xml" ContentType="application/vnd.ms-office.chartstyle+xml"/>
  <Override PartName="/xl/charts/colors21.xml" ContentType="application/vnd.ms-office.chartcolorstyle+xml"/>
  <Override PartName="/xl/charts/chart8.xml" ContentType="application/vnd.openxmlformats-officedocument.drawingml.chart+xml"/>
  <Override PartName="/xl/charts/style22.xml" ContentType="application/vnd.ms-office.chartstyle+xml"/>
  <Override PartName="/xl/charts/colors22.xml" ContentType="application/vnd.ms-office.chartcolorstyle+xml"/>
  <Override PartName="/xl/charts/chart9.xml" ContentType="application/vnd.openxmlformats-officedocument.drawingml.chart+xml"/>
  <Override PartName="/xl/charts/style23.xml" ContentType="application/vnd.ms-office.chartstyle+xml"/>
  <Override PartName="/xl/charts/colors23.xml" ContentType="application/vnd.ms-office.chartcolorstyle+xml"/>
  <Override PartName="/xl/charts/chart10.xml" ContentType="application/vnd.openxmlformats-officedocument.drawingml.chart+xml"/>
  <Override PartName="/xl/charts/style24.xml" ContentType="application/vnd.ms-office.chartstyle+xml"/>
  <Override PartName="/xl/charts/colors24.xml" ContentType="application/vnd.ms-office.chartcolorstyle+xml"/>
  <Override PartName="/xl/charts/chart11.xml" ContentType="application/vnd.openxmlformats-officedocument.drawingml.chart+xml"/>
  <Override PartName="/xl/charts/style25.xml" ContentType="application/vnd.ms-office.chartstyle+xml"/>
  <Override PartName="/xl/charts/colors25.xml" ContentType="application/vnd.ms-office.chartcolorstyle+xml"/>
  <Override PartName="/xl/charts/chart12.xml" ContentType="application/vnd.openxmlformats-officedocument.drawingml.chart+xml"/>
  <Override PartName="/xl/charts/style26.xml" ContentType="application/vnd.ms-office.chartstyle+xml"/>
  <Override PartName="/xl/charts/colors26.xml" ContentType="application/vnd.ms-office.chartcolorstyle+xml"/>
  <Override PartName="/xl/charts/chart13.xml" ContentType="application/vnd.openxmlformats-officedocument.drawingml.chart+xml"/>
  <Override PartName="/xl/charts/style27.xml" ContentType="application/vnd.ms-office.chartstyle+xml"/>
  <Override PartName="/xl/charts/colors27.xml" ContentType="application/vnd.ms-office.chartcolorstyle+xml"/>
  <Override PartName="/xl/charts/chart14.xml" ContentType="application/vnd.openxmlformats-officedocument.drawingml.chart+xml"/>
  <Override PartName="/xl/charts/style28.xml" ContentType="application/vnd.ms-office.chartstyle+xml"/>
  <Override PartName="/xl/charts/colors28.xml" ContentType="application/vnd.ms-office.chartcolorstyle+xml"/>
  <Override PartName="/xl/charts/chart15.xml" ContentType="application/vnd.openxmlformats-officedocument.drawingml.chart+xml"/>
  <Override PartName="/xl/charts/style29.xml" ContentType="application/vnd.ms-office.chartstyle+xml"/>
  <Override PartName="/xl/charts/colors29.xml" ContentType="application/vnd.ms-office.chartcolorstyle+xml"/>
  <Override PartName="/xl/charts/chart16.xml" ContentType="application/vnd.openxmlformats-officedocument.drawingml.chart+xml"/>
  <Override PartName="/xl/charts/style30.xml" ContentType="application/vnd.ms-office.chartstyle+xml"/>
  <Override PartName="/xl/charts/colors30.xml" ContentType="application/vnd.ms-office.chartcolorstyle+xml"/>
  <Override PartName="/xl/charts/chart17.xml" ContentType="application/vnd.openxmlformats-officedocument.drawingml.chart+xml"/>
  <Override PartName="/xl/charts/style31.xml" ContentType="application/vnd.ms-office.chartstyle+xml"/>
  <Override PartName="/xl/charts/colors31.xml" ContentType="application/vnd.ms-office.chartcolorstyle+xml"/>
  <Override PartName="/xl/charts/chart18.xml" ContentType="application/vnd.openxmlformats-officedocument.drawingml.chart+xml"/>
  <Override PartName="/xl/charts/style32.xml" ContentType="application/vnd.ms-office.chartstyle+xml"/>
  <Override PartName="/xl/charts/colors32.xml" ContentType="application/vnd.ms-office.chartcolorstyle+xml"/>
  <Override PartName="/xl/charts/chart19.xml" ContentType="application/vnd.openxmlformats-officedocument.drawingml.chart+xml"/>
  <Override PartName="/xl/charts/style33.xml" ContentType="application/vnd.ms-office.chartstyle+xml"/>
  <Override PartName="/xl/charts/colors33.xml" ContentType="application/vnd.ms-office.chartcolorstyle+xml"/>
  <Override PartName="/xl/charts/chart20.xml" ContentType="application/vnd.openxmlformats-officedocument.drawingml.chart+xml"/>
  <Override PartName="/xl/charts/style34.xml" ContentType="application/vnd.ms-office.chartstyle+xml"/>
  <Override PartName="/xl/charts/colors34.xml" ContentType="application/vnd.ms-office.chartcolorstyle+xml"/>
  <Override PartName="/xl/charts/chart21.xml" ContentType="application/vnd.openxmlformats-officedocument.drawingml.chart+xml"/>
  <Override PartName="/xl/charts/style35.xml" ContentType="application/vnd.ms-office.chartstyle+xml"/>
  <Override PartName="/xl/charts/colors35.xml" ContentType="application/vnd.ms-office.chartcolorstyle+xml"/>
  <Override PartName="/xl/charts/chart22.xml" ContentType="application/vnd.openxmlformats-officedocument.drawingml.chart+xml"/>
  <Override PartName="/xl/charts/style36.xml" ContentType="application/vnd.ms-office.chartstyle+xml"/>
  <Override PartName="/xl/charts/colors36.xml" ContentType="application/vnd.ms-office.chartcolorstyle+xml"/>
  <Override PartName="/xl/charts/chart23.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xml" ContentType="application/vnd.openxmlformats-officedocument.drawing+xml"/>
  <Override PartName="/xl/charts/chart24.xml" ContentType="application/vnd.openxmlformats-officedocument.drawingml.chart+xml"/>
  <Override PartName="/xl/charts/style38.xml" ContentType="application/vnd.ms-office.chartstyle+xml"/>
  <Override PartName="/xl/charts/colors38.xml" ContentType="application/vnd.ms-office.chartcolorstyle+xml"/>
  <Override PartName="/xl/charts/chart25.xml" ContentType="application/vnd.openxmlformats-officedocument.drawingml.chart+xml"/>
  <Override PartName="/xl/charts/style39.xml" ContentType="application/vnd.ms-office.chartstyle+xml"/>
  <Override PartName="/xl/charts/colors39.xml" ContentType="application/vnd.ms-office.chartcolorstyle+xml"/>
  <Override PartName="/xl/charts/chart26.xml" ContentType="application/vnd.openxmlformats-officedocument.drawingml.chart+xml"/>
  <Override PartName="/xl/charts/style40.xml" ContentType="application/vnd.ms-office.chartstyle+xml"/>
  <Override PartName="/xl/charts/colors40.xml" ContentType="application/vnd.ms-office.chartcolorstyle+xml"/>
  <Override PartName="/xl/charts/chart27.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xml" ContentType="application/vnd.openxmlformats-officedocument.drawingml.chartshapes+xml"/>
  <Override PartName="/xl/charts/chart28.xml" ContentType="application/vnd.openxmlformats-officedocument.drawingml.chart+xml"/>
  <Override PartName="/xl/charts/style42.xml" ContentType="application/vnd.ms-office.chartstyle+xml"/>
  <Override PartName="/xl/charts/colors42.xml" ContentType="application/vnd.ms-office.chartcolorstyle+xml"/>
  <Override PartName="/xl/charts/chart29.xml" ContentType="application/vnd.openxmlformats-officedocument.drawingml.chart+xml"/>
  <Override PartName="/xl/charts/style43.xml" ContentType="application/vnd.ms-office.chartstyle+xml"/>
  <Override PartName="/xl/charts/colors43.xml" ContentType="application/vnd.ms-office.chartcolorstyle+xml"/>
  <Override PartName="/xl/charts/chartEx15.xml" ContentType="application/vnd.ms-office.chartex+xml"/>
  <Override PartName="/xl/charts/style44.xml" ContentType="application/vnd.ms-office.chartstyle+xml"/>
  <Override PartName="/xl/charts/colors44.xml" ContentType="application/vnd.ms-office.chartcolorstyle+xml"/>
  <Override PartName="/xl/charts/chartEx16.xml" ContentType="application/vnd.ms-office.chartex+xml"/>
  <Override PartName="/xl/charts/style45.xml" ContentType="application/vnd.ms-office.chartstyle+xml"/>
  <Override PartName="/xl/charts/colors45.xml" ContentType="application/vnd.ms-office.chartcolorstyle+xml"/>
  <Override PartName="/xl/charts/chartEx17.xml" ContentType="application/vnd.ms-office.chartex+xml"/>
  <Override PartName="/xl/charts/style46.xml" ContentType="application/vnd.ms-office.chartstyle+xml"/>
  <Override PartName="/xl/charts/colors46.xml" ContentType="application/vnd.ms-office.chartcolorstyle+xml"/>
  <Override PartName="/xl/charts/chartEx18.xml" ContentType="application/vnd.ms-office.chartex+xml"/>
  <Override PartName="/xl/charts/style47.xml" ContentType="application/vnd.ms-office.chartstyle+xml"/>
  <Override PartName="/xl/charts/colors47.xml" ContentType="application/vnd.ms-office.chartcolorstyle+xml"/>
  <Override PartName="/xl/charts/chartEx19.xml" ContentType="application/vnd.ms-office.chartex+xml"/>
  <Override PartName="/xl/charts/style48.xml" ContentType="application/vnd.ms-office.chartstyle+xml"/>
  <Override PartName="/xl/charts/colors48.xml" ContentType="application/vnd.ms-office.chartcolorstyle+xml"/>
  <Override PartName="/xl/charts/chartEx20.xml" ContentType="application/vnd.ms-office.chartex+xml"/>
  <Override PartName="/xl/charts/style49.xml" ContentType="application/vnd.ms-office.chartstyle+xml"/>
  <Override PartName="/xl/charts/colors49.xml" ContentType="application/vnd.ms-office.chartcolorstyle+xml"/>
  <Override PartName="/xl/charts/chart30.xml" ContentType="application/vnd.openxmlformats-officedocument.drawingml.chart+xml"/>
  <Override PartName="/xl/charts/style50.xml" ContentType="application/vnd.ms-office.chartstyle+xml"/>
  <Override PartName="/xl/charts/colors50.xml" ContentType="application/vnd.ms-office.chartcolorstyle+xml"/>
  <Override PartName="/xl/charts/chart31.xml" ContentType="application/vnd.openxmlformats-officedocument.drawingml.chart+xml"/>
  <Override PartName="/xl/charts/style51.xml" ContentType="application/vnd.ms-office.chartstyle+xml"/>
  <Override PartName="/xl/charts/colors51.xml" ContentType="application/vnd.ms-office.chartcolorstyle+xml"/>
  <Override PartName="/xl/charts/chartEx21.xml" ContentType="application/vnd.ms-office.chartex+xml"/>
  <Override PartName="/xl/charts/style52.xml" ContentType="application/vnd.ms-office.chartstyle+xml"/>
  <Override PartName="/xl/charts/colors52.xml" ContentType="application/vnd.ms-office.chartcolorstyle+xml"/>
  <Override PartName="/xl/charts/chartEx22.xml" ContentType="application/vnd.ms-office.chartex+xml"/>
  <Override PartName="/xl/charts/style53.xml" ContentType="application/vnd.ms-office.chartstyle+xml"/>
  <Override PartName="/xl/charts/colors53.xml" ContentType="application/vnd.ms-office.chartcolorstyle+xml"/>
  <Override PartName="/xl/charts/chartEx23.xml" ContentType="application/vnd.ms-office.chartex+xml"/>
  <Override PartName="/xl/charts/style54.xml" ContentType="application/vnd.ms-office.chartstyle+xml"/>
  <Override PartName="/xl/charts/colors54.xml" ContentType="application/vnd.ms-office.chartcolorstyle+xml"/>
  <Override PartName="/xl/charts/chartEx24.xml" ContentType="application/vnd.ms-office.chartex+xml"/>
  <Override PartName="/xl/charts/style55.xml" ContentType="application/vnd.ms-office.chartstyle+xml"/>
  <Override PartName="/xl/charts/colors55.xml" ContentType="application/vnd.ms-office.chartcolorstyle+xml"/>
  <Override PartName="/xl/charts/chartEx25.xml" ContentType="application/vnd.ms-office.chartex+xml"/>
  <Override PartName="/xl/charts/style56.xml" ContentType="application/vnd.ms-office.chartstyle+xml"/>
  <Override PartName="/xl/charts/colors56.xml" ContentType="application/vnd.ms-office.chartcolorstyle+xml"/>
  <Override PartName="/xl/charts/chartEx26.xml" ContentType="application/vnd.ms-office.chartex+xml"/>
  <Override PartName="/xl/charts/style57.xml" ContentType="application/vnd.ms-office.chartstyle+xml"/>
  <Override PartName="/xl/charts/colors57.xml" ContentType="application/vnd.ms-office.chartcolorstyle+xml"/>
  <Override PartName="/xl/charts/chartEx27.xml" ContentType="application/vnd.ms-office.chartex+xml"/>
  <Override PartName="/xl/charts/style58.xml" ContentType="application/vnd.ms-office.chartstyle+xml"/>
  <Override PartName="/xl/charts/colors58.xml" ContentType="application/vnd.ms-office.chartcolorstyle+xml"/>
  <Override PartName="/xl/charts/chartEx28.xml" ContentType="application/vnd.ms-office.chartex+xml"/>
  <Override PartName="/xl/charts/style59.xml" ContentType="application/vnd.ms-office.chartstyle+xml"/>
  <Override PartName="/xl/charts/colors59.xml" ContentType="application/vnd.ms-office.chartcolorstyle+xml"/>
  <Override PartName="/xl/charts/chart32.xml" ContentType="application/vnd.openxmlformats-officedocument.drawingml.chart+xml"/>
  <Override PartName="/xl/charts/style60.xml" ContentType="application/vnd.ms-office.chartstyle+xml"/>
  <Override PartName="/xl/charts/colors60.xml" ContentType="application/vnd.ms-office.chartcolorstyle+xml"/>
  <Override PartName="/xl/charts/chart33.xml" ContentType="application/vnd.openxmlformats-officedocument.drawingml.chart+xml"/>
  <Override PartName="/xl/charts/style61.xml" ContentType="application/vnd.ms-office.chartstyle+xml"/>
  <Override PartName="/xl/charts/colors61.xml" ContentType="application/vnd.ms-office.chartcolorstyle+xml"/>
  <Override PartName="/xl/charts/chart34.xml" ContentType="application/vnd.openxmlformats-officedocument.drawingml.chart+xml"/>
  <Override PartName="/xl/charts/style62.xml" ContentType="application/vnd.ms-office.chartstyle+xml"/>
  <Override PartName="/xl/charts/colors62.xml" ContentType="application/vnd.ms-office.chartcolorstyle+xml"/>
  <Override PartName="/xl/charts/chart35.xml" ContentType="application/vnd.openxmlformats-officedocument.drawingml.chart+xml"/>
  <Override PartName="/xl/charts/style63.xml" ContentType="application/vnd.ms-office.chartstyle+xml"/>
  <Override PartName="/xl/charts/colors63.xml" ContentType="application/vnd.ms-office.chartcolorstyle+xml"/>
  <Override PartName="/xl/charts/chart36.xml" ContentType="application/vnd.openxmlformats-officedocument.drawingml.chart+xml"/>
  <Override PartName="/xl/charts/style64.xml" ContentType="application/vnd.ms-office.chartstyle+xml"/>
  <Override PartName="/xl/charts/colors64.xml" ContentType="application/vnd.ms-office.chartcolorstyle+xml"/>
  <Override PartName="/xl/charts/chart37.xml" ContentType="application/vnd.openxmlformats-officedocument.drawingml.chart+xml"/>
  <Override PartName="/xl/charts/style65.xml" ContentType="application/vnd.ms-office.chartstyle+xml"/>
  <Override PartName="/xl/charts/colors65.xml" ContentType="application/vnd.ms-office.chartcolorstyle+xml"/>
  <Override PartName="/xl/charts/chart38.xml" ContentType="application/vnd.openxmlformats-officedocument.drawingml.chart+xml"/>
  <Override PartName="/xl/charts/style66.xml" ContentType="application/vnd.ms-office.chartstyle+xml"/>
  <Override PartName="/xl/charts/colors66.xml" ContentType="application/vnd.ms-office.chartcolorstyle+xml"/>
  <Override PartName="/xl/charts/chart39.xml" ContentType="application/vnd.openxmlformats-officedocument.drawingml.chart+xml"/>
  <Override PartName="/xl/charts/style67.xml" ContentType="application/vnd.ms-office.chartstyle+xml"/>
  <Override PartName="/xl/charts/colors67.xml" ContentType="application/vnd.ms-office.chartcolorstyle+xml"/>
  <Override PartName="/xl/charts/chart40.xml" ContentType="application/vnd.openxmlformats-officedocument.drawingml.chart+xml"/>
  <Override PartName="/xl/charts/style68.xml" ContentType="application/vnd.ms-office.chartstyle+xml"/>
  <Override PartName="/xl/charts/colors68.xml" ContentType="application/vnd.ms-office.chartcolorstyle+xml"/>
  <Override PartName="/xl/charts/chart41.xml" ContentType="application/vnd.openxmlformats-officedocument.drawingml.chart+xml"/>
  <Override PartName="/xl/charts/style69.xml" ContentType="application/vnd.ms-office.chartstyle+xml"/>
  <Override PartName="/xl/charts/colors69.xml" ContentType="application/vnd.ms-office.chartcolorstyle+xml"/>
  <Override PartName="/xl/charts/chart42.xml" ContentType="application/vnd.openxmlformats-officedocument.drawingml.chart+xml"/>
  <Override PartName="/xl/charts/style70.xml" ContentType="application/vnd.ms-office.chartstyle+xml"/>
  <Override PartName="/xl/charts/colors70.xml" ContentType="application/vnd.ms-office.chartcolorstyle+xml"/>
  <Override PartName="/xl/charts/chart43.xml" ContentType="application/vnd.openxmlformats-officedocument.drawingml.chart+xml"/>
  <Override PartName="/xl/charts/style71.xml" ContentType="application/vnd.ms-office.chartstyle+xml"/>
  <Override PartName="/xl/charts/colors71.xml" ContentType="application/vnd.ms-office.chartcolorstyle+xml"/>
  <Override PartName="/xl/charts/chart44.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6.xml" ContentType="application/vnd.openxmlformats-officedocument.drawing+xml"/>
  <Override PartName="/xl/charts/chart45.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xml" ContentType="application/vnd.openxmlformats-officedocument.drawing+xml"/>
  <Override PartName="/xl/charts/chart46.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8.xml" ContentType="application/vnd.openxmlformats-officedocument.drawing+xml"/>
  <Override PartName="/xl/comments2.xml" ContentType="application/vnd.openxmlformats-officedocument.spreadsheetml.comments+xml"/>
  <Override PartName="/xl/charts/chartEx29.xml" ContentType="application/vnd.ms-office.chartex+xml"/>
  <Override PartName="/xl/charts/style75.xml" ContentType="application/vnd.ms-office.chartstyle+xml"/>
  <Override PartName="/xl/charts/colors75.xml" ContentType="application/vnd.ms-office.chartcolorstyle+xml"/>
  <Override PartName="/xl/charts/chartEx30.xml" ContentType="application/vnd.ms-office.chartex+xml"/>
  <Override PartName="/xl/charts/style76.xml" ContentType="application/vnd.ms-office.chartstyle+xml"/>
  <Override PartName="/xl/charts/colors76.xml" ContentType="application/vnd.ms-office.chartcolorstyle+xml"/>
  <Override PartName="/xl/charts/chartEx31.xml" ContentType="application/vnd.ms-office.chartex+xml"/>
  <Override PartName="/xl/charts/style77.xml" ContentType="application/vnd.ms-office.chartstyle+xml"/>
  <Override PartName="/xl/charts/colors77.xml" ContentType="application/vnd.ms-office.chartcolorstyle+xml"/>
  <Override PartName="/xl/charts/chartEx32.xml" ContentType="application/vnd.ms-office.chartex+xml"/>
  <Override PartName="/xl/charts/style78.xml" ContentType="application/vnd.ms-office.chartstyle+xml"/>
  <Override PartName="/xl/charts/colors78.xml" ContentType="application/vnd.ms-office.chartcolorstyle+xml"/>
  <Override PartName="/xl/charts/chartEx33.xml" ContentType="application/vnd.ms-office.chartex+xml"/>
  <Override PartName="/xl/charts/style79.xml" ContentType="application/vnd.ms-office.chartstyle+xml"/>
  <Override PartName="/xl/charts/colors79.xml" ContentType="application/vnd.ms-office.chartcolorstyle+xml"/>
  <Override PartName="/xl/charts/chartEx34.xml" ContentType="application/vnd.ms-office.chartex+xml"/>
  <Override PartName="/xl/charts/style80.xml" ContentType="application/vnd.ms-office.chartstyle+xml"/>
  <Override PartName="/xl/charts/colors80.xml" ContentType="application/vnd.ms-office.chartcolorstyle+xml"/>
  <Override PartName="/xl/charts/chart47.xml" ContentType="application/vnd.openxmlformats-officedocument.drawingml.chart+xml"/>
  <Override PartName="/xl/charts/style81.xml" ContentType="application/vnd.ms-office.chartstyle+xml"/>
  <Override PartName="/xl/charts/colors81.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Ex35.xml" ContentType="application/vnd.ms-office.chartex+xml"/>
  <Override PartName="/xl/charts/style82.xml" ContentType="application/vnd.ms-office.chartstyle+xml"/>
  <Override PartName="/xl/charts/colors82.xml" ContentType="application/vnd.ms-office.chartcolorstyle+xml"/>
  <Override PartName="/xl/charts/chartEx36.xml" ContentType="application/vnd.ms-office.chartex+xml"/>
  <Override PartName="/xl/charts/style83.xml" ContentType="application/vnd.ms-office.chartstyle+xml"/>
  <Override PartName="/xl/charts/colors83.xml" ContentType="application/vnd.ms-office.chartcolorstyle+xml"/>
  <Override PartName="/xl/charts/chartEx37.xml" ContentType="application/vnd.ms-office.chartex+xml"/>
  <Override PartName="/xl/charts/style84.xml" ContentType="application/vnd.ms-office.chartstyle+xml"/>
  <Override PartName="/xl/charts/colors84.xml" ContentType="application/vnd.ms-office.chartcolorstyle+xml"/>
  <Override PartName="/xl/charts/chartEx38.xml" ContentType="application/vnd.ms-office.chartex+xml"/>
  <Override PartName="/xl/charts/style85.xml" ContentType="application/vnd.ms-office.chartstyle+xml"/>
  <Override PartName="/xl/charts/colors85.xml" ContentType="application/vnd.ms-office.chartcolorstyle+xml"/>
  <Override PartName="/xl/charts/chartEx39.xml" ContentType="application/vnd.ms-office.chartex+xml"/>
  <Override PartName="/xl/charts/style86.xml" ContentType="application/vnd.ms-office.chartstyle+xml"/>
  <Override PartName="/xl/charts/colors86.xml" ContentType="application/vnd.ms-office.chartcolorstyle+xml"/>
  <Override PartName="/xl/charts/chartEx40.xml" ContentType="application/vnd.ms-office.chartex+xml"/>
  <Override PartName="/xl/charts/style87.xml" ContentType="application/vnd.ms-office.chartstyle+xml"/>
  <Override PartName="/xl/charts/colors87.xml" ContentType="application/vnd.ms-office.chartcolorstyle+xml"/>
  <Override PartName="/xl/charts/chart4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2.xml" ContentType="application/vnd.openxmlformats-officedocument.drawing+xml"/>
  <Override PartName="/xl/charts/chartEx41.xml" ContentType="application/vnd.ms-office.chartex+xml"/>
  <Override PartName="/xl/charts/style89.xml" ContentType="application/vnd.ms-office.chartstyle+xml"/>
  <Override PartName="/xl/charts/colors89.xml" ContentType="application/vnd.ms-office.chartcolorstyle+xml"/>
  <Override PartName="/xl/charts/chartEx42.xml" ContentType="application/vnd.ms-office.chartex+xml"/>
  <Override PartName="/xl/charts/style90.xml" ContentType="application/vnd.ms-office.chartstyle+xml"/>
  <Override PartName="/xl/charts/colors90.xml" ContentType="application/vnd.ms-office.chartcolorstyle+xml"/>
  <Override PartName="/xl/charts/chartEx43.xml" ContentType="application/vnd.ms-office.chartex+xml"/>
  <Override PartName="/xl/charts/style91.xml" ContentType="application/vnd.ms-office.chartstyle+xml"/>
  <Override PartName="/xl/charts/colors91.xml" ContentType="application/vnd.ms-office.chartcolorstyle+xml"/>
  <Override PartName="/xl/charts/chartEx44.xml" ContentType="application/vnd.ms-office.chartex+xml"/>
  <Override PartName="/xl/charts/style92.xml" ContentType="application/vnd.ms-office.chartstyle+xml"/>
  <Override PartName="/xl/charts/colors92.xml" ContentType="application/vnd.ms-office.chartcolorstyle+xml"/>
  <Override PartName="/xl/charts/chartEx45.xml" ContentType="application/vnd.ms-office.chartex+xml"/>
  <Override PartName="/xl/charts/style93.xml" ContentType="application/vnd.ms-office.chartstyle+xml"/>
  <Override PartName="/xl/charts/colors93.xml" ContentType="application/vnd.ms-office.chartcolorstyle+xml"/>
  <Override PartName="/xl/charts/chartEx46.xml" ContentType="application/vnd.ms-office.chartex+xml"/>
  <Override PartName="/xl/charts/style94.xml" ContentType="application/vnd.ms-office.chartstyle+xml"/>
  <Override PartName="/xl/charts/colors94.xml" ContentType="application/vnd.ms-office.chartcolorstyle+xml"/>
  <Override PartName="/xl/charts/chart49.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3.xml" ContentType="application/vnd.openxmlformats-officedocument.drawing+xml"/>
  <Override PartName="/xl/charts/chartEx47.xml" ContentType="application/vnd.ms-office.chartex+xml"/>
  <Override PartName="/xl/charts/style96.xml" ContentType="application/vnd.ms-office.chartstyle+xml"/>
  <Override PartName="/xl/charts/colors96.xml" ContentType="application/vnd.ms-office.chartcolorstyle+xml"/>
  <Override PartName="/xl/charts/chartEx48.xml" ContentType="application/vnd.ms-office.chartex+xml"/>
  <Override PartName="/xl/charts/style97.xml" ContentType="application/vnd.ms-office.chartstyle+xml"/>
  <Override PartName="/xl/charts/colors97.xml" ContentType="application/vnd.ms-office.chartcolorstyle+xml"/>
  <Override PartName="/xl/charts/chartEx49.xml" ContentType="application/vnd.ms-office.chartex+xml"/>
  <Override PartName="/xl/charts/style98.xml" ContentType="application/vnd.ms-office.chartstyle+xml"/>
  <Override PartName="/xl/charts/colors98.xml" ContentType="application/vnd.ms-office.chartcolorstyle+xml"/>
  <Override PartName="/xl/charts/chartEx50.xml" ContentType="application/vnd.ms-office.chartex+xml"/>
  <Override PartName="/xl/charts/style99.xml" ContentType="application/vnd.ms-office.chartstyle+xml"/>
  <Override PartName="/xl/charts/colors99.xml" ContentType="application/vnd.ms-office.chartcolorstyle+xml"/>
  <Override PartName="/xl/charts/chartEx51.xml" ContentType="application/vnd.ms-office.chartex+xml"/>
  <Override PartName="/xl/charts/style100.xml" ContentType="application/vnd.ms-office.chartstyle+xml"/>
  <Override PartName="/xl/charts/colors100.xml" ContentType="application/vnd.ms-office.chartcolorstyle+xml"/>
  <Override PartName="/xl/charts/chartEx52.xml" ContentType="application/vnd.ms-office.chartex+xml"/>
  <Override PartName="/xl/charts/style101.xml" ContentType="application/vnd.ms-office.chartstyle+xml"/>
  <Override PartName="/xl/charts/colors101.xml" ContentType="application/vnd.ms-office.chartcolorstyle+xml"/>
  <Override PartName="/xl/charts/chart50.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14.xml" ContentType="application/vnd.openxmlformats-officedocument.drawing+xml"/>
  <Override PartName="/xl/charts/chartEx53.xml" ContentType="application/vnd.ms-office.chartex+xml"/>
  <Override PartName="/xl/charts/style103.xml" ContentType="application/vnd.ms-office.chartstyle+xml"/>
  <Override PartName="/xl/charts/colors103.xml" ContentType="application/vnd.ms-office.chartcolorstyle+xml"/>
  <Override PartName="/xl/charts/chartEx54.xml" ContentType="application/vnd.ms-office.chartex+xml"/>
  <Override PartName="/xl/charts/style104.xml" ContentType="application/vnd.ms-office.chartstyle+xml"/>
  <Override PartName="/xl/charts/colors104.xml" ContentType="application/vnd.ms-office.chartcolorstyle+xml"/>
  <Override PartName="/xl/charts/chartEx55.xml" ContentType="application/vnd.ms-office.chartex+xml"/>
  <Override PartName="/xl/charts/style105.xml" ContentType="application/vnd.ms-office.chartstyle+xml"/>
  <Override PartName="/xl/charts/colors105.xml" ContentType="application/vnd.ms-office.chartcolorstyle+xml"/>
  <Override PartName="/xl/charts/chartEx56.xml" ContentType="application/vnd.ms-office.chartex+xml"/>
  <Override PartName="/xl/charts/style106.xml" ContentType="application/vnd.ms-office.chartstyle+xml"/>
  <Override PartName="/xl/charts/colors106.xml" ContentType="application/vnd.ms-office.chartcolorstyle+xml"/>
  <Override PartName="/xl/charts/chartEx57.xml" ContentType="application/vnd.ms-office.chartex+xml"/>
  <Override PartName="/xl/charts/style107.xml" ContentType="application/vnd.ms-office.chartstyle+xml"/>
  <Override PartName="/xl/charts/colors107.xml" ContentType="application/vnd.ms-office.chartcolorstyle+xml"/>
  <Override PartName="/xl/charts/chartEx58.xml" ContentType="application/vnd.ms-office.chartex+xml"/>
  <Override PartName="/xl/charts/style108.xml" ContentType="application/vnd.ms-office.chartstyle+xml"/>
  <Override PartName="/xl/charts/colors108.xml" ContentType="application/vnd.ms-office.chartcolorstyle+xml"/>
  <Override PartName="/xl/charts/chart51.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15.xml" ContentType="application/vnd.openxmlformats-officedocument.drawing+xml"/>
  <Override PartName="/xl/charts/chartEx59.xml" ContentType="application/vnd.ms-office.chartex+xml"/>
  <Override PartName="/xl/charts/style110.xml" ContentType="application/vnd.ms-office.chartstyle+xml"/>
  <Override PartName="/xl/charts/colors110.xml" ContentType="application/vnd.ms-office.chartcolorstyle+xml"/>
  <Override PartName="/xl/charts/chartEx60.xml" ContentType="application/vnd.ms-office.chartex+xml"/>
  <Override PartName="/xl/charts/style111.xml" ContentType="application/vnd.ms-office.chartstyle+xml"/>
  <Override PartName="/xl/charts/colors111.xml" ContentType="application/vnd.ms-office.chartcolorstyle+xml"/>
  <Override PartName="/xl/charts/chartEx61.xml" ContentType="application/vnd.ms-office.chartex+xml"/>
  <Override PartName="/xl/charts/style112.xml" ContentType="application/vnd.ms-office.chartstyle+xml"/>
  <Override PartName="/xl/charts/colors112.xml" ContentType="application/vnd.ms-office.chartcolorstyle+xml"/>
  <Override PartName="/xl/charts/chartEx62.xml" ContentType="application/vnd.ms-office.chartex+xml"/>
  <Override PartName="/xl/charts/style113.xml" ContentType="application/vnd.ms-office.chartstyle+xml"/>
  <Override PartName="/xl/charts/colors113.xml" ContentType="application/vnd.ms-office.chartcolorstyle+xml"/>
  <Override PartName="/xl/charts/chartEx63.xml" ContentType="application/vnd.ms-office.chartex+xml"/>
  <Override PartName="/xl/charts/style114.xml" ContentType="application/vnd.ms-office.chartstyle+xml"/>
  <Override PartName="/xl/charts/colors114.xml" ContentType="application/vnd.ms-office.chartcolorstyle+xml"/>
  <Override PartName="/xl/charts/chartEx64.xml" ContentType="application/vnd.ms-office.chartex+xml"/>
  <Override PartName="/xl/charts/style115.xml" ContentType="application/vnd.ms-office.chartstyle+xml"/>
  <Override PartName="/xl/charts/colors115.xml" ContentType="application/vnd.ms-office.chartcolorstyle+xml"/>
  <Override PartName="/xl/charts/chart52.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16.xml" ContentType="application/vnd.openxmlformats-officedocument.drawing+xml"/>
  <Override PartName="/xl/charts/chartEx65.xml" ContentType="application/vnd.ms-office.chartex+xml"/>
  <Override PartName="/xl/charts/style117.xml" ContentType="application/vnd.ms-office.chartstyle+xml"/>
  <Override PartName="/xl/charts/colors117.xml" ContentType="application/vnd.ms-office.chartcolorstyle+xml"/>
  <Override PartName="/xl/charts/chartEx66.xml" ContentType="application/vnd.ms-office.chartex+xml"/>
  <Override PartName="/xl/charts/style118.xml" ContentType="application/vnd.ms-office.chartstyle+xml"/>
  <Override PartName="/xl/charts/colors118.xml" ContentType="application/vnd.ms-office.chartcolorstyle+xml"/>
  <Override PartName="/xl/charts/chartEx67.xml" ContentType="application/vnd.ms-office.chartex+xml"/>
  <Override PartName="/xl/charts/style119.xml" ContentType="application/vnd.ms-office.chartstyle+xml"/>
  <Override PartName="/xl/charts/colors119.xml" ContentType="application/vnd.ms-office.chartcolorstyle+xml"/>
  <Override PartName="/xl/charts/chartEx68.xml" ContentType="application/vnd.ms-office.chartex+xml"/>
  <Override PartName="/xl/charts/style120.xml" ContentType="application/vnd.ms-office.chartstyle+xml"/>
  <Override PartName="/xl/charts/colors120.xml" ContentType="application/vnd.ms-office.chartcolorstyle+xml"/>
  <Override PartName="/xl/charts/chartEx69.xml" ContentType="application/vnd.ms-office.chartex+xml"/>
  <Override PartName="/xl/charts/style121.xml" ContentType="application/vnd.ms-office.chartstyle+xml"/>
  <Override PartName="/xl/charts/colors121.xml" ContentType="application/vnd.ms-office.chartcolorstyle+xml"/>
  <Override PartName="/xl/charts/chartEx70.xml" ContentType="application/vnd.ms-office.chartex+xml"/>
  <Override PartName="/xl/charts/style122.xml" ContentType="application/vnd.ms-office.chartstyle+xml"/>
  <Override PartName="/xl/charts/colors122.xml" ContentType="application/vnd.ms-office.chartcolorstyle+xml"/>
  <Override PartName="/xl/charts/chart5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5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17.xml" ContentType="application/vnd.openxmlformats-officedocument.drawing+xml"/>
  <Override PartName="/xl/charts/chartEx71.xml" ContentType="application/vnd.ms-office.chartex+xml"/>
  <Override PartName="/xl/charts/style125.xml" ContentType="application/vnd.ms-office.chartstyle+xml"/>
  <Override PartName="/xl/charts/colors125.xml" ContentType="application/vnd.ms-office.chartcolorstyle+xml"/>
  <Override PartName="/xl/charts/chartEx72.xml" ContentType="application/vnd.ms-office.chartex+xml"/>
  <Override PartName="/xl/charts/style126.xml" ContentType="application/vnd.ms-office.chartstyle+xml"/>
  <Override PartName="/xl/charts/colors126.xml" ContentType="application/vnd.ms-office.chartcolorstyle+xml"/>
  <Override PartName="/xl/charts/chartEx73.xml" ContentType="application/vnd.ms-office.chartex+xml"/>
  <Override PartName="/xl/charts/style127.xml" ContentType="application/vnd.ms-office.chartstyle+xml"/>
  <Override PartName="/xl/charts/colors127.xml" ContentType="application/vnd.ms-office.chartcolorstyle+xml"/>
  <Override PartName="/xl/charts/chartEx74.xml" ContentType="application/vnd.ms-office.chartex+xml"/>
  <Override PartName="/xl/charts/style128.xml" ContentType="application/vnd.ms-office.chartstyle+xml"/>
  <Override PartName="/xl/charts/colors128.xml" ContentType="application/vnd.ms-office.chartcolorstyle+xml"/>
  <Override PartName="/xl/charts/chartEx75.xml" ContentType="application/vnd.ms-office.chartex+xml"/>
  <Override PartName="/xl/charts/style129.xml" ContentType="application/vnd.ms-office.chartstyle+xml"/>
  <Override PartName="/xl/charts/colors129.xml" ContentType="application/vnd.ms-office.chartcolorstyle+xml"/>
  <Override PartName="/xl/charts/chartEx76.xml" ContentType="application/vnd.ms-office.chartex+xml"/>
  <Override PartName="/xl/charts/style130.xml" ContentType="application/vnd.ms-office.chartstyle+xml"/>
  <Override PartName="/xl/charts/colors130.xml" ContentType="application/vnd.ms-office.chartcolorstyle+xml"/>
  <Override PartName="/xl/charts/chart55.xml" ContentType="application/vnd.openxmlformats-officedocument.drawingml.chart+xml"/>
  <Override PartName="/xl/charts/style131.xml" ContentType="application/vnd.ms-office.chartstyle+xml"/>
  <Override PartName="/xl/charts/colors131.xml" ContentType="application/vnd.ms-office.chartcolorstyle+xml"/>
  <Override PartName="/xl/drawings/drawing18.xml" ContentType="application/vnd.openxmlformats-officedocument.drawing+xml"/>
  <Override PartName="/xl/charts/chartEx77.xml" ContentType="application/vnd.ms-office.chartex+xml"/>
  <Override PartName="/xl/charts/style132.xml" ContentType="application/vnd.ms-office.chartstyle+xml"/>
  <Override PartName="/xl/charts/colors132.xml" ContentType="application/vnd.ms-office.chartcolorstyle+xml"/>
  <Override PartName="/xl/charts/chartEx78.xml" ContentType="application/vnd.ms-office.chartex+xml"/>
  <Override PartName="/xl/charts/style133.xml" ContentType="application/vnd.ms-office.chartstyle+xml"/>
  <Override PartName="/xl/charts/colors133.xml" ContentType="application/vnd.ms-office.chartcolorstyle+xml"/>
  <Override PartName="/xl/charts/chartEx79.xml" ContentType="application/vnd.ms-office.chartex+xml"/>
  <Override PartName="/xl/charts/style134.xml" ContentType="application/vnd.ms-office.chartstyle+xml"/>
  <Override PartName="/xl/charts/colors134.xml" ContentType="application/vnd.ms-office.chartcolorstyle+xml"/>
  <Override PartName="/xl/charts/chartEx80.xml" ContentType="application/vnd.ms-office.chartex+xml"/>
  <Override PartName="/xl/charts/style135.xml" ContentType="application/vnd.ms-office.chartstyle+xml"/>
  <Override PartName="/xl/charts/colors135.xml" ContentType="application/vnd.ms-office.chartcolorstyle+xml"/>
  <Override PartName="/xl/charts/chartEx81.xml" ContentType="application/vnd.ms-office.chartex+xml"/>
  <Override PartName="/xl/charts/style136.xml" ContentType="application/vnd.ms-office.chartstyle+xml"/>
  <Override PartName="/xl/charts/colors136.xml" ContentType="application/vnd.ms-office.chartcolorstyle+xml"/>
  <Override PartName="/xl/charts/chartEx82.xml" ContentType="application/vnd.ms-office.chartex+xml"/>
  <Override PartName="/xl/charts/style137.xml" ContentType="application/vnd.ms-office.chartstyle+xml"/>
  <Override PartName="/xl/charts/colors137.xml" ContentType="application/vnd.ms-office.chartcolorstyle+xml"/>
  <Override PartName="/xl/charts/chart56.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19.xml" ContentType="application/vnd.openxmlformats-officedocument.drawing+xml"/>
  <Override PartName="/xl/charts/chartEx83.xml" ContentType="application/vnd.ms-office.chartex+xml"/>
  <Override PartName="/xl/charts/style139.xml" ContentType="application/vnd.ms-office.chartstyle+xml"/>
  <Override PartName="/xl/charts/colors139.xml" ContentType="application/vnd.ms-office.chartcolorstyle+xml"/>
  <Override PartName="/xl/charts/chartEx84.xml" ContentType="application/vnd.ms-office.chartex+xml"/>
  <Override PartName="/xl/charts/style140.xml" ContentType="application/vnd.ms-office.chartstyle+xml"/>
  <Override PartName="/xl/charts/colors140.xml" ContentType="application/vnd.ms-office.chartcolorstyle+xml"/>
  <Override PartName="/xl/charts/chartEx85.xml" ContentType="application/vnd.ms-office.chartex+xml"/>
  <Override PartName="/xl/charts/style141.xml" ContentType="application/vnd.ms-office.chartstyle+xml"/>
  <Override PartName="/xl/charts/colors141.xml" ContentType="application/vnd.ms-office.chartcolorstyle+xml"/>
  <Override PartName="/xl/charts/chartEx86.xml" ContentType="application/vnd.ms-office.chartex+xml"/>
  <Override PartName="/xl/charts/style142.xml" ContentType="application/vnd.ms-office.chartstyle+xml"/>
  <Override PartName="/xl/charts/colors142.xml" ContentType="application/vnd.ms-office.chartcolorstyle+xml"/>
  <Override PartName="/xl/charts/chartEx87.xml" ContentType="application/vnd.ms-office.chartex+xml"/>
  <Override PartName="/xl/charts/style143.xml" ContentType="application/vnd.ms-office.chartstyle+xml"/>
  <Override PartName="/xl/charts/colors143.xml" ContentType="application/vnd.ms-office.chartcolorstyle+xml"/>
  <Override PartName="/xl/charts/chartEx88.xml" ContentType="application/vnd.ms-office.chartex+xml"/>
  <Override PartName="/xl/charts/style144.xml" ContentType="application/vnd.ms-office.chartstyle+xml"/>
  <Override PartName="/xl/charts/colors144.xml" ContentType="application/vnd.ms-office.chartcolorstyle+xml"/>
  <Override PartName="/xl/charts/chart57.xml" ContentType="application/vnd.openxmlformats-officedocument.drawingml.chart+xml"/>
  <Override PartName="/xl/charts/style145.xml" ContentType="application/vnd.ms-office.chartstyle+xml"/>
  <Override PartName="/xl/charts/colors145.xml" ContentType="application/vnd.ms-office.chartcolorstyle+xml"/>
  <Override PartName="/xl/drawings/drawing20.xml" ContentType="application/vnd.openxmlformats-officedocument.drawing+xml"/>
  <Override PartName="/xl/charts/chartEx89.xml" ContentType="application/vnd.ms-office.chartex+xml"/>
  <Override PartName="/xl/charts/style146.xml" ContentType="application/vnd.ms-office.chartstyle+xml"/>
  <Override PartName="/xl/charts/colors146.xml" ContentType="application/vnd.ms-office.chartcolorstyle+xml"/>
  <Override PartName="/xl/charts/chartEx90.xml" ContentType="application/vnd.ms-office.chartex+xml"/>
  <Override PartName="/xl/charts/style147.xml" ContentType="application/vnd.ms-office.chartstyle+xml"/>
  <Override PartName="/xl/charts/colors147.xml" ContentType="application/vnd.ms-office.chartcolorstyle+xml"/>
  <Override PartName="/xl/charts/chartEx91.xml" ContentType="application/vnd.ms-office.chartex+xml"/>
  <Override PartName="/xl/charts/style148.xml" ContentType="application/vnd.ms-office.chartstyle+xml"/>
  <Override PartName="/xl/charts/colors148.xml" ContentType="application/vnd.ms-office.chartcolorstyle+xml"/>
  <Override PartName="/xl/charts/chartEx92.xml" ContentType="application/vnd.ms-office.chartex+xml"/>
  <Override PartName="/xl/charts/style149.xml" ContentType="application/vnd.ms-office.chartstyle+xml"/>
  <Override PartName="/xl/charts/colors149.xml" ContentType="application/vnd.ms-office.chartcolorstyle+xml"/>
  <Override PartName="/xl/charts/chartEx93.xml" ContentType="application/vnd.ms-office.chartex+xml"/>
  <Override PartName="/xl/charts/style150.xml" ContentType="application/vnd.ms-office.chartstyle+xml"/>
  <Override PartName="/xl/charts/colors150.xml" ContentType="application/vnd.ms-office.chartcolorstyle+xml"/>
  <Override PartName="/xl/charts/chartEx94.xml" ContentType="application/vnd.ms-office.chartex+xml"/>
  <Override PartName="/xl/charts/style151.xml" ContentType="application/vnd.ms-office.chartstyle+xml"/>
  <Override PartName="/xl/charts/colors151.xml" ContentType="application/vnd.ms-office.chartcolorstyle+xml"/>
  <Override PartName="/xl/charts/chart58.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21.xml" ContentType="application/vnd.openxmlformats-officedocument.drawing+xml"/>
  <Override PartName="/xl/charts/chartEx95.xml" ContentType="application/vnd.ms-office.chartex+xml"/>
  <Override PartName="/xl/charts/style153.xml" ContentType="application/vnd.ms-office.chartstyle+xml"/>
  <Override PartName="/xl/charts/colors153.xml" ContentType="application/vnd.ms-office.chartcolorstyle+xml"/>
  <Override PartName="/xl/charts/chartEx96.xml" ContentType="application/vnd.ms-office.chartex+xml"/>
  <Override PartName="/xl/charts/style154.xml" ContentType="application/vnd.ms-office.chartstyle+xml"/>
  <Override PartName="/xl/charts/colors154.xml" ContentType="application/vnd.ms-office.chartcolorstyle+xml"/>
  <Override PartName="/xl/charts/chartEx97.xml" ContentType="application/vnd.ms-office.chartex+xml"/>
  <Override PartName="/xl/charts/style155.xml" ContentType="application/vnd.ms-office.chartstyle+xml"/>
  <Override PartName="/xl/charts/colors155.xml" ContentType="application/vnd.ms-office.chartcolorstyle+xml"/>
  <Override PartName="/xl/charts/chartEx98.xml" ContentType="application/vnd.ms-office.chartex+xml"/>
  <Override PartName="/xl/charts/style156.xml" ContentType="application/vnd.ms-office.chartstyle+xml"/>
  <Override PartName="/xl/charts/colors156.xml" ContentType="application/vnd.ms-office.chartcolorstyle+xml"/>
  <Override PartName="/xl/charts/chartEx99.xml" ContentType="application/vnd.ms-office.chartex+xml"/>
  <Override PartName="/xl/charts/style157.xml" ContentType="application/vnd.ms-office.chartstyle+xml"/>
  <Override PartName="/xl/charts/colors157.xml" ContentType="application/vnd.ms-office.chartcolorstyle+xml"/>
  <Override PartName="/xl/charts/chartEx100.xml" ContentType="application/vnd.ms-office.chartex+xml"/>
  <Override PartName="/xl/charts/style158.xml" ContentType="application/vnd.ms-office.chartstyle+xml"/>
  <Override PartName="/xl/charts/colors158.xml" ContentType="application/vnd.ms-office.chartcolorstyle+xml"/>
  <Override PartName="/xl/charts/chart59.xml" ContentType="application/vnd.openxmlformats-officedocument.drawingml.chart+xml"/>
  <Override PartName="/xl/charts/style159.xml" ContentType="application/vnd.ms-office.chartstyle+xml"/>
  <Override PartName="/xl/charts/colors15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usfedu.sharepoint.com/teams/BioretentionGRP/Shared Documents/General/Phase II FDACS proposal and reports/Data/Github uploads/"/>
    </mc:Choice>
  </mc:AlternateContent>
  <xr:revisionPtr revIDLastSave="9" documentId="8_{1F55EF7B-A1B6-466E-AA36-B1AE22CA3E12}" xr6:coauthVersionLast="47" xr6:coauthVersionMax="47" xr10:uidLastSave="{E5F23C2B-E76B-4408-BEAE-5B3DAE21E089}"/>
  <bookViews>
    <workbookView xWindow="28680" yWindow="-120" windowWidth="29040" windowHeight="15720" activeTab="5" xr2:uid="{AE8FDD2A-1632-F94D-BD6E-AE5FA3E758AC}"/>
  </bookViews>
  <sheets>
    <sheet name="Table of Contents" sheetId="22" r:id="rId1"/>
    <sheet name="Calculations" sheetId="56" r:id="rId2"/>
    <sheet name="Date Key" sheetId="1" r:id="rId3"/>
    <sheet name="Summary Report" sheetId="21" state="hidden" r:id="rId4"/>
    <sheet name="Tracer study" sheetId="57" r:id="rId5"/>
    <sheet name="Figures" sheetId="54" r:id="rId6"/>
    <sheet name="Figures (2)" sheetId="62" state="hidden" r:id="rId7"/>
    <sheet name="Tables" sheetId="55" r:id="rId8"/>
    <sheet name="Tables_TN" sheetId="63" r:id="rId9"/>
    <sheet name="Organized Data" sheetId="23" r:id="rId10"/>
    <sheet name="Master Data Sheet" sheetId="20" r:id="rId11"/>
    <sheet name="ANOVA Data" sheetId="38" r:id="rId12"/>
    <sheet name="ANOVA TIN" sheetId="29" r:id="rId13"/>
    <sheet name="ANOVA TP" sheetId="41" r:id="rId14"/>
    <sheet name="NH4-N" sheetId="43" r:id="rId15"/>
    <sheet name="NO2-N" sheetId="44" r:id="rId16"/>
    <sheet name="NO3-N" sheetId="45" r:id="rId17"/>
    <sheet name="PO4-P" sheetId="46" state="hidden" r:id="rId18"/>
    <sheet name="SO4" sheetId="47" state="hidden" r:id="rId19"/>
    <sheet name="TIN" sheetId="48" r:id="rId20"/>
    <sheet name="Nick's Porosity test and HRT" sheetId="60" r:id="rId21"/>
    <sheet name="Nick's HLR of % area" sheetId="61" r:id="rId22"/>
    <sheet name="DO" sheetId="49" state="hidden" r:id="rId23"/>
    <sheet name="pH" sheetId="50" r:id="rId24"/>
    <sheet name="Alkalinity" sheetId="51" r:id="rId25"/>
    <sheet name="COD" sheetId="52" r:id="rId26"/>
    <sheet name="TP" sheetId="53" r:id="rId27"/>
  </sheets>
  <externalReferences>
    <externalReference r:id="rId28"/>
  </externalReferences>
  <definedNames>
    <definedName name="_xlnm._FilterDatabase" localSheetId="10" hidden="1">'Master Data Sheet'!#REF!</definedName>
    <definedName name="_xlchart.v1.0" hidden="1">TP!$C$21</definedName>
    <definedName name="_xlchart.v1.1" hidden="1">TP!$E$21:$E$29</definedName>
    <definedName name="_xlchart.v1.10" hidden="1">TIN!$E$12:$E$20</definedName>
    <definedName name="_xlchart.v1.100" hidden="1">'Organized Data'!$X$49</definedName>
    <definedName name="_xlchart.v1.101" hidden="1">'Organized Data'!$X$52</definedName>
    <definedName name="_xlchart.v1.102" hidden="1">'Organized Data'!$X$55</definedName>
    <definedName name="_xlchart.v1.103" hidden="1">'Organized Data'!$Y$49:$AN$49</definedName>
    <definedName name="_xlchart.v1.104" hidden="1">'Organized Data'!$Y$52:$AN$52</definedName>
    <definedName name="_xlchart.v1.105" hidden="1">'Organized Data'!$Y$55:$AL$55</definedName>
    <definedName name="_xlchart.v1.106" hidden="1">'NH4-N'!$X$10</definedName>
    <definedName name="_xlchart.v1.107" hidden="1">'NH4-N'!$X$4</definedName>
    <definedName name="_xlchart.v1.108" hidden="1">'NH4-N'!$X$7</definedName>
    <definedName name="_xlchart.v1.109" hidden="1">'NH4-N'!$Y$10:$AS$10</definedName>
    <definedName name="_xlchart.v1.11" hidden="1">TIN!$O$12:$O$20</definedName>
    <definedName name="_xlchart.v1.110" hidden="1">'NH4-N'!$Y$4:$AS$4</definedName>
    <definedName name="_xlchart.v1.111" hidden="1">'NH4-N'!$Y$7:$AS$7</definedName>
    <definedName name="_xlchart.v1.112" hidden="1">'NH4-N'!$X$13</definedName>
    <definedName name="_xlchart.v1.113" hidden="1">'NH4-N'!$X$16</definedName>
    <definedName name="_xlchart.v1.114" hidden="1">'NH4-N'!$X$19</definedName>
    <definedName name="_xlchart.v1.115" hidden="1">'NH4-N'!$Y$13:$AO$13</definedName>
    <definedName name="_xlchart.v1.116" hidden="1">'NH4-N'!$Y$16:$AS$16</definedName>
    <definedName name="_xlchart.v1.117" hidden="1">'NH4-N'!$Y$19:$AP$19</definedName>
    <definedName name="_xlchart.v1.118" hidden="1">'NH4-N'!$AD$25:$AQ$25</definedName>
    <definedName name="_xlchart.v1.119" hidden="1">'NH4-N'!$AD$28:$AP$28</definedName>
    <definedName name="_xlchart.v1.12" hidden="1">TIN!$C$30</definedName>
    <definedName name="_xlchart.v1.120" hidden="1">'NH4-N'!$X$22</definedName>
    <definedName name="_xlchart.v1.121" hidden="1">'NH4-N'!$X$25</definedName>
    <definedName name="_xlchart.v1.122" hidden="1">'NH4-N'!$X$28</definedName>
    <definedName name="_xlchart.v1.123" hidden="1">'NH4-N'!$Y$22:$AP$22</definedName>
    <definedName name="_xlchart.v1.124" hidden="1">'NH4-N'!$X$31</definedName>
    <definedName name="_xlchart.v1.125" hidden="1">'NH4-N'!$X$34</definedName>
    <definedName name="_xlchart.v1.126" hidden="1">'NH4-N'!$X$37</definedName>
    <definedName name="_xlchart.v1.127" hidden="1">'NH4-N'!$Y$31:$AS$31</definedName>
    <definedName name="_xlchart.v1.128" hidden="1">'NH4-N'!$Y$34:$AS$34</definedName>
    <definedName name="_xlchart.v1.129" hidden="1">'NH4-N'!$Y$37:$AS$37</definedName>
    <definedName name="_xlchart.v1.13" hidden="1">TIN!$E$30:$E$38</definedName>
    <definedName name="_xlchart.v1.130" hidden="1">'NH4-N'!$X$40</definedName>
    <definedName name="_xlchart.v1.131" hidden="1">'NH4-N'!$X$43</definedName>
    <definedName name="_xlchart.v1.132" hidden="1">'NH4-N'!$X$46</definedName>
    <definedName name="_xlchart.v1.133" hidden="1">'NH4-N'!$Y$40:$AO$40</definedName>
    <definedName name="_xlchart.v1.134" hidden="1">'NH4-N'!$Y$43:$AS$43</definedName>
    <definedName name="_xlchart.v1.135" hidden="1">'NH4-N'!$Y$46:$AS$46</definedName>
    <definedName name="_xlchart.v1.136" hidden="1">'NH4-N'!$X$49</definedName>
    <definedName name="_xlchart.v1.137" hidden="1">'NH4-N'!$X$52</definedName>
    <definedName name="_xlchart.v1.138" hidden="1">'NH4-N'!$X$55</definedName>
    <definedName name="_xlchart.v1.139" hidden="1">'NH4-N'!$Y$49:$AN$49</definedName>
    <definedName name="_xlchart.v1.14" hidden="1">TIN!$O$30:$O$38</definedName>
    <definedName name="_xlchart.v1.140" hidden="1">'NH4-N'!$Y$52:$AN$52</definedName>
    <definedName name="_xlchart.v1.141" hidden="1">'NH4-N'!$Y$55:$AL$55</definedName>
    <definedName name="_xlchart.v1.142" hidden="1">'NO2-N'!$X$49</definedName>
    <definedName name="_xlchart.v1.143" hidden="1">'NO2-N'!$X$52</definedName>
    <definedName name="_xlchart.v1.144" hidden="1">'NO2-N'!$X$55</definedName>
    <definedName name="_xlchart.v1.145" hidden="1">'NO2-N'!$Y$49:$AN$49</definedName>
    <definedName name="_xlchart.v1.146" hidden="1">'NO2-N'!$Y$52:$AN$52</definedName>
    <definedName name="_xlchart.v1.147" hidden="1">'NO2-N'!$Y$55:$AL$55</definedName>
    <definedName name="_xlchart.v1.148" hidden="1">'NO2-N'!$X$40</definedName>
    <definedName name="_xlchart.v1.149" hidden="1">'NO2-N'!$X$43</definedName>
    <definedName name="_xlchart.v1.15" hidden="1">(TIN!$E$3,TIN!$E$5,TIN!$E$6,TIN!$E$8,TIN!$E$9,TIN!$E$11)</definedName>
    <definedName name="_xlchart.v1.150" hidden="1">'NO2-N'!$X$46</definedName>
    <definedName name="_xlchart.v1.151" hidden="1">'NO2-N'!$Y$40:$AO$40</definedName>
    <definedName name="_xlchart.v1.152" hidden="1">'NO2-N'!$Y$43:$AS$43</definedName>
    <definedName name="_xlchart.v1.153" hidden="1">'NO2-N'!$Y$46:$AS$46</definedName>
    <definedName name="_xlchart.v1.154" hidden="1">'NO2-N'!$AD$25:$AQ$25</definedName>
    <definedName name="_xlchart.v1.155" hidden="1">'NO2-N'!$AD$28:$AP$28</definedName>
    <definedName name="_xlchart.v1.156" hidden="1">'NO2-N'!$X$22</definedName>
    <definedName name="_xlchart.v1.157" hidden="1">'NO2-N'!$X$25</definedName>
    <definedName name="_xlchart.v1.158" hidden="1">'NO2-N'!$X$28</definedName>
    <definedName name="_xlchart.v1.159" hidden="1">'NO2-N'!$Y$22:$AP$22</definedName>
    <definedName name="_xlchart.v1.16" hidden="1">(TIN!$O$3,TIN!$O$5,TIN!$O$6,TIN!$O$8,TIN!$O$9,TIN!$O$11)</definedName>
    <definedName name="_xlchart.v1.160" hidden="1">'NO2-N'!$X$13</definedName>
    <definedName name="_xlchart.v1.161" hidden="1">'NO2-N'!$X$16</definedName>
    <definedName name="_xlchart.v1.162" hidden="1">'NO2-N'!$X$19</definedName>
    <definedName name="_xlchart.v1.163" hidden="1">'NO2-N'!$Y$13:$AO$13</definedName>
    <definedName name="_xlchart.v1.164" hidden="1">'NO2-N'!$Y$16:$AS$16</definedName>
    <definedName name="_xlchart.v1.165" hidden="1">'NO2-N'!$Y$19:$AP$19</definedName>
    <definedName name="_xlchart.v1.166" hidden="1">'NO2-N'!$X$10</definedName>
    <definedName name="_xlchart.v1.167" hidden="1">'NO2-N'!$X$4</definedName>
    <definedName name="_xlchart.v1.168" hidden="1">'NO2-N'!$X$7</definedName>
    <definedName name="_xlchart.v1.169" hidden="1">'NO2-N'!$Y$10:$AS$10</definedName>
    <definedName name="_xlchart.v1.17" hidden="1">TIN!$C$3</definedName>
    <definedName name="_xlchart.v1.170" hidden="1">'NO2-N'!$Y$4:$AS$4</definedName>
    <definedName name="_xlchart.v1.171" hidden="1">'NO2-N'!$Y$7:$AS$7</definedName>
    <definedName name="_xlchart.v1.172" hidden="1">'NO2-N'!$X$31</definedName>
    <definedName name="_xlchart.v1.173" hidden="1">'NO2-N'!$X$34</definedName>
    <definedName name="_xlchart.v1.174" hidden="1">'NO2-N'!$X$37</definedName>
    <definedName name="_xlchart.v1.175" hidden="1">'NO2-N'!$Y$31:$AS$31</definedName>
    <definedName name="_xlchart.v1.176" hidden="1">'NO2-N'!$Y$34:$AS$34</definedName>
    <definedName name="_xlchart.v1.177" hidden="1">'NO2-N'!$Y$37:$AS$37</definedName>
    <definedName name="_xlchart.v1.178" hidden="1">'NO3-N'!$X$10</definedName>
    <definedName name="_xlchart.v1.179" hidden="1">'NO3-N'!$X$4</definedName>
    <definedName name="_xlchart.v1.18" hidden="1">TIN!$C$48</definedName>
    <definedName name="_xlchart.v1.180" hidden="1">'NO3-N'!$X$7</definedName>
    <definedName name="_xlchart.v1.181" hidden="1">'NO3-N'!$Y$10:$AS$10</definedName>
    <definedName name="_xlchart.v1.182" hidden="1">'NO3-N'!$Y$4:$AS$4</definedName>
    <definedName name="_xlchart.v1.183" hidden="1">'NO3-N'!$Y$7:$AS$7</definedName>
    <definedName name="_xlchart.v1.184" hidden="1">'NO3-N'!$X$49</definedName>
    <definedName name="_xlchart.v1.185" hidden="1">'NO3-N'!$X$52</definedName>
    <definedName name="_xlchart.v1.186" hidden="1">'NO3-N'!$X$55</definedName>
    <definedName name="_xlchart.v1.187" hidden="1">'NO3-N'!$Y$49:$AN$49</definedName>
    <definedName name="_xlchart.v1.188" hidden="1">'NO3-N'!$Y$52:$AN$52</definedName>
    <definedName name="_xlchart.v1.189" hidden="1">'NO3-N'!$Y$55:$AL$55</definedName>
    <definedName name="_xlchart.v1.19" hidden="1">TIN!$E$48:$E$56</definedName>
    <definedName name="_xlchart.v1.190" hidden="1">'NO3-N'!$X$40</definedName>
    <definedName name="_xlchart.v1.191" hidden="1">'NO3-N'!$X$43</definedName>
    <definedName name="_xlchart.v1.192" hidden="1">'NO3-N'!$X$46</definedName>
    <definedName name="_xlchart.v1.193" hidden="1">'NO3-N'!$Y$40:$AO$40</definedName>
    <definedName name="_xlchart.v1.194" hidden="1">'NO3-N'!$Y$43:$AS$43</definedName>
    <definedName name="_xlchart.v1.195" hidden="1">'NO3-N'!$Y$46:$AS$46</definedName>
    <definedName name="_xlchart.v1.196" hidden="1">'NO3-N'!$X$31</definedName>
    <definedName name="_xlchart.v1.197" hidden="1">'NO3-N'!$X$34</definedName>
    <definedName name="_xlchart.v1.198" hidden="1">'NO3-N'!$X$37</definedName>
    <definedName name="_xlchart.v1.199" hidden="1">'NO3-N'!$Y$31:$AS$31</definedName>
    <definedName name="_xlchart.v1.2" hidden="1">TP!$O$21:$O$29</definedName>
    <definedName name="_xlchart.v1.20" hidden="1">TIN!$O$48:$O$56</definedName>
    <definedName name="_xlchart.v1.200" hidden="1">'NO3-N'!$Y$34:$AS$34</definedName>
    <definedName name="_xlchart.v1.201" hidden="1">'NO3-N'!$Y$37:$AS$37</definedName>
    <definedName name="_xlchart.v1.202" hidden="1">'NO3-N'!$AD$25:$AQ$25</definedName>
    <definedName name="_xlchart.v1.203" hidden="1">'NO3-N'!$AD$28:$AP$28</definedName>
    <definedName name="_xlchart.v1.204" hidden="1">'NO3-N'!$X$22</definedName>
    <definedName name="_xlchart.v1.205" hidden="1">'NO3-N'!$X$25</definedName>
    <definedName name="_xlchart.v1.206" hidden="1">'NO3-N'!$X$28</definedName>
    <definedName name="_xlchart.v1.207" hidden="1">'NO3-N'!$Y$22:$AP$22</definedName>
    <definedName name="_xlchart.v1.208" hidden="1">'NO3-N'!$X$13</definedName>
    <definedName name="_xlchart.v1.209" hidden="1">'NO3-N'!$X$16</definedName>
    <definedName name="_xlchart.v1.21" hidden="1">TP!$C$21</definedName>
    <definedName name="_xlchart.v1.210" hidden="1">'NO3-N'!$X$19</definedName>
    <definedName name="_xlchart.v1.211" hidden="1">'NO3-N'!$Y$13:$AO$13</definedName>
    <definedName name="_xlchart.v1.212" hidden="1">'NO3-N'!$Y$16:$AS$16</definedName>
    <definedName name="_xlchart.v1.213" hidden="1">'NO3-N'!$Y$19:$AP$19</definedName>
    <definedName name="_xlchart.v1.214" hidden="1">'PO4-P'!$X$13</definedName>
    <definedName name="_xlchart.v1.215" hidden="1">'PO4-P'!$X$16</definedName>
    <definedName name="_xlchart.v1.216" hidden="1">'PO4-P'!$X$19</definedName>
    <definedName name="_xlchart.v1.217" hidden="1">'PO4-P'!$Y$13:$AO$13</definedName>
    <definedName name="_xlchart.v1.218" hidden="1">'PO4-P'!$Y$16:$AS$16</definedName>
    <definedName name="_xlchart.v1.219" hidden="1">'PO4-P'!$Y$19:$AP$19</definedName>
    <definedName name="_xlchart.v1.22" hidden="1">TP!$E$21:$E$29</definedName>
    <definedName name="_xlchart.v1.220" hidden="1">'PO4-P'!$X$40</definedName>
    <definedName name="_xlchart.v1.221" hidden="1">'PO4-P'!$X$43</definedName>
    <definedName name="_xlchart.v1.222" hidden="1">'PO4-P'!$X$46</definedName>
    <definedName name="_xlchart.v1.223" hidden="1">'PO4-P'!$Y$40:$AO$40</definedName>
    <definedName name="_xlchart.v1.224" hidden="1">'PO4-P'!$Y$43:$AS$43</definedName>
    <definedName name="_xlchart.v1.225" hidden="1">'PO4-P'!$Y$46:$AS$46</definedName>
    <definedName name="_xlchart.v1.226" hidden="1">'PO4-P'!$X$31</definedName>
    <definedName name="_xlchart.v1.227" hidden="1">'PO4-P'!$X$34</definedName>
    <definedName name="_xlchart.v1.228" hidden="1">'PO4-P'!$X$37</definedName>
    <definedName name="_xlchart.v1.229" hidden="1">'PO4-P'!$Y$31:$AS$31</definedName>
    <definedName name="_xlchart.v1.23" hidden="1">TP!$O$21:$O$29</definedName>
    <definedName name="_xlchart.v1.230" hidden="1">'PO4-P'!$Y$34:$AS$34</definedName>
    <definedName name="_xlchart.v1.231" hidden="1">'PO4-P'!$Y$37:$AS$37</definedName>
    <definedName name="_xlchart.v1.232" hidden="1">'PO4-P'!$X$49</definedName>
    <definedName name="_xlchart.v1.233" hidden="1">'PO4-P'!$X$52</definedName>
    <definedName name="_xlchart.v1.234" hidden="1">'PO4-P'!$X$55</definedName>
    <definedName name="_xlchart.v1.235" hidden="1">'PO4-P'!$Y$49:$AN$49</definedName>
    <definedName name="_xlchart.v1.236" hidden="1">'PO4-P'!$Y$52:$AN$52</definedName>
    <definedName name="_xlchart.v1.237" hidden="1">'PO4-P'!$Y$55:$AL$55</definedName>
    <definedName name="_xlchart.v1.238" hidden="1">'PO4-P'!$AD$25:$AQ$25</definedName>
    <definedName name="_xlchart.v1.239" hidden="1">'PO4-P'!$AD$28:$AP$28</definedName>
    <definedName name="_xlchart.v1.24" hidden="1">(TP!$E$3,TP!$E$5,TP!$E$6,TP!$E$8,TP!$E$9,TP!$E$11)</definedName>
    <definedName name="_xlchart.v1.240" hidden="1">'PO4-P'!$X$22</definedName>
    <definedName name="_xlchart.v1.241" hidden="1">'PO4-P'!$X$25</definedName>
    <definedName name="_xlchart.v1.242" hidden="1">'PO4-P'!$X$28</definedName>
    <definedName name="_xlchart.v1.243" hidden="1">'PO4-P'!$Y$22:$AP$22</definedName>
    <definedName name="_xlchart.v1.244" hidden="1">'PO4-P'!$X$10</definedName>
    <definedName name="_xlchart.v1.245" hidden="1">'PO4-P'!$X$4</definedName>
    <definedName name="_xlchart.v1.246" hidden="1">'PO4-P'!$X$7</definedName>
    <definedName name="_xlchart.v1.247" hidden="1">'PO4-P'!$Y$10:$AS$10</definedName>
    <definedName name="_xlchart.v1.248" hidden="1">'PO4-P'!$Y$4:$AS$4</definedName>
    <definedName name="_xlchart.v1.249" hidden="1">'PO4-P'!$Y$7:$AS$7</definedName>
    <definedName name="_xlchart.v1.25" hidden="1">(TP!$O$3,TP!$O$5,TP!$O$6,TP!$O$8,TP!$O$9,TP!$O$11)</definedName>
    <definedName name="_xlchart.v1.250" hidden="1">'SO4'!$X$40</definedName>
    <definedName name="_xlchart.v1.251" hidden="1">'SO4'!$X$43</definedName>
    <definedName name="_xlchart.v1.252" hidden="1">'SO4'!$X$46</definedName>
    <definedName name="_xlchart.v1.253" hidden="1">'SO4'!$Y$40:$AO$40</definedName>
    <definedName name="_xlchart.v1.254" hidden="1">'SO4'!$Y$43:$AS$43</definedName>
    <definedName name="_xlchart.v1.255" hidden="1">'SO4'!$Y$46:$AS$46</definedName>
    <definedName name="_xlchart.v1.256" hidden="1">'SO4'!$AD$25:$AQ$25</definedName>
    <definedName name="_xlchart.v1.257" hidden="1">'SO4'!$AD$28:$AP$28</definedName>
    <definedName name="_xlchart.v1.258" hidden="1">'SO4'!$X$22</definedName>
    <definedName name="_xlchart.v1.259" hidden="1">'SO4'!$X$25</definedName>
    <definedName name="_xlchart.v1.26" hidden="1">TP!$C$3</definedName>
    <definedName name="_xlchart.v1.260" hidden="1">'SO4'!$X$28</definedName>
    <definedName name="_xlchart.v1.261" hidden="1">'SO4'!$Y$22:$AP$22</definedName>
    <definedName name="_xlchart.v1.262" hidden="1">'SO4'!$X$13</definedName>
    <definedName name="_xlchart.v1.263" hidden="1">'SO4'!$X$16</definedName>
    <definedName name="_xlchart.v1.264" hidden="1">'SO4'!$X$19</definedName>
    <definedName name="_xlchart.v1.265" hidden="1">'SO4'!$Y$13:$AO$13</definedName>
    <definedName name="_xlchart.v1.266" hidden="1">'SO4'!$Y$16:$AS$16</definedName>
    <definedName name="_xlchart.v1.267" hidden="1">'SO4'!$Y$19:$AP$19</definedName>
    <definedName name="_xlchart.v1.268" hidden="1">'SO4'!$X$31</definedName>
    <definedName name="_xlchart.v1.269" hidden="1">'SO4'!$X$34</definedName>
    <definedName name="_xlchart.v1.27" hidden="1">TP!$C$48</definedName>
    <definedName name="_xlchart.v1.270" hidden="1">'SO4'!$X$37</definedName>
    <definedName name="_xlchart.v1.271" hidden="1">'SO4'!$Y$31:$AS$31</definedName>
    <definedName name="_xlchart.v1.272" hidden="1">'SO4'!$Y$34:$AS$34</definedName>
    <definedName name="_xlchart.v1.273" hidden="1">'SO4'!$Y$37:$AS$37</definedName>
    <definedName name="_xlchart.v1.274" hidden="1">'SO4'!$X$10</definedName>
    <definedName name="_xlchart.v1.275" hidden="1">'SO4'!$X$4</definedName>
    <definedName name="_xlchart.v1.276" hidden="1">'SO4'!$X$7</definedName>
    <definedName name="_xlchart.v1.277" hidden="1">'SO4'!$Y$10:$AS$10</definedName>
    <definedName name="_xlchart.v1.278" hidden="1">'SO4'!$Y$4:$AS$4</definedName>
    <definedName name="_xlchart.v1.279" hidden="1">'SO4'!$Y$7:$AS$7</definedName>
    <definedName name="_xlchart.v1.28" hidden="1">TP!$E$48:$E$56</definedName>
    <definedName name="_xlchart.v1.280" hidden="1">'SO4'!$X$49</definedName>
    <definedName name="_xlchart.v1.281" hidden="1">'SO4'!$X$52</definedName>
    <definedName name="_xlchart.v1.282" hidden="1">'SO4'!$X$55</definedName>
    <definedName name="_xlchart.v1.283" hidden="1">'SO4'!$Y$49:$AN$49</definedName>
    <definedName name="_xlchart.v1.284" hidden="1">'SO4'!$Y$52:$AN$52</definedName>
    <definedName name="_xlchart.v1.285" hidden="1">'SO4'!$Y$55:$AL$55</definedName>
    <definedName name="_xlchart.v1.286" hidden="1">TIN!$AA$31</definedName>
    <definedName name="_xlchart.v1.287" hidden="1">TIN!$AA$34</definedName>
    <definedName name="_xlchart.v1.288" hidden="1">TIN!$AA$37</definedName>
    <definedName name="_xlchart.v1.289" hidden="1">TIN!$AB$31:$AV$31</definedName>
    <definedName name="_xlchart.v1.29" hidden="1">TP!$O$48:$O$56</definedName>
    <definedName name="_xlchart.v1.290" hidden="1">TIN!$AB$34:$AV$34</definedName>
    <definedName name="_xlchart.v1.291" hidden="1">TIN!$AB$37:$AV$37</definedName>
    <definedName name="_xlchart.v1.292" hidden="1">TIN!$AA$49</definedName>
    <definedName name="_xlchart.v1.293" hidden="1">TIN!$AA$52</definedName>
    <definedName name="_xlchart.v1.294" hidden="1">TIN!$AA$55</definedName>
    <definedName name="_xlchart.v1.295" hidden="1">TIN!$AB$49:$AQ$49</definedName>
    <definedName name="_xlchart.v1.296" hidden="1">TIN!$AB$52:$AQ$52</definedName>
    <definedName name="_xlchart.v1.297" hidden="1">TIN!$AB$55:$AO$55</definedName>
    <definedName name="_xlchart.v1.298" hidden="1">TIN!$AA$13</definedName>
    <definedName name="_xlchart.v1.299" hidden="1">TIN!$AA$16</definedName>
    <definedName name="_xlchart.v1.3" hidden="1">TIN!$C$21</definedName>
    <definedName name="_xlchart.v1.30" hidden="1">TP!$C$39</definedName>
    <definedName name="_xlchart.v1.300" hidden="1">TIN!$AA$19</definedName>
    <definedName name="_xlchart.v1.301" hidden="1">TIN!$AB$13:$AR$13</definedName>
    <definedName name="_xlchart.v1.302" hidden="1">TIN!$AB$16:$AV$16</definedName>
    <definedName name="_xlchart.v1.303" hidden="1">TIN!$AB$19:$AS$19</definedName>
    <definedName name="_xlchart.v1.304" hidden="1">TIN!$AA$22</definedName>
    <definedName name="_xlchart.v1.305" hidden="1">TIN!$AA$25</definedName>
    <definedName name="_xlchart.v1.306" hidden="1">TIN!$AA$28</definedName>
    <definedName name="_xlchart.v1.307" hidden="1">TIN!$AB$22:$AS$22</definedName>
    <definedName name="_xlchart.v1.308" hidden="1">TIN!$AG$25:$AT$25</definedName>
    <definedName name="_xlchart.v1.309" hidden="1">TIN!$AG$28:$AS$28</definedName>
    <definedName name="_xlchart.v1.31" hidden="1">TP!$E$39:$E$47</definedName>
    <definedName name="_xlchart.v1.310" hidden="1">TIN!$AA$10</definedName>
    <definedName name="_xlchart.v1.311" hidden="1">TIN!$AA$4</definedName>
    <definedName name="_xlchart.v1.312" hidden="1">TIN!$AA$7</definedName>
    <definedName name="_xlchart.v1.313" hidden="1">TIN!$AB$10:$AV$10</definedName>
    <definedName name="_xlchart.v1.314" hidden="1">TIN!$AB$4:$AV$4</definedName>
    <definedName name="_xlchart.v1.315" hidden="1">TIN!$AB$7:$AV$7</definedName>
    <definedName name="_xlchart.v1.316" hidden="1">TIN!$AA$40</definedName>
    <definedName name="_xlchart.v1.317" hidden="1">TIN!$AA$43</definedName>
    <definedName name="_xlchart.v1.318" hidden="1">TIN!$AA$46</definedName>
    <definedName name="_xlchart.v1.319" hidden="1">TIN!$AB$40:$AR$40</definedName>
    <definedName name="_xlchart.v1.32" hidden="1">TP!$O$39:$O$47</definedName>
    <definedName name="_xlchart.v1.320" hidden="1">TIN!$AB$43:$AV$43</definedName>
    <definedName name="_xlchart.v1.321" hidden="1">TIN!$AB$46:$AV$46</definedName>
    <definedName name="_xlchart.v1.322" hidden="1">DO!$X$40</definedName>
    <definedName name="_xlchart.v1.323" hidden="1">DO!$X$43</definedName>
    <definedName name="_xlchart.v1.324" hidden="1">DO!$X$46</definedName>
    <definedName name="_xlchart.v1.325" hidden="1">DO!$Y$40:$AO$40</definedName>
    <definedName name="_xlchart.v1.326" hidden="1">DO!$Y$43:$AS$43</definedName>
    <definedName name="_xlchart.v1.327" hidden="1">DO!$Y$46:$AS$46</definedName>
    <definedName name="_xlchart.v1.328" hidden="1">DO!$AD$25:$AQ$25</definedName>
    <definedName name="_xlchart.v1.329" hidden="1">DO!$AD$28:$AP$28</definedName>
    <definedName name="_xlchart.v1.33" hidden="1">TP!$C$30</definedName>
    <definedName name="_xlchart.v1.330" hidden="1">DO!$X$22</definedName>
    <definedName name="_xlchart.v1.331" hidden="1">DO!$X$25</definedName>
    <definedName name="_xlchart.v1.332" hidden="1">DO!$X$28</definedName>
    <definedName name="_xlchart.v1.333" hidden="1">DO!$Y$22:$AP$22</definedName>
    <definedName name="_xlchart.v1.334" hidden="1">DO!$X$10</definedName>
    <definedName name="_xlchart.v1.335" hidden="1">DO!$X$4</definedName>
    <definedName name="_xlchart.v1.336" hidden="1">DO!$X$7</definedName>
    <definedName name="_xlchart.v1.337" hidden="1">DO!$Y$10:$AS$10</definedName>
    <definedName name="_xlchart.v1.338" hidden="1">DO!$Y$4:$AS$4</definedName>
    <definedName name="_xlchart.v1.339" hidden="1">DO!$Y$7:$AS$7</definedName>
    <definedName name="_xlchart.v1.34" hidden="1">TP!$E$30:$E$38</definedName>
    <definedName name="_xlchart.v1.340" hidden="1">DO!$X$13</definedName>
    <definedName name="_xlchart.v1.341" hidden="1">DO!$X$16</definedName>
    <definedName name="_xlchart.v1.342" hidden="1">DO!$X$19</definedName>
    <definedName name="_xlchart.v1.343" hidden="1">DO!$Y$13:$AO$13</definedName>
    <definedName name="_xlchart.v1.344" hidden="1">DO!$Y$16:$AS$16</definedName>
    <definedName name="_xlchart.v1.345" hidden="1">DO!$Y$19:$AP$19</definedName>
    <definedName name="_xlchart.v1.346" hidden="1">DO!$X$31</definedName>
    <definedName name="_xlchart.v1.347" hidden="1">DO!$X$34</definedName>
    <definedName name="_xlchart.v1.348" hidden="1">DO!$X$37</definedName>
    <definedName name="_xlchart.v1.349" hidden="1">DO!$Y$31:$AS$31</definedName>
    <definedName name="_xlchart.v1.35" hidden="1">TP!$O$30:$O$38</definedName>
    <definedName name="_xlchart.v1.350" hidden="1">DO!$Y$34:$AS$34</definedName>
    <definedName name="_xlchart.v1.351" hidden="1">DO!$Y$37:$AS$37</definedName>
    <definedName name="_xlchart.v1.352" hidden="1">DO!$X$49</definedName>
    <definedName name="_xlchart.v1.353" hidden="1">DO!$X$52</definedName>
    <definedName name="_xlchart.v1.354" hidden="1">DO!$X$55</definedName>
    <definedName name="_xlchart.v1.355" hidden="1">DO!$Y$49:$AN$49</definedName>
    <definedName name="_xlchart.v1.356" hidden="1">DO!$Y$52:$AN$52</definedName>
    <definedName name="_xlchart.v1.357" hidden="1">DO!$Y$55:$AL$55</definedName>
    <definedName name="_xlchart.v1.358" hidden="1">pH!$X$40</definedName>
    <definedName name="_xlchart.v1.359" hidden="1">pH!$X$43</definedName>
    <definedName name="_xlchart.v1.36" hidden="1">TP!$C$12</definedName>
    <definedName name="_xlchart.v1.360" hidden="1">pH!$X$46</definedName>
    <definedName name="_xlchart.v1.361" hidden="1">pH!$Y$40:$AO$40</definedName>
    <definedName name="_xlchart.v1.362" hidden="1">pH!$Y$43:$AS$43</definedName>
    <definedName name="_xlchart.v1.363" hidden="1">pH!$Y$46:$AS$46</definedName>
    <definedName name="_xlchart.v1.364" hidden="1">pH!$X$49</definedName>
    <definedName name="_xlchart.v1.365" hidden="1">pH!$X$52</definedName>
    <definedName name="_xlchart.v1.366" hidden="1">pH!$X$55</definedName>
    <definedName name="_xlchart.v1.367" hidden="1">pH!$Y$49:$AN$49</definedName>
    <definedName name="_xlchart.v1.368" hidden="1">pH!$Y$52:$AN$52</definedName>
    <definedName name="_xlchart.v1.369" hidden="1">pH!$Y$55:$AL$55</definedName>
    <definedName name="_xlchart.v1.37" hidden="1">TP!$E$12:$E$20</definedName>
    <definedName name="_xlchart.v1.370" hidden="1">pH!$X$13</definedName>
    <definedName name="_xlchart.v1.371" hidden="1">pH!$X$16</definedName>
    <definedName name="_xlchart.v1.372" hidden="1">pH!$X$19</definedName>
    <definedName name="_xlchart.v1.373" hidden="1">pH!$Y$13:$AO$13</definedName>
    <definedName name="_xlchart.v1.374" hidden="1">pH!$Y$16:$AS$16</definedName>
    <definedName name="_xlchart.v1.375" hidden="1">pH!$Y$19:$AP$19</definedName>
    <definedName name="_xlchart.v1.376" hidden="1">pH!$X$31</definedName>
    <definedName name="_xlchart.v1.377" hidden="1">pH!$X$34</definedName>
    <definedName name="_xlchart.v1.378" hidden="1">pH!$X$37</definedName>
    <definedName name="_xlchart.v1.379" hidden="1">pH!$Y$31:$AS$31</definedName>
    <definedName name="_xlchart.v1.38" hidden="1">TP!$O$12:$O$20</definedName>
    <definedName name="_xlchart.v1.380" hidden="1">pH!$Y$34:$AS$34</definedName>
    <definedName name="_xlchart.v1.381" hidden="1">pH!$Y$37:$AS$37</definedName>
    <definedName name="_xlchart.v1.382" hidden="1">pH!$AD$25:$AQ$25</definedName>
    <definedName name="_xlchart.v1.383" hidden="1">pH!$AD$28:$AP$28</definedName>
    <definedName name="_xlchart.v1.384" hidden="1">pH!$X$22</definedName>
    <definedName name="_xlchart.v1.385" hidden="1">pH!$X$25</definedName>
    <definedName name="_xlchart.v1.386" hidden="1">pH!$X$28</definedName>
    <definedName name="_xlchart.v1.387" hidden="1">pH!$Y$22:$AP$22</definedName>
    <definedName name="_xlchart.v1.388" hidden="1">pH!$X$10</definedName>
    <definedName name="_xlchart.v1.389" hidden="1">pH!$X$4</definedName>
    <definedName name="_xlchart.v1.39" hidden="1">TIN!$C$39</definedName>
    <definedName name="_xlchart.v1.390" hidden="1">pH!$X$7</definedName>
    <definedName name="_xlchart.v1.391" hidden="1">pH!$Y$10:$AS$10</definedName>
    <definedName name="_xlchart.v1.392" hidden="1">pH!$Y$4:$AS$4</definedName>
    <definedName name="_xlchart.v1.393" hidden="1">pH!$Y$7:$AS$7</definedName>
    <definedName name="_xlchart.v1.394" hidden="1">Alkalinity!$X$40</definedName>
    <definedName name="_xlchart.v1.395" hidden="1">Alkalinity!$X$43</definedName>
    <definedName name="_xlchart.v1.396" hidden="1">Alkalinity!$X$46</definedName>
    <definedName name="_xlchart.v1.397" hidden="1">Alkalinity!$Y$40:$AO$40</definedName>
    <definedName name="_xlchart.v1.398" hidden="1">Alkalinity!$Y$43:$AS$43</definedName>
    <definedName name="_xlchart.v1.399" hidden="1">Alkalinity!$Y$46:$AS$46</definedName>
    <definedName name="_xlchart.v1.4" hidden="1">TIN!$E$21:$E$29</definedName>
    <definedName name="_xlchart.v1.40" hidden="1">TIN!$E$39:$E$47</definedName>
    <definedName name="_xlchart.v1.400" hidden="1">Alkalinity!$X$10</definedName>
    <definedName name="_xlchart.v1.401" hidden="1">Alkalinity!$X$4</definedName>
    <definedName name="_xlchart.v1.402" hidden="1">Alkalinity!$X$7</definedName>
    <definedName name="_xlchart.v1.403" hidden="1">Alkalinity!$Y$10:$AS$10</definedName>
    <definedName name="_xlchart.v1.404" hidden="1">Alkalinity!$Y$4:$AS$4</definedName>
    <definedName name="_xlchart.v1.405" hidden="1">Alkalinity!$Y$7:$AS$7</definedName>
    <definedName name="_xlchart.v1.406" hidden="1">Alkalinity!$X$13</definedName>
    <definedName name="_xlchart.v1.407" hidden="1">Alkalinity!$X$16</definedName>
    <definedName name="_xlchart.v1.408" hidden="1">Alkalinity!$X$19</definedName>
    <definedName name="_xlchart.v1.409" hidden="1">Alkalinity!$Y$13:$AO$13</definedName>
    <definedName name="_xlchart.v1.41" hidden="1">TIN!$O$39:$O$47</definedName>
    <definedName name="_xlchart.v1.410" hidden="1">Alkalinity!$Y$16:$AS$16</definedName>
    <definedName name="_xlchart.v1.411" hidden="1">Alkalinity!$Y$19:$AP$19</definedName>
    <definedName name="_xlchart.v1.412" hidden="1">Alkalinity!$AD$25:$AQ$25</definedName>
    <definedName name="_xlchart.v1.413" hidden="1">Alkalinity!$AD$28:$AP$28</definedName>
    <definedName name="_xlchart.v1.414" hidden="1">Alkalinity!$X$22</definedName>
    <definedName name="_xlchart.v1.415" hidden="1">Alkalinity!$X$25</definedName>
    <definedName name="_xlchart.v1.416" hidden="1">Alkalinity!$X$28</definedName>
    <definedName name="_xlchart.v1.417" hidden="1">Alkalinity!$Y$22:$AP$22</definedName>
    <definedName name="_xlchart.v1.418" hidden="1">Alkalinity!$X$31</definedName>
    <definedName name="_xlchart.v1.419" hidden="1">Alkalinity!$X$34</definedName>
    <definedName name="_xlchart.v1.42" hidden="1">TIN!$E$30:$E$38</definedName>
    <definedName name="_xlchart.v1.420" hidden="1">Alkalinity!$X$37</definedName>
    <definedName name="_xlchart.v1.421" hidden="1">Alkalinity!$Y$31:$AS$31</definedName>
    <definedName name="_xlchart.v1.422" hidden="1">Alkalinity!$Y$34:$AS$34</definedName>
    <definedName name="_xlchart.v1.423" hidden="1">Alkalinity!$Y$37:$AS$37</definedName>
    <definedName name="_xlchart.v1.424" hidden="1">Alkalinity!$X$49</definedName>
    <definedName name="_xlchart.v1.425" hidden="1">Alkalinity!$X$52</definedName>
    <definedName name="_xlchart.v1.426" hidden="1">Alkalinity!$X$55</definedName>
    <definedName name="_xlchart.v1.427" hidden="1">Alkalinity!$Y$49:$AN$49</definedName>
    <definedName name="_xlchart.v1.428" hidden="1">Alkalinity!$Y$52:$AN$52</definedName>
    <definedName name="_xlchart.v1.429" hidden="1">Alkalinity!$Y$55:$AL$55</definedName>
    <definedName name="_xlchart.v1.43" hidden="1">TIN!$O$30:$O$38</definedName>
    <definedName name="_xlchart.v1.430" hidden="1">COD!$X$10</definedName>
    <definedName name="_xlchart.v1.431" hidden="1">COD!$X$4</definedName>
    <definedName name="_xlchart.v1.432" hidden="1">COD!$X$7</definedName>
    <definedName name="_xlchart.v1.433" hidden="1">COD!$Y$10:$AS$10</definedName>
    <definedName name="_xlchart.v1.434" hidden="1">COD!$Y$4:$AS$4</definedName>
    <definedName name="_xlchart.v1.435" hidden="1">COD!$Y$7:$AS$7</definedName>
    <definedName name="_xlchart.v1.436" hidden="1">COD!$X$13</definedName>
    <definedName name="_xlchart.v1.437" hidden="1">COD!$X$16</definedName>
    <definedName name="_xlchart.v1.438" hidden="1">COD!$X$19</definedName>
    <definedName name="_xlchart.v1.439" hidden="1">COD!$Y$13:$AO$13</definedName>
    <definedName name="_xlchart.v1.44" hidden="1">TP!$E$21:$E$29</definedName>
    <definedName name="_xlchart.v1.440" hidden="1">COD!$Y$16:$AS$16</definedName>
    <definedName name="_xlchart.v1.441" hidden="1">COD!$Y$19:$AP$19</definedName>
    <definedName name="_xlchart.v1.442" hidden="1">COD!$X$40</definedName>
    <definedName name="_xlchart.v1.443" hidden="1">COD!$X$43</definedName>
    <definedName name="_xlchart.v1.444" hidden="1">COD!$X$46</definedName>
    <definedName name="_xlchart.v1.445" hidden="1">COD!$Y$40:$AO$40</definedName>
    <definedName name="_xlchart.v1.446" hidden="1">COD!$Y$43:$AS$43</definedName>
    <definedName name="_xlchart.v1.447" hidden="1">COD!$Y$46:$AS$46</definedName>
    <definedName name="_xlchart.v1.448" hidden="1">COD!$X$49</definedName>
    <definedName name="_xlchart.v1.449" hidden="1">COD!$X$52</definedName>
    <definedName name="_xlchart.v1.45" hidden="1">TP!$O$21:$O$29</definedName>
    <definedName name="_xlchart.v1.450" hidden="1">COD!$X$55</definedName>
    <definedName name="_xlchart.v1.451" hidden="1">COD!$Y$49:$AN$49</definedName>
    <definedName name="_xlchart.v1.452" hidden="1">COD!$Y$52:$AN$52</definedName>
    <definedName name="_xlchart.v1.453" hidden="1">COD!$Y$55:$AL$55</definedName>
    <definedName name="_xlchart.v1.454" hidden="1">COD!$X$31</definedName>
    <definedName name="_xlchart.v1.455" hidden="1">COD!$X$34</definedName>
    <definedName name="_xlchart.v1.456" hidden="1">COD!$X$37</definedName>
    <definedName name="_xlchart.v1.457" hidden="1">COD!$Y$31:$AS$31</definedName>
    <definedName name="_xlchart.v1.458" hidden="1">COD!$Y$34:$AS$34</definedName>
    <definedName name="_xlchart.v1.459" hidden="1">COD!$Y$37:$AS$37</definedName>
    <definedName name="_xlchart.v1.46" hidden="1">TP!$E$30:$E$38</definedName>
    <definedName name="_xlchart.v1.460" hidden="1">COD!$AD$25:$AQ$25</definedName>
    <definedName name="_xlchart.v1.461" hidden="1">COD!$AD$28:$AP$28</definedName>
    <definedName name="_xlchart.v1.462" hidden="1">COD!$X$22</definedName>
    <definedName name="_xlchart.v1.463" hidden="1">COD!$X$25</definedName>
    <definedName name="_xlchart.v1.464" hidden="1">COD!$X$28</definedName>
    <definedName name="_xlchart.v1.465" hidden="1">COD!$Y$22:$AP$22</definedName>
    <definedName name="_xlchart.v1.466" hidden="1">TP!$AA$10</definedName>
    <definedName name="_xlchart.v1.467" hidden="1">TP!$AA$4</definedName>
    <definedName name="_xlchart.v1.468" hidden="1">TP!$AA$7</definedName>
    <definedName name="_xlchart.v1.469" hidden="1">TP!$AB$10:$AV$10</definedName>
    <definedName name="_xlchart.v1.47" hidden="1">TP!$O$30:$O$38</definedName>
    <definedName name="_xlchart.v1.470" hidden="1">TP!$AB$4:$AV$4</definedName>
    <definedName name="_xlchart.v1.471" hidden="1">TP!$AB$7:$AV$7</definedName>
    <definedName name="_xlchart.v1.472" hidden="1">TP!$AA$13</definedName>
    <definedName name="_xlchart.v1.473" hidden="1">TP!$AA$16</definedName>
    <definedName name="_xlchart.v1.474" hidden="1">TP!$AA$19</definedName>
    <definedName name="_xlchart.v1.475" hidden="1">TP!$AB$13:$AR$13</definedName>
    <definedName name="_xlchart.v1.476" hidden="1">TP!$AB$16:$AV$16</definedName>
    <definedName name="_xlchart.v1.477" hidden="1">TP!$AB$19:$AS$19</definedName>
    <definedName name="_xlchart.v1.478" hidden="1">TP!$AA$31</definedName>
    <definedName name="_xlchart.v1.479" hidden="1">TP!$AA$34</definedName>
    <definedName name="_xlchart.v1.48" hidden="1">TP!$E$39:$E$47</definedName>
    <definedName name="_xlchart.v1.480" hidden="1">TP!$AA$37</definedName>
    <definedName name="_xlchart.v1.481" hidden="1">TP!$AB$31:$AV$31</definedName>
    <definedName name="_xlchart.v1.482" hidden="1">TP!$AB$34:$AV$34</definedName>
    <definedName name="_xlchart.v1.483" hidden="1">TP!$AB$37:$AV$37</definedName>
    <definedName name="_xlchart.v1.484" hidden="1">TP!$AA$49</definedName>
    <definedName name="_xlchart.v1.485" hidden="1">TP!$AA$52</definedName>
    <definedName name="_xlchart.v1.486" hidden="1">TP!$AA$55</definedName>
    <definedName name="_xlchart.v1.487" hidden="1">TP!$AB$49:$AQ$49</definedName>
    <definedName name="_xlchart.v1.488" hidden="1">TP!$AB$52:$AQ$52</definedName>
    <definedName name="_xlchart.v1.489" hidden="1">TP!$AB$55:$AO$55</definedName>
    <definedName name="_xlchart.v1.49" hidden="1">TP!$O$39:$O$47</definedName>
    <definedName name="_xlchart.v1.490" hidden="1">TP!$AA$22</definedName>
    <definedName name="_xlchart.v1.491" hidden="1">TP!$AA$25</definedName>
    <definedName name="_xlchart.v1.492" hidden="1">TP!$AA$28</definedName>
    <definedName name="_xlchart.v1.493" hidden="1">TP!$AB$22:$AS$22</definedName>
    <definedName name="_xlchart.v1.494" hidden="1">TP!$AG$25:$AT$25</definedName>
    <definedName name="_xlchart.v1.495" hidden="1">TP!$AG$28:$AS$28</definedName>
    <definedName name="_xlchart.v1.496" hidden="1">TP!$AA$40</definedName>
    <definedName name="_xlchart.v1.497" hidden="1">TP!$AA$43</definedName>
    <definedName name="_xlchart.v1.498" hidden="1">TP!$AA$46</definedName>
    <definedName name="_xlchart.v1.499" hidden="1">TP!$AB$40:$AR$40</definedName>
    <definedName name="_xlchart.v1.5" hidden="1">TIN!$O$21:$O$29</definedName>
    <definedName name="_xlchart.v1.50" hidden="1">TP!$E$48:$E$56</definedName>
    <definedName name="_xlchart.v1.500" hidden="1">TP!$AB$43:$AV$43</definedName>
    <definedName name="_xlchart.v1.501" hidden="1">TP!$AB$46:$AV$46</definedName>
    <definedName name="_xlchart.v1.51" hidden="1">TP!$O$48:$O$56</definedName>
    <definedName name="_xlchart.v1.52" hidden="1">TP!$E$12:$E$20</definedName>
    <definedName name="_xlchart.v1.53" hidden="1">TP!$O$12:$O$20</definedName>
    <definedName name="_xlchart.v1.54" hidden="1">TIN!$E$21:$E$29</definedName>
    <definedName name="_xlchart.v1.55" hidden="1">TIN!$O$21:$O$29</definedName>
    <definedName name="_xlchart.v1.56" hidden="1">TIN!$E$12:$E$20</definedName>
    <definedName name="_xlchart.v1.57" hidden="1">TIN!$O$12:$O$20</definedName>
    <definedName name="_xlchart.v1.58" hidden="1">(TIN!$E$3,TIN!$E$5,TIN!$E$6,TIN!$E$8,TIN!$E$9,TIN!$E$11)</definedName>
    <definedName name="_xlchart.v1.59" hidden="1">(TIN!$O$3,TIN!$O$5,TIN!$O$6,TIN!$O$8,TIN!$O$9,TIN!$O$11)</definedName>
    <definedName name="_xlchart.v1.6" hidden="1">TIN!$C$21</definedName>
    <definedName name="_xlchart.v1.60" hidden="1">TIN!$E$39:$E$47</definedName>
    <definedName name="_xlchart.v1.61" hidden="1">TIN!$O$39:$O$47</definedName>
    <definedName name="_xlchart.v1.62" hidden="1">TIN!$E$21:$E$29</definedName>
    <definedName name="_xlchart.v1.63" hidden="1">TIN!$O$21:$O$29</definedName>
    <definedName name="_xlchart.v1.64" hidden="1">(TP!$E$3,TP!$E$5,TP!$E$6,TP!$E$8,TP!$E$9,TP!$E$11)</definedName>
    <definedName name="_xlchart.v1.65" hidden="1">(TP!$O$3,TP!$O$5,TP!$O$6,TP!$O$8,TP!$O$9,TP!$O$11)</definedName>
    <definedName name="_xlchart.v1.66" hidden="1">TP!$E$21:$E$29</definedName>
    <definedName name="_xlchart.v1.67" hidden="1">TP!$O$21:$O$29</definedName>
    <definedName name="_xlchart.v1.68" hidden="1">TIN!$E$48:$E$56</definedName>
    <definedName name="_xlchart.v1.69" hidden="1">TIN!$O$48:$O$56</definedName>
    <definedName name="_xlchart.v1.7" hidden="1">TIN!$E$21:$E$29</definedName>
    <definedName name="_xlchart.v1.70" hidden="1">'Organized Data'!$X$40</definedName>
    <definedName name="_xlchart.v1.71" hidden="1">'Organized Data'!$X$43</definedName>
    <definedName name="_xlchart.v1.72" hidden="1">'Organized Data'!$X$46</definedName>
    <definedName name="_xlchart.v1.73" hidden="1">'Organized Data'!$Y$40:$AO$40</definedName>
    <definedName name="_xlchart.v1.74" hidden="1">'Organized Data'!$Y$43:$AS$43</definedName>
    <definedName name="_xlchart.v1.75" hidden="1">'Organized Data'!$Y$46:$AS$46</definedName>
    <definedName name="_xlchart.v1.76" hidden="1">'Organized Data'!$X$13</definedName>
    <definedName name="_xlchart.v1.77" hidden="1">'Organized Data'!$X$16</definedName>
    <definedName name="_xlchart.v1.78" hidden="1">'Organized Data'!$X$19</definedName>
    <definedName name="_xlchart.v1.79" hidden="1">'Organized Data'!$Y$13:$AO$13</definedName>
    <definedName name="_xlchart.v1.8" hidden="1">TIN!$O$21:$O$29</definedName>
    <definedName name="_xlchart.v1.80" hidden="1">'Organized Data'!$Y$16:$AS$16</definedName>
    <definedName name="_xlchart.v1.81" hidden="1">'Organized Data'!$Y$19:$AP$19</definedName>
    <definedName name="_xlchart.v1.82" hidden="1">'Organized Data'!$AD$25:$AQ$25</definedName>
    <definedName name="_xlchart.v1.83" hidden="1">'Organized Data'!$AD$28:$AP$28</definedName>
    <definedName name="_xlchart.v1.84" hidden="1">'Organized Data'!$X$22</definedName>
    <definedName name="_xlchart.v1.85" hidden="1">'Organized Data'!$X$25</definedName>
    <definedName name="_xlchart.v1.86" hidden="1">'Organized Data'!$X$28</definedName>
    <definedName name="_xlchart.v1.87" hidden="1">'Organized Data'!$Y$22:$AP$22</definedName>
    <definedName name="_xlchart.v1.88" hidden="1">'Organized Data'!$X$31</definedName>
    <definedName name="_xlchart.v1.89" hidden="1">'Organized Data'!$X$34</definedName>
    <definedName name="_xlchart.v1.9" hidden="1">TIN!$C$12</definedName>
    <definedName name="_xlchart.v1.90" hidden="1">'Organized Data'!$X$37</definedName>
    <definedName name="_xlchart.v1.91" hidden="1">'Organized Data'!$Y$31:$AS$31</definedName>
    <definedName name="_xlchart.v1.92" hidden="1">'Organized Data'!$Y$34:$AS$34</definedName>
    <definedName name="_xlchart.v1.93" hidden="1">'Organized Data'!$Y$37:$AS$37</definedName>
    <definedName name="_xlchart.v1.94" hidden="1">'Organized Data'!$X$10</definedName>
    <definedName name="_xlchart.v1.95" hidden="1">'Organized Data'!$X$4</definedName>
    <definedName name="_xlchart.v1.96" hidden="1">'Organized Data'!$X$7</definedName>
    <definedName name="_xlchart.v1.97" hidden="1">'Organized Data'!$Y$10:$AS$10</definedName>
    <definedName name="_xlchart.v1.98" hidden="1">'Organized Data'!$Y$4:$AS$4</definedName>
    <definedName name="_xlchart.v1.99" hidden="1">'Organized Data'!$Y$7:$AS$7</definedName>
    <definedName name="SelectedSheet" localSheetId="6">INDIRECT("'" &amp; 'Figures (2)'!$B$159 &amp; "'!")</definedName>
    <definedName name="SelectedSheet">INDIRECT("'" &amp; Figures!$B$159 &amp; "'!")</definedName>
    <definedName name="SyncSelection">'Organized Data'!$F$1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8" i="63" l="1"/>
  <c r="B7" i="63" a="1"/>
  <c r="B7" i="63" l="1"/>
  <c r="C7" i="63" a="1"/>
  <c r="C7" i="63" l="1"/>
  <c r="F48" i="63" l="1"/>
  <c r="AA7" i="63"/>
  <c r="G53" i="63"/>
  <c r="F53" i="63"/>
  <c r="E53" i="63"/>
  <c r="D53" i="63"/>
  <c r="C53" i="63"/>
  <c r="B53" i="63"/>
  <c r="G52" i="63"/>
  <c r="F52" i="63"/>
  <c r="E52" i="63"/>
  <c r="D52" i="63"/>
  <c r="AG49" i="63" s="1"/>
  <c r="C52" i="63"/>
  <c r="B52" i="63"/>
  <c r="G51" i="63"/>
  <c r="AA49" i="63" s="1"/>
  <c r="F51" i="63"/>
  <c r="E51" i="63"/>
  <c r="Y49" i="63" s="1"/>
  <c r="D51" i="63"/>
  <c r="X49" i="63" s="1"/>
  <c r="C51" i="63"/>
  <c r="W49" i="63" s="1"/>
  <c r="B51" i="63"/>
  <c r="V49" i="63" s="1"/>
  <c r="G50" i="63"/>
  <c r="S48" i="63" s="1" a="1"/>
  <c r="S48" i="63" s="1"/>
  <c r="F50" i="63"/>
  <c r="Z48" i="63" s="1"/>
  <c r="E50" i="63"/>
  <c r="D50" i="63"/>
  <c r="C50" i="63"/>
  <c r="B50" i="63"/>
  <c r="AJ49" i="63"/>
  <c r="AI49" i="63"/>
  <c r="AH49" i="63"/>
  <c r="AF49" i="63"/>
  <c r="AE49" i="63"/>
  <c r="Z49" i="63"/>
  <c r="U49" i="63"/>
  <c r="G49" i="63"/>
  <c r="F49" i="63"/>
  <c r="E49" i="63"/>
  <c r="D49" i="63"/>
  <c r="C49" i="63"/>
  <c r="B49" i="63"/>
  <c r="AH48" i="63"/>
  <c r="AG48" i="63"/>
  <c r="AF48" i="63"/>
  <c r="AE48" i="63"/>
  <c r="X48" i="63"/>
  <c r="W48" i="63"/>
  <c r="V48" i="63"/>
  <c r="N48" i="63" a="1"/>
  <c r="N48" i="63" s="1"/>
  <c r="G48" i="63"/>
  <c r="E48" i="63"/>
  <c r="P48" i="63" a="1"/>
  <c r="P48" i="63" s="1"/>
  <c r="C48" i="63"/>
  <c r="B48" i="63"/>
  <c r="O48" i="63" s="1" a="1"/>
  <c r="O48" i="63" s="1"/>
  <c r="BQ45" i="63"/>
  <c r="BP45" i="63"/>
  <c r="BQ44" i="63"/>
  <c r="BP44" i="63"/>
  <c r="BI44" i="63"/>
  <c r="BH44" i="63"/>
  <c r="BI43" i="63"/>
  <c r="BI38" i="63" s="1"/>
  <c r="BH43" i="63"/>
  <c r="BH38" i="63" s="1"/>
  <c r="AL43" i="63"/>
  <c r="AK43" i="63"/>
  <c r="U43" i="63"/>
  <c r="T43" i="63"/>
  <c r="D43" i="63"/>
  <c r="C43" i="63"/>
  <c r="B43" i="63"/>
  <c r="AL42" i="63"/>
  <c r="AK42" i="63"/>
  <c r="U42" i="63"/>
  <c r="T42" i="63"/>
  <c r="D42" i="63"/>
  <c r="C42" i="63"/>
  <c r="B42" i="63"/>
  <c r="CG41" i="63"/>
  <c r="CF41" i="63"/>
  <c r="BY41" i="63"/>
  <c r="BX41" i="63"/>
  <c r="AL41" i="63"/>
  <c r="AK41" i="63"/>
  <c r="U41" i="63"/>
  <c r="T41" i="63"/>
  <c r="D41" i="63"/>
  <c r="C41" i="63"/>
  <c r="B41" i="63"/>
  <c r="CG40" i="63"/>
  <c r="CF40" i="63"/>
  <c r="BY40" i="63"/>
  <c r="BX40" i="63"/>
  <c r="BQ40" i="63"/>
  <c r="BP40" i="63"/>
  <c r="AL40" i="63"/>
  <c r="AK40" i="63"/>
  <c r="U40" i="63"/>
  <c r="T40" i="63"/>
  <c r="D40" i="63"/>
  <c r="C40" i="63"/>
  <c r="B40" i="63"/>
  <c r="CG39" i="63"/>
  <c r="CF39" i="63"/>
  <c r="BY39" i="63"/>
  <c r="BX39" i="63"/>
  <c r="BQ39" i="63"/>
  <c r="BP39" i="63"/>
  <c r="BI39" i="63"/>
  <c r="BH39" i="63"/>
  <c r="AL39" i="63"/>
  <c r="AK39" i="63"/>
  <c r="U39" i="63"/>
  <c r="T39" i="63"/>
  <c r="D39" i="63"/>
  <c r="C39" i="63"/>
  <c r="B39" i="63"/>
  <c r="CG38" i="63"/>
  <c r="CF38" i="63"/>
  <c r="BY38" i="63"/>
  <c r="BX38" i="63"/>
  <c r="BQ38" i="63"/>
  <c r="BP38" i="63"/>
  <c r="AL38" i="63"/>
  <c r="AK38" i="63"/>
  <c r="U38" i="63"/>
  <c r="T38" i="63"/>
  <c r="D38" i="63"/>
  <c r="C38" i="63"/>
  <c r="B38" i="63"/>
  <c r="BD33" i="63"/>
  <c r="BC33" i="63"/>
  <c r="AL33" i="63"/>
  <c r="AK33" i="63"/>
  <c r="U33" i="63"/>
  <c r="T33" i="63"/>
  <c r="D33" i="63"/>
  <c r="C33" i="63"/>
  <c r="BD32" i="63"/>
  <c r="BC32" i="63"/>
  <c r="AL32" i="63"/>
  <c r="AK32" i="63"/>
  <c r="U32" i="63"/>
  <c r="T32" i="63"/>
  <c r="D32" i="63"/>
  <c r="C32" i="63"/>
  <c r="BD31" i="63"/>
  <c r="BC31" i="63"/>
  <c r="AL31" i="63"/>
  <c r="AK31" i="63"/>
  <c r="U31" i="63"/>
  <c r="T31" i="63"/>
  <c r="D31" i="63"/>
  <c r="C31" i="63"/>
  <c r="BD30" i="63"/>
  <c r="BC30" i="63"/>
  <c r="AL30" i="63"/>
  <c r="AK30" i="63"/>
  <c r="U30" i="63"/>
  <c r="T30" i="63"/>
  <c r="D30" i="63"/>
  <c r="C30" i="63"/>
  <c r="BD29" i="63"/>
  <c r="BC29" i="63"/>
  <c r="AL29" i="63"/>
  <c r="AK29" i="63"/>
  <c r="U29" i="63"/>
  <c r="T29" i="63"/>
  <c r="D29" i="63"/>
  <c r="C29" i="63"/>
  <c r="BD28" i="63"/>
  <c r="BC28" i="63"/>
  <c r="AL28" i="63"/>
  <c r="AK28" i="63"/>
  <c r="U28" i="63"/>
  <c r="T28" i="63"/>
  <c r="D28" i="63"/>
  <c r="C28" i="63"/>
  <c r="AP24" i="63"/>
  <c r="AA24" i="63"/>
  <c r="K24" i="63"/>
  <c r="AP23" i="63"/>
  <c r="AA23" i="63"/>
  <c r="K23" i="63"/>
  <c r="AP22" i="63"/>
  <c r="AA22" i="63"/>
  <c r="K22" i="63"/>
  <c r="AP21" i="63"/>
  <c r="AA21" i="63"/>
  <c r="K21" i="63"/>
  <c r="AP20" i="63"/>
  <c r="AA20" i="63"/>
  <c r="K20" i="63"/>
  <c r="AP19" i="63"/>
  <c r="AA19" i="63"/>
  <c r="K19" i="63"/>
  <c r="AP18" i="63"/>
  <c r="AA18" i="63"/>
  <c r="K18" i="63"/>
  <c r="AP17" i="63"/>
  <c r="AA17" i="63"/>
  <c r="K17" i="63"/>
  <c r="AP16" i="63"/>
  <c r="AA16" i="63"/>
  <c r="K16" i="63"/>
  <c r="AP15" i="63"/>
  <c r="AA15" i="63"/>
  <c r="K15" i="63"/>
  <c r="AP14" i="63"/>
  <c r="AA14" i="63"/>
  <c r="K14" i="63"/>
  <c r="AP13" i="63"/>
  <c r="AA13" i="63"/>
  <c r="K13" i="63"/>
  <c r="AP12" i="63"/>
  <c r="AA12" i="63"/>
  <c r="K12" i="63"/>
  <c r="AP11" i="63"/>
  <c r="AA11" i="63"/>
  <c r="K11" i="63"/>
  <c r="AP10" i="63"/>
  <c r="AA10" i="63"/>
  <c r="K10" i="63"/>
  <c r="AP9" i="63"/>
  <c r="AA9" i="63"/>
  <c r="K9" i="63"/>
  <c r="AP8" i="63"/>
  <c r="AA8" i="63"/>
  <c r="K8" i="63"/>
  <c r="AP7" i="63"/>
  <c r="K7" i="63"/>
  <c r="H23" i="56"/>
  <c r="J23" i="56"/>
  <c r="T3" i="43"/>
  <c r="J28" i="63" a="1"/>
  <c r="H38" i="63" a="1"/>
  <c r="O75" i="63" a="1"/>
  <c r="O71" i="63" a="1"/>
  <c r="O67" i="63" a="1"/>
  <c r="O63" i="63" a="1"/>
  <c r="O59" i="63" a="1"/>
  <c r="AR43" i="63" a="1"/>
  <c r="T75" i="63" a="1"/>
  <c r="T71" i="63" a="1"/>
  <c r="T67" i="63" a="1"/>
  <c r="T63" i="63" a="1"/>
  <c r="T59" i="63" a="1"/>
  <c r="D72" i="63" a="1"/>
  <c r="D68" i="63" a="1"/>
  <c r="D64" i="63" a="1"/>
  <c r="D60" i="63" a="1"/>
  <c r="AU43" i="63" a="1"/>
  <c r="AO41" i="63" a="1"/>
  <c r="AT39" i="63" a="1"/>
  <c r="S73" i="63" a="1"/>
  <c r="U66" i="63" a="1"/>
  <c r="P59" i="63" a="1"/>
  <c r="AR41" i="63" a="1"/>
  <c r="I72" i="63" a="1"/>
  <c r="D65" i="63" a="1"/>
  <c r="N60" i="63" a="1"/>
  <c r="Y42" i="63" a="1"/>
  <c r="N40" i="63" a="1"/>
  <c r="O74" i="63" a="1"/>
  <c r="C70" i="63" a="1"/>
  <c r="S62" i="63" a="1"/>
  <c r="AW42" i="63" a="1"/>
  <c r="AF40" i="63" a="1"/>
  <c r="S63" i="63" a="1"/>
  <c r="Y41" i="63" a="1"/>
  <c r="AG38" i="63" a="1"/>
  <c r="H33" i="63" a="1"/>
  <c r="J31" i="63" a="1"/>
  <c r="O29" i="63" a="1"/>
  <c r="S23" i="63" a="1"/>
  <c r="AG20" i="63" a="1"/>
  <c r="E18" i="63" a="1"/>
  <c r="B74" i="63" a="1"/>
  <c r="O66" i="63" a="1"/>
  <c r="P58" i="63" a="1"/>
  <c r="AR40" i="63" a="1"/>
  <c r="AW32" i="63" a="1"/>
  <c r="F32" i="63" a="1"/>
  <c r="L30" i="63" a="1"/>
  <c r="Z24" i="63" a="1"/>
  <c r="AN21" i="63" a="1"/>
  <c r="H19" i="63" a="1"/>
  <c r="Z16" i="63" a="1"/>
  <c r="U73" i="63" a="1"/>
  <c r="U64" i="63" a="1"/>
  <c r="V41" i="63" a="1"/>
  <c r="M39" i="63" a="1"/>
  <c r="AG33" i="63" a="1"/>
  <c r="AD31" i="63" a="1"/>
  <c r="AA29" i="63" a="1"/>
  <c r="C24" i="63" a="1"/>
  <c r="S75" i="63" a="1"/>
  <c r="R61" i="63" a="1"/>
  <c r="G38" i="63" a="1"/>
  <c r="AW31" i="63" a="1"/>
  <c r="X28" i="63" a="1"/>
  <c r="H21" i="63" a="1"/>
  <c r="AM17" i="63" a="1"/>
  <c r="AL13" i="63" a="1"/>
  <c r="J11" i="63" a="1"/>
  <c r="X8" i="63" a="1"/>
  <c r="Z7" i="63" a="1"/>
  <c r="P61" i="63" a="1"/>
  <c r="AS38" i="63" a="1"/>
  <c r="X31" i="63" a="1"/>
  <c r="O28" i="63" a="1"/>
  <c r="AM21" i="63" a="1"/>
  <c r="AG18" i="63" a="1"/>
  <c r="H15" i="63" a="1"/>
  <c r="AH12" i="63" a="1"/>
  <c r="B10" i="63" a="1"/>
  <c r="I68" i="63" a="1"/>
  <c r="AA41" i="63" a="1"/>
  <c r="AN33" i="63" a="1"/>
  <c r="AN31" i="63" a="1"/>
  <c r="L29" i="63" a="1"/>
  <c r="I22" i="63" a="1"/>
  <c r="G18" i="63" a="1"/>
  <c r="Z14" i="63" a="1"/>
  <c r="AN11" i="63" a="1"/>
  <c r="H9" i="63" a="1"/>
  <c r="E71" i="63" a="1"/>
  <c r="AG42" i="63" a="1"/>
  <c r="AP30" i="63" a="1"/>
  <c r="AI23" i="63" a="1"/>
  <c r="R19" i="63" a="1"/>
  <c r="T14" i="63" a="1"/>
  <c r="U11" i="63" a="1"/>
  <c r="J73" i="63" a="1"/>
  <c r="E21" i="63" a="1"/>
  <c r="AG9" i="63" a="1"/>
  <c r="W38" i="63" a="1"/>
  <c r="W22" i="63" a="1"/>
  <c r="J9" i="63" a="1"/>
  <c r="C21" i="63" a="1"/>
  <c r="P42" i="63" a="1"/>
  <c r="AG29" i="63" a="1"/>
  <c r="AJ12" i="63" a="1"/>
  <c r="D61" i="63" a="1"/>
  <c r="H32" i="63" a="1"/>
  <c r="AB28" i="63" a="1"/>
  <c r="AI18" i="63" a="1"/>
  <c r="M74" i="63" a="1"/>
  <c r="M70" i="63" a="1"/>
  <c r="M66" i="63" a="1"/>
  <c r="M62" i="63" a="1"/>
  <c r="D59" i="63" a="1"/>
  <c r="AE43" i="63" a="1"/>
  <c r="R74" i="63" a="1"/>
  <c r="R70" i="63" a="1"/>
  <c r="R66" i="63" a="1"/>
  <c r="R62" i="63" a="1"/>
  <c r="B75" i="63" a="1"/>
  <c r="B71" i="63" a="1"/>
  <c r="B67" i="63" a="1"/>
  <c r="B63" i="63" a="1"/>
  <c r="H59" i="63" a="1"/>
  <c r="AD43" i="63" a="1"/>
  <c r="AC41" i="63" a="1"/>
  <c r="AG39" i="63" a="1"/>
  <c r="O70" i="63" a="1"/>
  <c r="C66" i="63" a="1"/>
  <c r="AW43" i="63" a="1"/>
  <c r="K41" i="63" a="1"/>
  <c r="M71" i="63" a="1"/>
  <c r="G64" i="63" a="1"/>
  <c r="J58" i="63" a="1"/>
  <c r="AV41" i="63" a="1"/>
  <c r="AB39" i="63" a="1"/>
  <c r="R73" i="63" a="1"/>
  <c r="T66" i="63" a="1"/>
  <c r="S61" i="63" a="1"/>
  <c r="AD42" i="63" a="1"/>
  <c r="H40" i="63" a="1"/>
  <c r="J59" i="63" a="1"/>
  <c r="M40" i="63" a="1"/>
  <c r="N38" i="63" a="1"/>
  <c r="AR31" i="63" a="1"/>
  <c r="AW29" i="63" a="1"/>
  <c r="F29" i="63" a="1"/>
  <c r="AH22" i="63" a="1"/>
  <c r="B20" i="63" a="1"/>
  <c r="T17" i="63" a="1"/>
  <c r="R71" i="63" a="1"/>
  <c r="E65" i="63" a="1"/>
  <c r="AN43" i="63" a="1"/>
  <c r="X40" i="63" a="1"/>
  <c r="AN32" i="63" a="1"/>
  <c r="AT30" i="63" a="1"/>
  <c r="AU28" i="63" a="1"/>
  <c r="AO23" i="63" a="1"/>
  <c r="I21" i="63" a="1"/>
  <c r="W18" i="63" a="1"/>
  <c r="AO15" i="63" a="1"/>
  <c r="H72" i="63" a="1"/>
  <c r="U59" i="63" a="1"/>
  <c r="L40" i="63" a="1"/>
  <c r="AN38" i="63" a="1"/>
  <c r="X33" i="63" a="1"/>
  <c r="M31" i="63" a="1"/>
  <c r="N29" i="63" a="1"/>
  <c r="G75" i="63" a="1"/>
  <c r="U72" i="63" a="1"/>
  <c r="AF43" i="63" a="1"/>
  <c r="AF33" i="63" a="1"/>
  <c r="P31" i="63" a="1"/>
  <c r="R24" i="63" a="1"/>
  <c r="AM20" i="63" a="1"/>
  <c r="J16" i="63" a="1"/>
  <c r="G13" i="63" a="1"/>
  <c r="Y10" i="63" a="1"/>
  <c r="I7" i="63" a="1"/>
  <c r="I65" i="63" a="1"/>
  <c r="AV40" i="63" a="1"/>
  <c r="O38" i="63" a="1"/>
  <c r="AF30" i="63" a="1"/>
  <c r="X24" i="63" a="1"/>
  <c r="X21" i="63" a="1"/>
  <c r="U17" i="63" a="1"/>
  <c r="AI14" i="63" a="1"/>
  <c r="C12" i="63" a="1"/>
  <c r="AJ8" i="63" a="1"/>
  <c r="G61" i="63" a="1"/>
  <c r="AT40" i="63" a="1"/>
  <c r="W33" i="63" a="1"/>
  <c r="G31" i="63" a="1"/>
  <c r="AE28" i="63" a="1"/>
  <c r="G21" i="63" a="1"/>
  <c r="AO16" i="63" a="1"/>
  <c r="AO13" i="63" a="1"/>
  <c r="I11" i="63" a="1"/>
  <c r="W8" i="63" a="1"/>
  <c r="S66" i="63" a="1"/>
  <c r="AM39" i="63" a="1"/>
  <c r="AT29" i="63" a="1"/>
  <c r="R22" i="63" a="1"/>
  <c r="Y18" i="63" a="1"/>
  <c r="B14" i="63" a="1"/>
  <c r="C10" i="63" a="1"/>
  <c r="AM38" i="63" a="1"/>
  <c r="Z17" i="63" a="1"/>
  <c r="G7" i="63" a="1"/>
  <c r="AC32" i="63" a="1"/>
  <c r="W19" i="63" a="1"/>
  <c r="U74" i="63" a="1"/>
  <c r="C18" i="63" a="1"/>
  <c r="AV38" i="63" a="1"/>
  <c r="AL23" i="63" a="1"/>
  <c r="U10" i="63" a="1"/>
  <c r="AT42" i="63" a="1"/>
  <c r="AN30" i="63" a="1"/>
  <c r="AG24" i="63" a="1"/>
  <c r="I18" i="63" a="1"/>
  <c r="H14" i="63" a="1"/>
  <c r="AN8" i="63" a="1"/>
  <c r="E10" i="63" a="1"/>
  <c r="AR32" i="63" a="1"/>
  <c r="Y11" i="63" a="1"/>
  <c r="AT31" i="63" a="1"/>
  <c r="X17" i="63" a="1"/>
  <c r="G66" i="63" a="1"/>
  <c r="T19" i="63" a="1"/>
  <c r="Y8" i="63" a="1"/>
  <c r="AP38" i="63" a="1"/>
  <c r="AH23" i="63" a="1"/>
  <c r="AI15" i="63" a="1"/>
  <c r="E74" i="63" a="1"/>
  <c r="E70" i="63" a="1"/>
  <c r="E66" i="63" a="1"/>
  <c r="E62" i="63" a="1"/>
  <c r="T58" i="63" a="1"/>
  <c r="AA43" i="63" a="1"/>
  <c r="J74" i="63" a="1"/>
  <c r="J70" i="63" a="1"/>
  <c r="J66" i="63" a="1"/>
  <c r="J62" i="63" a="1"/>
  <c r="P74" i="63" a="1"/>
  <c r="P70" i="63" a="1"/>
  <c r="P66" i="63" a="1"/>
  <c r="P62" i="63" a="1"/>
  <c r="C59" i="63" a="1"/>
  <c r="Y43" i="63" a="1"/>
  <c r="X41" i="63" a="1"/>
  <c r="AC39" i="63" a="1"/>
  <c r="G70" i="63" a="1"/>
  <c r="I63" i="63" a="1"/>
  <c r="G43" i="63" a="1"/>
  <c r="AP40" i="63" a="1"/>
  <c r="P69" i="63" a="1"/>
  <c r="R63" i="63" a="1"/>
  <c r="B58" i="63" a="1"/>
  <c r="O41" i="63" a="1"/>
  <c r="W39" i="63" a="1"/>
  <c r="G73" i="63" a="1"/>
  <c r="I66" i="63" a="1"/>
  <c r="E59" i="63" a="1"/>
  <c r="L42" i="63" a="1"/>
  <c r="J75" i="63" a="1"/>
  <c r="E58" i="63" a="1"/>
  <c r="F40" i="63" a="1"/>
  <c r="AU33" i="63" a="1"/>
  <c r="AM31" i="63" a="1"/>
  <c r="AS29" i="63" a="1"/>
  <c r="AN24" i="63" a="1"/>
  <c r="H22" i="63" a="1"/>
  <c r="Z19" i="63" a="1"/>
  <c r="AN16" i="63" a="1"/>
  <c r="H70" i="63" a="1"/>
  <c r="I64" i="63" a="1"/>
  <c r="AC43" i="63" a="1"/>
  <c r="V39" i="63" a="1"/>
  <c r="AF32" i="63" a="1"/>
  <c r="AO30" i="63" a="1"/>
  <c r="AP28" i="63" a="1"/>
  <c r="AJ23" i="63" a="1"/>
  <c r="D21" i="63" a="1"/>
  <c r="R18" i="63" a="1"/>
  <c r="AJ15" i="63" a="1"/>
  <c r="P71" i="63" a="1"/>
  <c r="P43" i="63" a="1"/>
  <c r="E40" i="63" a="1"/>
  <c r="AA38" i="63" a="1"/>
  <c r="P33" i="63" a="1"/>
  <c r="H31" i="63" a="1"/>
  <c r="J29" i="63" a="1"/>
  <c r="P73" i="63" a="1"/>
  <c r="B70" i="63" a="1"/>
  <c r="X42" i="63" a="1"/>
  <c r="O33" i="63" a="1"/>
  <c r="AA30" i="63" a="1"/>
  <c r="AN23" i="63" a="1"/>
  <c r="AJ19" i="63" a="1"/>
  <c r="C16" i="63" a="1"/>
  <c r="B13" i="63" a="1"/>
  <c r="T10" i="63" a="1"/>
  <c r="D7" i="63" a="1"/>
  <c r="S72" i="63" a="1"/>
  <c r="AD40" i="63" a="1"/>
  <c r="AV32" i="63" a="1"/>
  <c r="H30" i="63" a="1"/>
  <c r="E24" i="63" a="1"/>
  <c r="U20" i="63" a="1"/>
  <c r="E17" i="63" a="1"/>
  <c r="I14" i="63" a="1"/>
  <c r="W11" i="63" a="1"/>
  <c r="E8" i="63" a="1"/>
  <c r="H60" i="63" a="1"/>
  <c r="O40" i="63" a="1"/>
  <c r="N33" i="63" a="1"/>
  <c r="AW30" i="63" a="1"/>
  <c r="W28" i="63" a="1"/>
  <c r="AJ20" i="63" a="1"/>
  <c r="AH16" i="63" a="1"/>
  <c r="AJ13" i="63" a="1"/>
  <c r="D11" i="63" a="1"/>
  <c r="R8" i="63" a="1"/>
  <c r="T74" i="63" a="1"/>
  <c r="G39" i="63" a="1"/>
  <c r="G29" i="63" a="1"/>
  <c r="E22" i="63" a="1"/>
  <c r="W17" i="63" a="1"/>
  <c r="Z13" i="63" a="1"/>
  <c r="Y9" i="63" a="1"/>
  <c r="P32" i="63" a="1"/>
  <c r="O73" i="63" a="1"/>
  <c r="O69" i="63" a="1"/>
  <c r="O65" i="63" a="1"/>
  <c r="O61" i="63" a="1"/>
  <c r="O58" i="63" a="1"/>
  <c r="V43" i="63" a="1"/>
  <c r="T73" i="63" a="1"/>
  <c r="T69" i="63" a="1"/>
  <c r="T65" i="63" a="1"/>
  <c r="T61" i="63" a="1"/>
  <c r="D74" i="63" a="1"/>
  <c r="D70" i="63" a="1"/>
  <c r="D66" i="63" a="1"/>
  <c r="D62" i="63" a="1"/>
  <c r="S58" i="63" a="1"/>
  <c r="M43" i="63" a="1"/>
  <c r="P41" i="63" a="1"/>
  <c r="P75" i="63" a="1"/>
  <c r="R69" i="63" a="1"/>
  <c r="T62" i="63" a="1"/>
  <c r="AX42" i="63" a="1"/>
  <c r="AC40" i="63" a="1"/>
  <c r="E69" i="63" a="1"/>
  <c r="G63" i="63" a="1"/>
  <c r="AG43" i="63" a="1"/>
  <c r="E41" i="63" a="1"/>
  <c r="O39" i="63" a="1"/>
  <c r="U71" i="63" a="1"/>
  <c r="B66" i="63" a="1"/>
  <c r="R58" i="63" a="1"/>
  <c r="AP41" i="63" a="1"/>
  <c r="E73" i="63" a="1"/>
  <c r="AV42" i="63" a="1"/>
  <c r="AW39" i="63" a="1"/>
  <c r="AP33" i="63" a="1"/>
  <c r="AE31" i="63" a="1"/>
  <c r="AN29" i="63" a="1"/>
  <c r="AI24" i="63" a="1"/>
  <c r="C22" i="63" a="1"/>
  <c r="U19" i="63" a="1"/>
  <c r="AI16" i="63" a="1"/>
  <c r="M69" i="63" a="1"/>
  <c r="U62" i="63" a="1"/>
  <c r="AU42" i="63" a="1"/>
  <c r="H39" i="63" a="1"/>
  <c r="AB32" i="63" a="1"/>
  <c r="AG30" i="63" a="1"/>
  <c r="AD28" i="63" a="1"/>
  <c r="J23" i="63" a="1"/>
  <c r="X20" i="63" a="1"/>
  <c r="AL17" i="63" a="1"/>
  <c r="J15" i="63" a="1"/>
  <c r="T70" i="63" a="1"/>
  <c r="K42" i="63" a="1"/>
  <c r="AV39" i="63" a="1"/>
  <c r="M38" i="63" a="1"/>
  <c r="L33" i="63" a="1"/>
  <c r="AV29" i="63" a="1"/>
  <c r="E29" i="63" a="1"/>
  <c r="B68" i="63" a="1"/>
  <c r="N68" i="63" a="1"/>
  <c r="AS41" i="63" a="1"/>
  <c r="AX32" i="63" a="1"/>
  <c r="O30" i="63" a="1"/>
  <c r="W23" i="63" a="1"/>
  <c r="J19" i="63" a="1"/>
  <c r="W15" i="63" a="1"/>
  <c r="Z12" i="63" a="1"/>
  <c r="AN9" i="63" a="1"/>
  <c r="Z9" i="63" a="1"/>
  <c r="I71" i="63" a="1"/>
  <c r="P40" i="63" a="1"/>
  <c r="X32" i="63" a="1"/>
  <c r="AO29" i="63" a="1"/>
  <c r="AG23" i="63" a="1"/>
  <c r="E20" i="63" a="1"/>
  <c r="Y16" i="63" a="1"/>
  <c r="D14" i="63" a="1"/>
  <c r="R11" i="63" a="1"/>
  <c r="AH7" i="63" a="1"/>
  <c r="AT43" i="63" a="1"/>
  <c r="AE39" i="63" a="1"/>
  <c r="F33" i="63" a="1"/>
  <c r="Y30" i="63" a="1"/>
  <c r="AM23" i="63" a="1"/>
  <c r="AO19" i="63" a="1"/>
  <c r="H16" i="63" a="1"/>
  <c r="J13" i="63" a="1"/>
  <c r="X10" i="63" a="1"/>
  <c r="H7" i="63" a="1"/>
  <c r="S71" i="63" a="1"/>
  <c r="AR38" i="63" a="1"/>
  <c r="AR28" i="63" a="1"/>
  <c r="Y21" i="63" a="1"/>
  <c r="AG16" i="63" a="1"/>
  <c r="R13" i="63" a="1"/>
  <c r="G9" i="63" a="1"/>
  <c r="J30" i="63" a="1"/>
  <c r="AH15" i="63" a="1"/>
  <c r="U63" i="63" a="1"/>
  <c r="V30" i="63" a="1"/>
  <c r="AL12" i="63" a="1"/>
  <c r="K31" i="63" a="1"/>
  <c r="AO14" i="63" a="1"/>
  <c r="V33" i="63" a="1"/>
  <c r="AI17" i="63" a="1"/>
  <c r="S70" i="63" a="1"/>
  <c r="AM40" i="63" a="1"/>
  <c r="M30" i="63" a="1"/>
  <c r="AJ21" i="63" a="1"/>
  <c r="S17" i="63" a="1"/>
  <c r="AI12" i="63" a="1"/>
  <c r="T7" i="63" a="1"/>
  <c r="T8" i="63" a="1"/>
  <c r="C23" i="63" a="1"/>
  <c r="B9" i="63" a="1"/>
  <c r="E30" i="63" a="1"/>
  <c r="C14" i="63" a="1"/>
  <c r="AM41" i="63" a="1"/>
  <c r="J17" i="63" a="1"/>
  <c r="P67" i="63" a="1"/>
  <c r="C73" i="63" a="1"/>
  <c r="C69" i="63" a="1"/>
  <c r="C65" i="63" a="1"/>
  <c r="C61" i="63" a="1"/>
  <c r="I58" i="63" a="1"/>
  <c r="N43" i="63" a="1"/>
  <c r="H73" i="63" a="1"/>
  <c r="H69" i="63" a="1"/>
  <c r="H65" i="63" a="1"/>
  <c r="H61" i="63" a="1"/>
  <c r="N73" i="63" a="1"/>
  <c r="N69" i="63" a="1"/>
  <c r="N65" i="63" a="1"/>
  <c r="N61" i="63" a="1"/>
  <c r="N58" i="63" a="1"/>
  <c r="H43" i="63" a="1"/>
  <c r="L41" i="63" a="1"/>
  <c r="E75" i="63" a="1"/>
  <c r="G69" i="63" a="1"/>
  <c r="I62" i="63" a="1"/>
  <c r="AS42" i="63" a="1"/>
  <c r="W40" i="63" a="1"/>
  <c r="S68" i="63" a="1"/>
  <c r="U61" i="63" a="1"/>
  <c r="AB43" i="63" a="1"/>
  <c r="AU40" i="63" a="1"/>
  <c r="K39" i="63" a="1"/>
  <c r="J71" i="63" a="1"/>
  <c r="M65" i="63" a="1"/>
  <c r="AO43" i="63" a="1"/>
  <c r="W41" i="63" a="1"/>
  <c r="M67" i="63" a="1"/>
  <c r="N42" i="63" a="1"/>
  <c r="AR39" i="63" a="1"/>
  <c r="AD33" i="63" a="1"/>
  <c r="AA31" i="63" a="1"/>
  <c r="AF29" i="63" a="1"/>
  <c r="I24" i="63" a="1"/>
  <c r="W21" i="63" a="1"/>
  <c r="AO18" i="63" a="1"/>
  <c r="I16" i="63" a="1"/>
  <c r="T68" i="63" a="1"/>
  <c r="G62" i="63" a="1"/>
  <c r="AN42" i="63" a="1"/>
  <c r="AO38" i="63" a="1"/>
  <c r="W32" i="63" a="1"/>
  <c r="AC30" i="63" a="1"/>
  <c r="Y28" i="63" a="1"/>
  <c r="E23" i="63" a="1"/>
  <c r="S20" i="63" a="1"/>
  <c r="AG17" i="63" a="1"/>
  <c r="E15" i="63" a="1"/>
  <c r="J69" i="63" a="1"/>
  <c r="AW41" i="63" a="1"/>
  <c r="AP39" i="63" a="1"/>
  <c r="AX33" i="63" a="1"/>
  <c r="G33" i="63" a="1"/>
  <c r="AR29" i="63" a="1"/>
  <c r="AM24" i="63" a="1"/>
  <c r="R65" i="63" a="1"/>
  <c r="D67" i="63" a="1"/>
  <c r="AB41" i="63" a="1"/>
  <c r="AP32" i="63" a="1"/>
  <c r="X29" i="63" a="1"/>
  <c r="AJ22" i="63" a="1"/>
  <c r="D19" i="63" a="1"/>
  <c r="C15" i="63" a="1"/>
  <c r="U12" i="63" a="1"/>
  <c r="AI9" i="63" a="1"/>
  <c r="AO8" i="63" a="1"/>
  <c r="U69" i="63" a="1"/>
  <c r="AS39" i="63" a="1"/>
  <c r="M32" i="63" a="1"/>
  <c r="AD29" i="63" a="1"/>
  <c r="G23" i="63" a="1"/>
  <c r="Y19" i="63" a="1"/>
  <c r="S16" i="63" a="1"/>
  <c r="X13" i="63" a="1"/>
  <c r="AL10" i="63" a="1"/>
  <c r="R75" i="63" a="1"/>
  <c r="O43" i="63" a="1"/>
  <c r="L39" i="63" a="1"/>
  <c r="AO32" i="63" a="1"/>
  <c r="N30" i="63" a="1"/>
  <c r="U23" i="63" a="1"/>
  <c r="AI19" i="63" a="1"/>
  <c r="B16" i="63" a="1"/>
  <c r="E13" i="63" a="1"/>
  <c r="S10" i="63" a="1"/>
  <c r="M75" i="63" a="1"/>
  <c r="U68" i="63" a="1"/>
  <c r="Y32" i="63" a="1"/>
  <c r="P28" i="63" a="1"/>
  <c r="AH20" i="63" a="1"/>
  <c r="T16" i="63" a="1"/>
  <c r="X12" i="63" a="1"/>
  <c r="AH8" i="63" a="1"/>
  <c r="Y29" i="63" a="1"/>
  <c r="I15" i="63" a="1"/>
  <c r="M58" i="63" a="1"/>
  <c r="V28" i="63" a="1"/>
  <c r="I12" i="63" a="1"/>
  <c r="AE30" i="63" a="1"/>
  <c r="D10" i="63" a="1"/>
  <c r="AM32" i="63" a="1"/>
  <c r="AN15" i="63" a="1"/>
  <c r="R67" i="63" a="1"/>
  <c r="AD38" i="63" a="1"/>
  <c r="AC29" i="63" a="1"/>
  <c r="U21" i="63" a="1"/>
  <c r="I17" i="63" a="1"/>
  <c r="AM11" i="63" a="1"/>
  <c r="J7" i="63" a="1"/>
  <c r="H66" i="63" a="1"/>
  <c r="S21" i="63" a="1"/>
  <c r="H8" i="63" a="1"/>
  <c r="AS28" i="63" a="1"/>
  <c r="C13" i="63" a="1"/>
  <c r="J39" i="63" a="1"/>
  <c r="Z15" i="63" a="1"/>
  <c r="N62" i="63" a="1"/>
  <c r="K30" i="63" a="1"/>
  <c r="AN22" i="63" a="1"/>
  <c r="Y13" i="63" a="1"/>
  <c r="Z10" i="63" a="1"/>
  <c r="M73" i="63" a="1"/>
  <c r="P39" i="63" a="1"/>
  <c r="M72" i="63" a="1"/>
  <c r="M68" i="63" a="1"/>
  <c r="M64" i="63" a="1"/>
  <c r="M60" i="63" a="1"/>
  <c r="D58" i="63" a="1"/>
  <c r="J43" i="63" a="1"/>
  <c r="R72" i="63" a="1"/>
  <c r="R68" i="63" a="1"/>
  <c r="R64" i="63" a="1"/>
  <c r="R60" i="63" a="1"/>
  <c r="B73" i="63" a="1"/>
  <c r="B69" i="63" a="1"/>
  <c r="B65" i="63" a="1"/>
  <c r="B61" i="63" a="1"/>
  <c r="H58" i="63" a="1"/>
  <c r="AX41" i="63" a="1"/>
  <c r="G41" i="63" a="1"/>
  <c r="S74" i="63" a="1"/>
  <c r="U67" i="63" a="1"/>
  <c r="B62" i="63" a="1"/>
  <c r="AA42" i="63" a="1"/>
  <c r="I73" i="63" a="1"/>
  <c r="H68" i="63" a="1"/>
  <c r="J61" i="63" a="1"/>
  <c r="AM42" i="63" a="1"/>
  <c r="AG40" i="63" a="1"/>
  <c r="F39" i="63" a="1"/>
  <c r="U70" i="63" a="1"/>
  <c r="P63" i="63" a="1"/>
  <c r="L43" i="63" a="1"/>
  <c r="J41" i="63" a="1"/>
  <c r="U65" i="63" a="1"/>
  <c r="E42" i="63" a="1"/>
  <c r="N39" i="63" a="1"/>
  <c r="Y33" i="63" a="1"/>
  <c r="V31" i="63" a="1"/>
  <c r="AB29" i="63" a="1"/>
  <c r="D24" i="63" a="1"/>
  <c r="R21" i="63" a="1"/>
  <c r="AJ18" i="63" a="1"/>
  <c r="D16" i="63" a="1"/>
  <c r="C68" i="63" a="1"/>
  <c r="S60" i="63" a="1"/>
  <c r="AC42" i="63" a="1"/>
  <c r="AF38" i="63" a="1"/>
  <c r="O32" i="63" a="1"/>
  <c r="X30" i="63" a="1"/>
  <c r="M28" i="63" a="1"/>
  <c r="Y22" i="63" a="1"/>
  <c r="AM19" i="63" a="1"/>
  <c r="G17" i="63" a="1"/>
  <c r="I75" i="63" a="1"/>
  <c r="O68" i="63" a="1"/>
  <c r="AN41" i="63" a="1"/>
  <c r="AF39" i="63" a="1"/>
  <c r="AT33" i="63" a="1"/>
  <c r="AU31" i="63" a="1"/>
  <c r="AM29" i="63" a="1"/>
  <c r="AH24" i="63" a="1"/>
  <c r="H64" i="63" a="1"/>
  <c r="P65" i="63" a="1"/>
  <c r="G40" i="63" a="1"/>
  <c r="AE32" i="63" a="1"/>
  <c r="M29" i="63" a="1"/>
  <c r="J22" i="63" a="1"/>
  <c r="H18" i="63" a="1"/>
  <c r="W14" i="63" a="1"/>
  <c r="AO11" i="63" a="1"/>
  <c r="I9" i="63" a="1"/>
  <c r="J8" i="63" a="1"/>
  <c r="J65" i="63" a="1"/>
  <c r="X39" i="63" a="1"/>
  <c r="E32" i="63" a="1"/>
  <c r="AV28" i="63" a="1"/>
  <c r="Z22" i="63" a="1"/>
  <c r="S19" i="63" a="1"/>
  <c r="AM15" i="63" a="1"/>
  <c r="S13" i="63" a="1"/>
  <c r="AG10" i="63" a="1"/>
  <c r="G71" i="63" a="1"/>
  <c r="W42" i="63" a="1"/>
  <c r="F38" i="63" a="1"/>
  <c r="AD32" i="63" a="1"/>
  <c r="F30" i="63" a="1"/>
  <c r="AO22" i="63" a="1"/>
  <c r="I19" i="63" a="1"/>
  <c r="U15" i="63" a="1"/>
  <c r="Y12" i="63" a="1"/>
  <c r="AM9" i="63" a="1"/>
  <c r="C74" i="63" a="1"/>
  <c r="M59" i="63" a="1"/>
  <c r="AS31" i="63" a="1"/>
  <c r="E28" i="63" a="1"/>
  <c r="T20" i="63" a="1"/>
  <c r="AL15" i="63" a="1"/>
  <c r="E12" i="63" a="1"/>
  <c r="D8" i="63" a="1"/>
  <c r="AO24" i="63" a="1"/>
  <c r="AN12" i="63" a="1"/>
  <c r="X43" i="63" a="1"/>
  <c r="Y24" i="63" a="1"/>
  <c r="G11" i="63" a="1"/>
  <c r="AX29" i="63" a="1"/>
  <c r="AI8" i="63" a="1"/>
  <c r="J32" i="63" a="1"/>
  <c r="R15" i="63" a="1"/>
  <c r="T64" i="63" a="1"/>
  <c r="AS33" i="63" a="1"/>
  <c r="P29" i="63" a="1"/>
  <c r="J21" i="63" a="1"/>
  <c r="R16" i="63" a="1"/>
  <c r="AM10" i="63" a="1"/>
  <c r="AX38" i="63" a="1"/>
  <c r="S59" i="63" a="1"/>
  <c r="AL16" i="63" a="1"/>
  <c r="R7" i="63" a="1"/>
  <c r="F28" i="63" a="1"/>
  <c r="G12" i="63" a="1"/>
  <c r="AS30" i="63" a="1"/>
  <c r="AM14" i="63" a="1"/>
  <c r="T60" i="63" a="1"/>
  <c r="AX28" i="63" a="1"/>
  <c r="R20" i="63" a="1"/>
  <c r="C71" i="63" a="1"/>
  <c r="AM43" i="63" a="1"/>
  <c r="H63" i="63" a="1"/>
  <c r="N63" i="63" a="1"/>
  <c r="AO39" i="63" a="1"/>
  <c r="AD41" i="63" a="1"/>
  <c r="G42" i="63" a="1"/>
  <c r="H62" i="63" a="1"/>
  <c r="M41" i="63" a="1"/>
  <c r="K29" i="63" a="1"/>
  <c r="N72" i="63" a="1"/>
  <c r="AS32" i="63" a="1"/>
  <c r="AI21" i="63" a="1"/>
  <c r="I61" i="63" a="1"/>
  <c r="Y31" i="63" a="1"/>
  <c r="I60" i="63" a="1"/>
  <c r="B21" i="63" a="1"/>
  <c r="S8" i="63" a="1"/>
  <c r="AR30" i="63" a="1"/>
  <c r="AN14" i="63" a="1"/>
  <c r="H41" i="63" a="1"/>
  <c r="B22" i="63" a="1"/>
  <c r="C9" i="63" a="1"/>
  <c r="I23" i="63" a="1"/>
  <c r="J40" i="63" a="1"/>
  <c r="AM33" i="63" a="1"/>
  <c r="H29" i="63" a="1"/>
  <c r="B23" i="63" a="1"/>
  <c r="AC31" i="63" a="1"/>
  <c r="E16" i="63" a="1"/>
  <c r="L31" i="63" a="1"/>
  <c r="X14" i="63" a="1"/>
  <c r="G22" i="63" a="1"/>
  <c r="AL24" i="63" a="1"/>
  <c r="AF42" i="63" a="1"/>
  <c r="T23" i="63" a="1"/>
  <c r="AG12" i="63" a="1"/>
  <c r="E9" i="63" a="1"/>
  <c r="AP42" i="63" a="1"/>
  <c r="AG32" i="63" a="1"/>
  <c r="AH21" i="63" a="1"/>
  <c r="R17" i="63" a="1"/>
  <c r="B12" i="63" a="1"/>
  <c r="I70" i="63" a="1"/>
  <c r="AT32" i="63" a="1"/>
  <c r="T15" i="63" a="1"/>
  <c r="AO42" i="63" a="1"/>
  <c r="T9" i="63" a="1"/>
  <c r="J20" i="63" a="1"/>
  <c r="Y39" i="63" a="1"/>
  <c r="G16" i="63" a="1"/>
  <c r="E43" i="63" a="1"/>
  <c r="P60" i="63" a="1"/>
  <c r="T72" i="63" a="1"/>
  <c r="AU38" i="63" a="1"/>
  <c r="G67" i="63" a="1"/>
  <c r="AH19" i="63" a="1"/>
  <c r="P38" i="63" a="1"/>
  <c r="AM7" i="63" a="1"/>
  <c r="AM12" i="63" a="1"/>
  <c r="O72" i="63" a="1"/>
  <c r="AN18" i="63" a="1"/>
  <c r="Y15" i="63" a="1"/>
  <c r="AG22" i="63" a="1"/>
  <c r="W12" i="63" a="1"/>
  <c r="H17" i="63" a="1"/>
  <c r="AX31" i="63" a="1"/>
  <c r="AL8" i="63" a="1"/>
  <c r="B11" i="63" a="1"/>
  <c r="AU41" i="63" a="1"/>
  <c r="E68" i="63" a="1"/>
  <c r="F43" i="63" a="1"/>
  <c r="AE41" i="63" a="1"/>
  <c r="B19" i="63" a="1"/>
  <c r="AW28" i="63" a="1"/>
  <c r="AB31" i="63" a="1"/>
  <c r="C20" i="63" a="1"/>
  <c r="C67" i="63" a="1"/>
  <c r="H75" i="63" a="1"/>
  <c r="N75" i="63" a="1"/>
  <c r="N59" i="63" a="1"/>
  <c r="D71" i="63" a="1"/>
  <c r="B72" i="63" a="1"/>
  <c r="AU39" i="63" a="1"/>
  <c r="AR42" i="63" a="1"/>
  <c r="AB38" i="63" a="1"/>
  <c r="AM22" i="63" a="1"/>
  <c r="S65" i="63" a="1"/>
  <c r="AX30" i="63" a="1"/>
  <c r="C19" i="63" a="1"/>
  <c r="AX40" i="63" a="1"/>
  <c r="V29" i="63" a="1"/>
  <c r="AW33" i="63" a="1"/>
  <c r="AJ16" i="63" a="1"/>
  <c r="U7" i="63" a="1"/>
  <c r="G28" i="63" a="1"/>
  <c r="H12" i="63" a="1"/>
  <c r="AE33" i="63" a="1"/>
  <c r="AJ17" i="63" a="1"/>
  <c r="G68" i="63" a="1"/>
  <c r="E19" i="63" a="1"/>
  <c r="D18" i="63" a="1"/>
  <c r="Z23" i="63" a="1"/>
  <c r="W16" i="63" a="1"/>
  <c r="X11" i="63" a="1"/>
  <c r="AO28" i="63" a="1"/>
  <c r="AL14" i="63" a="1"/>
  <c r="D13" i="63" a="1"/>
  <c r="S12" i="63" a="1"/>
  <c r="G19" i="63" a="1"/>
  <c r="AL21" i="63" a="1"/>
  <c r="K40" i="63" a="1"/>
  <c r="H20" i="63" a="1"/>
  <c r="D12" i="63" a="1"/>
  <c r="U8" i="63" a="1"/>
  <c r="F42" i="63" a="1"/>
  <c r="AM30" i="63" a="1"/>
  <c r="AN20" i="63" a="1"/>
  <c r="AM16" i="63" a="1"/>
  <c r="Z11" i="63" a="1"/>
  <c r="C62" i="63" a="1"/>
  <c r="AV30" i="63" a="1"/>
  <c r="AH13" i="63" a="1"/>
  <c r="N32" i="63" a="1"/>
  <c r="D69" i="63" a="1"/>
  <c r="C17" i="63" a="1"/>
  <c r="J33" i="63" a="1"/>
  <c r="R12" i="63" a="1"/>
  <c r="D63" i="63" a="1"/>
  <c r="J63" i="63" a="1"/>
  <c r="AC38" i="63" a="1"/>
  <c r="H10" i="63" a="1"/>
  <c r="S9" i="63" a="1"/>
  <c r="E64" i="63" a="1"/>
  <c r="J72" i="63" a="1"/>
  <c r="P72" i="63" a="1"/>
  <c r="C58" i="63" a="1"/>
  <c r="J67" i="63" a="1"/>
  <c r="S67" i="63" a="1"/>
  <c r="D75" i="63" a="1"/>
  <c r="AO40" i="63" a="1"/>
  <c r="M33" i="63" a="1"/>
  <c r="AL20" i="63" a="1"/>
  <c r="B60" i="63" a="1"/>
  <c r="P30" i="63" a="1"/>
  <c r="B17" i="63" a="1"/>
  <c r="AA39" i="63" a="1"/>
  <c r="H24" i="63" a="1"/>
  <c r="G32" i="63" a="1"/>
  <c r="R14" i="63" a="1"/>
  <c r="O62" i="63" a="1"/>
  <c r="S22" i="63" a="1"/>
  <c r="G10" i="63" a="1"/>
  <c r="V32" i="63" a="1"/>
  <c r="B15" i="63" a="1"/>
  <c r="AS43" i="63" a="1"/>
  <c r="D15" i="63" a="1"/>
  <c r="X16" i="63" a="1"/>
  <c r="Y20" i="63" a="1"/>
  <c r="E61" i="63" a="1"/>
  <c r="AO7" i="63" a="1"/>
  <c r="N28" i="63" a="1"/>
  <c r="H13" i="63" a="1"/>
  <c r="W9" i="63" a="1"/>
  <c r="AO10" i="63" a="1"/>
  <c r="AG14" i="63" a="1"/>
  <c r="AL18" i="63" a="1"/>
  <c r="L38" i="63" a="1"/>
  <c r="AN19" i="63" a="1"/>
  <c r="T11" i="63" a="1"/>
  <c r="C8" i="63" a="1"/>
  <c r="F41" i="63" a="1"/>
  <c r="W30" i="63" a="1"/>
  <c r="Z20" i="63" a="1"/>
  <c r="AJ14" i="63" a="1"/>
  <c r="H11" i="63" a="1"/>
  <c r="K43" i="63" a="1"/>
  <c r="K28" i="63" a="1"/>
  <c r="S11" i="63" a="1"/>
  <c r="AG28" i="63" a="1"/>
  <c r="Y40" i="63" a="1"/>
  <c r="S15" i="63" a="1"/>
  <c r="T24" i="63" a="1"/>
  <c r="J10" i="63" a="1"/>
  <c r="H71" i="63" a="1"/>
  <c r="N71" i="63" a="1"/>
  <c r="AP43" i="63" a="1"/>
  <c r="O64" i="63" a="1"/>
  <c r="G74" i="63" a="1"/>
  <c r="AV31" i="63" a="1"/>
  <c r="G20" i="63" a="1"/>
  <c r="G30" i="63" a="1"/>
  <c r="AT38" i="63" a="1"/>
  <c r="U75" i="63" a="1"/>
  <c r="AG13" i="63" a="1"/>
  <c r="G58" i="63" a="1"/>
  <c r="U9" i="63" a="1"/>
  <c r="O31" i="63" a="1"/>
  <c r="N41" i="63" a="1"/>
  <c r="AI10" i="63" a="1"/>
  <c r="AN13" i="63" a="1"/>
  <c r="S24" i="63" a="1"/>
  <c r="AW38" i="63" a="1"/>
  <c r="I13" i="63" a="1"/>
  <c r="AO17" i="63" a="1"/>
  <c r="Y14" i="63" a="1"/>
  <c r="Y23" i="63" a="1"/>
  <c r="C63" i="63" a="1"/>
  <c r="N66" i="63" a="1"/>
  <c r="V40" i="63" a="1"/>
  <c r="AX43" i="63" a="1"/>
  <c r="U16" i="63" a="1"/>
  <c r="AO31" i="63" a="1"/>
  <c r="AG21" i="63" a="1"/>
  <c r="U14" i="63" a="1"/>
  <c r="J14" i="63" a="1"/>
  <c r="AN40" i="63" a="1"/>
  <c r="I10" i="63" a="1"/>
  <c r="AH10" i="63" a="1"/>
  <c r="AP29" i="63" a="1"/>
  <c r="AH11" i="63" a="1"/>
  <c r="E60" i="63" a="1"/>
  <c r="J68" i="63" a="1"/>
  <c r="P68" i="63" a="1"/>
  <c r="AT41" i="63" a="1"/>
  <c r="M61" i="63" a="1"/>
  <c r="U60" i="63" a="1"/>
  <c r="N70" i="63" a="1"/>
  <c r="G65" i="63" a="1"/>
  <c r="N31" i="63" a="1"/>
  <c r="J18" i="63" a="1"/>
  <c r="V42" i="63" a="1"/>
  <c r="H28" i="63" a="1"/>
  <c r="N74" i="63" a="1"/>
  <c r="AO33" i="63" a="1"/>
  <c r="M63" i="63" a="1"/>
  <c r="AF28" i="63" a="1"/>
  <c r="AJ11" i="63" a="1"/>
  <c r="E39" i="63" a="1"/>
  <c r="AM18" i="63" a="1"/>
  <c r="S69" i="63" a="1"/>
  <c r="AU29" i="63" a="1"/>
  <c r="T12" i="63" a="1"/>
  <c r="F31" i="63" a="1"/>
  <c r="AG11" i="63" a="1"/>
  <c r="AJ7" i="63" a="1"/>
  <c r="W10" i="63" a="1"/>
  <c r="E38" i="63" a="1"/>
  <c r="B59" i="63" a="1"/>
  <c r="AO20" i="63" a="1"/>
  <c r="AJ9" i="63" a="1"/>
  <c r="J38" i="63" a="1"/>
  <c r="AS40" i="63" a="1"/>
  <c r="X7" i="63" a="1"/>
  <c r="AN10" i="63" a="1"/>
  <c r="AM28" i="63" a="1"/>
  <c r="S14" i="63" a="1"/>
  <c r="AJ10" i="63" a="1"/>
  <c r="S64" i="63" a="1"/>
  <c r="K38" i="63" a="1"/>
  <c r="AA28" i="63" a="1"/>
  <c r="X19" i="63" a="1"/>
  <c r="G14" i="63" a="1"/>
  <c r="AM8" i="63" a="1"/>
  <c r="AA40" i="63" a="1"/>
  <c r="AL19" i="63" a="1"/>
  <c r="B8" i="63" a="1"/>
  <c r="S18" i="63" a="1"/>
  <c r="W24" i="63" a="1"/>
  <c r="AI7" i="63" a="1"/>
  <c r="U22" i="63" a="1"/>
  <c r="G8" i="63" a="1"/>
  <c r="B18" i="63" a="1"/>
  <c r="W31" i="63" a="1"/>
  <c r="AB30" i="63" a="1"/>
  <c r="Z21" i="63" a="1"/>
  <c r="AG8" i="63" a="1"/>
  <c r="AL11" i="63" a="1"/>
  <c r="AA33" i="63" a="1"/>
  <c r="T13" i="63" a="1"/>
  <c r="AU32" i="63" a="1"/>
  <c r="AO9" i="63" a="1"/>
  <c r="C75" i="63" a="1"/>
  <c r="I59" i="63" a="1"/>
  <c r="H67" i="63" a="1"/>
  <c r="N67" i="63" a="1"/>
  <c r="AG41" i="63" a="1"/>
  <c r="G59" i="63" a="1"/>
  <c r="C60" i="63" a="1"/>
  <c r="I67" i="63" a="1"/>
  <c r="G60" i="63" a="1"/>
  <c r="E31" i="63" a="1"/>
  <c r="Y17" i="63" a="1"/>
  <c r="AE40" i="63" a="1"/>
  <c r="U24" i="63" a="1"/>
  <c r="D73" i="63" a="1"/>
  <c r="AC33" i="63" a="1"/>
  <c r="I74" i="63" a="1"/>
  <c r="AJ24" i="63" a="1"/>
  <c r="E11" i="63" a="1"/>
  <c r="Y38" i="63" a="1"/>
  <c r="X18" i="63" a="1"/>
  <c r="B64" i="63" a="1"/>
  <c r="AT28" i="63" a="1"/>
  <c r="AI11" i="63" a="1"/>
  <c r="AD30" i="63" a="1"/>
  <c r="C11" i="63" a="1"/>
  <c r="I69" i="63" a="1"/>
  <c r="Z8" i="63" a="1"/>
  <c r="AG31" i="63" a="1"/>
  <c r="O42" i="63" a="1"/>
  <c r="U18" i="63" a="1"/>
  <c r="R9" i="63" a="1"/>
  <c r="K33" i="63" a="1"/>
  <c r="AA32" i="63" a="1"/>
  <c r="E7" i="63" a="1"/>
  <c r="AL9" i="63" a="1"/>
  <c r="L28" i="63" a="1"/>
  <c r="AI13" i="63" a="1"/>
  <c r="R10" i="63" a="1"/>
  <c r="O60" i="63" a="1"/>
  <c r="AR33" i="63" a="1"/>
  <c r="D23" i="63" a="1"/>
  <c r="AH18" i="63" a="1"/>
  <c r="W13" i="63" a="1"/>
  <c r="I8" i="63" a="1"/>
  <c r="AD39" i="63" a="1"/>
  <c r="AN17" i="63" a="1"/>
  <c r="Y7" i="63" a="1"/>
  <c r="G15" i="63" a="1"/>
  <c r="AO21" i="63" a="1"/>
  <c r="C72" i="63" a="1"/>
  <c r="W20" i="63" a="1"/>
  <c r="E28" i="55" a="1"/>
  <c r="I20" i="63" a="1"/>
  <c r="H23" i="63" a="1"/>
  <c r="T21" i="63" a="1"/>
  <c r="AH14" i="63" a="1"/>
  <c r="Z18" i="63" a="1"/>
  <c r="AL7" i="63" a="1"/>
  <c r="AL22" i="63" a="1"/>
  <c r="E72" i="63" a="1"/>
  <c r="AV43" i="63" a="1"/>
  <c r="J64" i="63" a="1"/>
  <c r="P64" i="63" a="1"/>
  <c r="AX39" i="63" a="1"/>
  <c r="M42" i="63" a="1"/>
  <c r="AE42" i="63" a="1"/>
  <c r="E63" i="63" a="1"/>
  <c r="AF41" i="63" a="1"/>
  <c r="W29" i="63" a="1"/>
  <c r="X15" i="63" a="1"/>
  <c r="V38" i="63" a="1"/>
  <c r="T22" i="63" a="1"/>
  <c r="E67" i="63" a="1"/>
  <c r="AP31" i="63" a="1"/>
  <c r="C64" i="63" a="1"/>
  <c r="D22" i="63" a="1"/>
  <c r="D9" i="63" a="1"/>
  <c r="AF31" i="63" a="1"/>
  <c r="AG15" i="63" a="1"/>
  <c r="J42" i="63" a="1"/>
  <c r="AI22" i="63" a="1"/>
  <c r="AH9" i="63" a="1"/>
  <c r="G24" i="63" a="1"/>
  <c r="W7" i="63" a="1"/>
  <c r="AW40" i="63" a="1"/>
  <c r="AN39" i="63" a="1"/>
  <c r="AC28" i="63" a="1"/>
  <c r="E33" i="63" a="1"/>
  <c r="AH17" i="63" a="1"/>
  <c r="AN7" i="63" a="1"/>
  <c r="J24" i="63" a="1"/>
  <c r="AU30" i="63" a="1"/>
  <c r="R59" i="63" a="1"/>
  <c r="AG7" i="63" a="1"/>
  <c r="B24" i="63" a="1"/>
  <c r="AO12" i="63" a="1"/>
  <c r="X9" i="63" a="1"/>
  <c r="U58" i="63" a="1"/>
  <c r="AB33" i="63" a="1"/>
  <c r="X22" i="63" a="1"/>
  <c r="T18" i="63" a="1"/>
  <c r="J12" i="63" a="1"/>
  <c r="S7" i="63" a="1"/>
  <c r="X38" i="63" a="1"/>
  <c r="D17" i="63" a="1"/>
  <c r="G72" i="63" a="1"/>
  <c r="E14" i="63" a="1"/>
  <c r="AI20" i="63" a="1"/>
  <c r="W43" i="63" a="1"/>
  <c r="AG19" i="63" a="1"/>
  <c r="J60" i="63" a="1"/>
  <c r="H74" i="63" a="1"/>
  <c r="AB40" i="63" a="1"/>
  <c r="X23" i="63" a="1"/>
  <c r="K32" i="63" a="1"/>
  <c r="AE29" i="63" a="1"/>
  <c r="AN28" i="63" a="1"/>
  <c r="AV33" i="63" a="1"/>
  <c r="R23" i="63" a="1"/>
  <c r="AM13" i="63" a="1"/>
  <c r="U13" i="63" a="1"/>
  <c r="H42" i="63" a="1"/>
  <c r="AB42" i="63" a="1"/>
  <c r="N64" i="63" a="1"/>
  <c r="AE38" i="63" a="1"/>
  <c r="D20" i="63" a="1"/>
  <c r="L32" i="63" a="1"/>
  <c r="H38" i="63" l="1"/>
  <c r="R48" i="63" a="1"/>
  <c r="R48" i="63" s="1"/>
  <c r="AI48" i="63"/>
  <c r="J28" i="63"/>
  <c r="G8" i="63"/>
  <c r="S9" i="63"/>
  <c r="J10" i="63"/>
  <c r="R12" i="63"/>
  <c r="T13" i="63"/>
  <c r="G16" i="63"/>
  <c r="AG19" i="63"/>
  <c r="W20" i="63"/>
  <c r="U22" i="63"/>
  <c r="Y23" i="63"/>
  <c r="T24" i="63"/>
  <c r="J33" i="63"/>
  <c r="AE38" i="63"/>
  <c r="Y39" i="63"/>
  <c r="W43" i="63"/>
  <c r="C72" i="63"/>
  <c r="AI7" i="63"/>
  <c r="AH11" i="63"/>
  <c r="S15" i="63"/>
  <c r="C17" i="63"/>
  <c r="Z18" i="63"/>
  <c r="J20" i="63"/>
  <c r="AI20" i="63"/>
  <c r="AO21" i="63"/>
  <c r="W24" i="63"/>
  <c r="L32" i="63"/>
  <c r="Y40" i="63"/>
  <c r="D69" i="63"/>
  <c r="AL8" i="63"/>
  <c r="T9" i="63"/>
  <c r="E14" i="63"/>
  <c r="G15" i="63"/>
  <c r="S18" i="63"/>
  <c r="C20" i="63"/>
  <c r="AG28" i="63"/>
  <c r="N32" i="63"/>
  <c r="AA33" i="63"/>
  <c r="AO42" i="63"/>
  <c r="G72" i="63"/>
  <c r="Y7" i="63"/>
  <c r="B8" i="63"/>
  <c r="AO9" i="63"/>
  <c r="S11" i="63"/>
  <c r="AH13" i="63"/>
  <c r="AH14" i="63"/>
  <c r="T15" i="63"/>
  <c r="D17" i="63"/>
  <c r="AN17" i="63"/>
  <c r="AL19" i="63"/>
  <c r="AL22" i="63"/>
  <c r="K28" i="63"/>
  <c r="AV30" i="63"/>
  <c r="AX31" i="63"/>
  <c r="AT32" i="63"/>
  <c r="X38" i="63"/>
  <c r="AD39" i="63"/>
  <c r="AA40" i="63"/>
  <c r="AU41" i="63"/>
  <c r="K43" i="63"/>
  <c r="C62" i="63"/>
  <c r="N64" i="63"/>
  <c r="I70" i="63"/>
  <c r="S7" i="63"/>
  <c r="I8" i="63"/>
  <c r="AM8" i="63"/>
  <c r="H10" i="63"/>
  <c r="H11" i="63"/>
  <c r="Z11" i="63"/>
  <c r="AL11" i="63"/>
  <c r="B12" i="63"/>
  <c r="J12" i="63"/>
  <c r="W13" i="63"/>
  <c r="G14" i="63"/>
  <c r="Y14" i="63"/>
  <c r="AJ14" i="63"/>
  <c r="AM16" i="63"/>
  <c r="H17" i="63"/>
  <c r="R17" i="63"/>
  <c r="T18" i="63"/>
  <c r="AH18" i="63"/>
  <c r="X19" i="63"/>
  <c r="D20" i="63"/>
  <c r="Z20" i="63"/>
  <c r="AN20" i="63"/>
  <c r="T21" i="63"/>
  <c r="AH21" i="63"/>
  <c r="X22" i="63"/>
  <c r="D23" i="63"/>
  <c r="AA28" i="63"/>
  <c r="AP29" i="63"/>
  <c r="W30" i="63"/>
  <c r="AM30" i="63"/>
  <c r="AB31" i="63"/>
  <c r="AG32" i="63"/>
  <c r="AB33" i="63"/>
  <c r="AR33" i="63"/>
  <c r="K38" i="63"/>
  <c r="AC38" i="63"/>
  <c r="P39" i="63"/>
  <c r="F41" i="63"/>
  <c r="F42" i="63"/>
  <c r="AB42" i="63"/>
  <c r="AP42" i="63"/>
  <c r="U58" i="63"/>
  <c r="O60" i="63"/>
  <c r="S64" i="63"/>
  <c r="M73" i="63"/>
  <c r="AL7" i="63"/>
  <c r="C8" i="63"/>
  <c r="U8" i="63"/>
  <c r="AG8" i="63"/>
  <c r="E9" i="63"/>
  <c r="X9" i="63"/>
  <c r="R10" i="63"/>
  <c r="Z10" i="63"/>
  <c r="AJ10" i="63"/>
  <c r="B11" i="63"/>
  <c r="T11" i="63"/>
  <c r="D12" i="63"/>
  <c r="W12" i="63"/>
  <c r="AG12" i="63"/>
  <c r="AO12" i="63"/>
  <c r="Y13" i="63"/>
  <c r="AI13" i="63"/>
  <c r="S14" i="63"/>
  <c r="AI15" i="63"/>
  <c r="AO17" i="63"/>
  <c r="AN19" i="63"/>
  <c r="H20" i="63"/>
  <c r="R20" i="63"/>
  <c r="AN22" i="63"/>
  <c r="H23" i="63"/>
  <c r="T23" i="63"/>
  <c r="AH23" i="63"/>
  <c r="B24" i="63"/>
  <c r="L28" i="63"/>
  <c r="AM28" i="63"/>
  <c r="AX28" i="63"/>
  <c r="K30" i="63"/>
  <c r="AU32" i="63"/>
  <c r="L38" i="63"/>
  <c r="AP38" i="63"/>
  <c r="K40" i="63"/>
  <c r="H42" i="63"/>
  <c r="AF42" i="63"/>
  <c r="T60" i="63"/>
  <c r="N62" i="63"/>
  <c r="P67" i="63"/>
  <c r="AG7" i="63"/>
  <c r="Y8" i="63"/>
  <c r="AL9" i="63"/>
  <c r="AN10" i="63"/>
  <c r="I13" i="63"/>
  <c r="AM14" i="63"/>
  <c r="Z15" i="63"/>
  <c r="J17" i="63"/>
  <c r="AL18" i="63"/>
  <c r="T19" i="63"/>
  <c r="AL21" i="63"/>
  <c r="AG22" i="63"/>
  <c r="AL24" i="63"/>
  <c r="AS30" i="63"/>
  <c r="J39" i="63"/>
  <c r="AM41" i="63"/>
  <c r="R59" i="63"/>
  <c r="G66" i="63"/>
  <c r="E7" i="63"/>
  <c r="F7" i="63" s="1"/>
  <c r="X7" i="63"/>
  <c r="AH10" i="63"/>
  <c r="G12" i="63"/>
  <c r="C13" i="63"/>
  <c r="C14" i="63"/>
  <c r="AG14" i="63"/>
  <c r="X17" i="63"/>
  <c r="G19" i="63"/>
  <c r="Z21" i="63"/>
  <c r="G22" i="63"/>
  <c r="F28" i="63"/>
  <c r="AS28" i="63"/>
  <c r="E30" i="63"/>
  <c r="AU30" i="63"/>
  <c r="AT31" i="63"/>
  <c r="AA32" i="63"/>
  <c r="AS40" i="63"/>
  <c r="J63" i="63"/>
  <c r="R7" i="63"/>
  <c r="H8" i="63"/>
  <c r="B9" i="63"/>
  <c r="AO10" i="63"/>
  <c r="Y11" i="63"/>
  <c r="S12" i="63"/>
  <c r="U13" i="63"/>
  <c r="X14" i="63"/>
  <c r="AL16" i="63"/>
  <c r="S21" i="63"/>
  <c r="C23" i="63"/>
  <c r="J24" i="63"/>
  <c r="AR32" i="63"/>
  <c r="K33" i="63"/>
  <c r="J38" i="63"/>
  <c r="AW38" i="63"/>
  <c r="S59" i="63"/>
  <c r="H66" i="63"/>
  <c r="T8" i="63"/>
  <c r="W9" i="63"/>
  <c r="E10" i="63"/>
  <c r="D13" i="63"/>
  <c r="AW28" i="63"/>
  <c r="L31" i="63"/>
  <c r="AX38" i="63"/>
  <c r="J7" i="63"/>
  <c r="T7" i="63"/>
  <c r="AN7" i="63"/>
  <c r="AN8" i="63"/>
  <c r="R9" i="63"/>
  <c r="AJ9" i="63"/>
  <c r="I10" i="63"/>
  <c r="AM10" i="63"/>
  <c r="AM11" i="63"/>
  <c r="AI12" i="63"/>
  <c r="H13" i="63"/>
  <c r="H14" i="63"/>
  <c r="AL14" i="63"/>
  <c r="Y15" i="63"/>
  <c r="E16" i="63"/>
  <c r="R16" i="63"/>
  <c r="I17" i="63"/>
  <c r="S17" i="63"/>
  <c r="AH17" i="63"/>
  <c r="I18" i="63"/>
  <c r="U18" i="63"/>
  <c r="AI18" i="63"/>
  <c r="AO20" i="63"/>
  <c r="J21" i="63"/>
  <c r="U21" i="63"/>
  <c r="AJ21" i="63"/>
  <c r="S24" i="63"/>
  <c r="AG24" i="63"/>
  <c r="N28" i="63"/>
  <c r="AB28" i="63"/>
  <c r="AO28" i="63"/>
  <c r="P29" i="63"/>
  <c r="AC29" i="63"/>
  <c r="M30" i="63"/>
  <c r="AB30" i="63"/>
  <c r="AN30" i="63"/>
  <c r="AC31" i="63"/>
  <c r="H32" i="63"/>
  <c r="E33" i="63"/>
  <c r="AS33" i="63"/>
  <c r="AD38" i="63"/>
  <c r="AM40" i="63"/>
  <c r="O42" i="63"/>
  <c r="AT42" i="63"/>
  <c r="B59" i="63"/>
  <c r="D61" i="63"/>
  <c r="D63" i="63"/>
  <c r="T64" i="63"/>
  <c r="R67" i="63"/>
  <c r="S70" i="63"/>
  <c r="AO7" i="63"/>
  <c r="U10" i="63"/>
  <c r="X11" i="63"/>
  <c r="AJ12" i="63"/>
  <c r="AM13" i="63"/>
  <c r="R15" i="63"/>
  <c r="AN15" i="63"/>
  <c r="AI17" i="63"/>
  <c r="B23" i="63"/>
  <c r="AL23" i="63"/>
  <c r="AC28" i="63"/>
  <c r="AG29" i="63"/>
  <c r="AG31" i="63"/>
  <c r="J32" i="63"/>
  <c r="AM32" i="63"/>
  <c r="V33" i="63"/>
  <c r="BE33" i="63" s="1"/>
  <c r="E38" i="63"/>
  <c r="AV38" i="63"/>
  <c r="AN40" i="63"/>
  <c r="P42" i="63"/>
  <c r="E61" i="63"/>
  <c r="AI8" i="63"/>
  <c r="D10" i="63"/>
  <c r="AO14" i="63"/>
  <c r="W16" i="63"/>
  <c r="C18" i="63"/>
  <c r="AN18" i="63"/>
  <c r="C21" i="63"/>
  <c r="H29" i="63"/>
  <c r="AX29" i="63"/>
  <c r="AE30" i="63"/>
  <c r="K31" i="63"/>
  <c r="AN39" i="63"/>
  <c r="U74" i="63"/>
  <c r="Z8" i="63"/>
  <c r="J9" i="63"/>
  <c r="W10" i="63"/>
  <c r="G11" i="63"/>
  <c r="I12" i="63"/>
  <c r="AL12" i="63"/>
  <c r="AN13" i="63"/>
  <c r="W19" i="63"/>
  <c r="Y20" i="63"/>
  <c r="W22" i="63"/>
  <c r="Z23" i="63"/>
  <c r="Y24" i="63"/>
  <c r="V28" i="63"/>
  <c r="V30" i="63"/>
  <c r="BE30" i="63" s="1"/>
  <c r="W31" i="63"/>
  <c r="AC32" i="63"/>
  <c r="AM33" i="63"/>
  <c r="W38" i="63"/>
  <c r="AW40" i="63"/>
  <c r="X43" i="63"/>
  <c r="M58" i="63"/>
  <c r="U63" i="63"/>
  <c r="I69" i="63"/>
  <c r="G7" i="63"/>
  <c r="AJ7" i="63"/>
  <c r="AG9" i="63"/>
  <c r="AI10" i="63"/>
  <c r="AN12" i="63"/>
  <c r="I15" i="63"/>
  <c r="AH15" i="63"/>
  <c r="X16" i="63"/>
  <c r="Z17" i="63"/>
  <c r="D18" i="63"/>
  <c r="E21" i="63"/>
  <c r="R23" i="63"/>
  <c r="AO24" i="63"/>
  <c r="Y29" i="63"/>
  <c r="J30" i="63"/>
  <c r="P32" i="63"/>
  <c r="AM38" i="63"/>
  <c r="J40" i="63"/>
  <c r="J73" i="63"/>
  <c r="W7" i="63"/>
  <c r="D8" i="63"/>
  <c r="AH8" i="63"/>
  <c r="G9" i="63"/>
  <c r="Y9" i="63"/>
  <c r="C10" i="63"/>
  <c r="C11" i="63"/>
  <c r="U11" i="63"/>
  <c r="AG11" i="63"/>
  <c r="E12" i="63"/>
  <c r="X12" i="63"/>
  <c r="R13" i="63"/>
  <c r="Z13" i="63"/>
  <c r="B14" i="63"/>
  <c r="J14" i="63"/>
  <c r="T14" i="63"/>
  <c r="D15" i="63"/>
  <c r="AL15" i="63"/>
  <c r="T16" i="63"/>
  <c r="AG16" i="63"/>
  <c r="W17" i="63"/>
  <c r="Y18" i="63"/>
  <c r="E19" i="63"/>
  <c r="R19" i="63"/>
  <c r="I20" i="63"/>
  <c r="T20" i="63"/>
  <c r="AH20" i="63"/>
  <c r="Y21" i="63"/>
  <c r="E22" i="63"/>
  <c r="R22" i="63"/>
  <c r="I23" i="63"/>
  <c r="AI23" i="63"/>
  <c r="G24" i="63"/>
  <c r="E28" i="63"/>
  <c r="P28" i="63"/>
  <c r="AR28" i="63"/>
  <c r="G29" i="63"/>
  <c r="AT29" i="63"/>
  <c r="AD30" i="63"/>
  <c r="AP30" i="63"/>
  <c r="F31" i="63"/>
  <c r="AS31" i="63"/>
  <c r="Y32" i="63"/>
  <c r="Z32" i="63" s="1"/>
  <c r="AR38" i="63"/>
  <c r="G39" i="63"/>
  <c r="AM39" i="63"/>
  <c r="N41" i="63"/>
  <c r="AG42" i="63"/>
  <c r="AS43" i="63"/>
  <c r="M59" i="63"/>
  <c r="U68" i="63"/>
  <c r="S71" i="63"/>
  <c r="T74" i="63"/>
  <c r="S66" i="63"/>
  <c r="G68" i="63"/>
  <c r="E71" i="63"/>
  <c r="O72" i="63"/>
  <c r="C74" i="63"/>
  <c r="M75" i="63"/>
  <c r="H7" i="63"/>
  <c r="R8" i="63"/>
  <c r="W8" i="63"/>
  <c r="C9" i="63"/>
  <c r="H9" i="63"/>
  <c r="AH9" i="63"/>
  <c r="AM9" i="63"/>
  <c r="S10" i="63"/>
  <c r="X10" i="63"/>
  <c r="D11" i="63"/>
  <c r="I11" i="63"/>
  <c r="AI11" i="63"/>
  <c r="AN11" i="63"/>
  <c r="T12" i="63"/>
  <c r="Y12" i="63"/>
  <c r="E13" i="63"/>
  <c r="J13" i="63"/>
  <c r="AJ13" i="63"/>
  <c r="AO13" i="63"/>
  <c r="U14" i="63"/>
  <c r="Z14" i="63"/>
  <c r="B15" i="63"/>
  <c r="U15" i="63"/>
  <c r="V15" i="63" s="1"/>
  <c r="B16" i="63"/>
  <c r="H16" i="63"/>
  <c r="AH16" i="63"/>
  <c r="AO16" i="63"/>
  <c r="AJ17" i="63"/>
  <c r="G18" i="63"/>
  <c r="B19" i="63"/>
  <c r="I19" i="63"/>
  <c r="AI19" i="63"/>
  <c r="AO19" i="63"/>
  <c r="AJ20" i="63"/>
  <c r="G21" i="63"/>
  <c r="B22" i="63"/>
  <c r="I22" i="63"/>
  <c r="AI22" i="63"/>
  <c r="AO22" i="63"/>
  <c r="U23" i="63"/>
  <c r="AM23" i="63"/>
  <c r="W28" i="63"/>
  <c r="AE28" i="63"/>
  <c r="AT28" i="63"/>
  <c r="L29" i="63"/>
  <c r="AU29" i="63"/>
  <c r="F30" i="63"/>
  <c r="N30" i="63"/>
  <c r="Y30" i="63"/>
  <c r="AW30" i="63"/>
  <c r="G31" i="63"/>
  <c r="O31" i="63"/>
  <c r="AN31" i="63"/>
  <c r="V32" i="63"/>
  <c r="BE32" i="63" s="1"/>
  <c r="AD32" i="63"/>
  <c r="AO32" i="63"/>
  <c r="F33" i="63"/>
  <c r="N33" i="63"/>
  <c r="W33" i="63"/>
  <c r="AE33" i="63"/>
  <c r="AN33" i="63"/>
  <c r="AV33" i="63"/>
  <c r="F38" i="63"/>
  <c r="L39" i="63"/>
  <c r="AE39" i="63"/>
  <c r="O40" i="63"/>
  <c r="AT40" i="63"/>
  <c r="H41" i="63"/>
  <c r="AA41" i="63"/>
  <c r="J42" i="63"/>
  <c r="W42" i="63"/>
  <c r="O43" i="63"/>
  <c r="AT43" i="63"/>
  <c r="H60" i="63"/>
  <c r="G61" i="63"/>
  <c r="B64" i="63"/>
  <c r="I68" i="63"/>
  <c r="S69" i="63"/>
  <c r="G71" i="63"/>
  <c r="R75" i="63"/>
  <c r="AH7" i="63"/>
  <c r="E8" i="63"/>
  <c r="AJ8" i="63"/>
  <c r="U9" i="63"/>
  <c r="B10" i="63"/>
  <c r="G10" i="63"/>
  <c r="AG10" i="63"/>
  <c r="AL10" i="63"/>
  <c r="R11" i="63"/>
  <c r="W11" i="63"/>
  <c r="C12" i="63"/>
  <c r="H12" i="63"/>
  <c r="AH12" i="63"/>
  <c r="AM12" i="63"/>
  <c r="S13" i="63"/>
  <c r="X13" i="63"/>
  <c r="D14" i="63"/>
  <c r="I14" i="63"/>
  <c r="AI14" i="63"/>
  <c r="AN14" i="63"/>
  <c r="H15" i="63"/>
  <c r="AG15" i="63"/>
  <c r="AM15" i="63"/>
  <c r="S16" i="63"/>
  <c r="Y16" i="63"/>
  <c r="E17" i="63"/>
  <c r="U17" i="63"/>
  <c r="X18" i="63"/>
  <c r="AG18" i="63"/>
  <c r="AM18" i="63"/>
  <c r="S19" i="63"/>
  <c r="Y19" i="63"/>
  <c r="E20" i="63"/>
  <c r="U20" i="63"/>
  <c r="X21" i="63"/>
  <c r="AG21" i="63"/>
  <c r="AM21" i="63"/>
  <c r="S22" i="63"/>
  <c r="Z22" i="63"/>
  <c r="G23" i="63"/>
  <c r="AG23" i="63"/>
  <c r="E24" i="63"/>
  <c r="X24" i="63"/>
  <c r="G28" i="63"/>
  <c r="O28" i="63"/>
  <c r="AN28" i="63"/>
  <c r="AV28" i="63"/>
  <c r="AD29" i="63"/>
  <c r="AO29" i="63"/>
  <c r="H30" i="63"/>
  <c r="AF30" i="63"/>
  <c r="AR30" i="63"/>
  <c r="X31" i="63"/>
  <c r="AF31" i="63"/>
  <c r="E32" i="63"/>
  <c r="M32" i="63"/>
  <c r="X32" i="63"/>
  <c r="AV32" i="63"/>
  <c r="O38" i="63"/>
  <c r="Y38" i="63"/>
  <c r="AS38" i="63"/>
  <c r="E39" i="63"/>
  <c r="X39" i="63"/>
  <c r="AS39" i="63"/>
  <c r="P40" i="63"/>
  <c r="AD40" i="63"/>
  <c r="AV40" i="63"/>
  <c r="G58" i="63"/>
  <c r="P61" i="63"/>
  <c r="O62" i="63"/>
  <c r="J65" i="63"/>
  <c r="U69" i="63"/>
  <c r="I71" i="63"/>
  <c r="S72" i="63"/>
  <c r="I65" i="63"/>
  <c r="U7" i="63"/>
  <c r="Z7" i="63"/>
  <c r="AM7" i="63"/>
  <c r="J8" i="63"/>
  <c r="AO8" i="63"/>
  <c r="Z9" i="63"/>
  <c r="D7" i="63"/>
  <c r="I7" i="63"/>
  <c r="S8" i="63"/>
  <c r="X8" i="63"/>
  <c r="D9" i="63"/>
  <c r="I9" i="63"/>
  <c r="AI9" i="63"/>
  <c r="AN9" i="63"/>
  <c r="T10" i="63"/>
  <c r="Y10" i="63"/>
  <c r="E11" i="63"/>
  <c r="J11" i="63"/>
  <c r="AJ11" i="63"/>
  <c r="AO11" i="63"/>
  <c r="U12" i="63"/>
  <c r="Z12" i="63"/>
  <c r="B13" i="63"/>
  <c r="G13" i="63"/>
  <c r="AG13" i="63"/>
  <c r="AL13" i="63"/>
  <c r="R14" i="63"/>
  <c r="W14" i="63"/>
  <c r="C15" i="63"/>
  <c r="W15" i="63"/>
  <c r="C16" i="63"/>
  <c r="J16" i="63"/>
  <c r="AJ16" i="63"/>
  <c r="AM17" i="63"/>
  <c r="B18" i="63"/>
  <c r="H18" i="63"/>
  <c r="D19" i="63"/>
  <c r="J19" i="63"/>
  <c r="AJ19" i="63"/>
  <c r="AM20" i="63"/>
  <c r="B21" i="63"/>
  <c r="H21" i="63"/>
  <c r="D22" i="63"/>
  <c r="J22" i="63"/>
  <c r="AJ22" i="63"/>
  <c r="W23" i="63"/>
  <c r="AN23" i="63"/>
  <c r="R24" i="63"/>
  <c r="AJ24" i="63"/>
  <c r="X28" i="63"/>
  <c r="AF28" i="63"/>
  <c r="M29" i="63"/>
  <c r="X29" i="63"/>
  <c r="O30" i="63"/>
  <c r="AA30" i="63"/>
  <c r="P31" i="63"/>
  <c r="AO31" i="63"/>
  <c r="AW31" i="63"/>
  <c r="G32" i="63"/>
  <c r="AE32" i="63"/>
  <c r="AP32" i="63"/>
  <c r="AQ32" i="63" s="1"/>
  <c r="AX32" i="63"/>
  <c r="O33" i="63"/>
  <c r="AF33" i="63"/>
  <c r="AW33" i="63"/>
  <c r="G38" i="63"/>
  <c r="P38" i="63"/>
  <c r="G40" i="63"/>
  <c r="AB41" i="63"/>
  <c r="AS41" i="63"/>
  <c r="X42" i="63"/>
  <c r="AF43" i="63"/>
  <c r="I60" i="63"/>
  <c r="R61" i="63"/>
  <c r="C64" i="63"/>
  <c r="P65" i="63"/>
  <c r="D67" i="63"/>
  <c r="N68" i="63"/>
  <c r="B70" i="63"/>
  <c r="U72" i="63"/>
  <c r="I74" i="63"/>
  <c r="S75" i="63"/>
  <c r="M63" i="63"/>
  <c r="H64" i="63"/>
  <c r="R65" i="63"/>
  <c r="B68" i="63"/>
  <c r="P73" i="63"/>
  <c r="G75" i="63"/>
  <c r="U75" i="63"/>
  <c r="C24" i="63"/>
  <c r="H24" i="63"/>
  <c r="AH24" i="63"/>
  <c r="AM24" i="63"/>
  <c r="E29" i="63"/>
  <c r="J29" i="63"/>
  <c r="N29" i="63"/>
  <c r="V29" i="63"/>
  <c r="BE29" i="63" s="1"/>
  <c r="AA29" i="63"/>
  <c r="AE29" i="63"/>
  <c r="BN29" i="63" s="1"/>
  <c r="AM29" i="63"/>
  <c r="AR29" i="63"/>
  <c r="AV29" i="63"/>
  <c r="H31" i="63"/>
  <c r="M31" i="63"/>
  <c r="Y31" i="63"/>
  <c r="AD31" i="63"/>
  <c r="AP31" i="63"/>
  <c r="AU31" i="63"/>
  <c r="G33" i="63"/>
  <c r="L33" i="63"/>
  <c r="P33" i="63"/>
  <c r="X33" i="63"/>
  <c r="AC33" i="63"/>
  <c r="AG33" i="63"/>
  <c r="AO33" i="63"/>
  <c r="AT33" i="63"/>
  <c r="AX33" i="63"/>
  <c r="M38" i="63"/>
  <c r="AA38" i="63"/>
  <c r="AN38" i="63"/>
  <c r="AT38" i="63"/>
  <c r="M39" i="63"/>
  <c r="AA39" i="63"/>
  <c r="AF39" i="63"/>
  <c r="AP39" i="63"/>
  <c r="AV39" i="63"/>
  <c r="E40" i="63"/>
  <c r="L40" i="63"/>
  <c r="AX40" i="63"/>
  <c r="V41" i="63"/>
  <c r="AE41" i="63"/>
  <c r="AN41" i="63"/>
  <c r="AW41" i="63"/>
  <c r="K42" i="63"/>
  <c r="P43" i="63"/>
  <c r="U59" i="63"/>
  <c r="I61" i="63"/>
  <c r="U64" i="63"/>
  <c r="E67" i="63"/>
  <c r="O68" i="63"/>
  <c r="J69" i="63"/>
  <c r="T70" i="63"/>
  <c r="P71" i="63"/>
  <c r="H72" i="63"/>
  <c r="D73" i="63"/>
  <c r="U73" i="63"/>
  <c r="N74" i="63"/>
  <c r="I75" i="63"/>
  <c r="E15" i="63"/>
  <c r="J15" i="63"/>
  <c r="AJ15" i="63"/>
  <c r="AO15" i="63"/>
  <c r="U16" i="63"/>
  <c r="Z16" i="63"/>
  <c r="B17" i="63"/>
  <c r="G17" i="63"/>
  <c r="AG17" i="63"/>
  <c r="AL17" i="63"/>
  <c r="R18" i="63"/>
  <c r="W18" i="63"/>
  <c r="C19" i="63"/>
  <c r="H19" i="63"/>
  <c r="AH19" i="63"/>
  <c r="AM19" i="63"/>
  <c r="S20" i="63"/>
  <c r="X20" i="63"/>
  <c r="D21" i="63"/>
  <c r="I21" i="63"/>
  <c r="AI21" i="63"/>
  <c r="AN21" i="63"/>
  <c r="T22" i="63"/>
  <c r="Y22" i="63"/>
  <c r="E23" i="63"/>
  <c r="J23" i="63"/>
  <c r="AJ23" i="63"/>
  <c r="AO23" i="63"/>
  <c r="U24" i="63"/>
  <c r="Z24" i="63"/>
  <c r="H28" i="63"/>
  <c r="M28" i="63"/>
  <c r="Y28" i="63"/>
  <c r="AD28" i="63"/>
  <c r="AP28" i="63"/>
  <c r="AU28" i="63"/>
  <c r="G30" i="63"/>
  <c r="L30" i="63"/>
  <c r="P30" i="63"/>
  <c r="X30" i="63"/>
  <c r="AC30" i="63"/>
  <c r="AG30" i="63"/>
  <c r="AO30" i="63"/>
  <c r="AT30" i="63"/>
  <c r="AX30" i="63"/>
  <c r="F32" i="63"/>
  <c r="K32" i="63"/>
  <c r="O32" i="63"/>
  <c r="W32" i="63"/>
  <c r="BF32" i="63" s="1"/>
  <c r="AB32" i="63"/>
  <c r="AF32" i="63"/>
  <c r="BO32" i="63" s="1"/>
  <c r="AN32" i="63"/>
  <c r="AS32" i="63"/>
  <c r="AW32" i="63"/>
  <c r="V38" i="63"/>
  <c r="AF38" i="63"/>
  <c r="AO38" i="63"/>
  <c r="H39" i="63"/>
  <c r="V39" i="63"/>
  <c r="X40" i="63"/>
  <c r="AE40" i="63"/>
  <c r="AR40" i="63"/>
  <c r="V42" i="63"/>
  <c r="AC42" i="63"/>
  <c r="AN42" i="63"/>
  <c r="AU42" i="63"/>
  <c r="AC43" i="63"/>
  <c r="AN43" i="63"/>
  <c r="AX43" i="63"/>
  <c r="P58" i="63"/>
  <c r="B60" i="63"/>
  <c r="S60" i="63"/>
  <c r="G62" i="63"/>
  <c r="U62" i="63"/>
  <c r="I64" i="63"/>
  <c r="E65" i="63"/>
  <c r="S65" i="63"/>
  <c r="O66" i="63"/>
  <c r="G67" i="63"/>
  <c r="C68" i="63"/>
  <c r="T68" i="63"/>
  <c r="M69" i="63"/>
  <c r="H70" i="63"/>
  <c r="R71" i="63"/>
  <c r="N72" i="63"/>
  <c r="B74" i="63"/>
  <c r="X15" i="63"/>
  <c r="D16" i="63"/>
  <c r="I16" i="63"/>
  <c r="AI16" i="63"/>
  <c r="AN16" i="63"/>
  <c r="T17" i="63"/>
  <c r="Y17" i="63"/>
  <c r="E18" i="63"/>
  <c r="J18" i="63"/>
  <c r="AJ18" i="63"/>
  <c r="AO18" i="63"/>
  <c r="U19" i="63"/>
  <c r="Z19" i="63"/>
  <c r="B20" i="63"/>
  <c r="G20" i="63"/>
  <c r="AG20" i="63"/>
  <c r="AL20" i="63"/>
  <c r="R21" i="63"/>
  <c r="W21" i="63"/>
  <c r="C22" i="63"/>
  <c r="H22" i="63"/>
  <c r="AH22" i="63"/>
  <c r="AM22" i="63"/>
  <c r="S23" i="63"/>
  <c r="X23" i="63"/>
  <c r="D24" i="63"/>
  <c r="I24" i="63"/>
  <c r="AI24" i="63"/>
  <c r="AN24" i="63"/>
  <c r="F29" i="63"/>
  <c r="K29" i="63"/>
  <c r="O29" i="63"/>
  <c r="W29" i="63"/>
  <c r="AB29" i="63"/>
  <c r="AF29" i="63"/>
  <c r="AN29" i="63"/>
  <c r="AS29" i="63"/>
  <c r="AW29" i="63"/>
  <c r="E31" i="63"/>
  <c r="J31" i="63"/>
  <c r="N31" i="63"/>
  <c r="V31" i="63"/>
  <c r="BE31" i="63" s="1"/>
  <c r="AA31" i="63"/>
  <c r="BJ31" i="63" s="1"/>
  <c r="AE31" i="63"/>
  <c r="AM31" i="63"/>
  <c r="AR31" i="63"/>
  <c r="AV31" i="63"/>
  <c r="H33" i="63"/>
  <c r="M33" i="63"/>
  <c r="Y33" i="63"/>
  <c r="AD33" i="63"/>
  <c r="AP33" i="63"/>
  <c r="AU33" i="63"/>
  <c r="N38" i="63"/>
  <c r="AB38" i="63"/>
  <c r="AG38" i="63"/>
  <c r="AU38" i="63"/>
  <c r="N39" i="63"/>
  <c r="AR39" i="63"/>
  <c r="AW39" i="63"/>
  <c r="F40" i="63"/>
  <c r="M40" i="63"/>
  <c r="M41" i="63"/>
  <c r="Y41" i="63"/>
  <c r="AF41" i="63"/>
  <c r="E42" i="63"/>
  <c r="N42" i="63"/>
  <c r="AV42" i="63"/>
  <c r="E58" i="63"/>
  <c r="J59" i="63"/>
  <c r="G60" i="63"/>
  <c r="S63" i="63"/>
  <c r="G65" i="63"/>
  <c r="U65" i="63"/>
  <c r="M67" i="63"/>
  <c r="E73" i="63"/>
  <c r="J75" i="63"/>
  <c r="H40" i="63"/>
  <c r="V40" i="63"/>
  <c r="AF40" i="63"/>
  <c r="AO40" i="63"/>
  <c r="J41" i="63"/>
  <c r="W41" i="63"/>
  <c r="AP41" i="63"/>
  <c r="L42" i="63"/>
  <c r="AD42" i="63"/>
  <c r="AR42" i="63"/>
  <c r="AW42" i="63"/>
  <c r="F43" i="63"/>
  <c r="L43" i="63"/>
  <c r="AO43" i="63"/>
  <c r="R58" i="63"/>
  <c r="E59" i="63"/>
  <c r="S61" i="63"/>
  <c r="H62" i="63"/>
  <c r="S62" i="63"/>
  <c r="E63" i="63"/>
  <c r="P63" i="63"/>
  <c r="M65" i="63"/>
  <c r="B66" i="63"/>
  <c r="I66" i="63"/>
  <c r="T66" i="63"/>
  <c r="I67" i="63"/>
  <c r="C70" i="63"/>
  <c r="N70" i="63"/>
  <c r="U70" i="63"/>
  <c r="J71" i="63"/>
  <c r="U71" i="63"/>
  <c r="G73" i="63"/>
  <c r="R73" i="63"/>
  <c r="G74" i="63"/>
  <c r="O74" i="63"/>
  <c r="D75" i="63"/>
  <c r="F39" i="63"/>
  <c r="K39" i="63"/>
  <c r="O39" i="63"/>
  <c r="W39" i="63"/>
  <c r="AB39" i="63"/>
  <c r="AU39" i="63"/>
  <c r="N40" i="63"/>
  <c r="AB40" i="63"/>
  <c r="AG40" i="63"/>
  <c r="AU40" i="63"/>
  <c r="E41" i="63"/>
  <c r="O41" i="63"/>
  <c r="AV41" i="63"/>
  <c r="G42" i="63"/>
  <c r="Y42" i="63"/>
  <c r="AE42" i="63"/>
  <c r="AM42" i="63"/>
  <c r="AB43" i="63"/>
  <c r="AG43" i="63"/>
  <c r="B58" i="63"/>
  <c r="J58" i="63"/>
  <c r="C60" i="63"/>
  <c r="N60" i="63"/>
  <c r="U60" i="63"/>
  <c r="J61" i="63"/>
  <c r="U61" i="63"/>
  <c r="G63" i="63"/>
  <c r="R63" i="63"/>
  <c r="G64" i="63"/>
  <c r="O64" i="63"/>
  <c r="D65" i="63"/>
  <c r="S67" i="63"/>
  <c r="H68" i="63"/>
  <c r="S68" i="63"/>
  <c r="E69" i="63"/>
  <c r="P69" i="63"/>
  <c r="M71" i="63"/>
  <c r="B72" i="63"/>
  <c r="I72" i="63"/>
  <c r="T72" i="63"/>
  <c r="I73" i="63"/>
  <c r="W40" i="63"/>
  <c r="AC40" i="63"/>
  <c r="AP40" i="63"/>
  <c r="K41" i="63"/>
  <c r="AD41" i="63"/>
  <c r="AR41" i="63"/>
  <c r="M42" i="63"/>
  <c r="AA42" i="63"/>
  <c r="AS42" i="63"/>
  <c r="AX42" i="63"/>
  <c r="G43" i="63"/>
  <c r="AW43" i="63"/>
  <c r="G59" i="63"/>
  <c r="P59" i="63"/>
  <c r="M61" i="63"/>
  <c r="B62" i="63"/>
  <c r="I62" i="63"/>
  <c r="T62" i="63"/>
  <c r="I63" i="63"/>
  <c r="C66" i="63"/>
  <c r="N66" i="63"/>
  <c r="U66" i="63"/>
  <c r="J67" i="63"/>
  <c r="U67" i="63"/>
  <c r="G69" i="63"/>
  <c r="R69" i="63"/>
  <c r="G70" i="63"/>
  <c r="O70" i="63"/>
  <c r="D71" i="63"/>
  <c r="S73" i="63"/>
  <c r="H74" i="63"/>
  <c r="S74" i="63"/>
  <c r="E75" i="63"/>
  <c r="P75" i="63"/>
  <c r="AC39" i="63"/>
  <c r="AG39" i="63"/>
  <c r="AO39" i="63"/>
  <c r="AT39" i="63"/>
  <c r="AX39" i="63"/>
  <c r="G41" i="63"/>
  <c r="L41" i="63"/>
  <c r="P41" i="63"/>
  <c r="X41" i="63"/>
  <c r="AC41" i="63"/>
  <c r="AG41" i="63"/>
  <c r="AO41" i="63"/>
  <c r="AT41" i="63"/>
  <c r="AX41" i="63"/>
  <c r="H43" i="63"/>
  <c r="M43" i="63"/>
  <c r="Y43" i="63"/>
  <c r="AD43" i="63"/>
  <c r="AP43" i="63"/>
  <c r="AU43" i="63"/>
  <c r="C58" i="63"/>
  <c r="H58" i="63"/>
  <c r="N58" i="63"/>
  <c r="S58" i="63"/>
  <c r="C59" i="63"/>
  <c r="H59" i="63"/>
  <c r="N59" i="63"/>
  <c r="D60" i="63"/>
  <c r="P60" i="63"/>
  <c r="B61" i="63"/>
  <c r="N61" i="63"/>
  <c r="D62" i="63"/>
  <c r="P62" i="63"/>
  <c r="B63" i="63"/>
  <c r="N63" i="63"/>
  <c r="D64" i="63"/>
  <c r="P64" i="63"/>
  <c r="B65" i="63"/>
  <c r="N65" i="63"/>
  <c r="D66" i="63"/>
  <c r="P66" i="63"/>
  <c r="B67" i="63"/>
  <c r="N67" i="63"/>
  <c r="D68" i="63"/>
  <c r="P68" i="63"/>
  <c r="B69" i="63"/>
  <c r="N69" i="63"/>
  <c r="D70" i="63"/>
  <c r="P70" i="63"/>
  <c r="B71" i="63"/>
  <c r="N71" i="63"/>
  <c r="D72" i="63"/>
  <c r="P72" i="63"/>
  <c r="B73" i="63"/>
  <c r="N73" i="63"/>
  <c r="D74" i="63"/>
  <c r="P74" i="63"/>
  <c r="B75" i="63"/>
  <c r="N75" i="63"/>
  <c r="T59" i="63"/>
  <c r="J60" i="63"/>
  <c r="R60" i="63"/>
  <c r="H61" i="63"/>
  <c r="T61" i="63"/>
  <c r="J62" i="63"/>
  <c r="R62" i="63"/>
  <c r="H63" i="63"/>
  <c r="T63" i="63"/>
  <c r="J64" i="63"/>
  <c r="R64" i="63"/>
  <c r="H65" i="63"/>
  <c r="T65" i="63"/>
  <c r="J66" i="63"/>
  <c r="R66" i="63"/>
  <c r="H67" i="63"/>
  <c r="T67" i="63"/>
  <c r="J68" i="63"/>
  <c r="R68" i="63"/>
  <c r="H69" i="63"/>
  <c r="T69" i="63"/>
  <c r="J70" i="63"/>
  <c r="R70" i="63"/>
  <c r="H71" i="63"/>
  <c r="T71" i="63"/>
  <c r="J72" i="63"/>
  <c r="R72" i="63"/>
  <c r="H73" i="63"/>
  <c r="T73" i="63"/>
  <c r="J74" i="63"/>
  <c r="R74" i="63"/>
  <c r="H75" i="63"/>
  <c r="T75" i="63"/>
  <c r="E43" i="63"/>
  <c r="J43" i="63"/>
  <c r="N43" i="63"/>
  <c r="V43" i="63"/>
  <c r="AA43" i="63"/>
  <c r="AE43" i="63"/>
  <c r="AM43" i="63"/>
  <c r="AR43" i="63"/>
  <c r="AV43" i="63"/>
  <c r="D58" i="63"/>
  <c r="I58" i="63"/>
  <c r="O58" i="63"/>
  <c r="T58" i="63"/>
  <c r="D59" i="63"/>
  <c r="I59" i="63"/>
  <c r="O59" i="63"/>
  <c r="E60" i="63"/>
  <c r="M60" i="63"/>
  <c r="C61" i="63"/>
  <c r="O61" i="63"/>
  <c r="E62" i="63"/>
  <c r="M62" i="63"/>
  <c r="C63" i="63"/>
  <c r="O63" i="63"/>
  <c r="E64" i="63"/>
  <c r="M64" i="63"/>
  <c r="C65" i="63"/>
  <c r="O65" i="63"/>
  <c r="E66" i="63"/>
  <c r="M66" i="63"/>
  <c r="C67" i="63"/>
  <c r="O67" i="63"/>
  <c r="E68" i="63"/>
  <c r="M68" i="63"/>
  <c r="C69" i="63"/>
  <c r="O69" i="63"/>
  <c r="E70" i="63"/>
  <c r="M70" i="63"/>
  <c r="C71" i="63"/>
  <c r="O71" i="63"/>
  <c r="E72" i="63"/>
  <c r="M72" i="63"/>
  <c r="C73" i="63"/>
  <c r="O73" i="63"/>
  <c r="E74" i="63"/>
  <c r="M74" i="63"/>
  <c r="C75" i="63"/>
  <c r="O75" i="63"/>
  <c r="Y48" i="63"/>
  <c r="Q48" i="63" a="1"/>
  <c r="Q48" i="63" s="1"/>
  <c r="AA48" i="63"/>
  <c r="AJ48" i="63"/>
  <c r="E28" i="55"/>
  <c r="Q6" i="43"/>
  <c r="Q3" i="43"/>
  <c r="U6" i="43"/>
  <c r="V3" i="43" s="1"/>
  <c r="N40" i="55" a="1"/>
  <c r="AL32" i="55" a="1"/>
  <c r="AL29" i="55" a="1"/>
  <c r="AM30" i="55" a="1"/>
  <c r="W41" i="55" a="1"/>
  <c r="AA40" i="55" a="1"/>
  <c r="G43" i="55" a="1"/>
  <c r="Y42" i="55" a="1"/>
  <c r="AO38" i="55" a="1"/>
  <c r="AK40" i="55" a="1"/>
  <c r="AM40" i="55" a="1"/>
  <c r="AM41" i="55" a="1"/>
  <c r="AE41" i="55" a="1"/>
  <c r="AU30" i="55" a="1"/>
  <c r="AT39" i="55" a="1"/>
  <c r="AE42" i="55" a="1"/>
  <c r="O40" i="55" a="1"/>
  <c r="AO29" i="55" a="1"/>
  <c r="AS33" i="55" a="1"/>
  <c r="AB43" i="55" a="1"/>
  <c r="O38" i="55" a="1"/>
  <c r="AU38" i="55" a="1"/>
  <c r="V39" i="55" a="1"/>
  <c r="AR30" i="55" a="1"/>
  <c r="Y41" i="55" a="1"/>
  <c r="W42" i="55" a="1"/>
  <c r="J39" i="55" a="1"/>
  <c r="AU32" i="55" a="1"/>
  <c r="W38" i="55" a="1"/>
  <c r="AN38" i="55" a="1"/>
  <c r="AU29" i="55" a="1"/>
  <c r="X38" i="55" a="1"/>
  <c r="AT30" i="55" a="1"/>
  <c r="AM39" i="55" a="1"/>
  <c r="AP38" i="55" a="1"/>
  <c r="AN29" i="55" a="1"/>
  <c r="J41" i="55" a="1"/>
  <c r="AS41" i="55" a="1"/>
  <c r="K43" i="55" a="1"/>
  <c r="L40" i="55" a="1"/>
  <c r="AR33" i="55" a="1"/>
  <c r="AL42" i="55" a="1"/>
  <c r="AE38" i="55" a="1"/>
  <c r="AL31" i="55" a="1"/>
  <c r="F38" i="55" a="1"/>
  <c r="AE39" i="55" a="1"/>
  <c r="AR28" i="55" a="1"/>
  <c r="U41" i="55" a="1"/>
  <c r="W43" i="55" a="1"/>
  <c r="N39" i="55" a="1"/>
  <c r="N43" i="55" a="1"/>
  <c r="G41" i="55" a="1"/>
  <c r="G38" i="55" a="1"/>
  <c r="N42" i="55" a="1"/>
  <c r="AR41" i="55" a="1"/>
  <c r="AP32" i="55" a="1"/>
  <c r="Y38" i="55" a="1"/>
  <c r="I39" i="55" a="1"/>
  <c r="Z39" i="55" a="1"/>
  <c r="AN39" i="55" a="1"/>
  <c r="AQ39" i="55" a="1"/>
  <c r="AD38" i="55" a="1"/>
  <c r="H40" i="55" a="1"/>
  <c r="AP39" i="55" a="1"/>
  <c r="AA41" i="55" a="1"/>
  <c r="AR31" i="55" a="1"/>
  <c r="AT38" i="55" a="1"/>
  <c r="X43" i="55" a="1"/>
  <c r="AQ43" i="55" a="1"/>
  <c r="AN40" i="55" a="1"/>
  <c r="AM43" i="55" a="1"/>
  <c r="M40" i="55" a="1"/>
  <c r="AO32" i="55" a="1"/>
  <c r="AK43" i="55" a="1"/>
  <c r="AN41" i="55" a="1"/>
  <c r="Z40" i="55" a="1"/>
  <c r="AR40" i="55" a="1"/>
  <c r="AB40" i="55" a="1"/>
  <c r="AO30" i="55" a="1"/>
  <c r="AM28" i="55" a="1"/>
  <c r="L39" i="55" a="1"/>
  <c r="AT31" i="55" a="1"/>
  <c r="AT28" i="55" a="1"/>
  <c r="L38" i="55" a="1"/>
  <c r="I40" i="55" a="1"/>
  <c r="X42" i="55" a="1"/>
  <c r="AM33" i="55" a="1"/>
  <c r="AK39" i="55" a="1"/>
  <c r="O41" i="55" a="1"/>
  <c r="AK28" i="55" a="1"/>
  <c r="M41" i="55" a="1"/>
  <c r="AA42" i="55" a="1"/>
  <c r="AU41" i="55" a="1"/>
  <c r="L41" i="55" a="1"/>
  <c r="AP41" i="55" a="1"/>
  <c r="F43" i="55" a="1"/>
  <c r="AO43" i="55" a="1"/>
  <c r="AE43" i="55" a="1"/>
  <c r="U40" i="55" a="1"/>
  <c r="M38" i="55" a="1"/>
  <c r="AS31" i="55" a="1"/>
  <c r="AQ30" i="55" a="1"/>
  <c r="X41" i="55" a="1"/>
  <c r="J40" i="55" a="1"/>
  <c r="E41" i="55" a="1"/>
  <c r="AB39" i="55" a="1"/>
  <c r="E40" i="55" a="1"/>
  <c r="AM31" i="55" a="1"/>
  <c r="AN42" i="55" a="1"/>
  <c r="K39" i="55" a="1"/>
  <c r="AS39" i="55" a="1"/>
  <c r="K41" i="55" a="1"/>
  <c r="AM42" i="55" a="1"/>
  <c r="AQ42" i="55" a="1"/>
  <c r="K38" i="55" a="1"/>
  <c r="AL38" i="55" a="1"/>
  <c r="AL33" i="55" a="1"/>
  <c r="AS38" i="55" a="1"/>
  <c r="V38" i="55" a="1"/>
  <c r="AK38" i="55" a="1"/>
  <c r="V43" i="55" a="1"/>
  <c r="AQ41" i="55" a="1"/>
  <c r="O43" i="55" a="1"/>
  <c r="AC42" i="55" a="1"/>
  <c r="AM29" i="55" a="1"/>
  <c r="Y40" i="55" a="1"/>
  <c r="X40" i="55" a="1"/>
  <c r="J38" i="55" a="1"/>
  <c r="AC39" i="55" a="1"/>
  <c r="Y39" i="55" a="1"/>
  <c r="AC41" i="55" a="1"/>
  <c r="AU28" i="55" a="1"/>
  <c r="L43" i="55" a="1"/>
  <c r="AS43" i="55" a="1"/>
  <c r="AE40" i="55" a="1"/>
  <c r="AT41" i="55" a="1"/>
  <c r="AN43" i="55" a="1"/>
  <c r="AS28" i="55" a="1"/>
  <c r="K40" i="55" a="1"/>
  <c r="AT29" i="55" a="1"/>
  <c r="AN30" i="55" a="1"/>
  <c r="U42" i="55" a="1"/>
  <c r="AP31" i="55" a="1"/>
  <c r="AD39" i="55" a="1"/>
  <c r="AC38" i="55" a="1"/>
  <c r="AP33" i="55" a="1"/>
  <c r="AT40" i="55" a="1"/>
  <c r="AS32" i="55" a="1"/>
  <c r="AD43" i="55" a="1"/>
  <c r="Z41" i="55" a="1"/>
  <c r="AU43" i="55" a="1"/>
  <c r="AP28" i="55" a="1"/>
  <c r="M42" i="55" a="1"/>
  <c r="AN32" i="55" a="1"/>
  <c r="AR38" i="55" a="1"/>
  <c r="W39" i="55" a="1"/>
  <c r="N41" i="55" a="1"/>
  <c r="W40" i="55" a="1"/>
  <c r="AC40" i="55" a="1"/>
  <c r="J42" i="55" a="1"/>
  <c r="O39" i="55" a="1"/>
  <c r="AU39" i="55" a="1"/>
  <c r="F39" i="55" a="1"/>
  <c r="U39" i="55" a="1"/>
  <c r="AU33" i="55" a="1"/>
  <c r="AT43" i="55" a="1"/>
  <c r="U38" i="55" a="1"/>
  <c r="AO42" i="55" a="1"/>
  <c r="AQ40" i="55" a="1"/>
  <c r="AQ32" i="55" a="1"/>
  <c r="O42" i="55" a="1"/>
  <c r="E39" i="55" a="1"/>
  <c r="AP30" i="55" a="1"/>
  <c r="X39" i="55" a="1"/>
  <c r="AL41" i="55" a="1"/>
  <c r="E43" i="55" a="1"/>
  <c r="AR42" i="55" a="1"/>
  <c r="AU42" i="55" a="1"/>
  <c r="AP40" i="55" a="1"/>
  <c r="AP43" i="55" a="1"/>
  <c r="AN33" i="55" a="1"/>
  <c r="AB42" i="55" a="1"/>
  <c r="AS29" i="55" a="1"/>
  <c r="AS40" i="55" a="1"/>
  <c r="H39" i="55" a="1"/>
  <c r="AO39" i="55" a="1"/>
  <c r="I42" i="55" a="1"/>
  <c r="AO33" i="55" a="1"/>
  <c r="AQ31" i="55" a="1"/>
  <c r="Z38" i="55" a="1"/>
  <c r="I38" i="55" a="1"/>
  <c r="U43" i="55" a="1"/>
  <c r="F42" i="55" a="1"/>
  <c r="E42" i="55" a="1"/>
  <c r="Z43" i="55" a="1"/>
  <c r="G40" i="55" a="1"/>
  <c r="AQ33" i="55" a="1"/>
  <c r="AQ29" i="55" a="1"/>
  <c r="AT42" i="55" a="1"/>
  <c r="AN28" i="55" a="1"/>
  <c r="V41" i="55" a="1"/>
  <c r="H41" i="55" a="1"/>
  <c r="Z42" i="55" a="1"/>
  <c r="AK30" i="55" a="1"/>
  <c r="G42" i="55" a="1"/>
  <c r="AA43" i="55" a="1"/>
  <c r="AN31" i="55" a="1"/>
  <c r="AL28" i="55" a="1"/>
  <c r="AO31" i="55" a="1"/>
  <c r="V42" i="55" a="1"/>
  <c r="AR32" i="55" a="1"/>
  <c r="AP42" i="55" a="1"/>
  <c r="AK41" i="55" a="1"/>
  <c r="AS42" i="55" a="1"/>
  <c r="K42" i="55" a="1"/>
  <c r="AR29" i="55" a="1"/>
  <c r="AU40" i="55" a="1"/>
  <c r="AL40" i="55" a="1"/>
  <c r="AB38" i="55" a="1"/>
  <c r="H38" i="55" a="1"/>
  <c r="Y43" i="55" a="1"/>
  <c r="I41" i="55" a="1"/>
  <c r="AK42" i="55" a="1"/>
  <c r="AS30" i="55" a="1"/>
  <c r="AM38" i="55" a="1"/>
  <c r="H42" i="55" a="1"/>
  <c r="V40" i="55" a="1"/>
  <c r="F40" i="55" a="1"/>
  <c r="AO41" i="55" a="1"/>
  <c r="AO28" i="55" a="1"/>
  <c r="AP29" i="55" a="1"/>
  <c r="G9" i="55" a="1"/>
  <c r="N38" i="55" a="1"/>
  <c r="AA39" i="55" a="1"/>
  <c r="AL39" i="55" a="1"/>
  <c r="AQ28" i="55" a="1"/>
  <c r="AR43" i="55" a="1"/>
  <c r="G39" i="55" a="1"/>
  <c r="AB41" i="55" a="1"/>
  <c r="AT32" i="55" a="1"/>
  <c r="F41" i="55" a="1"/>
  <c r="AD40" i="55" a="1"/>
  <c r="AO40" i="55" a="1"/>
  <c r="AL43" i="55" a="1"/>
  <c r="AA38" i="55" a="1"/>
  <c r="J43" i="55" a="1"/>
  <c r="L42" i="55" a="1"/>
  <c r="M39" i="55" a="1"/>
  <c r="H43" i="55" a="1"/>
  <c r="AC43" i="55" a="1"/>
  <c r="AU31" i="55" a="1"/>
  <c r="AT33" i="55" a="1"/>
  <c r="M43" i="55" a="1"/>
  <c r="AL30" i="55" a="1"/>
  <c r="AD42" i="55" a="1"/>
  <c r="AM32" i="55" a="1"/>
  <c r="AR39" i="55" a="1"/>
  <c r="AD41" i="55" a="1"/>
  <c r="I43" i="55" a="1"/>
  <c r="AQ38" i="55" a="1"/>
  <c r="AK19" i="63" l="1"/>
  <c r="AQ19" i="63" s="1"/>
  <c r="AR19" i="63" s="1"/>
  <c r="G87" i="63"/>
  <c r="Z28" i="63"/>
  <c r="C86" i="63"/>
  <c r="BF33" i="63"/>
  <c r="L7" i="63"/>
  <c r="M7" i="63" s="1"/>
  <c r="N7" i="63"/>
  <c r="O7" i="63" s="1"/>
  <c r="BM33" i="63"/>
  <c r="BK32" i="63"/>
  <c r="V12" i="63"/>
  <c r="AB12" i="63" s="1"/>
  <c r="AC12" i="63" s="1"/>
  <c r="AK12" i="63"/>
  <c r="AQ12" i="63" s="1"/>
  <c r="AR12" i="63" s="1"/>
  <c r="BN32" i="63"/>
  <c r="I28" i="63"/>
  <c r="AK23" i="63"/>
  <c r="AQ23" i="63" s="1"/>
  <c r="AR23" i="63" s="1"/>
  <c r="AQ28" i="63"/>
  <c r="AK15" i="63"/>
  <c r="AQ15" i="63" s="1"/>
  <c r="AR15" i="63" s="1"/>
  <c r="I30" i="63"/>
  <c r="AK20" i="63"/>
  <c r="AQ20" i="63" s="1"/>
  <c r="AR20" i="63" s="1"/>
  <c r="BN31" i="63"/>
  <c r="BO29" i="63"/>
  <c r="BF29" i="63"/>
  <c r="BK29" i="63"/>
  <c r="Z30" i="63"/>
  <c r="Z29" i="63"/>
  <c r="AQ33" i="63"/>
  <c r="AQ31" i="63"/>
  <c r="AQ29" i="63"/>
  <c r="Z31" i="63"/>
  <c r="AQ30" i="63"/>
  <c r="BH33" i="63"/>
  <c r="BI33" i="63" s="1"/>
  <c r="Z33" i="63"/>
  <c r="V19" i="63"/>
  <c r="AB19" i="63" s="1"/>
  <c r="AC19" i="63" s="1"/>
  <c r="I31" i="63"/>
  <c r="AK13" i="63"/>
  <c r="AQ13" i="63" s="1"/>
  <c r="AR13" i="63" s="1"/>
  <c r="BJ32" i="63"/>
  <c r="BP32" i="63"/>
  <c r="AK18" i="63"/>
  <c r="AQ18" i="63" s="1"/>
  <c r="AR18" i="63" s="1"/>
  <c r="AK21" i="63"/>
  <c r="AQ21" i="63" s="1"/>
  <c r="AR21" i="63" s="1"/>
  <c r="I33" i="63"/>
  <c r="I29" i="63"/>
  <c r="I32" i="63"/>
  <c r="BO30" i="63"/>
  <c r="V17" i="63"/>
  <c r="AB17" i="63" s="1"/>
  <c r="AC17" i="63" s="1"/>
  <c r="AK8" i="63"/>
  <c r="AQ8" i="63" s="1"/>
  <c r="AR8" i="63" s="1"/>
  <c r="AK7" i="63"/>
  <c r="AQ7" i="63" s="1"/>
  <c r="AR7" i="63" s="1"/>
  <c r="BL31" i="63"/>
  <c r="V13" i="63"/>
  <c r="AB13" i="63" s="1"/>
  <c r="AC13" i="63" s="1"/>
  <c r="BP30" i="63"/>
  <c r="AK10" i="63"/>
  <c r="AQ10" i="63" s="1"/>
  <c r="AR10" i="63" s="1"/>
  <c r="AK11" i="63"/>
  <c r="AQ11" i="63" s="1"/>
  <c r="AR11" i="63" s="1"/>
  <c r="AK14" i="63"/>
  <c r="AQ14" i="63" s="1"/>
  <c r="AR14" i="63" s="1"/>
  <c r="AK22" i="63"/>
  <c r="AQ22" i="63" s="1"/>
  <c r="AR22" i="63" s="1"/>
  <c r="AK24" i="63"/>
  <c r="AQ24" i="63" s="1"/>
  <c r="AR24" i="63" s="1"/>
  <c r="AK16" i="63"/>
  <c r="AQ16" i="63" s="1"/>
  <c r="AR16" i="63" s="1"/>
  <c r="V7" i="63"/>
  <c r="AB7" i="63" s="1"/>
  <c r="AC7" i="63" s="1"/>
  <c r="AK17" i="63"/>
  <c r="AQ17" i="63" s="1"/>
  <c r="AR17" i="63" s="1"/>
  <c r="AK9" i="63"/>
  <c r="AQ9" i="63" s="1"/>
  <c r="AR9" i="63" s="1"/>
  <c r="F18" i="63"/>
  <c r="F23" i="63"/>
  <c r="F15" i="63"/>
  <c r="AB15" i="63"/>
  <c r="AC15" i="63" s="1"/>
  <c r="F24" i="63"/>
  <c r="F17" i="63"/>
  <c r="F8" i="63"/>
  <c r="F19" i="63"/>
  <c r="F9" i="63"/>
  <c r="V20" i="63"/>
  <c r="AB20" i="63" s="1"/>
  <c r="AC20" i="63" s="1"/>
  <c r="V10" i="63"/>
  <c r="AB10" i="63" s="1"/>
  <c r="AC10" i="63" s="1"/>
  <c r="F20" i="63"/>
  <c r="F22" i="63"/>
  <c r="F10" i="63"/>
  <c r="V23" i="63"/>
  <c r="AB23" i="63" s="1"/>
  <c r="AC23" i="63" s="1"/>
  <c r="V16" i="63"/>
  <c r="AB16" i="63" s="1"/>
  <c r="AC16" i="63" s="1"/>
  <c r="BL33" i="63"/>
  <c r="BP31" i="63"/>
  <c r="BO33" i="63"/>
  <c r="F11" i="63"/>
  <c r="V14" i="63"/>
  <c r="AB14" i="63" s="1"/>
  <c r="AC14" i="63" s="1"/>
  <c r="V8" i="63"/>
  <c r="AB8" i="63" s="1"/>
  <c r="AC8" i="63" s="1"/>
  <c r="V21" i="63"/>
  <c r="AB21" i="63" s="1"/>
  <c r="AC21" i="63" s="1"/>
  <c r="F13" i="63"/>
  <c r="F12" i="63"/>
  <c r="V18" i="63"/>
  <c r="AB18" i="63" s="1"/>
  <c r="AC18" i="63" s="1"/>
  <c r="F14" i="63"/>
  <c r="V24" i="63"/>
  <c r="AB24" i="63" s="1"/>
  <c r="AC24" i="63" s="1"/>
  <c r="F16" i="63"/>
  <c r="V9" i="63"/>
  <c r="AB9" i="63" s="1"/>
  <c r="AC9" i="63" s="1"/>
  <c r="V11" i="63"/>
  <c r="AB11" i="63" s="1"/>
  <c r="AC11" i="63" s="1"/>
  <c r="F21" i="63"/>
  <c r="V22" i="63"/>
  <c r="AB22" i="63" s="1"/>
  <c r="AC22" i="63" s="1"/>
  <c r="BM30" i="63"/>
  <c r="BL30" i="63"/>
  <c r="BF31" i="63"/>
  <c r="BL29" i="63"/>
  <c r="BH31" i="63"/>
  <c r="BI31" i="63" s="1"/>
  <c r="BJ30" i="63"/>
  <c r="BL32" i="63"/>
  <c r="BG32" i="63"/>
  <c r="BK30" i="63"/>
  <c r="BK31" i="63"/>
  <c r="BG31" i="63"/>
  <c r="F86" i="63"/>
  <c r="AP34" i="63"/>
  <c r="G88" i="63"/>
  <c r="L49" i="63"/>
  <c r="AA44" i="63"/>
  <c r="G104" i="63" s="1"/>
  <c r="O44" i="63"/>
  <c r="E109" i="63" s="1"/>
  <c r="E93" i="63"/>
  <c r="D90" i="63"/>
  <c r="BL28" i="63"/>
  <c r="AC34" i="63"/>
  <c r="D106" i="63" s="1"/>
  <c r="C92" i="63"/>
  <c r="N34" i="63"/>
  <c r="C108" i="63" s="1"/>
  <c r="AW34" i="63"/>
  <c r="F109" i="63" s="1"/>
  <c r="F93" i="63"/>
  <c r="C90" i="63"/>
  <c r="L34" i="63"/>
  <c r="C106" i="63" s="1"/>
  <c r="AO44" i="63"/>
  <c r="D91" i="63"/>
  <c r="BM28" i="63"/>
  <c r="AD34" i="63"/>
  <c r="D107" i="63" s="1"/>
  <c r="AM44" i="63"/>
  <c r="D86" i="63"/>
  <c r="Y34" i="63"/>
  <c r="BH28" i="63"/>
  <c r="BH30" i="63"/>
  <c r="BI30" i="63" s="1"/>
  <c r="E44" i="63"/>
  <c r="E99" i="63" s="1"/>
  <c r="E83" i="63"/>
  <c r="AP44" i="63"/>
  <c r="AU44" i="63"/>
  <c r="BG30" i="63"/>
  <c r="BM29" i="63"/>
  <c r="F88" i="63"/>
  <c r="AR34" i="63"/>
  <c r="F104" i="63" s="1"/>
  <c r="BJ33" i="63"/>
  <c r="G94" i="63"/>
  <c r="AG44" i="63"/>
  <c r="G110" i="63" s="1"/>
  <c r="E86" i="63"/>
  <c r="H44" i="63"/>
  <c r="K48" i="63"/>
  <c r="H34" i="63"/>
  <c r="P44" i="63"/>
  <c r="E110" i="63" s="1"/>
  <c r="E94" i="63"/>
  <c r="D93" i="63"/>
  <c r="AF34" i="63"/>
  <c r="D109" i="63" s="1"/>
  <c r="BO28" i="63"/>
  <c r="F92" i="63"/>
  <c r="AV34" i="63"/>
  <c r="F108" i="63" s="1"/>
  <c r="F44" i="63"/>
  <c r="E100" i="63" s="1"/>
  <c r="E84" i="63"/>
  <c r="BM32" i="63"/>
  <c r="BH32" i="63"/>
  <c r="BI32" i="63" s="1"/>
  <c r="C94" i="63"/>
  <c r="P34" i="63"/>
  <c r="C110" i="63" s="1"/>
  <c r="BH29" i="63"/>
  <c r="BI29" i="63" s="1"/>
  <c r="D83" i="63"/>
  <c r="V34" i="63"/>
  <c r="D99" i="63" s="1"/>
  <c r="BE28" i="63"/>
  <c r="BN30" i="63"/>
  <c r="G91" i="63"/>
  <c r="AD44" i="63"/>
  <c r="G107" i="63" s="1"/>
  <c r="G89" i="63"/>
  <c r="AB44" i="63"/>
  <c r="G105" i="63" s="1"/>
  <c r="BP33" i="63"/>
  <c r="BM31" i="63"/>
  <c r="BJ29" i="63"/>
  <c r="E85" i="63"/>
  <c r="G44" i="63"/>
  <c r="E101" i="63" s="1"/>
  <c r="D85" i="63"/>
  <c r="BG28" i="63"/>
  <c r="X34" i="63"/>
  <c r="D101" i="63" s="1"/>
  <c r="BO31" i="63"/>
  <c r="F84" i="63"/>
  <c r="AN34" i="63"/>
  <c r="F100" i="63" s="1"/>
  <c r="C83" i="63"/>
  <c r="E34" i="63"/>
  <c r="C99" i="63" s="1"/>
  <c r="AS34" i="63"/>
  <c r="F105" i="63" s="1"/>
  <c r="F89" i="63"/>
  <c r="BF30" i="63"/>
  <c r="C89" i="63"/>
  <c r="K34" i="63"/>
  <c r="C105" i="63" s="1"/>
  <c r="D94" i="63"/>
  <c r="AG34" i="63"/>
  <c r="D110" i="63" s="1"/>
  <c r="BP28" i="63"/>
  <c r="AE34" i="63"/>
  <c r="D108" i="63" s="1"/>
  <c r="BN28" i="63"/>
  <c r="D92" i="63"/>
  <c r="L48" i="63"/>
  <c r="E88" i="63"/>
  <c r="J44" i="63"/>
  <c r="E104" i="63" s="1"/>
  <c r="E91" i="63"/>
  <c r="M44" i="63"/>
  <c r="E107" i="63" s="1"/>
  <c r="D84" i="63"/>
  <c r="BF28" i="63"/>
  <c r="W34" i="63"/>
  <c r="D100" i="63" s="1"/>
  <c r="AV44" i="63"/>
  <c r="BK33" i="63"/>
  <c r="X44" i="63"/>
  <c r="G101" i="63" s="1"/>
  <c r="G85" i="63"/>
  <c r="G93" i="63"/>
  <c r="AF44" i="63"/>
  <c r="G109" i="63" s="1"/>
  <c r="BG29" i="63"/>
  <c r="G83" i="63"/>
  <c r="V44" i="63"/>
  <c r="G99" i="63" s="1"/>
  <c r="C91" i="63"/>
  <c r="M34" i="63"/>
  <c r="C107" i="63" s="1"/>
  <c r="AR44" i="63"/>
  <c r="L44" i="63"/>
  <c r="E106" i="63" s="1"/>
  <c r="E90" i="63"/>
  <c r="G92" i="63"/>
  <c r="AE44" i="63"/>
  <c r="G108" i="63" s="1"/>
  <c r="N44" i="63"/>
  <c r="E108" i="63" s="1"/>
  <c r="E92" i="63"/>
  <c r="AT44" i="63"/>
  <c r="C88" i="63"/>
  <c r="J34" i="63"/>
  <c r="C104" i="63" s="1"/>
  <c r="AS44" i="63"/>
  <c r="C93" i="63"/>
  <c r="O34" i="63"/>
  <c r="C109" i="63" s="1"/>
  <c r="F85" i="63"/>
  <c r="AO34" i="63"/>
  <c r="F101" i="63" s="1"/>
  <c r="AX44" i="63"/>
  <c r="C84" i="63"/>
  <c r="F34" i="63"/>
  <c r="C100" i="63" s="1"/>
  <c r="F94" i="63"/>
  <c r="AX34" i="63"/>
  <c r="F110" i="63" s="1"/>
  <c r="G90" i="63"/>
  <c r="AC44" i="63"/>
  <c r="G106" i="63" s="1"/>
  <c r="F91" i="63"/>
  <c r="AU34" i="63"/>
  <c r="F107" i="63" s="1"/>
  <c r="AN44" i="63"/>
  <c r="BG33" i="63"/>
  <c r="G86" i="63"/>
  <c r="Y44" i="63"/>
  <c r="K49" i="63"/>
  <c r="C85" i="63"/>
  <c r="G34" i="63"/>
  <c r="C101" i="63" s="1"/>
  <c r="BN33" i="63"/>
  <c r="F90" i="63"/>
  <c r="AT34" i="63"/>
  <c r="F106" i="63" s="1"/>
  <c r="W44" i="63"/>
  <c r="G100" i="63" s="1"/>
  <c r="G84" i="63"/>
  <c r="BP29" i="63"/>
  <c r="BK28" i="63"/>
  <c r="AB34" i="63"/>
  <c r="D105" i="63" s="1"/>
  <c r="D89" i="63"/>
  <c r="AW44" i="63"/>
  <c r="F83" i="63"/>
  <c r="AM34" i="63"/>
  <c r="F99" i="63" s="1"/>
  <c r="E89" i="63"/>
  <c r="K44" i="63"/>
  <c r="E105" i="63" s="1"/>
  <c r="D88" i="63"/>
  <c r="AA34" i="63"/>
  <c r="D104" i="63" s="1"/>
  <c r="BJ28" i="63"/>
  <c r="G9" i="55"/>
  <c r="AO33" i="55"/>
  <c r="AQ32" i="55"/>
  <c r="AO31" i="55"/>
  <c r="AM30" i="55"/>
  <c r="AO29" i="55"/>
  <c r="AQ28" i="55"/>
  <c r="AR33" i="55"/>
  <c r="AL32" i="55"/>
  <c r="AN31" i="55"/>
  <c r="AP30" i="55"/>
  <c r="AR29" i="55"/>
  <c r="AT28" i="55"/>
  <c r="AP28" i="55"/>
  <c r="AQ33" i="55"/>
  <c r="AM33" i="55"/>
  <c r="AS32" i="55"/>
  <c r="AO32" i="55"/>
  <c r="AU31" i="55"/>
  <c r="AQ31" i="55"/>
  <c r="AM31" i="55"/>
  <c r="AS30" i="55"/>
  <c r="AO30" i="55"/>
  <c r="AU29" i="55"/>
  <c r="AQ29" i="55"/>
  <c r="AM29" i="55"/>
  <c r="AS28" i="55"/>
  <c r="AO28" i="55"/>
  <c r="AM32" i="55"/>
  <c r="AQ30" i="55"/>
  <c r="AU28" i="55"/>
  <c r="AT32" i="55"/>
  <c r="AU33" i="55"/>
  <c r="AS33" i="55"/>
  <c r="AU32" i="55"/>
  <c r="AS31" i="55"/>
  <c r="AU30" i="55"/>
  <c r="AS29" i="55"/>
  <c r="AM28" i="55"/>
  <c r="AN33" i="55"/>
  <c r="AP32" i="55"/>
  <c r="AR31" i="55"/>
  <c r="AT30" i="55"/>
  <c r="AL30" i="55"/>
  <c r="AN29" i="55"/>
  <c r="AL28" i="55"/>
  <c r="AT33" i="55"/>
  <c r="AP33" i="55"/>
  <c r="AL33" i="55"/>
  <c r="AR32" i="55"/>
  <c r="AN32" i="55"/>
  <c r="AT31" i="55"/>
  <c r="AP31" i="55"/>
  <c r="AL31" i="55"/>
  <c r="AR30" i="55"/>
  <c r="AN30" i="55"/>
  <c r="AT29" i="55"/>
  <c r="AP29" i="55"/>
  <c r="AL29" i="55"/>
  <c r="AR28" i="55"/>
  <c r="AN28" i="55"/>
  <c r="AK30" i="55"/>
  <c r="AK28" i="55"/>
  <c r="AU43" i="55"/>
  <c r="AU41" i="55"/>
  <c r="AQ41" i="55"/>
  <c r="AM41" i="55"/>
  <c r="AS40" i="55"/>
  <c r="AO40" i="55"/>
  <c r="AU39" i="55"/>
  <c r="AQ39" i="55"/>
  <c r="AM39" i="55"/>
  <c r="AS38" i="55"/>
  <c r="AO38" i="55"/>
  <c r="AQ43" i="55"/>
  <c r="AL39" i="55"/>
  <c r="AM43" i="55"/>
  <c r="AP43" i="55"/>
  <c r="AR42" i="55"/>
  <c r="AP41" i="55"/>
  <c r="AR40" i="55"/>
  <c r="AP39" i="55"/>
  <c r="AN38" i="55"/>
  <c r="AS43" i="55"/>
  <c r="AO43" i="55"/>
  <c r="AU42" i="55"/>
  <c r="AQ42" i="55"/>
  <c r="AM42" i="55"/>
  <c r="AO41" i="55"/>
  <c r="AU40" i="55"/>
  <c r="AQ40" i="55"/>
  <c r="AM40" i="55"/>
  <c r="AS39" i="55"/>
  <c r="AO39" i="55"/>
  <c r="AU38" i="55"/>
  <c r="AQ38" i="55"/>
  <c r="AM38" i="55"/>
  <c r="AO42" i="55"/>
  <c r="AL43" i="55"/>
  <c r="AT41" i="55"/>
  <c r="AT39" i="55"/>
  <c r="AR38" i="55"/>
  <c r="AS41" i="55"/>
  <c r="AS42" i="55"/>
  <c r="AT43" i="55"/>
  <c r="AN42" i="55"/>
  <c r="AL41" i="55"/>
  <c r="AN40" i="55"/>
  <c r="AR43" i="55"/>
  <c r="AN43" i="55"/>
  <c r="AT42" i="55"/>
  <c r="AP42" i="55"/>
  <c r="AL42" i="55"/>
  <c r="AR41" i="55"/>
  <c r="AN41" i="55"/>
  <c r="AT40" i="55"/>
  <c r="AP40" i="55"/>
  <c r="AL40" i="55"/>
  <c r="AR39" i="55"/>
  <c r="AN39" i="55"/>
  <c r="AT38" i="55"/>
  <c r="AP38" i="55"/>
  <c r="AL38" i="55"/>
  <c r="AK43" i="55"/>
  <c r="AK42" i="55"/>
  <c r="AK41" i="55"/>
  <c r="AK40" i="55"/>
  <c r="AK39" i="55"/>
  <c r="AK38" i="55"/>
  <c r="AA43" i="55"/>
  <c r="AE41" i="55"/>
  <c r="Y40" i="55"/>
  <c r="AC38" i="55"/>
  <c r="AB43" i="55"/>
  <c r="X43" i="55"/>
  <c r="AD42" i="55"/>
  <c r="Z42" i="55"/>
  <c r="V42" i="55"/>
  <c r="AB41" i="55"/>
  <c r="X41" i="55"/>
  <c r="AD40" i="55"/>
  <c r="Z40" i="55"/>
  <c r="V40" i="55"/>
  <c r="AB39" i="55"/>
  <c r="X39" i="55"/>
  <c r="AD38" i="55"/>
  <c r="Z38" i="55"/>
  <c r="V38" i="55"/>
  <c r="W43" i="55"/>
  <c r="W41" i="55"/>
  <c r="Y38" i="55"/>
  <c r="Z43" i="55"/>
  <c r="X42" i="55"/>
  <c r="AB40" i="55"/>
  <c r="X40" i="55"/>
  <c r="AD39" i="55"/>
  <c r="Z39" i="55"/>
  <c r="V39" i="55"/>
  <c r="AB38" i="55"/>
  <c r="X38" i="55"/>
  <c r="AE43" i="55"/>
  <c r="Y42" i="55"/>
  <c r="AC40" i="55"/>
  <c r="W39" i="55"/>
  <c r="AD43" i="55"/>
  <c r="AB42" i="55"/>
  <c r="Z41" i="55"/>
  <c r="Y43" i="55"/>
  <c r="AA42" i="55"/>
  <c r="AC41" i="55"/>
  <c r="Y41" i="55"/>
  <c r="AA40" i="55"/>
  <c r="W40" i="55"/>
  <c r="AC39" i="55"/>
  <c r="Y39" i="55"/>
  <c r="AE38" i="55"/>
  <c r="W38" i="55"/>
  <c r="AC42" i="55"/>
  <c r="AA41" i="55"/>
  <c r="AE39" i="55"/>
  <c r="AA39" i="55"/>
  <c r="V43" i="55"/>
  <c r="AD41" i="55"/>
  <c r="V41" i="55"/>
  <c r="AC43" i="55"/>
  <c r="AE42" i="55"/>
  <c r="W42" i="55"/>
  <c r="AE40" i="55"/>
  <c r="AA38" i="55"/>
  <c r="U43" i="55"/>
  <c r="U42" i="55"/>
  <c r="U41" i="55"/>
  <c r="U40" i="55"/>
  <c r="U39" i="55"/>
  <c r="U38" i="55"/>
  <c r="I42" i="55"/>
  <c r="I40" i="55"/>
  <c r="I38" i="55"/>
  <c r="L43" i="55"/>
  <c r="H43" i="55"/>
  <c r="N42" i="55"/>
  <c r="J42" i="55"/>
  <c r="F42" i="55"/>
  <c r="L41" i="55"/>
  <c r="H41" i="55"/>
  <c r="J40" i="55"/>
  <c r="F40" i="55"/>
  <c r="L39" i="55"/>
  <c r="H39" i="55"/>
  <c r="N38" i="55"/>
  <c r="J38" i="55"/>
  <c r="M42" i="55"/>
  <c r="G41" i="55"/>
  <c r="K39" i="55"/>
  <c r="J43" i="55"/>
  <c r="L42" i="55"/>
  <c r="H42" i="55"/>
  <c r="J41" i="55"/>
  <c r="L40" i="55"/>
  <c r="N39" i="55"/>
  <c r="F39" i="55"/>
  <c r="H38" i="55"/>
  <c r="G43" i="55"/>
  <c r="M40" i="55"/>
  <c r="M38" i="55"/>
  <c r="N43" i="55"/>
  <c r="F43" i="55"/>
  <c r="N41" i="55"/>
  <c r="F41" i="55"/>
  <c r="H40" i="55"/>
  <c r="J39" i="55"/>
  <c r="L38" i="55"/>
  <c r="O43" i="55"/>
  <c r="O41" i="55"/>
  <c r="O39" i="55"/>
  <c r="M43" i="55"/>
  <c r="O42" i="55"/>
  <c r="G42" i="55"/>
  <c r="I41" i="55"/>
  <c r="K40" i="55"/>
  <c r="M39" i="55"/>
  <c r="O38" i="55"/>
  <c r="G38" i="55"/>
  <c r="K43" i="55"/>
  <c r="K41" i="55"/>
  <c r="G39" i="55"/>
  <c r="I43" i="55"/>
  <c r="K42" i="55"/>
  <c r="M41" i="55"/>
  <c r="O40" i="55"/>
  <c r="G40" i="55"/>
  <c r="I39" i="55"/>
  <c r="K38" i="55"/>
  <c r="N40" i="55"/>
  <c r="F38" i="55"/>
  <c r="E43" i="55"/>
  <c r="E42" i="55"/>
  <c r="E41" i="55"/>
  <c r="E40" i="55"/>
  <c r="E39" i="55"/>
  <c r="AJ33" i="55"/>
  <c r="AI33" i="55"/>
  <c r="AJ32" i="55"/>
  <c r="AI32" i="55"/>
  <c r="AJ31" i="55"/>
  <c r="AI31" i="55"/>
  <c r="AJ30" i="55"/>
  <c r="AI30" i="55"/>
  <c r="AJ29" i="55"/>
  <c r="AI29" i="55"/>
  <c r="AJ28" i="55"/>
  <c r="AI28" i="55"/>
  <c r="AJ43" i="55"/>
  <c r="AI43" i="55"/>
  <c r="AJ42" i="55"/>
  <c r="AI42" i="55"/>
  <c r="AJ41" i="55"/>
  <c r="AI41" i="55"/>
  <c r="AJ40" i="55"/>
  <c r="AI40" i="55"/>
  <c r="AJ39" i="55"/>
  <c r="AI39" i="55"/>
  <c r="AJ38" i="55"/>
  <c r="AI38" i="55"/>
  <c r="AK29" i="55" a="1"/>
  <c r="AK33" i="55" a="1"/>
  <c r="AK32" i="55" a="1"/>
  <c r="E38" i="55" a="1"/>
  <c r="AK31" i="55" a="1"/>
  <c r="G28" i="55" a="1"/>
  <c r="Q68" i="63" l="1"/>
  <c r="Q66" i="63"/>
  <c r="F58" i="63"/>
  <c r="Q60" i="63"/>
  <c r="Q74" i="63"/>
  <c r="Q69" i="63"/>
  <c r="Q58" i="63"/>
  <c r="Q70" i="63"/>
  <c r="Q59" i="63"/>
  <c r="Q75" i="63"/>
  <c r="G102" i="63"/>
  <c r="C102" i="63"/>
  <c r="E102" i="63"/>
  <c r="D102" i="63"/>
  <c r="F102" i="63"/>
  <c r="F87" i="63"/>
  <c r="C87" i="63"/>
  <c r="D87" i="63"/>
  <c r="F72" i="63"/>
  <c r="Q72" i="63"/>
  <c r="F67" i="63"/>
  <c r="Q67" i="63"/>
  <c r="F65" i="63"/>
  <c r="Q65" i="63"/>
  <c r="F63" i="63"/>
  <c r="Q63" i="63"/>
  <c r="F64" i="63"/>
  <c r="Q64" i="63"/>
  <c r="F62" i="63"/>
  <c r="Q62" i="63"/>
  <c r="F61" i="63"/>
  <c r="Q61" i="63"/>
  <c r="F73" i="63"/>
  <c r="Q73" i="63"/>
  <c r="F71" i="63"/>
  <c r="Q71" i="63"/>
  <c r="L9" i="63"/>
  <c r="M9" i="63" s="1"/>
  <c r="F60" i="63"/>
  <c r="L19" i="63"/>
  <c r="M19" i="63" s="1"/>
  <c r="F70" i="63"/>
  <c r="L8" i="63"/>
  <c r="M8" i="63" s="1"/>
  <c r="F59" i="63"/>
  <c r="L17" i="63"/>
  <c r="M17" i="63" s="1"/>
  <c r="F68" i="63"/>
  <c r="N24" i="63"/>
  <c r="O24" i="63" s="1"/>
  <c r="F75" i="63"/>
  <c r="L15" i="63"/>
  <c r="M15" i="63" s="1"/>
  <c r="F66" i="63"/>
  <c r="L23" i="63"/>
  <c r="M23" i="63" s="1"/>
  <c r="F74" i="63"/>
  <c r="L18" i="63"/>
  <c r="M18" i="63" s="1"/>
  <c r="F69" i="63"/>
  <c r="I42" i="63"/>
  <c r="Z42" i="63"/>
  <c r="I39" i="63"/>
  <c r="Z39" i="63"/>
  <c r="I43" i="63"/>
  <c r="Z43" i="63"/>
  <c r="I41" i="63"/>
  <c r="Z41" i="63"/>
  <c r="I40" i="63"/>
  <c r="Z40" i="63"/>
  <c r="I38" i="63"/>
  <c r="Z38" i="63"/>
  <c r="Z34" i="63"/>
  <c r="D103" i="63" s="1"/>
  <c r="BI28" i="63"/>
  <c r="AQ34" i="63"/>
  <c r="F103" i="63" s="1"/>
  <c r="N8" i="63"/>
  <c r="O8" i="63" s="1"/>
  <c r="I34" i="63"/>
  <c r="C103" i="63" s="1"/>
  <c r="N23" i="63"/>
  <c r="O23" i="63" s="1"/>
  <c r="H108" i="63"/>
  <c r="N18" i="63"/>
  <c r="O18" i="63" s="1"/>
  <c r="H104" i="63"/>
  <c r="H109" i="63"/>
  <c r="N17" i="63"/>
  <c r="O17" i="63" s="1"/>
  <c r="L24" i="63"/>
  <c r="M24" i="63" s="1"/>
  <c r="H88" i="63"/>
  <c r="N9" i="63"/>
  <c r="O9" i="63" s="1"/>
  <c r="AD7" i="63"/>
  <c r="N19" i="63"/>
  <c r="O19" i="63" s="1"/>
  <c r="N15" i="63"/>
  <c r="O15" i="63" s="1"/>
  <c r="L21" i="63"/>
  <c r="M21" i="63" s="1"/>
  <c r="N21" i="63"/>
  <c r="O21" i="63" s="1"/>
  <c r="L16" i="63"/>
  <c r="M16" i="63" s="1"/>
  <c r="N16" i="63"/>
  <c r="O16" i="63" s="1"/>
  <c r="L14" i="63"/>
  <c r="M14" i="63" s="1"/>
  <c r="N14" i="63"/>
  <c r="O14" i="63" s="1"/>
  <c r="L12" i="63"/>
  <c r="M12" i="63" s="1"/>
  <c r="N12" i="63"/>
  <c r="O12" i="63" s="1"/>
  <c r="L13" i="63"/>
  <c r="M13" i="63" s="1"/>
  <c r="N13" i="63"/>
  <c r="O13" i="63" s="1"/>
  <c r="L11" i="63"/>
  <c r="M11" i="63" s="1"/>
  <c r="N11" i="63"/>
  <c r="O11" i="63" s="1"/>
  <c r="L10" i="63"/>
  <c r="M10" i="63" s="1"/>
  <c r="N10" i="63"/>
  <c r="O10" i="63" s="1"/>
  <c r="L22" i="63"/>
  <c r="M22" i="63" s="1"/>
  <c r="N22" i="63"/>
  <c r="O22" i="63" s="1"/>
  <c r="L20" i="63"/>
  <c r="M20" i="63" s="1"/>
  <c r="N20" i="63"/>
  <c r="O20" i="63" s="1"/>
  <c r="I110" i="63"/>
  <c r="I99" i="63"/>
  <c r="I105" i="63"/>
  <c r="H92" i="63"/>
  <c r="I94" i="63"/>
  <c r="I83" i="63"/>
  <c r="I89" i="63"/>
  <c r="I92" i="63"/>
  <c r="I85" i="63"/>
  <c r="H105" i="63"/>
  <c r="I90" i="63"/>
  <c r="H84" i="63"/>
  <c r="I88" i="63"/>
  <c r="H85" i="63"/>
  <c r="I101" i="63"/>
  <c r="H93" i="63"/>
  <c r="AS7" i="63"/>
  <c r="H106" i="63"/>
  <c r="H99" i="63"/>
  <c r="I100" i="63"/>
  <c r="I108" i="63"/>
  <c r="I107" i="63"/>
  <c r="H83" i="63"/>
  <c r="H107" i="63"/>
  <c r="H90" i="63"/>
  <c r="I106" i="63"/>
  <c r="I93" i="63"/>
  <c r="I84" i="63"/>
  <c r="H86" i="63"/>
  <c r="I109" i="63"/>
  <c r="H100" i="63"/>
  <c r="I91" i="63"/>
  <c r="H110" i="63"/>
  <c r="H101" i="63"/>
  <c r="H89" i="63"/>
  <c r="I104" i="63"/>
  <c r="H94" i="63"/>
  <c r="H91" i="63"/>
  <c r="I86" i="63"/>
  <c r="AM34" i="55"/>
  <c r="F101" i="55" s="1"/>
  <c r="AU34" i="55"/>
  <c r="F109" i="55" s="1"/>
  <c r="AQ34" i="55"/>
  <c r="F105" i="55" s="1"/>
  <c r="AL34" i="55"/>
  <c r="F100" i="55" s="1"/>
  <c r="AP34" i="55"/>
  <c r="F104" i="55" s="1"/>
  <c r="AN34" i="55"/>
  <c r="F102" i="55" s="1"/>
  <c r="AT34" i="55"/>
  <c r="F108" i="55" s="1"/>
  <c r="AR34" i="55"/>
  <c r="F106" i="55" s="1"/>
  <c r="AO34" i="55"/>
  <c r="F103" i="55" s="1"/>
  <c r="AS34" i="55"/>
  <c r="F107" i="55" s="1"/>
  <c r="AK44" i="55"/>
  <c r="AL44" i="55"/>
  <c r="AQ44" i="55"/>
  <c r="AU44" i="55"/>
  <c r="AR44" i="55"/>
  <c r="I44" i="55"/>
  <c r="E103" i="55" s="1"/>
  <c r="AN44" i="55"/>
  <c r="AP44" i="55"/>
  <c r="AO44" i="55"/>
  <c r="AT44" i="55"/>
  <c r="AM44" i="55"/>
  <c r="AS44" i="55"/>
  <c r="AD44" i="55"/>
  <c r="G108" i="55" s="1"/>
  <c r="W44" i="55"/>
  <c r="G101" i="55" s="1"/>
  <c r="AB44" i="55"/>
  <c r="G106" i="55" s="1"/>
  <c r="Y44" i="55"/>
  <c r="G103" i="55" s="1"/>
  <c r="AC44" i="55"/>
  <c r="V44" i="55"/>
  <c r="G100" i="55" s="1"/>
  <c r="AA44" i="55"/>
  <c r="G105" i="55" s="1"/>
  <c r="U44" i="55"/>
  <c r="G99" i="55" s="1"/>
  <c r="Z44" i="55"/>
  <c r="G104" i="55" s="1"/>
  <c r="AE44" i="55"/>
  <c r="G109" i="55" s="1"/>
  <c r="X44" i="55"/>
  <c r="G102" i="55" s="1"/>
  <c r="L44" i="55"/>
  <c r="E106" i="55" s="1"/>
  <c r="M44" i="55"/>
  <c r="O44" i="55"/>
  <c r="E109" i="55" s="1"/>
  <c r="F44" i="55"/>
  <c r="E100" i="55" s="1"/>
  <c r="H44" i="55"/>
  <c r="E102" i="55" s="1"/>
  <c r="G44" i="55"/>
  <c r="E101" i="55" s="1"/>
  <c r="J44" i="55"/>
  <c r="E104" i="55" s="1"/>
  <c r="N44" i="55"/>
  <c r="E108" i="55" s="1"/>
  <c r="K44" i="55"/>
  <c r="E105" i="55" s="1"/>
  <c r="L49" i="55"/>
  <c r="E38" i="55"/>
  <c r="AK33" i="55"/>
  <c r="AK32" i="55"/>
  <c r="AK31" i="55"/>
  <c r="AK29" i="55"/>
  <c r="G28" i="55"/>
  <c r="G29" i="55" a="1"/>
  <c r="AQ39" i="63" l="1"/>
  <c r="H102" i="63"/>
  <c r="I102" i="63"/>
  <c r="H103" i="63"/>
  <c r="H87" i="63"/>
  <c r="Z44" i="63"/>
  <c r="G103" i="63" s="1"/>
  <c r="E87" i="63"/>
  <c r="I87" i="63" s="1"/>
  <c r="AQ38" i="63"/>
  <c r="I44" i="63"/>
  <c r="E103" i="63" s="1"/>
  <c r="AQ43" i="63"/>
  <c r="AQ40" i="63"/>
  <c r="AQ42" i="63"/>
  <c r="AQ41" i="63"/>
  <c r="AK34" i="55"/>
  <c r="G107" i="55"/>
  <c r="E107" i="55"/>
  <c r="F89" i="55"/>
  <c r="F93" i="55"/>
  <c r="F87" i="55"/>
  <c r="F84" i="55"/>
  <c r="F86" i="55"/>
  <c r="F91" i="55"/>
  <c r="F88" i="55"/>
  <c r="F90" i="55"/>
  <c r="F92" i="55"/>
  <c r="F83" i="55"/>
  <c r="F85" i="55"/>
  <c r="E83" i="55"/>
  <c r="E44" i="55"/>
  <c r="G29" i="55"/>
  <c r="G30" i="55" a="1"/>
  <c r="I103" i="63" l="1"/>
  <c r="AQ44" i="63"/>
  <c r="F99" i="55"/>
  <c r="I101" i="55"/>
  <c r="I109" i="55"/>
  <c r="I104" i="55"/>
  <c r="I102" i="55"/>
  <c r="I103" i="55"/>
  <c r="I105" i="55"/>
  <c r="I107" i="55"/>
  <c r="I100" i="55"/>
  <c r="I108" i="55"/>
  <c r="I106" i="55"/>
  <c r="E99" i="55"/>
  <c r="I99" i="55" s="1"/>
  <c r="G30" i="55"/>
  <c r="G31" i="55" a="1"/>
  <c r="G32" i="55" a="1"/>
  <c r="G31" i="55" l="1"/>
  <c r="G32" i="55"/>
  <c r="G91" i="55" l="1"/>
  <c r="G93" i="55"/>
  <c r="G92" i="55"/>
  <c r="C85" i="55"/>
  <c r="C83" i="55"/>
  <c r="E67" i="55" a="1"/>
  <c r="K28" i="55" a="1"/>
  <c r="G73" i="55" a="1"/>
  <c r="H68" i="55" a="1"/>
  <c r="H64" i="55" a="1"/>
  <c r="P65" i="55" a="1"/>
  <c r="P69" i="55" a="1"/>
  <c r="M66" i="55" a="1"/>
  <c r="T63" i="55" a="1"/>
  <c r="I64" i="55" a="1"/>
  <c r="AC29" i="55" a="1"/>
  <c r="O69" i="55" a="1"/>
  <c r="AE30" i="55" a="1"/>
  <c r="S65" i="55" a="1"/>
  <c r="M74" i="55" a="1"/>
  <c r="H33" i="55" a="1"/>
  <c r="E72" i="55" a="1"/>
  <c r="M28" i="55" a="1"/>
  <c r="Y28" i="55" a="1"/>
  <c r="G74" i="55" a="1"/>
  <c r="D74" i="55" a="1"/>
  <c r="S63" i="55" a="1"/>
  <c r="AC28" i="55" a="1"/>
  <c r="W29" i="55" a="1"/>
  <c r="I30" i="55" a="1"/>
  <c r="Z32" i="55" a="1"/>
  <c r="F73" i="55" a="1"/>
  <c r="AB31" i="55" a="1"/>
  <c r="D70" i="55" a="1"/>
  <c r="R67" i="55" a="1"/>
  <c r="R74" i="55" a="1"/>
  <c r="N64" i="55" a="1"/>
  <c r="N65" i="55" a="1"/>
  <c r="O60" i="55" a="1"/>
  <c r="C64" i="55" a="1"/>
  <c r="O30" i="55" a="1"/>
  <c r="T62" i="55" a="1"/>
  <c r="F75" i="55" a="1"/>
  <c r="H75" i="55" a="1"/>
  <c r="P58" i="55" a="1"/>
  <c r="M58" i="55" a="1"/>
  <c r="Z28" i="55" a="1"/>
  <c r="N69" i="55" a="1"/>
  <c r="F69" i="55" a="1"/>
  <c r="B74" i="55" a="1"/>
  <c r="C67" i="55" a="1"/>
  <c r="O75" i="55" a="1"/>
  <c r="F32" i="55" a="1"/>
  <c r="G62" i="55" a="1"/>
  <c r="N60" i="55" a="1"/>
  <c r="K33" i="55" a="1"/>
  <c r="E61" i="55" a="1"/>
  <c r="E62" i="55" a="1"/>
  <c r="D58" i="55" a="1"/>
  <c r="F68" i="55" a="1"/>
  <c r="D73" i="55" a="1"/>
  <c r="I32" i="55" a="1"/>
  <c r="Q59" i="55" a="1"/>
  <c r="Y31" i="55" a="1"/>
  <c r="I67" i="55" a="1"/>
  <c r="T71" i="55" a="1"/>
  <c r="AC31" i="55" a="1"/>
  <c r="I62" i="55" a="1"/>
  <c r="N30" i="55" a="1"/>
  <c r="AB28" i="55" a="1"/>
  <c r="M67" i="55" a="1"/>
  <c r="N68" i="55" a="1"/>
  <c r="J32" i="55" a="1"/>
  <c r="N73" i="55" a="1"/>
  <c r="V31" i="55" a="1"/>
  <c r="B75" i="55" a="1"/>
  <c r="Q60" i="55" a="1"/>
  <c r="V30" i="55" a="1"/>
  <c r="O74" i="55" a="1"/>
  <c r="T58" i="55" a="1"/>
  <c r="M31" i="55" a="1"/>
  <c r="R70" i="55" a="1"/>
  <c r="G58" i="55" a="1"/>
  <c r="Y30" i="55" a="1"/>
  <c r="S61" i="55" a="1"/>
  <c r="C70" i="55" a="1"/>
  <c r="D64" i="55" a="1"/>
  <c r="E64" i="55" a="1"/>
  <c r="Y33" i="55" a="1"/>
  <c r="X33" i="55" a="1"/>
  <c r="R64" i="55" a="1"/>
  <c r="I61" i="55" a="1"/>
  <c r="B71" i="55" a="1"/>
  <c r="T65" i="55" a="1"/>
  <c r="J33" i="55" a="1"/>
  <c r="V29" i="55" a="1"/>
  <c r="S67" i="55" a="1"/>
  <c r="C73" i="55" a="1"/>
  <c r="G61" i="55" a="1"/>
  <c r="Z33" i="55" a="1"/>
  <c r="E58" i="55" a="1"/>
  <c r="M70" i="55" a="1"/>
  <c r="P72" i="55" a="1"/>
  <c r="C66" i="55" a="1"/>
  <c r="AE29" i="55" a="1"/>
  <c r="T70" i="55" a="1"/>
  <c r="AD31" i="55" a="1"/>
  <c r="E59" i="55" a="1"/>
  <c r="F31" i="55" a="1"/>
  <c r="P73" i="55" a="1"/>
  <c r="AC33" i="55" a="1"/>
  <c r="D69" i="55" a="1"/>
  <c r="D60" i="55" a="1"/>
  <c r="P63" i="55" a="1"/>
  <c r="F59" i="55" a="1"/>
  <c r="H58" i="55" a="1"/>
  <c r="Q62" i="55" a="1"/>
  <c r="R69" i="55" a="1"/>
  <c r="O59" i="55" a="1"/>
  <c r="G66" i="55" a="1"/>
  <c r="E75" i="55" a="1"/>
  <c r="C61" i="55" a="1"/>
  <c r="Q69" i="55" a="1"/>
  <c r="H31" i="55" a="1"/>
  <c r="G59" i="55" a="1"/>
  <c r="M30" i="55" a="1"/>
  <c r="D63" i="55" a="1"/>
  <c r="O67" i="55" a="1"/>
  <c r="D75" i="55" a="1"/>
  <c r="B70" i="55" a="1"/>
  <c r="F63" i="55" a="1"/>
  <c r="W32" i="55" a="1"/>
  <c r="M69" i="55" a="1"/>
  <c r="T60" i="55" a="1"/>
  <c r="H61" i="55" a="1"/>
  <c r="K31" i="55" a="1"/>
  <c r="R72" i="55" a="1"/>
  <c r="P59" i="55" a="1"/>
  <c r="H59" i="55" a="1"/>
  <c r="Q58" i="55" a="1"/>
  <c r="R60" i="55" a="1"/>
  <c r="I58" i="55" a="1"/>
  <c r="F72" i="55" a="1"/>
  <c r="B67" i="55" a="1"/>
  <c r="E66" i="55" a="1"/>
  <c r="U32" i="55" a="1"/>
  <c r="AE28" i="55" a="1"/>
  <c r="N29" i="55" a="1"/>
  <c r="G75" i="55" a="1"/>
  <c r="I72" i="55" a="1"/>
  <c r="L31" i="55" a="1"/>
  <c r="Q74" i="55" a="1"/>
  <c r="F64" i="55" a="1"/>
  <c r="R71" i="55" a="1"/>
  <c r="Q75" i="55" a="1"/>
  <c r="M32" i="55" a="1"/>
  <c r="H73" i="55" a="1"/>
  <c r="N59" i="55" a="1"/>
  <c r="B69" i="55" a="1"/>
  <c r="F30" i="55" a="1"/>
  <c r="M60" i="55" a="1"/>
  <c r="D65" i="55" a="1"/>
  <c r="R68" i="55" a="1"/>
  <c r="F70" i="55" a="1"/>
  <c r="R63" i="55" a="1"/>
  <c r="E70" i="55" a="1"/>
  <c r="H66" i="55" a="1"/>
  <c r="Q63" i="55" a="1"/>
  <c r="R75" i="55" a="1"/>
  <c r="O58" i="55" a="1"/>
  <c r="O66" i="55" a="1"/>
  <c r="N67" i="55" a="1"/>
  <c r="S59" i="55" a="1"/>
  <c r="X31" i="55" a="1"/>
  <c r="G33" i="55" a="1"/>
  <c r="C65" i="55" a="1"/>
  <c r="F58" i="55" a="1"/>
  <c r="H28" i="55" a="1"/>
  <c r="R73" i="55" a="1"/>
  <c r="S58" i="55" a="1"/>
  <c r="I69" i="55" a="1"/>
  <c r="B68" i="55" a="1"/>
  <c r="S72" i="55" a="1"/>
  <c r="E31" i="55" a="1"/>
  <c r="E33" i="55" a="1"/>
  <c r="N75" i="55" a="1"/>
  <c r="H69" i="55" a="1"/>
  <c r="L33" i="55" a="1"/>
  <c r="O63" i="55" a="1"/>
  <c r="C62" i="55" a="1"/>
  <c r="S70" i="55" a="1"/>
  <c r="I74" i="55" a="1"/>
  <c r="T72" i="55" a="1"/>
  <c r="C71" i="55" a="1"/>
  <c r="G69" i="55" a="1"/>
  <c r="O70" i="55" a="1"/>
  <c r="W33" i="55" a="1"/>
  <c r="N33" i="55" a="1"/>
  <c r="W28" i="55" a="1"/>
  <c r="S75" i="55" a="1"/>
  <c r="R62" i="55" a="1"/>
  <c r="D62" i="55" a="1"/>
  <c r="L29" i="55" a="1"/>
  <c r="N32" i="55" a="1"/>
  <c r="C74" i="55" a="1"/>
  <c r="Q70" i="55" a="1"/>
  <c r="K29" i="55" a="1"/>
  <c r="P70" i="55" a="1"/>
  <c r="D61" i="55" a="1"/>
  <c r="U30" i="55" a="1"/>
  <c r="R66" i="55" a="1"/>
  <c r="P62" i="55" a="1"/>
  <c r="O68" i="55" a="1"/>
  <c r="C75" i="55" a="1"/>
  <c r="P64" i="55" a="1"/>
  <c r="O29" i="55" a="1"/>
  <c r="L28" i="55" a="1"/>
  <c r="V32" i="55" a="1"/>
  <c r="P61" i="55" a="1"/>
  <c r="Z30" i="55" a="1"/>
  <c r="N62" i="55" a="1"/>
  <c r="O72" i="55" a="1"/>
  <c r="I65" i="55" a="1"/>
  <c r="N63" i="55" a="1"/>
  <c r="H32" i="55" a="1"/>
  <c r="AC32" i="55" a="1"/>
  <c r="F29" i="55" a="1"/>
  <c r="F67" i="55" a="1"/>
  <c r="S64" i="55" a="1"/>
  <c r="G67" i="55" a="1"/>
  <c r="R58" i="55" a="1"/>
  <c r="H65" i="55" a="1"/>
  <c r="M64" i="55" a="1"/>
  <c r="O32" i="55" a="1"/>
  <c r="S74" i="55" a="1"/>
  <c r="I31" i="55" a="1"/>
  <c r="N66" i="55" a="1"/>
  <c r="Y32" i="55" a="1"/>
  <c r="O33" i="55" a="1"/>
  <c r="I71" i="55" a="1"/>
  <c r="T67" i="55" a="1"/>
  <c r="AD32" i="55" a="1"/>
  <c r="I68" i="55" a="1"/>
  <c r="AA33" i="55" a="1"/>
  <c r="I73" i="55" a="1"/>
  <c r="P67" i="55" a="1"/>
  <c r="F61" i="55" a="1"/>
  <c r="O62" i="55" a="1"/>
  <c r="S62" i="55" a="1"/>
  <c r="Q72" i="55" a="1"/>
  <c r="J28" i="55" a="1"/>
  <c r="Q68" i="55" a="1"/>
  <c r="E30" i="55" a="1"/>
  <c r="AB33" i="55" a="1"/>
  <c r="AA31" i="55" a="1"/>
  <c r="M75" i="55" a="1"/>
  <c r="F66" i="55" a="1"/>
  <c r="F33" i="55" a="1"/>
  <c r="S68" i="55" a="1"/>
  <c r="C72" i="55" a="1"/>
  <c r="S71" i="55" a="1"/>
  <c r="X29" i="55" a="1"/>
  <c r="Q71" i="55" a="1"/>
  <c r="T75" i="55" a="1"/>
  <c r="I66" i="55" a="1"/>
  <c r="O65" i="55" a="1"/>
  <c r="J30" i="55" a="1"/>
  <c r="U33" i="55" a="1"/>
  <c r="L30" i="55" a="1"/>
  <c r="E68" i="55" a="1"/>
  <c r="AB30" i="55" a="1"/>
  <c r="Q66" i="55" a="1"/>
  <c r="N58" i="55" a="1"/>
  <c r="T59" i="55" a="1"/>
  <c r="F28" i="55" a="1"/>
  <c r="M29" i="55" a="1"/>
  <c r="AC30" i="55" a="1"/>
  <c r="D72" i="55" a="1"/>
  <c r="AE31" i="55" a="1"/>
  <c r="E71" i="55" a="1"/>
  <c r="J31" i="55" a="1"/>
  <c r="E69" i="55" a="1"/>
  <c r="T61" i="55" a="1"/>
  <c r="U29" i="55" a="1"/>
  <c r="P66" i="55" a="1"/>
  <c r="M72" i="55" a="1"/>
  <c r="U28" i="55" a="1"/>
  <c r="V33" i="55" a="1"/>
  <c r="E63" i="55" a="1"/>
  <c r="H29" i="55" a="1"/>
  <c r="AA29" i="55" a="1"/>
  <c r="X32" i="55" a="1"/>
  <c r="AA28" i="55" a="1"/>
  <c r="M33" i="55" a="1"/>
  <c r="Q65" i="55" a="1"/>
  <c r="AA30" i="55" a="1"/>
  <c r="H63" i="55" a="1"/>
  <c r="E74" i="55" a="1"/>
  <c r="M59" i="55" a="1"/>
  <c r="G64" i="55" a="1"/>
  <c r="I63" i="55" a="1"/>
  <c r="F74" i="55" a="1"/>
  <c r="M63" i="55" a="1"/>
  <c r="T68" i="55" a="1"/>
  <c r="AB32" i="55" a="1"/>
  <c r="I59" i="55" a="1"/>
  <c r="B59" i="55" a="1"/>
  <c r="E65" i="55" a="1"/>
  <c r="F65" i="55" a="1"/>
  <c r="D67" i="55" a="1"/>
  <c r="G70" i="55" a="1"/>
  <c r="O28" i="55" a="1"/>
  <c r="O73" i="55" a="1"/>
  <c r="Q64" i="55" a="1"/>
  <c r="B65" i="55" a="1"/>
  <c r="B66" i="55" a="1"/>
  <c r="C63" i="55" a="1"/>
  <c r="M65" i="55" a="1"/>
  <c r="AD29" i="55" a="1"/>
  <c r="D68" i="55" a="1"/>
  <c r="F60" i="55" a="1"/>
  <c r="H71" i="55" a="1"/>
  <c r="B64" i="55" a="1"/>
  <c r="L32" i="55" a="1"/>
  <c r="H70" i="55" a="1"/>
  <c r="P60" i="55" a="1"/>
  <c r="B62" i="55" a="1"/>
  <c r="H30" i="55" a="1"/>
  <c r="W30" i="55" a="1"/>
  <c r="W31" i="55" a="1"/>
  <c r="R61" i="55" a="1"/>
  <c r="G71" i="55" a="1"/>
  <c r="K30" i="55" a="1"/>
  <c r="T69" i="55" a="1"/>
  <c r="G63" i="55" a="1"/>
  <c r="I29" i="55" a="1"/>
  <c r="P68" i="55" a="1"/>
  <c r="G72" i="55" a="1"/>
  <c r="N70" i="55" a="1"/>
  <c r="I28" i="55" a="1"/>
  <c r="Q67" i="55" a="1"/>
  <c r="I33" i="55" a="1"/>
  <c r="C58" i="55" a="1"/>
  <c r="C60" i="55" a="1"/>
  <c r="M71" i="55" a="1"/>
  <c r="H74" i="55" a="1"/>
  <c r="C68" i="55" a="1"/>
  <c r="B61" i="55" a="1"/>
  <c r="S60" i="55" a="1"/>
  <c r="N71" i="55" a="1"/>
  <c r="E32" i="55" a="1"/>
  <c r="N72" i="55" a="1"/>
  <c r="G60" i="55" a="1"/>
  <c r="S73" i="55" a="1"/>
  <c r="Q73" i="55" a="1"/>
  <c r="O64" i="55" a="1"/>
  <c r="H62" i="55" a="1"/>
  <c r="M62" i="55" a="1"/>
  <c r="T74" i="55" a="1"/>
  <c r="V28" i="55" a="1"/>
  <c r="H60" i="55" a="1"/>
  <c r="H72" i="55" a="1"/>
  <c r="I60" i="55" a="1"/>
  <c r="D66" i="55" a="1"/>
  <c r="M61" i="55" a="1"/>
  <c r="K32" i="55" a="1"/>
  <c r="B72" i="55" a="1"/>
  <c r="S69" i="55" a="1"/>
  <c r="N61" i="55" a="1"/>
  <c r="X28" i="55" a="1"/>
  <c r="AD28" i="55" a="1"/>
  <c r="G65" i="55" a="1"/>
  <c r="P71" i="55" a="1"/>
  <c r="M73" i="55" a="1"/>
  <c r="N28" i="55" a="1"/>
  <c r="AE32" i="55" a="1"/>
  <c r="N74" i="55" a="1"/>
  <c r="AE33" i="55" a="1"/>
  <c r="O61" i="55" a="1"/>
  <c r="E29" i="55" a="1"/>
  <c r="I70" i="55" a="1"/>
  <c r="Z31" i="55" a="1"/>
  <c r="AB29" i="55" a="1"/>
  <c r="C59" i="55" a="1"/>
  <c r="B58" i="55" a="1"/>
  <c r="AD30" i="55" a="1"/>
  <c r="R65" i="55" a="1"/>
  <c r="C69" i="55" a="1"/>
  <c r="Z29" i="55" a="1"/>
  <c r="I75" i="55" a="1"/>
  <c r="D59" i="55" a="1"/>
  <c r="T64" i="55" a="1"/>
  <c r="H67" i="55" a="1"/>
  <c r="B60" i="55" a="1"/>
  <c r="E73" i="55" a="1"/>
  <c r="R59" i="55" a="1"/>
  <c r="S66" i="55" a="1"/>
  <c r="F62" i="55" a="1"/>
  <c r="T66" i="55" a="1"/>
  <c r="X30" i="55" a="1"/>
  <c r="M68" i="55" a="1"/>
  <c r="G68" i="55" a="1"/>
  <c r="O31" i="55" a="1"/>
  <c r="B63" i="55" a="1"/>
  <c r="Y29" i="55" a="1"/>
  <c r="E60" i="55" a="1"/>
  <c r="O71" i="55" a="1"/>
  <c r="T73" i="55" a="1"/>
  <c r="B73" i="55" a="1"/>
  <c r="F71" i="55" a="1"/>
  <c r="U31" i="55" a="1"/>
  <c r="D71" i="55" a="1"/>
  <c r="AD33" i="55" a="1"/>
  <c r="Q61" i="55" a="1"/>
  <c r="P74" i="55" a="1"/>
  <c r="P75" i="55" a="1"/>
  <c r="N31" i="55" a="1"/>
  <c r="J29" i="55" a="1"/>
  <c r="AA32" i="55" a="1"/>
  <c r="AA32" i="55" l="1"/>
  <c r="N31" i="55"/>
  <c r="B73" i="55"/>
  <c r="H67" i="55"/>
  <c r="U30" i="55"/>
  <c r="S62" i="55"/>
  <c r="D62" i="55"/>
  <c r="N75" i="55"/>
  <c r="H61" i="55"/>
  <c r="P75" i="55"/>
  <c r="T73" i="55"/>
  <c r="T64" i="55"/>
  <c r="AA28" i="55"/>
  <c r="D89" i="55" s="1"/>
  <c r="H89" i="55" s="1"/>
  <c r="P70" i="55"/>
  <c r="R62" i="55"/>
  <c r="E33" i="55"/>
  <c r="J29" i="55"/>
  <c r="C70" i="55"/>
  <c r="O71" i="55"/>
  <c r="D59" i="55"/>
  <c r="Q67" i="55"/>
  <c r="AA29" i="55"/>
  <c r="S75" i="55"/>
  <c r="E31" i="55"/>
  <c r="D64" i="55"/>
  <c r="P74" i="55"/>
  <c r="O30" i="55"/>
  <c r="I75" i="55"/>
  <c r="X32" i="55"/>
  <c r="K29" i="55"/>
  <c r="I73" i="55"/>
  <c r="S72" i="55"/>
  <c r="P58" i="55"/>
  <c r="H75" i="55"/>
  <c r="E60" i="55"/>
  <c r="Z29" i="55"/>
  <c r="D61" i="55"/>
  <c r="H29" i="55"/>
  <c r="W28" i="55"/>
  <c r="D85" i="55" s="1"/>
  <c r="H85" i="55" s="1"/>
  <c r="B68" i="55"/>
  <c r="T60" i="55"/>
  <c r="S61" i="55"/>
  <c r="Y29" i="55"/>
  <c r="C69" i="55"/>
  <c r="I28" i="55"/>
  <c r="C87" i="55" s="1"/>
  <c r="Q70" i="55"/>
  <c r="N33" i="55"/>
  <c r="I69" i="55"/>
  <c r="M69" i="55"/>
  <c r="Q61" i="55"/>
  <c r="B63" i="55"/>
  <c r="R65" i="55"/>
  <c r="N70" i="55"/>
  <c r="O62" i="55"/>
  <c r="W33" i="55"/>
  <c r="S58" i="55"/>
  <c r="W32" i="55"/>
  <c r="Y30" i="55"/>
  <c r="C64" i="55"/>
  <c r="AD30" i="55"/>
  <c r="G72" i="55"/>
  <c r="E63" i="55"/>
  <c r="AA33" i="55"/>
  <c r="R73" i="55"/>
  <c r="F63" i="55"/>
  <c r="AD33" i="55"/>
  <c r="O31" i="55"/>
  <c r="B58" i="55"/>
  <c r="P68" i="55"/>
  <c r="C74" i="55"/>
  <c r="O70" i="55"/>
  <c r="H28" i="55"/>
  <c r="C86" i="55" s="1"/>
  <c r="B70" i="55"/>
  <c r="G58" i="55"/>
  <c r="G68" i="55"/>
  <c r="C59" i="55"/>
  <c r="I29" i="55"/>
  <c r="V33" i="55"/>
  <c r="G69" i="55"/>
  <c r="F58" i="55"/>
  <c r="D75" i="55"/>
  <c r="F75" i="55"/>
  <c r="M68" i="55"/>
  <c r="AB29" i="55"/>
  <c r="G63" i="55"/>
  <c r="F61" i="55"/>
  <c r="I68" i="55"/>
  <c r="C65" i="55"/>
  <c r="O67" i="55"/>
  <c r="D71" i="55"/>
  <c r="O60" i="55"/>
  <c r="Z31" i="55"/>
  <c r="T69" i="55"/>
  <c r="N32" i="55"/>
  <c r="C71" i="55"/>
  <c r="G33" i="55"/>
  <c r="G34" i="55" s="1"/>
  <c r="C101" i="55" s="1"/>
  <c r="D63" i="55"/>
  <c r="R70" i="55"/>
  <c r="X30" i="55"/>
  <c r="I70" i="55"/>
  <c r="K30" i="55"/>
  <c r="U28" i="55"/>
  <c r="D83" i="55" s="1"/>
  <c r="T72" i="55"/>
  <c r="X31" i="55"/>
  <c r="M30" i="55"/>
  <c r="U31" i="55"/>
  <c r="T66" i="55"/>
  <c r="E29" i="55"/>
  <c r="G71" i="55"/>
  <c r="M72" i="55"/>
  <c r="AD32" i="55"/>
  <c r="S59" i="55"/>
  <c r="G59" i="55"/>
  <c r="M31" i="55"/>
  <c r="F62" i="55"/>
  <c r="O61" i="55"/>
  <c r="R61" i="55"/>
  <c r="P67" i="55"/>
  <c r="I74" i="55"/>
  <c r="N67" i="55"/>
  <c r="H31" i="55"/>
  <c r="T62" i="55"/>
  <c r="N65" i="55"/>
  <c r="AE33" i="55"/>
  <c r="W31" i="55"/>
  <c r="L29" i="55"/>
  <c r="S70" i="55"/>
  <c r="O66" i="55"/>
  <c r="Q69" i="55"/>
  <c r="T58" i="55"/>
  <c r="S66" i="55"/>
  <c r="N74" i="55"/>
  <c r="W30" i="55"/>
  <c r="P66" i="55"/>
  <c r="C62" i="55"/>
  <c r="O58" i="55"/>
  <c r="C61" i="55"/>
  <c r="F71" i="55"/>
  <c r="R59" i="55"/>
  <c r="AE32" i="55"/>
  <c r="H30" i="55"/>
  <c r="U29" i="55"/>
  <c r="T67" i="55"/>
  <c r="R75" i="55"/>
  <c r="E75" i="55"/>
  <c r="O74" i="55"/>
  <c r="E73" i="55"/>
  <c r="N28" i="55"/>
  <c r="C92" i="55" s="1"/>
  <c r="B62" i="55"/>
  <c r="T61" i="55"/>
  <c r="O63" i="55"/>
  <c r="Q63" i="55"/>
  <c r="G66" i="55"/>
  <c r="V30" i="55"/>
  <c r="N64" i="55"/>
  <c r="M73" i="55"/>
  <c r="P60" i="55"/>
  <c r="E69" i="55"/>
  <c r="L33" i="55"/>
  <c r="H66" i="55"/>
  <c r="O59" i="55"/>
  <c r="Q60" i="55"/>
  <c r="B60" i="55"/>
  <c r="P71" i="55"/>
  <c r="H70" i="55"/>
  <c r="J31" i="55"/>
  <c r="I71" i="55"/>
  <c r="E70" i="55"/>
  <c r="R69" i="55"/>
  <c r="B75" i="55"/>
  <c r="R74" i="55"/>
  <c r="G65" i="55"/>
  <c r="L32" i="55"/>
  <c r="E71" i="55"/>
  <c r="H69" i="55"/>
  <c r="R63" i="55"/>
  <c r="Q62" i="55"/>
  <c r="V31" i="55"/>
  <c r="R67" i="55"/>
  <c r="AD28" i="55"/>
  <c r="D92" i="55" s="1"/>
  <c r="H92" i="55" s="1"/>
  <c r="B64" i="55"/>
  <c r="AE31" i="55"/>
  <c r="O33" i="55"/>
  <c r="F70" i="55"/>
  <c r="H58" i="55"/>
  <c r="N73" i="55"/>
  <c r="D70" i="55"/>
  <c r="X28" i="55"/>
  <c r="D86" i="55" s="1"/>
  <c r="H86" i="55" s="1"/>
  <c r="H71" i="55"/>
  <c r="D72" i="55"/>
  <c r="Y32" i="55"/>
  <c r="R68" i="55"/>
  <c r="F59" i="55"/>
  <c r="J32" i="55"/>
  <c r="AB31" i="55"/>
  <c r="N61" i="55"/>
  <c r="F60" i="55"/>
  <c r="AC30" i="55"/>
  <c r="N66" i="55"/>
  <c r="D65" i="55"/>
  <c r="P63" i="55"/>
  <c r="N68" i="55"/>
  <c r="F73" i="55"/>
  <c r="S69" i="55"/>
  <c r="D68" i="55"/>
  <c r="M29" i="55"/>
  <c r="I31" i="55"/>
  <c r="M60" i="55"/>
  <c r="D60" i="55"/>
  <c r="M67" i="55"/>
  <c r="Z32" i="55"/>
  <c r="B72" i="55"/>
  <c r="AD29" i="55"/>
  <c r="F28" i="55"/>
  <c r="C84" i="55" s="1"/>
  <c r="S74" i="55"/>
  <c r="F30" i="55"/>
  <c r="D69" i="55"/>
  <c r="AB28" i="55"/>
  <c r="D90" i="55" s="1"/>
  <c r="H90" i="55" s="1"/>
  <c r="I30" i="55"/>
  <c r="K32" i="55"/>
  <c r="M65" i="55"/>
  <c r="T59" i="55"/>
  <c r="O32" i="55"/>
  <c r="B69" i="55"/>
  <c r="AC33" i="55"/>
  <c r="N30" i="55"/>
  <c r="W29" i="55"/>
  <c r="M61" i="55"/>
  <c r="C63" i="55"/>
  <c r="N58" i="55"/>
  <c r="M64" i="55"/>
  <c r="N59" i="55"/>
  <c r="P73" i="55"/>
  <c r="I62" i="55"/>
  <c r="AC28" i="55"/>
  <c r="D91" i="55" s="1"/>
  <c r="H91" i="55" s="1"/>
  <c r="D66" i="55"/>
  <c r="B66" i="55"/>
  <c r="Q66" i="55"/>
  <c r="H65" i="55"/>
  <c r="H73" i="55"/>
  <c r="F31" i="55"/>
  <c r="AC31" i="55"/>
  <c r="S63" i="55"/>
  <c r="I60" i="55"/>
  <c r="B65" i="55"/>
  <c r="AB30" i="55"/>
  <c r="R58" i="55"/>
  <c r="M32" i="55"/>
  <c r="E59" i="55"/>
  <c r="T71" i="55"/>
  <c r="D74" i="55"/>
  <c r="H72" i="55"/>
  <c r="Q64" i="55"/>
  <c r="E68" i="55"/>
  <c r="G67" i="55"/>
  <c r="Q75" i="55"/>
  <c r="AD31" i="55"/>
  <c r="I67" i="55"/>
  <c r="G74" i="55"/>
  <c r="H60" i="55"/>
  <c r="O73" i="55"/>
  <c r="L30" i="55"/>
  <c r="S64" i="55"/>
  <c r="R71" i="55"/>
  <c r="T70" i="55"/>
  <c r="Y31" i="55"/>
  <c r="Y28" i="55"/>
  <c r="V28" i="55"/>
  <c r="D84" i="55" s="1"/>
  <c r="H84" i="55" s="1"/>
  <c r="O28" i="55"/>
  <c r="C93" i="55" s="1"/>
  <c r="U33" i="55"/>
  <c r="F67" i="55"/>
  <c r="F64" i="55"/>
  <c r="AE29" i="55"/>
  <c r="Q59" i="55"/>
  <c r="M28" i="55"/>
  <c r="C91" i="55" s="1"/>
  <c r="T74" i="55"/>
  <c r="G70" i="55"/>
  <c r="J30" i="55"/>
  <c r="F29" i="55"/>
  <c r="Q74" i="55"/>
  <c r="C66" i="55"/>
  <c r="I32" i="55"/>
  <c r="E72" i="55"/>
  <c r="M62" i="55"/>
  <c r="D67" i="55"/>
  <c r="O65" i="55"/>
  <c r="AC32" i="55"/>
  <c r="L31" i="55"/>
  <c r="P72" i="55"/>
  <c r="D73" i="55"/>
  <c r="H33" i="55"/>
  <c r="H62" i="55"/>
  <c r="F65" i="55"/>
  <c r="I66" i="55"/>
  <c r="H32" i="55"/>
  <c r="I72" i="55"/>
  <c r="M70" i="55"/>
  <c r="F68" i="55"/>
  <c r="M74" i="55"/>
  <c r="O64" i="55"/>
  <c r="E65" i="55"/>
  <c r="T75" i="55"/>
  <c r="N63" i="55"/>
  <c r="G75" i="55"/>
  <c r="E58" i="55"/>
  <c r="D58" i="55"/>
  <c r="S65" i="55"/>
  <c r="Q73" i="55"/>
  <c r="B59" i="55"/>
  <c r="Q71" i="55"/>
  <c r="I65" i="55"/>
  <c r="N29" i="55"/>
  <c r="Z33" i="55"/>
  <c r="E62" i="55"/>
  <c r="AE30" i="55"/>
  <c r="S73" i="55"/>
  <c r="I59" i="55"/>
  <c r="X29" i="55"/>
  <c r="O72" i="55"/>
  <c r="AE28" i="55"/>
  <c r="D93" i="55" s="1"/>
  <c r="H93" i="55" s="1"/>
  <c r="G61" i="55"/>
  <c r="E61" i="55"/>
  <c r="O69" i="55"/>
  <c r="G60" i="55"/>
  <c r="AB32" i="55"/>
  <c r="S71" i="55"/>
  <c r="N62" i="55"/>
  <c r="U32" i="55"/>
  <c r="C73" i="55"/>
  <c r="K33" i="55"/>
  <c r="AC29" i="55"/>
  <c r="N72" i="55"/>
  <c r="T68" i="55"/>
  <c r="C72" i="55"/>
  <c r="Z30" i="55"/>
  <c r="E66" i="55"/>
  <c r="S67" i="55"/>
  <c r="N60" i="55"/>
  <c r="I64" i="55"/>
  <c r="E32" i="55"/>
  <c r="M63" i="55"/>
  <c r="S68" i="55"/>
  <c r="P61" i="55"/>
  <c r="B67" i="55"/>
  <c r="V29" i="55"/>
  <c r="G62" i="55"/>
  <c r="T63" i="55"/>
  <c r="N71" i="55"/>
  <c r="F74" i="55"/>
  <c r="F33" i="55"/>
  <c r="V32" i="55"/>
  <c r="F72" i="55"/>
  <c r="J33" i="55"/>
  <c r="F32" i="55"/>
  <c r="M66" i="55"/>
  <c r="S60" i="55"/>
  <c r="I63" i="55"/>
  <c r="F66" i="55"/>
  <c r="L28" i="55"/>
  <c r="I58" i="55"/>
  <c r="T65" i="55"/>
  <c r="O75" i="55"/>
  <c r="P69" i="55"/>
  <c r="B61" i="55"/>
  <c r="G64" i="55"/>
  <c r="M75" i="55"/>
  <c r="O29" i="55"/>
  <c r="R60" i="55"/>
  <c r="B71" i="55"/>
  <c r="C67" i="55"/>
  <c r="P65" i="55"/>
  <c r="C68" i="55"/>
  <c r="M59" i="55"/>
  <c r="AA31" i="55"/>
  <c r="P64" i="55"/>
  <c r="Q58" i="55"/>
  <c r="I61" i="55"/>
  <c r="B74" i="55"/>
  <c r="H64" i="55"/>
  <c r="H74" i="55"/>
  <c r="E74" i="55"/>
  <c r="AB33" i="55"/>
  <c r="C75" i="55"/>
  <c r="H59" i="55"/>
  <c r="R64" i="55"/>
  <c r="F69" i="55"/>
  <c r="H68" i="55"/>
  <c r="M71" i="55"/>
  <c r="H63" i="55"/>
  <c r="E30" i="55"/>
  <c r="O68" i="55"/>
  <c r="P59" i="55"/>
  <c r="X33" i="55"/>
  <c r="N69" i="55"/>
  <c r="G73" i="55"/>
  <c r="C60" i="55"/>
  <c r="AA30" i="55"/>
  <c r="Q68" i="55"/>
  <c r="P62" i="55"/>
  <c r="R72" i="55"/>
  <c r="Y33" i="55"/>
  <c r="Z28" i="55"/>
  <c r="K28" i="55"/>
  <c r="C89" i="55" s="1"/>
  <c r="C58" i="55"/>
  <c r="Q65" i="55"/>
  <c r="J28" i="55"/>
  <c r="C88" i="55" s="1"/>
  <c r="R66" i="55"/>
  <c r="K31" i="55"/>
  <c r="E64" i="55"/>
  <c r="M58" i="55"/>
  <c r="E67" i="55"/>
  <c r="I33" i="55"/>
  <c r="M33" i="55"/>
  <c r="Q72" i="55"/>
  <c r="E93" i="55"/>
  <c r="I93" i="55" s="1"/>
  <c r="E92" i="55"/>
  <c r="I92" i="55" s="1"/>
  <c r="E91" i="55"/>
  <c r="I91" i="55" s="1"/>
  <c r="AZ33" i="55"/>
  <c r="AY33" i="55"/>
  <c r="AZ32" i="55"/>
  <c r="AY32" i="55"/>
  <c r="AZ31" i="55"/>
  <c r="AY31" i="55"/>
  <c r="AZ30" i="55"/>
  <c r="AY30" i="55"/>
  <c r="AZ29" i="55"/>
  <c r="AY29" i="55"/>
  <c r="AZ28" i="55"/>
  <c r="AY28" i="55"/>
  <c r="Q9" i="43"/>
  <c r="P3" i="43"/>
  <c r="Q54" i="43"/>
  <c r="Q51" i="43"/>
  <c r="Q48" i="43"/>
  <c r="Q45" i="43"/>
  <c r="Q42" i="43"/>
  <c r="Q39" i="43"/>
  <c r="Q36" i="43"/>
  <c r="Q33" i="43"/>
  <c r="Q30" i="43"/>
  <c r="Q27" i="43"/>
  <c r="Q24" i="43"/>
  <c r="Q21" i="43"/>
  <c r="Q18" i="43"/>
  <c r="Q15" i="43"/>
  <c r="Q12" i="43"/>
  <c r="T33" i="55"/>
  <c r="S33" i="55"/>
  <c r="T32" i="55"/>
  <c r="S32" i="55"/>
  <c r="T31" i="55"/>
  <c r="S31" i="55"/>
  <c r="T30" i="55"/>
  <c r="S30" i="55"/>
  <c r="T29" i="55"/>
  <c r="S29" i="55"/>
  <c r="T28" i="55"/>
  <c r="S28" i="55"/>
  <c r="H34" i="55" l="1"/>
  <c r="C102" i="55" s="1"/>
  <c r="E34" i="55"/>
  <c r="C99" i="55" s="1"/>
  <c r="Y34" i="55"/>
  <c r="D103" i="55" s="1"/>
  <c r="W34" i="55"/>
  <c r="D101" i="55" s="1"/>
  <c r="Z34" i="55"/>
  <c r="D104" i="55" s="1"/>
  <c r="D87" i="55"/>
  <c r="H87" i="55" s="1"/>
  <c r="D88" i="55"/>
  <c r="H88" i="55" s="1"/>
  <c r="K34" i="55"/>
  <c r="C105" i="55" s="1"/>
  <c r="U34" i="55"/>
  <c r="D99" i="55" s="1"/>
  <c r="AE34" i="55"/>
  <c r="D109" i="55" s="1"/>
  <c r="N34" i="55"/>
  <c r="C108" i="55" s="1"/>
  <c r="M34" i="55"/>
  <c r="C107" i="55" s="1"/>
  <c r="L34" i="55"/>
  <c r="C106" i="55" s="1"/>
  <c r="AD34" i="55"/>
  <c r="D108" i="55" s="1"/>
  <c r="V34" i="55"/>
  <c r="D100" i="55" s="1"/>
  <c r="AC34" i="55"/>
  <c r="D107" i="55" s="1"/>
  <c r="J34" i="55"/>
  <c r="C104" i="55" s="1"/>
  <c r="X34" i="55"/>
  <c r="D102" i="55" s="1"/>
  <c r="AB34" i="55"/>
  <c r="D106" i="55" s="1"/>
  <c r="AA34" i="55"/>
  <c r="D105" i="55" s="1"/>
  <c r="O34" i="55"/>
  <c r="C109" i="55" s="1"/>
  <c r="I34" i="55"/>
  <c r="C103" i="55" s="1"/>
  <c r="BA28" i="55"/>
  <c r="C90" i="55"/>
  <c r="F34" i="55"/>
  <c r="C100" i="55" s="1"/>
  <c r="H83" i="55"/>
  <c r="BJ28" i="55" l="1"/>
  <c r="BJ29" i="55"/>
  <c r="BK33" i="55"/>
  <c r="BK29" i="55"/>
  <c r="BK32" i="55"/>
  <c r="BK28" i="55"/>
  <c r="BI28" i="55"/>
  <c r="BJ31" i="55"/>
  <c r="BI33" i="55"/>
  <c r="BJ33" i="55"/>
  <c r="BI32" i="55"/>
  <c r="BI29" i="55"/>
  <c r="BJ32" i="55"/>
  <c r="BK31" i="55"/>
  <c r="BI31" i="55"/>
  <c r="AE49" i="55"/>
  <c r="AE48" i="55"/>
  <c r="U49" i="55"/>
  <c r="B50" i="55"/>
  <c r="V48" i="55" s="1"/>
  <c r="N48" i="55" a="1"/>
  <c r="N48" i="55" s="1"/>
  <c r="AA82" i="53"/>
  <c r="AA83" i="53" s="1"/>
  <c r="AA84" i="53" s="1"/>
  <c r="AA85" i="53" s="1"/>
  <c r="AA86" i="53" s="1"/>
  <c r="AA87" i="53" s="1"/>
  <c r="C343" i="62" a="1"/>
  <c r="C343" i="62" s="1"/>
  <c r="C342" i="62" a="1"/>
  <c r="C342" i="62" s="1"/>
  <c r="C341" i="62" a="1"/>
  <c r="C341" i="62" s="1"/>
  <c r="E340" i="62"/>
  <c r="F340" i="62" s="1"/>
  <c r="G340" i="62" s="1"/>
  <c r="H340" i="62" s="1"/>
  <c r="I340" i="62" s="1"/>
  <c r="J340" i="62" s="1"/>
  <c r="Q307" i="62" a="1"/>
  <c r="Q307" i="62" s="1"/>
  <c r="C307" i="62" a="1"/>
  <c r="C307" i="62" s="1"/>
  <c r="Q306" i="62" a="1"/>
  <c r="Q306" i="62" s="1"/>
  <c r="C306" i="62" a="1"/>
  <c r="C306" i="62" s="1"/>
  <c r="Q305" i="62" a="1"/>
  <c r="Q305" i="62" s="1"/>
  <c r="C305" i="62" a="1"/>
  <c r="C305" i="62" s="1"/>
  <c r="S304" i="62"/>
  <c r="T304" i="62" s="1"/>
  <c r="U304" i="62" s="1"/>
  <c r="V304" i="62" s="1"/>
  <c r="W304" i="62" s="1"/>
  <c r="X304" i="62" s="1"/>
  <c r="H304" i="62"/>
  <c r="I304" i="62" s="1"/>
  <c r="J304" i="62" s="1"/>
  <c r="G304" i="62"/>
  <c r="F304" i="62"/>
  <c r="E304" i="62"/>
  <c r="Q271" i="62"/>
  <c r="Q271" i="62" a="1"/>
  <c r="C271" i="62" a="1"/>
  <c r="C271" i="62" s="1"/>
  <c r="Q270" i="62" a="1"/>
  <c r="Q270" i="62" s="1"/>
  <c r="C270" i="62" a="1"/>
  <c r="C270" i="62" s="1"/>
  <c r="Q269" i="62" a="1"/>
  <c r="Q269" i="62" s="1"/>
  <c r="C269" i="62" a="1"/>
  <c r="C269" i="62" s="1"/>
  <c r="S268" i="62"/>
  <c r="T268" i="62" s="1"/>
  <c r="U268" i="62" s="1"/>
  <c r="V268" i="62" s="1"/>
  <c r="W268" i="62" s="1"/>
  <c r="X268" i="62" s="1"/>
  <c r="F268" i="62"/>
  <c r="G268" i="62" s="1"/>
  <c r="H268" i="62" s="1"/>
  <c r="I268" i="62" s="1"/>
  <c r="J268" i="62" s="1"/>
  <c r="E268" i="62"/>
  <c r="Q235" i="62" a="1"/>
  <c r="Q235" i="62" s="1"/>
  <c r="C235" i="62"/>
  <c r="C235" i="62" a="1"/>
  <c r="Q234" i="62" a="1"/>
  <c r="Q234" i="62" s="1"/>
  <c r="C234" i="62"/>
  <c r="C234" i="62" a="1"/>
  <c r="Q233" i="62" a="1"/>
  <c r="Q233" i="62" s="1"/>
  <c r="C233" i="62" a="1"/>
  <c r="C233" i="62" s="1"/>
  <c r="S232" i="62"/>
  <c r="T232" i="62" s="1"/>
  <c r="U232" i="62" s="1"/>
  <c r="V232" i="62" s="1"/>
  <c r="W232" i="62" s="1"/>
  <c r="X232" i="62" s="1"/>
  <c r="E232" i="62"/>
  <c r="F232" i="62" s="1"/>
  <c r="G232" i="62" s="1"/>
  <c r="H232" i="62" s="1"/>
  <c r="I232" i="62" s="1"/>
  <c r="J232" i="62" s="1"/>
  <c r="Q199" i="62" a="1"/>
  <c r="Q199" i="62" s="1"/>
  <c r="C199" i="62" a="1"/>
  <c r="C199" i="62" s="1"/>
  <c r="Q198" i="62" a="1"/>
  <c r="Q198" i="62" s="1"/>
  <c r="C198" i="62" a="1"/>
  <c r="C198" i="62" s="1"/>
  <c r="Q197" i="62" a="1"/>
  <c r="Q197" i="62" s="1"/>
  <c r="C197" i="62" a="1"/>
  <c r="C197" i="62" s="1"/>
  <c r="S196" i="62"/>
  <c r="T196" i="62" s="1"/>
  <c r="U196" i="62" s="1"/>
  <c r="V196" i="62" s="1"/>
  <c r="W196" i="62" s="1"/>
  <c r="X196" i="62" s="1"/>
  <c r="F196" i="62"/>
  <c r="G196" i="62" s="1"/>
  <c r="H196" i="62" s="1"/>
  <c r="I196" i="62" s="1"/>
  <c r="J196" i="62" s="1"/>
  <c r="E196" i="62"/>
  <c r="Q164" i="62" a="1"/>
  <c r="Q164" i="62" s="1"/>
  <c r="C164" i="62" a="1"/>
  <c r="C164" i="62" s="1"/>
  <c r="Q163" i="62" a="1"/>
  <c r="Q163" i="62" s="1"/>
  <c r="C163" i="62"/>
  <c r="C163" i="62" a="1"/>
  <c r="Q162" i="62" a="1"/>
  <c r="Q162" i="62" s="1"/>
  <c r="C162" i="62" a="1"/>
  <c r="C162" i="62" s="1"/>
  <c r="S161" i="62"/>
  <c r="T161" i="62" s="1"/>
  <c r="U161" i="62" s="1"/>
  <c r="V161" i="62" s="1"/>
  <c r="W161" i="62" s="1"/>
  <c r="X161" i="62" s="1"/>
  <c r="E161" i="62"/>
  <c r="F161" i="62" s="1"/>
  <c r="G161" i="62" s="1"/>
  <c r="H161" i="62" s="1"/>
  <c r="I161" i="62" s="1"/>
  <c r="J161" i="62" s="1"/>
  <c r="AF48" i="55" l="1"/>
  <c r="G23" i="56"/>
  <c r="K17" i="56"/>
  <c r="L17" i="56"/>
  <c r="H25" i="56" l="1"/>
  <c r="G25" i="56"/>
  <c r="E26" i="1" l="1"/>
  <c r="E27" i="1"/>
  <c r="E28" i="1"/>
  <c r="E29" i="1"/>
  <c r="E30" i="1"/>
  <c r="E31" i="1"/>
  <c r="E32" i="1"/>
  <c r="E33" i="1"/>
  <c r="E34" i="1"/>
  <c r="E35" i="1"/>
  <c r="E36" i="1"/>
  <c r="E37" i="1"/>
  <c r="E38" i="1"/>
  <c r="E39" i="1"/>
  <c r="E40" i="1"/>
  <c r="E41" i="1"/>
  <c r="E42" i="1"/>
  <c r="E25" i="1"/>
  <c r="D46" i="1"/>
  <c r="E46" i="1"/>
  <c r="D45" i="1"/>
  <c r="L23" i="56"/>
  <c r="D52" i="1"/>
  <c r="D51" i="1"/>
  <c r="K18" i="56"/>
  <c r="L18" i="56" s="1"/>
  <c r="B5" i="61"/>
  <c r="C5" i="61"/>
  <c r="C3" i="61"/>
  <c r="B21" i="61"/>
  <c r="B20" i="61"/>
  <c r="C19" i="61"/>
  <c r="C21" i="61" s="1"/>
  <c r="C17" i="61"/>
  <c r="C20" i="61" s="1"/>
  <c r="B17" i="61"/>
  <c r="C16" i="61"/>
  <c r="B3" i="61"/>
  <c r="B1" i="61"/>
  <c r="C1" i="61" s="1"/>
  <c r="E1" i="61" s="1"/>
  <c r="F10" i="60"/>
  <c r="E10" i="60"/>
  <c r="D10" i="60"/>
  <c r="C10" i="60"/>
  <c r="B10" i="60"/>
  <c r="E8" i="60"/>
  <c r="B8" i="60"/>
  <c r="B7" i="60"/>
  <c r="F6" i="60"/>
  <c r="F8" i="60" s="1"/>
  <c r="E6" i="60"/>
  <c r="D6" i="60"/>
  <c r="D8" i="60" s="1"/>
  <c r="C6" i="60"/>
  <c r="C8" i="60" s="1"/>
  <c r="F4" i="60"/>
  <c r="F7" i="60" s="1"/>
  <c r="E4" i="60"/>
  <c r="E7" i="60" s="1"/>
  <c r="B4" i="60"/>
  <c r="F3" i="60"/>
  <c r="E3" i="60"/>
  <c r="D3" i="60"/>
  <c r="D4" i="60" s="1"/>
  <c r="D7" i="60" s="1"/>
  <c r="C3" i="60"/>
  <c r="C4" i="60" s="1"/>
  <c r="C7" i="60" s="1"/>
  <c r="C7" i="61" l="1"/>
  <c r="B6" i="61"/>
  <c r="B8" i="61" s="1"/>
  <c r="B9" i="61" s="1"/>
  <c r="B23" i="61" s="1"/>
  <c r="B7" i="61" l="1"/>
  <c r="B10" i="61"/>
  <c r="B11" i="60"/>
  <c r="D7" i="61"/>
  <c r="E7" i="61" s="1"/>
  <c r="C23" i="61"/>
  <c r="B11" i="61"/>
  <c r="C11" i="60" l="1"/>
  <c r="B14" i="60"/>
  <c r="B15" i="60" s="1"/>
  <c r="B12" i="60"/>
  <c r="B24" i="61"/>
  <c r="B26" i="61"/>
  <c r="C24" i="61"/>
  <c r="D23" i="61"/>
  <c r="C26" i="61"/>
  <c r="D24" i="61" l="1"/>
  <c r="D25" i="61" s="1"/>
  <c r="C25" i="61" s="1"/>
  <c r="B25" i="61" s="1"/>
  <c r="D26" i="61"/>
  <c r="D27" i="61" s="1"/>
  <c r="D28" i="61" s="1"/>
  <c r="D11" i="60"/>
  <c r="C14" i="60"/>
  <c r="C15" i="60" s="1"/>
  <c r="C12" i="60"/>
  <c r="E11" i="60" l="1"/>
  <c r="D12" i="60"/>
  <c r="D14" i="60"/>
  <c r="D15" i="60" s="1"/>
  <c r="C27" i="61"/>
  <c r="C28" i="61" l="1"/>
  <c r="B27" i="61"/>
  <c r="B28" i="61" s="1"/>
  <c r="F11" i="60"/>
  <c r="E12" i="60"/>
  <c r="E14" i="60"/>
  <c r="E15" i="60" s="1"/>
  <c r="B17" i="60" s="1"/>
  <c r="C17" i="60" s="1"/>
  <c r="F12" i="60" l="1"/>
  <c r="F13" i="60" s="1"/>
  <c r="E13" i="60" s="1"/>
  <c r="D13" i="60" s="1"/>
  <c r="C13" i="60" s="1"/>
  <c r="B13" i="60" s="1"/>
  <c r="F14" i="60"/>
  <c r="F15" i="60" s="1"/>
  <c r="B18" i="60" s="1"/>
  <c r="C18" i="60" s="1"/>
  <c r="C47" i="1" l="1"/>
  <c r="C46" i="1"/>
  <c r="C45" i="1"/>
  <c r="G25" i="1"/>
  <c r="G26" i="1"/>
  <c r="G27" i="1"/>
  <c r="G28" i="1"/>
  <c r="G29" i="1"/>
  <c r="G30" i="1"/>
  <c r="G31" i="1"/>
  <c r="G32" i="1"/>
  <c r="G33" i="1"/>
  <c r="G34" i="1"/>
  <c r="G35" i="1"/>
  <c r="G36" i="1"/>
  <c r="G37" i="1"/>
  <c r="G38" i="1"/>
  <c r="G39" i="1"/>
  <c r="G40" i="1"/>
  <c r="G41" i="1"/>
  <c r="G42" i="1"/>
  <c r="M18" i="56"/>
  <c r="N18" i="56" s="1"/>
  <c r="M17" i="56"/>
  <c r="N17" i="56" s="1"/>
  <c r="O17" i="56" l="1"/>
  <c r="O18" i="56"/>
  <c r="C52" i="1" l="1"/>
  <c r="B52" i="1"/>
  <c r="C51" i="1"/>
  <c r="B51" i="1"/>
  <c r="G11" i="56"/>
  <c r="I11" i="56"/>
  <c r="I12" i="56" s="1"/>
  <c r="L10" i="56" s="1"/>
  <c r="L11" i="56" l="1"/>
  <c r="L12" i="56"/>
  <c r="G12" i="56"/>
  <c r="G13" i="56" s="1"/>
  <c r="M23" i="56" l="1"/>
  <c r="G24" i="56"/>
  <c r="H24" i="56"/>
  <c r="C341" i="54" a="1"/>
  <c r="C341" i="54" s="1"/>
  <c r="Q271" i="54" a="1"/>
  <c r="Q271" i="54" s="1"/>
  <c r="Q270" i="54" a="1"/>
  <c r="Q270" i="54" s="1"/>
  <c r="Q269" i="54" a="1"/>
  <c r="Q269" i="54" s="1"/>
  <c r="C343" i="54" a="1"/>
  <c r="C343" i="54" s="1"/>
  <c r="C342" i="54" a="1"/>
  <c r="C342" i="54" s="1"/>
  <c r="Q307" i="54" a="1"/>
  <c r="Q307" i="54" s="1"/>
  <c r="Q306" i="54" a="1"/>
  <c r="Q306" i="54" s="1"/>
  <c r="Q305" i="54" a="1"/>
  <c r="Q305" i="54" s="1"/>
  <c r="C307" i="54" a="1"/>
  <c r="C307" i="54" s="1"/>
  <c r="C306" i="54" a="1"/>
  <c r="C306" i="54" s="1"/>
  <c r="C305" i="54" a="1"/>
  <c r="C305" i="54" s="1"/>
  <c r="L25" i="56" l="1"/>
  <c r="M25" i="56"/>
  <c r="K24" i="56"/>
  <c r="M24" i="56"/>
  <c r="L24" i="56"/>
  <c r="I25" i="56"/>
  <c r="J25" i="56"/>
  <c r="D47" i="1" s="1"/>
  <c r="K25" i="56"/>
  <c r="E47" i="1" s="1"/>
  <c r="K23" i="56"/>
  <c r="E45" i="1" s="1"/>
  <c r="I23" i="56"/>
  <c r="I24" i="56"/>
  <c r="J24" i="56"/>
  <c r="B47" i="1"/>
  <c r="B46" i="1"/>
  <c r="B45" i="1"/>
  <c r="C25" i="1" s="1"/>
  <c r="C271" i="54" a="1"/>
  <c r="C271" i="54" s="1"/>
  <c r="C270" i="54" a="1"/>
  <c r="C270" i="54" s="1"/>
  <c r="C269" i="54" a="1"/>
  <c r="C269" i="54" s="1"/>
  <c r="Q235" i="54" a="1"/>
  <c r="Q235" i="54" s="1"/>
  <c r="Q234" i="54" a="1"/>
  <c r="Q234" i="54" s="1"/>
  <c r="Q233" i="54" a="1"/>
  <c r="Q233" i="54" s="1"/>
  <c r="C235" i="54" a="1"/>
  <c r="C235" i="54" s="1"/>
  <c r="C234" i="54" a="1"/>
  <c r="C234" i="54" s="1"/>
  <c r="C233" i="54" a="1"/>
  <c r="C233" i="54" s="1"/>
  <c r="Q199" i="54" a="1"/>
  <c r="Q199" i="54" s="1"/>
  <c r="Q198" i="54" a="1"/>
  <c r="Q198" i="54" s="1"/>
  <c r="Q197" i="54" a="1"/>
  <c r="Q197" i="54" s="1"/>
  <c r="C199" i="54" a="1"/>
  <c r="C199" i="54" s="1"/>
  <c r="C198" i="54" a="1"/>
  <c r="C198" i="54" s="1"/>
  <c r="C197" i="54" a="1"/>
  <c r="C197" i="54" s="1"/>
  <c r="Q164" i="54" a="1"/>
  <c r="Q164" i="54" s="1"/>
  <c r="Q162" i="54" a="1"/>
  <c r="Q162" i="54" s="1"/>
  <c r="Q163" i="54" a="1"/>
  <c r="Q163" i="54" s="1"/>
  <c r="C163" i="54" a="1"/>
  <c r="C163" i="54" s="1"/>
  <c r="C164" i="54" a="1"/>
  <c r="C164" i="54" s="1"/>
  <c r="C162" i="54" a="1"/>
  <c r="C162" i="54" s="1"/>
  <c r="F340" i="54"/>
  <c r="G340" i="54" s="1"/>
  <c r="H340" i="54" s="1"/>
  <c r="I340" i="54" s="1"/>
  <c r="J340" i="54" s="1"/>
  <c r="E340" i="54"/>
  <c r="T304" i="54"/>
  <c r="U304" i="54" s="1"/>
  <c r="V304" i="54" s="1"/>
  <c r="W304" i="54" s="1"/>
  <c r="X304" i="54" s="1"/>
  <c r="S304" i="54"/>
  <c r="E304" i="54"/>
  <c r="F304" i="54" s="1"/>
  <c r="G304" i="54" s="1"/>
  <c r="H304" i="54" s="1"/>
  <c r="I304" i="54" s="1"/>
  <c r="J304" i="54" s="1"/>
  <c r="S268" i="54"/>
  <c r="T268" i="54" s="1"/>
  <c r="U268" i="54" s="1"/>
  <c r="V268" i="54" s="1"/>
  <c r="W268" i="54" s="1"/>
  <c r="X268" i="54" s="1"/>
  <c r="E268" i="54"/>
  <c r="F268" i="54" s="1"/>
  <c r="G268" i="54" s="1"/>
  <c r="H268" i="54" s="1"/>
  <c r="I268" i="54" s="1"/>
  <c r="J268" i="54" s="1"/>
  <c r="T232" i="54"/>
  <c r="U232" i="54" s="1"/>
  <c r="V232" i="54" s="1"/>
  <c r="W232" i="54" s="1"/>
  <c r="X232" i="54" s="1"/>
  <c r="S232" i="54"/>
  <c r="F232" i="54"/>
  <c r="G232" i="54" s="1"/>
  <c r="H232" i="54" s="1"/>
  <c r="I232" i="54" s="1"/>
  <c r="J232" i="54" s="1"/>
  <c r="E232" i="54"/>
  <c r="S196" i="54"/>
  <c r="T196" i="54" s="1"/>
  <c r="U196" i="54" s="1"/>
  <c r="V196" i="54" s="1"/>
  <c r="W196" i="54" s="1"/>
  <c r="X196" i="54" s="1"/>
  <c r="E196" i="54"/>
  <c r="F196" i="54" s="1"/>
  <c r="G196" i="54" s="1"/>
  <c r="H196" i="54" s="1"/>
  <c r="I196" i="54" s="1"/>
  <c r="J196" i="54" s="1"/>
  <c r="S161" i="54"/>
  <c r="T161" i="54" s="1"/>
  <c r="U161" i="54" s="1"/>
  <c r="V161" i="54" s="1"/>
  <c r="W161" i="54" s="1"/>
  <c r="X161" i="54" s="1"/>
  <c r="E161" i="54"/>
  <c r="F161" i="54" s="1"/>
  <c r="G161" i="54" s="1"/>
  <c r="H161" i="54" s="1"/>
  <c r="I161" i="54" s="1"/>
  <c r="J161" i="54" s="1"/>
  <c r="B38" i="55"/>
  <c r="B39" i="55"/>
  <c r="B40" i="55"/>
  <c r="B41" i="55"/>
  <c r="B42" i="55"/>
  <c r="B43" i="55"/>
  <c r="C38" i="55" l="1"/>
  <c r="F25" i="1"/>
  <c r="C28" i="55"/>
  <c r="S38" i="55"/>
  <c r="H25" i="1" l="1"/>
  <c r="F2" i="1"/>
  <c r="E2" i="1"/>
  <c r="I25" i="1"/>
  <c r="B48" i="55"/>
  <c r="BQ45" i="55"/>
  <c r="BP45" i="55"/>
  <c r="BQ44" i="55"/>
  <c r="BP44" i="55"/>
  <c r="BI44" i="55"/>
  <c r="BI39" i="55" s="1"/>
  <c r="BH44" i="55"/>
  <c r="BH39" i="55" s="1"/>
  <c r="BI43" i="55"/>
  <c r="BI38" i="55" s="1"/>
  <c r="BH43" i="55"/>
  <c r="BH38" i="55" s="1"/>
  <c r="CG41" i="55"/>
  <c r="CF41" i="55"/>
  <c r="BY41" i="55"/>
  <c r="BX41" i="55"/>
  <c r="CG40" i="55"/>
  <c r="CF40" i="55"/>
  <c r="BY40" i="55"/>
  <c r="BX40" i="55"/>
  <c r="BQ40" i="55"/>
  <c r="BP40" i="55"/>
  <c r="CG39" i="55"/>
  <c r="CF39" i="55"/>
  <c r="BY39" i="55"/>
  <c r="BX39" i="55"/>
  <c r="BQ39" i="55"/>
  <c r="BP39" i="55"/>
  <c r="CG38" i="55"/>
  <c r="CF38" i="55"/>
  <c r="BY38" i="55"/>
  <c r="BX38" i="55"/>
  <c r="BQ38" i="55"/>
  <c r="BP38" i="55"/>
  <c r="J25" i="1" l="1"/>
  <c r="C40" i="1" l="1"/>
  <c r="F40" i="1" s="1"/>
  <c r="I40" i="1" l="1"/>
  <c r="E17" i="1"/>
  <c r="F17" i="1"/>
  <c r="H40" i="1"/>
  <c r="C43" i="55"/>
  <c r="C33" i="55"/>
  <c r="S43" i="55"/>
  <c r="B53" i="55"/>
  <c r="G14" i="43"/>
  <c r="G56" i="53"/>
  <c r="F56" i="53"/>
  <c r="A56" i="53" s="1"/>
  <c r="E56" i="53"/>
  <c r="B56" i="53"/>
  <c r="G55" i="53"/>
  <c r="F55" i="53"/>
  <c r="D55" i="53" s="1"/>
  <c r="E55" i="53"/>
  <c r="B55" i="53"/>
  <c r="C55" i="53" s="1"/>
  <c r="G54" i="53"/>
  <c r="F54" i="53"/>
  <c r="D54" i="53" s="1"/>
  <c r="E54" i="53"/>
  <c r="B54" i="53"/>
  <c r="AA55" i="53" s="1"/>
  <c r="G53" i="53"/>
  <c r="F53" i="53"/>
  <c r="A53" i="53" s="1"/>
  <c r="E53" i="53"/>
  <c r="B53" i="53"/>
  <c r="C53" i="53" s="1"/>
  <c r="G52" i="53"/>
  <c r="F52" i="53"/>
  <c r="D52" i="53" s="1"/>
  <c r="E52" i="53"/>
  <c r="B52" i="53"/>
  <c r="G51" i="53"/>
  <c r="F51" i="53"/>
  <c r="E51" i="53"/>
  <c r="B51" i="53"/>
  <c r="G50" i="53"/>
  <c r="F50" i="53"/>
  <c r="D50" i="53" s="1"/>
  <c r="E50" i="53"/>
  <c r="B50" i="53"/>
  <c r="C50" i="53" s="1"/>
  <c r="G49" i="53"/>
  <c r="F49" i="53"/>
  <c r="D49" i="53" s="1"/>
  <c r="E49" i="53"/>
  <c r="B49" i="53"/>
  <c r="G48" i="53"/>
  <c r="F48" i="53"/>
  <c r="A48" i="53" s="1"/>
  <c r="E48" i="53"/>
  <c r="B48" i="53"/>
  <c r="AA49" i="53" s="1"/>
  <c r="G47" i="53"/>
  <c r="F47" i="53"/>
  <c r="A47" i="53" s="1"/>
  <c r="E47" i="53"/>
  <c r="B47" i="53"/>
  <c r="C47" i="53" s="1"/>
  <c r="G46" i="53"/>
  <c r="F46" i="53"/>
  <c r="D46" i="53" s="1"/>
  <c r="E46" i="53"/>
  <c r="B46" i="53"/>
  <c r="C46" i="53" s="1"/>
  <c r="G45" i="53"/>
  <c r="F45" i="53"/>
  <c r="D45" i="53" s="1"/>
  <c r="E45" i="53"/>
  <c r="B45" i="53"/>
  <c r="AA46" i="53" s="1"/>
  <c r="G44" i="53"/>
  <c r="F44" i="53"/>
  <c r="D44" i="53" s="1"/>
  <c r="E44" i="53"/>
  <c r="B44" i="53"/>
  <c r="C44" i="53" s="1"/>
  <c r="G43" i="53"/>
  <c r="F43" i="53"/>
  <c r="E43" i="53"/>
  <c r="B43" i="53"/>
  <c r="G42" i="53"/>
  <c r="F42" i="53"/>
  <c r="D42" i="53" s="1"/>
  <c r="E42" i="53"/>
  <c r="B42" i="53"/>
  <c r="G41" i="53"/>
  <c r="F41" i="53"/>
  <c r="A41" i="53" s="1"/>
  <c r="E41" i="53"/>
  <c r="B41" i="53"/>
  <c r="C41" i="53" s="1"/>
  <c r="G40" i="53"/>
  <c r="F40" i="53"/>
  <c r="D40" i="53" s="1"/>
  <c r="E40" i="53"/>
  <c r="B40" i="53"/>
  <c r="C40" i="53" s="1"/>
  <c r="G39" i="53"/>
  <c r="F39" i="53"/>
  <c r="D39" i="53" s="1"/>
  <c r="E39" i="53"/>
  <c r="B39" i="53"/>
  <c r="AA40" i="53" s="1"/>
  <c r="G38" i="53"/>
  <c r="F38" i="53"/>
  <c r="D38" i="53" s="1"/>
  <c r="E38" i="53"/>
  <c r="B38" i="53"/>
  <c r="G37" i="53"/>
  <c r="F37" i="53"/>
  <c r="E37" i="53"/>
  <c r="B37" i="53"/>
  <c r="C37" i="53" s="1"/>
  <c r="G36" i="53"/>
  <c r="F36" i="53"/>
  <c r="D36" i="53" s="1"/>
  <c r="E36" i="53"/>
  <c r="B36" i="53"/>
  <c r="AA37" i="53" s="1"/>
  <c r="G35" i="53"/>
  <c r="F35" i="53"/>
  <c r="D35" i="53" s="1"/>
  <c r="E35" i="53"/>
  <c r="B35" i="53"/>
  <c r="C35" i="53" s="1"/>
  <c r="G34" i="53"/>
  <c r="F34" i="53"/>
  <c r="A34" i="53" s="1"/>
  <c r="E34" i="53"/>
  <c r="B34" i="53"/>
  <c r="C34" i="53" s="1"/>
  <c r="G33" i="53"/>
  <c r="F33" i="53"/>
  <c r="A33" i="53" s="1"/>
  <c r="E33" i="53"/>
  <c r="B33" i="53"/>
  <c r="AA34" i="53" s="1"/>
  <c r="G32" i="53"/>
  <c r="F32" i="53"/>
  <c r="D32" i="53" s="1"/>
  <c r="E32" i="53"/>
  <c r="B32" i="53"/>
  <c r="G31" i="53"/>
  <c r="F31" i="53"/>
  <c r="A31" i="53" s="1"/>
  <c r="E31" i="53"/>
  <c r="B31" i="53"/>
  <c r="C31" i="53" s="1"/>
  <c r="G30" i="53"/>
  <c r="F30" i="53"/>
  <c r="A30" i="53" s="1"/>
  <c r="E30" i="53"/>
  <c r="B30" i="53"/>
  <c r="AA31" i="53" s="1"/>
  <c r="G29" i="53"/>
  <c r="F29" i="53"/>
  <c r="D29" i="53" s="1"/>
  <c r="E29" i="53"/>
  <c r="B29" i="53"/>
  <c r="C29" i="53" s="1"/>
  <c r="G28" i="53"/>
  <c r="F28" i="53"/>
  <c r="E28" i="53"/>
  <c r="B28" i="53"/>
  <c r="G27" i="53"/>
  <c r="F27" i="53"/>
  <c r="A27" i="53" s="1"/>
  <c r="E27" i="53"/>
  <c r="B27" i="53"/>
  <c r="AA28" i="53" s="1"/>
  <c r="G26" i="53"/>
  <c r="F26" i="53"/>
  <c r="A26" i="53" s="1"/>
  <c r="E26" i="53"/>
  <c r="B26" i="53"/>
  <c r="G25" i="53"/>
  <c r="F25" i="53"/>
  <c r="D25" i="53" s="1"/>
  <c r="E25" i="53"/>
  <c r="B25" i="53"/>
  <c r="G24" i="53"/>
  <c r="F24" i="53"/>
  <c r="E24" i="53"/>
  <c r="B24" i="53"/>
  <c r="G23" i="53"/>
  <c r="F23" i="53"/>
  <c r="A23" i="53" s="1"/>
  <c r="E23" i="53"/>
  <c r="B23" i="53"/>
  <c r="G22" i="53"/>
  <c r="F22" i="53"/>
  <c r="A22" i="53" s="1"/>
  <c r="E22" i="53"/>
  <c r="B22" i="53"/>
  <c r="G21" i="53"/>
  <c r="F21" i="53"/>
  <c r="A21" i="53" s="1"/>
  <c r="E21" i="53"/>
  <c r="B21" i="53"/>
  <c r="AA22" i="53" s="1"/>
  <c r="G20" i="53"/>
  <c r="F20" i="53"/>
  <c r="A20" i="53" s="1"/>
  <c r="E20" i="53"/>
  <c r="B20" i="53"/>
  <c r="G19" i="53"/>
  <c r="F19" i="53"/>
  <c r="D19" i="53" s="1"/>
  <c r="E19" i="53"/>
  <c r="B19" i="53"/>
  <c r="C19" i="53" s="1"/>
  <c r="G18" i="53"/>
  <c r="F18" i="53"/>
  <c r="D18" i="53" s="1"/>
  <c r="E18" i="53"/>
  <c r="B18" i="53"/>
  <c r="AA19" i="53" s="1"/>
  <c r="G17" i="53"/>
  <c r="F17" i="53"/>
  <c r="E17" i="53"/>
  <c r="B17" i="53"/>
  <c r="C17" i="53" s="1"/>
  <c r="G16" i="53"/>
  <c r="F16" i="53"/>
  <c r="D16" i="53" s="1"/>
  <c r="E16" i="53"/>
  <c r="B16" i="53"/>
  <c r="G15" i="53"/>
  <c r="F15" i="53"/>
  <c r="A15" i="53" s="1"/>
  <c r="E15" i="53"/>
  <c r="B15" i="53"/>
  <c r="AA16" i="53" s="1"/>
  <c r="G14" i="53"/>
  <c r="F14" i="53"/>
  <c r="D14" i="53" s="1"/>
  <c r="E14" i="53"/>
  <c r="B14" i="53"/>
  <c r="G13" i="53"/>
  <c r="F13" i="53"/>
  <c r="E13" i="53"/>
  <c r="B13" i="53"/>
  <c r="C13" i="53" s="1"/>
  <c r="G12" i="53"/>
  <c r="F12" i="53"/>
  <c r="A12" i="53" s="1"/>
  <c r="E12" i="53"/>
  <c r="B12" i="53"/>
  <c r="G11" i="53"/>
  <c r="F11" i="53"/>
  <c r="D11" i="53" s="1"/>
  <c r="E11" i="53"/>
  <c r="B11" i="53"/>
  <c r="G10" i="53"/>
  <c r="F10" i="53"/>
  <c r="D10" i="53" s="1"/>
  <c r="E10" i="53"/>
  <c r="B10" i="53"/>
  <c r="A10" i="53"/>
  <c r="G9" i="53"/>
  <c r="F9" i="53"/>
  <c r="A9" i="53" s="1"/>
  <c r="E9" i="53"/>
  <c r="B9" i="53"/>
  <c r="AA10" i="53" s="1"/>
  <c r="G8" i="53"/>
  <c r="F8" i="53"/>
  <c r="D8" i="53" s="1"/>
  <c r="E8" i="53"/>
  <c r="B8" i="53"/>
  <c r="G7" i="53"/>
  <c r="F7" i="53"/>
  <c r="D7" i="53" s="1"/>
  <c r="E7" i="53"/>
  <c r="B7" i="53"/>
  <c r="C7" i="53" s="1"/>
  <c r="G6" i="53"/>
  <c r="F6" i="53"/>
  <c r="D6" i="53" s="1"/>
  <c r="E6" i="53"/>
  <c r="B6" i="53"/>
  <c r="G5" i="53"/>
  <c r="F5" i="53"/>
  <c r="A5" i="53" s="1"/>
  <c r="E5" i="53"/>
  <c r="B5" i="53"/>
  <c r="G4" i="53"/>
  <c r="F4" i="53"/>
  <c r="A4" i="53" s="1"/>
  <c r="E4" i="53"/>
  <c r="B4" i="53"/>
  <c r="G3" i="53"/>
  <c r="F3" i="53"/>
  <c r="E3" i="53"/>
  <c r="B3" i="53"/>
  <c r="AA4" i="53" s="1"/>
  <c r="X82" i="52"/>
  <c r="X83" i="52" s="1"/>
  <c r="X84" i="52" s="1"/>
  <c r="X85" i="52" s="1"/>
  <c r="X86" i="52" s="1"/>
  <c r="X87" i="52" s="1"/>
  <c r="G56" i="52"/>
  <c r="F56" i="52"/>
  <c r="A56" i="52" s="1"/>
  <c r="E56" i="52"/>
  <c r="B56" i="52"/>
  <c r="G55" i="52"/>
  <c r="F55" i="52"/>
  <c r="D55" i="52" s="1"/>
  <c r="E55" i="52"/>
  <c r="B55" i="52"/>
  <c r="C55" i="52" s="1"/>
  <c r="G54" i="52"/>
  <c r="F54" i="52"/>
  <c r="D54" i="52" s="1"/>
  <c r="E54" i="52"/>
  <c r="B54" i="52"/>
  <c r="G53" i="52"/>
  <c r="F53" i="52"/>
  <c r="A53" i="52" s="1"/>
  <c r="E53" i="52"/>
  <c r="B53" i="52"/>
  <c r="C53" i="52" s="1"/>
  <c r="G52" i="52"/>
  <c r="F52" i="52"/>
  <c r="D52" i="52" s="1"/>
  <c r="E52" i="52"/>
  <c r="B52" i="52"/>
  <c r="G51" i="52"/>
  <c r="F51" i="52"/>
  <c r="E51" i="52"/>
  <c r="B51" i="52"/>
  <c r="C51" i="52" s="1"/>
  <c r="G50" i="52"/>
  <c r="F50" i="52"/>
  <c r="E50" i="52"/>
  <c r="B50" i="52"/>
  <c r="C50" i="52" s="1"/>
  <c r="G49" i="52"/>
  <c r="F49" i="52"/>
  <c r="D49" i="52" s="1"/>
  <c r="E49" i="52"/>
  <c r="B49" i="52"/>
  <c r="G48" i="52"/>
  <c r="F48" i="52"/>
  <c r="A48" i="52" s="1"/>
  <c r="E48" i="52"/>
  <c r="B48" i="52"/>
  <c r="G47" i="52"/>
  <c r="F47" i="52"/>
  <c r="A47" i="52" s="1"/>
  <c r="E47" i="52"/>
  <c r="B47" i="52"/>
  <c r="G46" i="52"/>
  <c r="F46" i="52"/>
  <c r="D46" i="52" s="1"/>
  <c r="E46" i="52"/>
  <c r="B46" i="52"/>
  <c r="G45" i="52"/>
  <c r="F45" i="52"/>
  <c r="A45" i="52" s="1"/>
  <c r="E45" i="52"/>
  <c r="B45" i="52"/>
  <c r="C45" i="52" s="1"/>
  <c r="G44" i="52"/>
  <c r="F44" i="52"/>
  <c r="A44" i="52" s="1"/>
  <c r="E44" i="52"/>
  <c r="B44" i="52"/>
  <c r="G43" i="52"/>
  <c r="F43" i="52"/>
  <c r="D43" i="52" s="1"/>
  <c r="E43" i="52"/>
  <c r="B43" i="52"/>
  <c r="G42" i="52"/>
  <c r="F42" i="52"/>
  <c r="A42" i="52" s="1"/>
  <c r="E42" i="52"/>
  <c r="B42" i="52"/>
  <c r="G41" i="52"/>
  <c r="F41" i="52"/>
  <c r="A41" i="52" s="1"/>
  <c r="E41" i="52"/>
  <c r="B41" i="52"/>
  <c r="C41" i="52" s="1"/>
  <c r="G40" i="52"/>
  <c r="F40" i="52"/>
  <c r="A40" i="52" s="1"/>
  <c r="E40" i="52"/>
  <c r="B40" i="52"/>
  <c r="G39" i="52"/>
  <c r="F39" i="52"/>
  <c r="D39" i="52" s="1"/>
  <c r="E39" i="52"/>
  <c r="B39" i="52"/>
  <c r="X40" i="52" s="1"/>
  <c r="G38" i="52"/>
  <c r="F38" i="52"/>
  <c r="D38" i="52" s="1"/>
  <c r="E38" i="52"/>
  <c r="B38" i="52"/>
  <c r="G37" i="52"/>
  <c r="F37" i="52"/>
  <c r="A37" i="52" s="1"/>
  <c r="E37" i="52"/>
  <c r="B37" i="52"/>
  <c r="G36" i="52"/>
  <c r="F36" i="52"/>
  <c r="D36" i="52" s="1"/>
  <c r="E36" i="52"/>
  <c r="B36" i="52"/>
  <c r="X37" i="52" s="1"/>
  <c r="G35" i="52"/>
  <c r="F35" i="52"/>
  <c r="A35" i="52" s="1"/>
  <c r="E35" i="52"/>
  <c r="B35" i="52"/>
  <c r="G34" i="52"/>
  <c r="F34" i="52"/>
  <c r="D34" i="52" s="1"/>
  <c r="E34" i="52"/>
  <c r="B34" i="52"/>
  <c r="G33" i="52"/>
  <c r="F33" i="52"/>
  <c r="E33" i="52"/>
  <c r="B33" i="52"/>
  <c r="G32" i="52"/>
  <c r="F32" i="52"/>
  <c r="A32" i="52" s="1"/>
  <c r="E32" i="52"/>
  <c r="B32" i="52"/>
  <c r="G31" i="52"/>
  <c r="F31" i="52"/>
  <c r="E31" i="52"/>
  <c r="B31" i="52"/>
  <c r="G30" i="52"/>
  <c r="F30" i="52"/>
  <c r="E30" i="52"/>
  <c r="B30" i="52"/>
  <c r="G29" i="52"/>
  <c r="F29" i="52"/>
  <c r="A29" i="52" s="1"/>
  <c r="E29" i="52"/>
  <c r="B29" i="52"/>
  <c r="G28" i="52"/>
  <c r="F28" i="52"/>
  <c r="D28" i="52" s="1"/>
  <c r="E28" i="52"/>
  <c r="B28" i="52"/>
  <c r="G27" i="52"/>
  <c r="F27" i="52"/>
  <c r="D27" i="52" s="1"/>
  <c r="E27" i="52"/>
  <c r="B27" i="52"/>
  <c r="G26" i="52"/>
  <c r="F26" i="52"/>
  <c r="D26" i="52" s="1"/>
  <c r="E26" i="52"/>
  <c r="B26" i="52"/>
  <c r="C26" i="52" s="1"/>
  <c r="G25" i="52"/>
  <c r="F25" i="52"/>
  <c r="E25" i="52"/>
  <c r="B25" i="52"/>
  <c r="C25" i="52" s="1"/>
  <c r="G24" i="52"/>
  <c r="F24" i="52"/>
  <c r="A24" i="52" s="1"/>
  <c r="E24" i="52"/>
  <c r="B24" i="52"/>
  <c r="X25" i="52" s="1"/>
  <c r="G23" i="52"/>
  <c r="F23" i="52"/>
  <c r="A23" i="52" s="1"/>
  <c r="E23" i="52"/>
  <c r="B23" i="52"/>
  <c r="G22" i="52"/>
  <c r="F22" i="52"/>
  <c r="D22" i="52" s="1"/>
  <c r="E22" i="52"/>
  <c r="B22" i="52"/>
  <c r="G21" i="52"/>
  <c r="F21" i="52"/>
  <c r="E21" i="52"/>
  <c r="B21" i="52"/>
  <c r="G20" i="52"/>
  <c r="F20" i="52"/>
  <c r="E20" i="52"/>
  <c r="B20" i="52"/>
  <c r="G19" i="52"/>
  <c r="F19" i="52"/>
  <c r="A19" i="52" s="1"/>
  <c r="E19" i="52"/>
  <c r="D19" i="52"/>
  <c r="B19" i="52"/>
  <c r="G18" i="52"/>
  <c r="F18" i="52"/>
  <c r="A18" i="52" s="1"/>
  <c r="E18" i="52"/>
  <c r="B18" i="52"/>
  <c r="G17" i="52"/>
  <c r="F17" i="52"/>
  <c r="E17" i="52"/>
  <c r="B17" i="52"/>
  <c r="G16" i="52"/>
  <c r="F16" i="52"/>
  <c r="D16" i="52" s="1"/>
  <c r="E16" i="52"/>
  <c r="B16" i="52"/>
  <c r="G15" i="52"/>
  <c r="F15" i="52"/>
  <c r="D15" i="52" s="1"/>
  <c r="E15" i="52"/>
  <c r="B15" i="52"/>
  <c r="G14" i="52"/>
  <c r="F14" i="52"/>
  <c r="E14" i="52"/>
  <c r="B14" i="52"/>
  <c r="G13" i="52"/>
  <c r="F13" i="52"/>
  <c r="A13" i="52" s="1"/>
  <c r="E13" i="52"/>
  <c r="B13" i="52"/>
  <c r="G12" i="52"/>
  <c r="F12" i="52"/>
  <c r="D12" i="52" s="1"/>
  <c r="E12" i="52"/>
  <c r="B12" i="52"/>
  <c r="X13" i="52" s="1"/>
  <c r="G11" i="52"/>
  <c r="F11" i="52"/>
  <c r="D11" i="52" s="1"/>
  <c r="E11" i="52"/>
  <c r="B11" i="52"/>
  <c r="C11" i="52" s="1"/>
  <c r="G10" i="52"/>
  <c r="F10" i="52"/>
  <c r="A10" i="52" s="1"/>
  <c r="E10" i="52"/>
  <c r="B10" i="52"/>
  <c r="C10" i="52" s="1"/>
  <c r="G9" i="52"/>
  <c r="F9" i="52"/>
  <c r="A9" i="52" s="1"/>
  <c r="E9" i="52"/>
  <c r="B9" i="52"/>
  <c r="X10" i="52" s="1"/>
  <c r="G8" i="52"/>
  <c r="F8" i="52"/>
  <c r="A8" i="52" s="1"/>
  <c r="E8" i="52"/>
  <c r="D8" i="52"/>
  <c r="B8" i="52"/>
  <c r="G7" i="52"/>
  <c r="F7" i="52"/>
  <c r="E7" i="52"/>
  <c r="B7" i="52"/>
  <c r="G6" i="52"/>
  <c r="F6" i="52"/>
  <c r="D6" i="52" s="1"/>
  <c r="E6" i="52"/>
  <c r="B6" i="52"/>
  <c r="G5" i="52"/>
  <c r="F5" i="52"/>
  <c r="E5" i="52"/>
  <c r="B5" i="52"/>
  <c r="G4" i="52"/>
  <c r="F4" i="52"/>
  <c r="D4" i="52" s="1"/>
  <c r="E4" i="52"/>
  <c r="B4" i="52"/>
  <c r="G3" i="52"/>
  <c r="F3" i="52"/>
  <c r="A3" i="52" s="1"/>
  <c r="E3" i="52"/>
  <c r="B3" i="52"/>
  <c r="X4" i="52" s="1"/>
  <c r="X82" i="51"/>
  <c r="X83" i="51" s="1"/>
  <c r="X84" i="51" s="1"/>
  <c r="X85" i="51" s="1"/>
  <c r="X86" i="51" s="1"/>
  <c r="X87" i="51" s="1"/>
  <c r="G56" i="51"/>
  <c r="F56" i="51"/>
  <c r="A56" i="51" s="1"/>
  <c r="E56" i="51"/>
  <c r="B56" i="51"/>
  <c r="G55" i="51"/>
  <c r="F55" i="51"/>
  <c r="A55" i="51" s="1"/>
  <c r="E55" i="51"/>
  <c r="B55" i="51"/>
  <c r="C55" i="51" s="1"/>
  <c r="G54" i="51"/>
  <c r="F54" i="51"/>
  <c r="D54" i="51" s="1"/>
  <c r="E54" i="51"/>
  <c r="B54" i="51"/>
  <c r="G53" i="51"/>
  <c r="F53" i="51"/>
  <c r="D53" i="51" s="1"/>
  <c r="E53" i="51"/>
  <c r="B53" i="51"/>
  <c r="C53" i="51" s="1"/>
  <c r="G52" i="51"/>
  <c r="F52" i="51"/>
  <c r="D52" i="51" s="1"/>
  <c r="E52" i="51"/>
  <c r="B52" i="51"/>
  <c r="G51" i="51"/>
  <c r="F51" i="51"/>
  <c r="E51" i="51"/>
  <c r="B51" i="51"/>
  <c r="G50" i="51"/>
  <c r="F50" i="51"/>
  <c r="D50" i="51" s="1"/>
  <c r="E50" i="51"/>
  <c r="B50" i="51"/>
  <c r="G49" i="51"/>
  <c r="F49" i="51"/>
  <c r="A49" i="51" s="1"/>
  <c r="E49" i="51"/>
  <c r="B49" i="51"/>
  <c r="G48" i="51"/>
  <c r="F48" i="51"/>
  <c r="A48" i="51" s="1"/>
  <c r="E48" i="51"/>
  <c r="B48" i="51"/>
  <c r="G47" i="51"/>
  <c r="F47" i="51"/>
  <c r="E47" i="51"/>
  <c r="B47" i="51"/>
  <c r="C47" i="51" s="1"/>
  <c r="G46" i="51"/>
  <c r="F46" i="51"/>
  <c r="D46" i="51" s="1"/>
  <c r="E46" i="51"/>
  <c r="B46" i="51"/>
  <c r="G45" i="51"/>
  <c r="F45" i="51"/>
  <c r="D45" i="51" s="1"/>
  <c r="E45" i="51"/>
  <c r="B45" i="51"/>
  <c r="G44" i="51"/>
  <c r="F44" i="51"/>
  <c r="A44" i="51" s="1"/>
  <c r="E44" i="51"/>
  <c r="B44" i="51"/>
  <c r="G43" i="51"/>
  <c r="F43" i="51"/>
  <c r="E43" i="51"/>
  <c r="B43" i="51"/>
  <c r="G42" i="51"/>
  <c r="F42" i="51"/>
  <c r="D42" i="51" s="1"/>
  <c r="E42" i="51"/>
  <c r="B42" i="51"/>
  <c r="G41" i="51"/>
  <c r="F41" i="51"/>
  <c r="A41" i="51" s="1"/>
  <c r="E41" i="51"/>
  <c r="B41" i="51"/>
  <c r="G40" i="51"/>
  <c r="F40" i="51"/>
  <c r="E40" i="51"/>
  <c r="B40" i="51"/>
  <c r="C40" i="51" s="1"/>
  <c r="G39" i="51"/>
  <c r="F39" i="51"/>
  <c r="D39" i="51" s="1"/>
  <c r="E39" i="51"/>
  <c r="B39" i="51"/>
  <c r="G38" i="51"/>
  <c r="F38" i="51"/>
  <c r="E38" i="51"/>
  <c r="B38" i="51"/>
  <c r="G37" i="51"/>
  <c r="F37" i="51"/>
  <c r="A37" i="51" s="1"/>
  <c r="E37" i="51"/>
  <c r="B37" i="51"/>
  <c r="G36" i="51"/>
  <c r="F36" i="51"/>
  <c r="D36" i="51" s="1"/>
  <c r="E36" i="51"/>
  <c r="B36" i="51"/>
  <c r="G35" i="51"/>
  <c r="F35" i="51"/>
  <c r="D35" i="51" s="1"/>
  <c r="E35" i="51"/>
  <c r="B35" i="51"/>
  <c r="G34" i="51"/>
  <c r="F34" i="51"/>
  <c r="D34" i="51" s="1"/>
  <c r="E34" i="51"/>
  <c r="B34" i="51"/>
  <c r="C34" i="51" s="1"/>
  <c r="G33" i="51"/>
  <c r="F33" i="51"/>
  <c r="E33" i="51"/>
  <c r="B33" i="51"/>
  <c r="G32" i="51"/>
  <c r="F32" i="51"/>
  <c r="E32" i="51"/>
  <c r="B32" i="51"/>
  <c r="G31" i="51"/>
  <c r="F31" i="51"/>
  <c r="D31" i="51" s="1"/>
  <c r="E31" i="51"/>
  <c r="B31" i="51"/>
  <c r="G30" i="51"/>
  <c r="F30" i="51"/>
  <c r="E30" i="51"/>
  <c r="B30" i="51"/>
  <c r="X31" i="51" s="1"/>
  <c r="G29" i="51"/>
  <c r="F29" i="51"/>
  <c r="E29" i="51"/>
  <c r="B29" i="51"/>
  <c r="G28" i="51"/>
  <c r="F28" i="51"/>
  <c r="A28" i="51" s="1"/>
  <c r="E28" i="51"/>
  <c r="B28" i="51"/>
  <c r="G27" i="51"/>
  <c r="F27" i="51"/>
  <c r="E27" i="51"/>
  <c r="B27" i="51"/>
  <c r="C27" i="51" s="1"/>
  <c r="G26" i="51"/>
  <c r="F26" i="51"/>
  <c r="A26" i="51" s="1"/>
  <c r="E26" i="51"/>
  <c r="B26" i="51"/>
  <c r="G25" i="51"/>
  <c r="F25" i="51"/>
  <c r="D25" i="51" s="1"/>
  <c r="E25" i="51"/>
  <c r="B25" i="51"/>
  <c r="G24" i="51"/>
  <c r="F24" i="51"/>
  <c r="D24" i="51" s="1"/>
  <c r="E24" i="51"/>
  <c r="B24" i="51"/>
  <c r="G23" i="51"/>
  <c r="F23" i="51"/>
  <c r="E23" i="51"/>
  <c r="B23" i="51"/>
  <c r="G22" i="51"/>
  <c r="F22" i="51"/>
  <c r="D22" i="51" s="1"/>
  <c r="E22" i="51"/>
  <c r="B22" i="51"/>
  <c r="G21" i="51"/>
  <c r="F21" i="51"/>
  <c r="A21" i="51" s="1"/>
  <c r="E21" i="51"/>
  <c r="B21" i="51"/>
  <c r="G20" i="51"/>
  <c r="F20" i="51"/>
  <c r="A20" i="51" s="1"/>
  <c r="E20" i="51"/>
  <c r="B20" i="51"/>
  <c r="G19" i="51"/>
  <c r="F19" i="51"/>
  <c r="A19" i="51" s="1"/>
  <c r="E19" i="51"/>
  <c r="B19" i="51"/>
  <c r="G18" i="51"/>
  <c r="F18" i="51"/>
  <c r="D18" i="51" s="1"/>
  <c r="E18" i="51"/>
  <c r="B18" i="51"/>
  <c r="G17" i="51"/>
  <c r="F17" i="51"/>
  <c r="D17" i="51" s="1"/>
  <c r="E17" i="51"/>
  <c r="B17" i="51"/>
  <c r="G16" i="51"/>
  <c r="F16" i="51"/>
  <c r="D16" i="51" s="1"/>
  <c r="E16" i="51"/>
  <c r="B16" i="51"/>
  <c r="G15" i="51"/>
  <c r="F15" i="51"/>
  <c r="E15" i="51"/>
  <c r="B15" i="51"/>
  <c r="G14" i="51"/>
  <c r="F14" i="51"/>
  <c r="E14" i="51"/>
  <c r="B14" i="51"/>
  <c r="C14" i="51" s="1"/>
  <c r="G13" i="51"/>
  <c r="F13" i="51"/>
  <c r="D13" i="51" s="1"/>
  <c r="E13" i="51"/>
  <c r="B13" i="51"/>
  <c r="G12" i="51"/>
  <c r="F12" i="51"/>
  <c r="D12" i="51" s="1"/>
  <c r="E12" i="51"/>
  <c r="B12" i="51"/>
  <c r="X13" i="51" s="1"/>
  <c r="G11" i="51"/>
  <c r="F11" i="51"/>
  <c r="D11" i="51" s="1"/>
  <c r="E11" i="51"/>
  <c r="B11" i="51"/>
  <c r="G10" i="51"/>
  <c r="F10" i="51"/>
  <c r="D10" i="51" s="1"/>
  <c r="E10" i="51"/>
  <c r="B10" i="51"/>
  <c r="G9" i="51"/>
  <c r="F9" i="51"/>
  <c r="A9" i="51" s="1"/>
  <c r="E9" i="51"/>
  <c r="B9" i="51"/>
  <c r="G8" i="51"/>
  <c r="F8" i="51"/>
  <c r="E8" i="51"/>
  <c r="B8" i="51"/>
  <c r="G7" i="51"/>
  <c r="F7" i="51"/>
  <c r="A7" i="51" s="1"/>
  <c r="E7" i="51"/>
  <c r="B7" i="51"/>
  <c r="C7" i="51" s="1"/>
  <c r="G6" i="51"/>
  <c r="F6" i="51"/>
  <c r="A6" i="51" s="1"/>
  <c r="E6" i="51"/>
  <c r="B6" i="51"/>
  <c r="G5" i="51"/>
  <c r="F5" i="51"/>
  <c r="E5" i="51"/>
  <c r="B5" i="51"/>
  <c r="G4" i="51"/>
  <c r="F4" i="51"/>
  <c r="E4" i="51"/>
  <c r="B4" i="51"/>
  <c r="G3" i="51"/>
  <c r="F3" i="51"/>
  <c r="D3" i="51" s="1"/>
  <c r="E3" i="51"/>
  <c r="B3" i="51"/>
  <c r="X82" i="50"/>
  <c r="X83" i="50" s="1"/>
  <c r="X84" i="50" s="1"/>
  <c r="X85" i="50" s="1"/>
  <c r="X86" i="50" s="1"/>
  <c r="X87" i="50" s="1"/>
  <c r="G56" i="50"/>
  <c r="F56" i="50"/>
  <c r="A56" i="50" s="1"/>
  <c r="E56" i="50"/>
  <c r="B56" i="50"/>
  <c r="G55" i="50"/>
  <c r="F55" i="50"/>
  <c r="A55" i="50" s="1"/>
  <c r="E55" i="50"/>
  <c r="B55" i="50"/>
  <c r="C55" i="50" s="1"/>
  <c r="G54" i="50"/>
  <c r="F54" i="50"/>
  <c r="D54" i="50" s="1"/>
  <c r="E54" i="50"/>
  <c r="B54" i="50"/>
  <c r="G53" i="50"/>
  <c r="F53" i="50"/>
  <c r="A53" i="50" s="1"/>
  <c r="E53" i="50"/>
  <c r="B53" i="50"/>
  <c r="C53" i="50" s="1"/>
  <c r="G52" i="50"/>
  <c r="F52" i="50"/>
  <c r="E52" i="50"/>
  <c r="B52" i="50"/>
  <c r="G51" i="50"/>
  <c r="F51" i="50"/>
  <c r="E51" i="50"/>
  <c r="B51" i="50"/>
  <c r="X52" i="50" s="1"/>
  <c r="G50" i="50"/>
  <c r="F50" i="50"/>
  <c r="D50" i="50" s="1"/>
  <c r="E50" i="50"/>
  <c r="B50" i="50"/>
  <c r="G49" i="50"/>
  <c r="F49" i="50"/>
  <c r="D49" i="50" s="1"/>
  <c r="E49" i="50"/>
  <c r="B49" i="50"/>
  <c r="G48" i="50"/>
  <c r="F48" i="50"/>
  <c r="A48" i="50" s="1"/>
  <c r="E48" i="50"/>
  <c r="B48" i="50"/>
  <c r="X49" i="50" s="1"/>
  <c r="G47" i="50"/>
  <c r="F47" i="50"/>
  <c r="D47" i="50" s="1"/>
  <c r="E47" i="50"/>
  <c r="B47" i="50"/>
  <c r="C47" i="50" s="1"/>
  <c r="G46" i="50"/>
  <c r="F46" i="50"/>
  <c r="E46" i="50"/>
  <c r="B46" i="50"/>
  <c r="C46" i="50" s="1"/>
  <c r="G45" i="50"/>
  <c r="F45" i="50"/>
  <c r="D45" i="50" s="1"/>
  <c r="E45" i="50"/>
  <c r="B45" i="50"/>
  <c r="G44" i="50"/>
  <c r="F44" i="50"/>
  <c r="D44" i="50" s="1"/>
  <c r="E44" i="50"/>
  <c r="B44" i="50"/>
  <c r="C44" i="50" s="1"/>
  <c r="G43" i="50"/>
  <c r="F43" i="50"/>
  <c r="D43" i="50" s="1"/>
  <c r="E43" i="50"/>
  <c r="B43" i="50"/>
  <c r="G42" i="50"/>
  <c r="F42" i="50"/>
  <c r="E42" i="50"/>
  <c r="B42" i="50"/>
  <c r="X43" i="50" s="1"/>
  <c r="G41" i="50"/>
  <c r="F41" i="50"/>
  <c r="E41" i="50"/>
  <c r="B41" i="50"/>
  <c r="C41" i="50" s="1"/>
  <c r="G40" i="50"/>
  <c r="F40" i="50"/>
  <c r="A40" i="50" s="1"/>
  <c r="E40" i="50"/>
  <c r="B40" i="50"/>
  <c r="G39" i="50"/>
  <c r="F39" i="50"/>
  <c r="A39" i="50" s="1"/>
  <c r="E39" i="50"/>
  <c r="B39" i="50"/>
  <c r="G38" i="50"/>
  <c r="F38" i="50"/>
  <c r="D38" i="50" s="1"/>
  <c r="E38" i="50"/>
  <c r="B38" i="50"/>
  <c r="G37" i="50"/>
  <c r="F37" i="50"/>
  <c r="A37" i="50" s="1"/>
  <c r="E37" i="50"/>
  <c r="B37" i="50"/>
  <c r="C37" i="50" s="1"/>
  <c r="G36" i="50"/>
  <c r="F36" i="50"/>
  <c r="D36" i="50" s="1"/>
  <c r="E36" i="50"/>
  <c r="B36" i="50"/>
  <c r="G35" i="50"/>
  <c r="F35" i="50"/>
  <c r="E35" i="50"/>
  <c r="B35" i="50"/>
  <c r="C35" i="50" s="1"/>
  <c r="G34" i="50"/>
  <c r="F34" i="50"/>
  <c r="A34" i="50" s="1"/>
  <c r="E34" i="50"/>
  <c r="B34" i="50"/>
  <c r="C34" i="50" s="1"/>
  <c r="G33" i="50"/>
  <c r="F33" i="50"/>
  <c r="E33" i="50"/>
  <c r="B33" i="50"/>
  <c r="G32" i="50"/>
  <c r="F32" i="50"/>
  <c r="A32" i="50" s="1"/>
  <c r="E32" i="50"/>
  <c r="B32" i="50"/>
  <c r="G31" i="50"/>
  <c r="F31" i="50"/>
  <c r="D31" i="50" s="1"/>
  <c r="E31" i="50"/>
  <c r="B31" i="50"/>
  <c r="G30" i="50"/>
  <c r="F30" i="50"/>
  <c r="A30" i="50" s="1"/>
  <c r="E30" i="50"/>
  <c r="B30" i="50"/>
  <c r="G29" i="50"/>
  <c r="F29" i="50"/>
  <c r="A29" i="50" s="1"/>
  <c r="E29" i="50"/>
  <c r="B29" i="50"/>
  <c r="C29" i="50" s="1"/>
  <c r="G28" i="50"/>
  <c r="F28" i="50"/>
  <c r="D28" i="50" s="1"/>
  <c r="E28" i="50"/>
  <c r="B28" i="50"/>
  <c r="G27" i="50"/>
  <c r="F27" i="50"/>
  <c r="D27" i="50" s="1"/>
  <c r="E27" i="50"/>
  <c r="B27" i="50"/>
  <c r="G26" i="50"/>
  <c r="F26" i="50"/>
  <c r="D26" i="50" s="1"/>
  <c r="E26" i="50"/>
  <c r="B26" i="50"/>
  <c r="G25" i="50"/>
  <c r="F25" i="50"/>
  <c r="D25" i="50" s="1"/>
  <c r="E25" i="50"/>
  <c r="B25" i="50"/>
  <c r="G24" i="50"/>
  <c r="F24" i="50"/>
  <c r="D24" i="50" s="1"/>
  <c r="E24" i="50"/>
  <c r="B24" i="50"/>
  <c r="G23" i="50"/>
  <c r="F23" i="50"/>
  <c r="A23" i="50" s="1"/>
  <c r="E23" i="50"/>
  <c r="B23" i="50"/>
  <c r="G22" i="50"/>
  <c r="F22" i="50"/>
  <c r="A22" i="50" s="1"/>
  <c r="E22" i="50"/>
  <c r="B22" i="50"/>
  <c r="C22" i="50" s="1"/>
  <c r="G21" i="50"/>
  <c r="F21" i="50"/>
  <c r="D21" i="50" s="1"/>
  <c r="E21" i="50"/>
  <c r="B21" i="50"/>
  <c r="G20" i="50"/>
  <c r="F20" i="50"/>
  <c r="D20" i="50" s="1"/>
  <c r="E20" i="50"/>
  <c r="B20" i="50"/>
  <c r="G19" i="50"/>
  <c r="F19" i="50"/>
  <c r="A19" i="50" s="1"/>
  <c r="E19" i="50"/>
  <c r="B19" i="50"/>
  <c r="G18" i="50"/>
  <c r="F18" i="50"/>
  <c r="D18" i="50" s="1"/>
  <c r="E18" i="50"/>
  <c r="B18" i="50"/>
  <c r="C18" i="50" s="1"/>
  <c r="G17" i="50"/>
  <c r="F17" i="50"/>
  <c r="A17" i="50" s="1"/>
  <c r="E17" i="50"/>
  <c r="B17" i="50"/>
  <c r="C17" i="50" s="1"/>
  <c r="G16" i="50"/>
  <c r="F16" i="50"/>
  <c r="A16" i="50" s="1"/>
  <c r="E16" i="50"/>
  <c r="B16" i="50"/>
  <c r="G15" i="50"/>
  <c r="F15" i="50"/>
  <c r="A15" i="50" s="1"/>
  <c r="E15" i="50"/>
  <c r="B15" i="50"/>
  <c r="X16" i="50" s="1"/>
  <c r="G14" i="50"/>
  <c r="F14" i="50"/>
  <c r="E14" i="50"/>
  <c r="B14" i="50"/>
  <c r="G13" i="50"/>
  <c r="F13" i="50"/>
  <c r="A13" i="50" s="1"/>
  <c r="E13" i="50"/>
  <c r="B13" i="50"/>
  <c r="C13" i="50" s="1"/>
  <c r="G12" i="50"/>
  <c r="F12" i="50"/>
  <c r="A12" i="50" s="1"/>
  <c r="E12" i="50"/>
  <c r="D12" i="50"/>
  <c r="B12" i="50"/>
  <c r="G11" i="50"/>
  <c r="F11" i="50"/>
  <c r="D11" i="50" s="1"/>
  <c r="E11" i="50"/>
  <c r="B11" i="50"/>
  <c r="G10" i="50"/>
  <c r="F10" i="50"/>
  <c r="A10" i="50" s="1"/>
  <c r="E10" i="50"/>
  <c r="B10" i="50"/>
  <c r="C10" i="50" s="1"/>
  <c r="G9" i="50"/>
  <c r="F9" i="50"/>
  <c r="D9" i="50" s="1"/>
  <c r="E9" i="50"/>
  <c r="B9" i="50"/>
  <c r="G8" i="50"/>
  <c r="F8" i="50"/>
  <c r="D8" i="50" s="1"/>
  <c r="E8" i="50"/>
  <c r="B8" i="50"/>
  <c r="G7" i="50"/>
  <c r="F7" i="50"/>
  <c r="D7" i="50" s="1"/>
  <c r="E7" i="50"/>
  <c r="B7" i="50"/>
  <c r="G6" i="50"/>
  <c r="F6" i="50"/>
  <c r="D6" i="50" s="1"/>
  <c r="E6" i="50"/>
  <c r="B6" i="50"/>
  <c r="G5" i="50"/>
  <c r="F5" i="50"/>
  <c r="E5" i="50"/>
  <c r="B5" i="50"/>
  <c r="C5" i="50" s="1"/>
  <c r="G4" i="50"/>
  <c r="F4" i="50"/>
  <c r="D4" i="50" s="1"/>
  <c r="E4" i="50"/>
  <c r="B4" i="50"/>
  <c r="G3" i="50"/>
  <c r="F3" i="50"/>
  <c r="A3" i="50" s="1"/>
  <c r="E3" i="50"/>
  <c r="B3" i="50"/>
  <c r="X82" i="49"/>
  <c r="X83" i="49" s="1"/>
  <c r="X84" i="49" s="1"/>
  <c r="X85" i="49" s="1"/>
  <c r="X86" i="49" s="1"/>
  <c r="X87" i="49" s="1"/>
  <c r="G56" i="49"/>
  <c r="F56" i="49"/>
  <c r="E56" i="49"/>
  <c r="B56" i="49"/>
  <c r="G55" i="49"/>
  <c r="F55" i="49"/>
  <c r="A55" i="49" s="1"/>
  <c r="E55" i="49"/>
  <c r="D55" i="49"/>
  <c r="B55" i="49"/>
  <c r="G54" i="49"/>
  <c r="F54" i="49"/>
  <c r="A54" i="49" s="1"/>
  <c r="E54" i="49"/>
  <c r="B54" i="49"/>
  <c r="G53" i="49"/>
  <c r="F53" i="49"/>
  <c r="A53" i="49" s="1"/>
  <c r="E53" i="49"/>
  <c r="B53" i="49"/>
  <c r="C53" i="49" s="1"/>
  <c r="G52" i="49"/>
  <c r="F52" i="49"/>
  <c r="E52" i="49"/>
  <c r="B52" i="49"/>
  <c r="G51" i="49"/>
  <c r="F51" i="49"/>
  <c r="E51" i="49"/>
  <c r="B51" i="49"/>
  <c r="G50" i="49"/>
  <c r="F50" i="49"/>
  <c r="A50" i="49" s="1"/>
  <c r="E50" i="49"/>
  <c r="B50" i="49"/>
  <c r="C50" i="49" s="1"/>
  <c r="G49" i="49"/>
  <c r="F49" i="49"/>
  <c r="E49" i="49"/>
  <c r="B49" i="49"/>
  <c r="G48" i="49"/>
  <c r="F48" i="49"/>
  <c r="E48" i="49"/>
  <c r="B48" i="49"/>
  <c r="G47" i="49"/>
  <c r="F47" i="49"/>
  <c r="E47" i="49"/>
  <c r="B47" i="49"/>
  <c r="C47" i="49" s="1"/>
  <c r="G46" i="49"/>
  <c r="F46" i="49"/>
  <c r="D46" i="49" s="1"/>
  <c r="E46" i="49"/>
  <c r="B46" i="49"/>
  <c r="G45" i="49"/>
  <c r="F45" i="49"/>
  <c r="D45" i="49" s="1"/>
  <c r="E45" i="49"/>
  <c r="B45" i="49"/>
  <c r="G44" i="49"/>
  <c r="F44" i="49"/>
  <c r="E44" i="49"/>
  <c r="B44" i="49"/>
  <c r="G43" i="49"/>
  <c r="F43" i="49"/>
  <c r="D43" i="49" s="1"/>
  <c r="E43" i="49"/>
  <c r="B43" i="49"/>
  <c r="G42" i="49"/>
  <c r="F42" i="49"/>
  <c r="A42" i="49" s="1"/>
  <c r="E42" i="49"/>
  <c r="B42" i="49"/>
  <c r="X43" i="49" s="1"/>
  <c r="G41" i="49"/>
  <c r="F41" i="49"/>
  <c r="A41" i="49" s="1"/>
  <c r="E41" i="49"/>
  <c r="B41" i="49"/>
  <c r="C41" i="49" s="1"/>
  <c r="G40" i="49"/>
  <c r="F40" i="49"/>
  <c r="A40" i="49" s="1"/>
  <c r="E40" i="49"/>
  <c r="B40" i="49"/>
  <c r="C40" i="49" s="1"/>
  <c r="G39" i="49"/>
  <c r="F39" i="49"/>
  <c r="A39" i="49" s="1"/>
  <c r="E39" i="49"/>
  <c r="B39" i="49"/>
  <c r="X40" i="49" s="1"/>
  <c r="G38" i="49"/>
  <c r="F38" i="49"/>
  <c r="D38" i="49" s="1"/>
  <c r="E38" i="49"/>
  <c r="B38" i="49"/>
  <c r="G37" i="49"/>
  <c r="F37" i="49"/>
  <c r="A37" i="49" s="1"/>
  <c r="E37" i="49"/>
  <c r="B37" i="49"/>
  <c r="C37" i="49" s="1"/>
  <c r="G36" i="49"/>
  <c r="F36" i="49"/>
  <c r="D36" i="49" s="1"/>
  <c r="E36" i="49"/>
  <c r="B36" i="49"/>
  <c r="X37" i="49" s="1"/>
  <c r="G35" i="49"/>
  <c r="F35" i="49"/>
  <c r="A35" i="49" s="1"/>
  <c r="E35" i="49"/>
  <c r="B35" i="49"/>
  <c r="G34" i="49"/>
  <c r="F34" i="49"/>
  <c r="D34" i="49" s="1"/>
  <c r="E34" i="49"/>
  <c r="B34" i="49"/>
  <c r="G33" i="49"/>
  <c r="F33" i="49"/>
  <c r="A33" i="49" s="1"/>
  <c r="E33" i="49"/>
  <c r="B33" i="49"/>
  <c r="X34" i="49" s="1"/>
  <c r="G32" i="49"/>
  <c r="F32" i="49"/>
  <c r="E32" i="49"/>
  <c r="B32" i="49"/>
  <c r="G31" i="49"/>
  <c r="F31" i="49"/>
  <c r="A31" i="49" s="1"/>
  <c r="E31" i="49"/>
  <c r="B31" i="49"/>
  <c r="C31" i="49" s="1"/>
  <c r="G30" i="49"/>
  <c r="F30" i="49"/>
  <c r="E30" i="49"/>
  <c r="B30" i="49"/>
  <c r="G29" i="49"/>
  <c r="F29" i="49"/>
  <c r="D29" i="49" s="1"/>
  <c r="E29" i="49"/>
  <c r="B29" i="49"/>
  <c r="G28" i="49"/>
  <c r="F28" i="49"/>
  <c r="E28" i="49"/>
  <c r="B28" i="49"/>
  <c r="C28" i="49" s="1"/>
  <c r="G27" i="49"/>
  <c r="F27" i="49"/>
  <c r="E27" i="49"/>
  <c r="B27" i="49"/>
  <c r="G26" i="49"/>
  <c r="F26" i="49"/>
  <c r="A26" i="49" s="1"/>
  <c r="E26" i="49"/>
  <c r="B26" i="49"/>
  <c r="G25" i="49"/>
  <c r="F25" i="49"/>
  <c r="E25" i="49"/>
  <c r="B25" i="49"/>
  <c r="G24" i="49"/>
  <c r="F24" i="49"/>
  <c r="A24" i="49" s="1"/>
  <c r="E24" i="49"/>
  <c r="B24" i="49"/>
  <c r="G23" i="49"/>
  <c r="F23" i="49"/>
  <c r="D23" i="49" s="1"/>
  <c r="E23" i="49"/>
  <c r="B23" i="49"/>
  <c r="G22" i="49"/>
  <c r="F22" i="49"/>
  <c r="D22" i="49" s="1"/>
  <c r="E22" i="49"/>
  <c r="B22" i="49"/>
  <c r="G21" i="49"/>
  <c r="F21" i="49"/>
  <c r="A21" i="49" s="1"/>
  <c r="E21" i="49"/>
  <c r="B21" i="49"/>
  <c r="G20" i="49"/>
  <c r="F20" i="49"/>
  <c r="D20" i="49" s="1"/>
  <c r="E20" i="49"/>
  <c r="B20" i="49"/>
  <c r="G19" i="49"/>
  <c r="F19" i="49"/>
  <c r="E19" i="49"/>
  <c r="B19" i="49"/>
  <c r="G18" i="49"/>
  <c r="F18" i="49"/>
  <c r="E18" i="49"/>
  <c r="B18" i="49"/>
  <c r="G17" i="49"/>
  <c r="F17" i="49"/>
  <c r="E17" i="49"/>
  <c r="B17" i="49"/>
  <c r="G16" i="49"/>
  <c r="F16" i="49"/>
  <c r="A16" i="49" s="1"/>
  <c r="E16" i="49"/>
  <c r="B16" i="49"/>
  <c r="C16" i="49" s="1"/>
  <c r="G15" i="49"/>
  <c r="F15" i="49"/>
  <c r="D15" i="49" s="1"/>
  <c r="E15" i="49"/>
  <c r="B15" i="49"/>
  <c r="G14" i="49"/>
  <c r="F14" i="49"/>
  <c r="A14" i="49" s="1"/>
  <c r="E14" i="49"/>
  <c r="B14" i="49"/>
  <c r="G13" i="49"/>
  <c r="F13" i="49"/>
  <c r="D13" i="49" s="1"/>
  <c r="E13" i="49"/>
  <c r="B13" i="49"/>
  <c r="G12" i="49"/>
  <c r="F12" i="49"/>
  <c r="D12" i="49" s="1"/>
  <c r="E12" i="49"/>
  <c r="B12" i="49"/>
  <c r="C12" i="49" s="1"/>
  <c r="G11" i="49"/>
  <c r="F11" i="49"/>
  <c r="A11" i="49" s="1"/>
  <c r="E11" i="49"/>
  <c r="B11" i="49"/>
  <c r="G10" i="49"/>
  <c r="F10" i="49"/>
  <c r="A10" i="49" s="1"/>
  <c r="E10" i="49"/>
  <c r="B10" i="49"/>
  <c r="G9" i="49"/>
  <c r="F9" i="49"/>
  <c r="D9" i="49" s="1"/>
  <c r="E9" i="49"/>
  <c r="B9" i="49"/>
  <c r="G8" i="49"/>
  <c r="F8" i="49"/>
  <c r="D8" i="49" s="1"/>
  <c r="E8" i="49"/>
  <c r="B8" i="49"/>
  <c r="G7" i="49"/>
  <c r="F7" i="49"/>
  <c r="D7" i="49" s="1"/>
  <c r="E7" i="49"/>
  <c r="B7" i="49"/>
  <c r="G6" i="49"/>
  <c r="F6" i="49"/>
  <c r="E6" i="49"/>
  <c r="B6" i="49"/>
  <c r="G5" i="49"/>
  <c r="F5" i="49"/>
  <c r="D5" i="49" s="1"/>
  <c r="E5" i="49"/>
  <c r="B5" i="49"/>
  <c r="C5" i="49" s="1"/>
  <c r="G4" i="49"/>
  <c r="F4" i="49"/>
  <c r="D4" i="49" s="1"/>
  <c r="E4" i="49"/>
  <c r="B4" i="49"/>
  <c r="C4" i="49" s="1"/>
  <c r="G3" i="49"/>
  <c r="F3" i="49"/>
  <c r="D3" i="49" s="1"/>
  <c r="E3" i="49"/>
  <c r="B3" i="49"/>
  <c r="X4" i="49" s="1"/>
  <c r="AA82" i="48"/>
  <c r="AA83" i="48" s="1"/>
  <c r="AA84" i="48" s="1"/>
  <c r="AA85" i="48" s="1"/>
  <c r="AA86" i="48" s="1"/>
  <c r="AA87" i="48" s="1"/>
  <c r="G56" i="48"/>
  <c r="F56" i="48"/>
  <c r="A56" i="48" s="1"/>
  <c r="E56" i="48"/>
  <c r="B56" i="48"/>
  <c r="G55" i="48"/>
  <c r="F55" i="48"/>
  <c r="A55" i="48" s="1"/>
  <c r="E55" i="48"/>
  <c r="B55" i="48"/>
  <c r="C55" i="48" s="1"/>
  <c r="G54" i="48"/>
  <c r="F54" i="48"/>
  <c r="E54" i="48"/>
  <c r="B54" i="48"/>
  <c r="G53" i="48"/>
  <c r="F53" i="48"/>
  <c r="D53" i="48" s="1"/>
  <c r="E53" i="48"/>
  <c r="B53" i="48"/>
  <c r="C53" i="48" s="1"/>
  <c r="G52" i="48"/>
  <c r="F52" i="48"/>
  <c r="D52" i="48" s="1"/>
  <c r="E52" i="48"/>
  <c r="B52" i="48"/>
  <c r="G51" i="48"/>
  <c r="F51" i="48"/>
  <c r="D51" i="48" s="1"/>
  <c r="E51" i="48"/>
  <c r="B51" i="48"/>
  <c r="AA52" i="48" s="1"/>
  <c r="G50" i="48"/>
  <c r="F50" i="48"/>
  <c r="A50" i="48" s="1"/>
  <c r="E50" i="48"/>
  <c r="B50" i="48"/>
  <c r="C50" i="48" s="1"/>
  <c r="G49" i="48"/>
  <c r="F49" i="48"/>
  <c r="E49" i="48"/>
  <c r="B49" i="48"/>
  <c r="G48" i="48"/>
  <c r="F48" i="48"/>
  <c r="A48" i="48" s="1"/>
  <c r="E48" i="48"/>
  <c r="B48" i="48"/>
  <c r="G47" i="48"/>
  <c r="F47" i="48"/>
  <c r="A47" i="48" s="1"/>
  <c r="E47" i="48"/>
  <c r="B47" i="48"/>
  <c r="G46" i="48"/>
  <c r="F46" i="48"/>
  <c r="D46" i="48" s="1"/>
  <c r="E46" i="48"/>
  <c r="B46" i="48"/>
  <c r="G45" i="48"/>
  <c r="F45" i="48"/>
  <c r="D45" i="48" s="1"/>
  <c r="E45" i="48"/>
  <c r="B45" i="48"/>
  <c r="G44" i="48"/>
  <c r="F44" i="48"/>
  <c r="D44" i="48" s="1"/>
  <c r="E44" i="48"/>
  <c r="B44" i="48"/>
  <c r="G43" i="48"/>
  <c r="F43" i="48"/>
  <c r="D43" i="48" s="1"/>
  <c r="E43" i="48"/>
  <c r="B43" i="48"/>
  <c r="G42" i="48"/>
  <c r="F42" i="48"/>
  <c r="A42" i="48" s="1"/>
  <c r="E42" i="48"/>
  <c r="B42" i="48"/>
  <c r="G41" i="48"/>
  <c r="F41" i="48"/>
  <c r="E41" i="48"/>
  <c r="B41" i="48"/>
  <c r="C41" i="48" s="1"/>
  <c r="G40" i="48"/>
  <c r="F40" i="48"/>
  <c r="E40" i="48"/>
  <c r="B40" i="48"/>
  <c r="G39" i="48"/>
  <c r="F39" i="48"/>
  <c r="E39" i="48"/>
  <c r="B39" i="48"/>
  <c r="C39" i="48" s="1"/>
  <c r="G38" i="48"/>
  <c r="F38" i="48"/>
  <c r="A38" i="48" s="1"/>
  <c r="E38" i="48"/>
  <c r="B38" i="48"/>
  <c r="G37" i="48"/>
  <c r="F37" i="48"/>
  <c r="A37" i="48" s="1"/>
  <c r="E37" i="48"/>
  <c r="B37" i="48"/>
  <c r="G36" i="48"/>
  <c r="F36" i="48"/>
  <c r="A36" i="48" s="1"/>
  <c r="E36" i="48"/>
  <c r="B36" i="48"/>
  <c r="C36" i="48" s="1"/>
  <c r="G35" i="48"/>
  <c r="F35" i="48"/>
  <c r="D35" i="48" s="1"/>
  <c r="E35" i="48"/>
  <c r="B35" i="48"/>
  <c r="G34" i="48"/>
  <c r="F34" i="48"/>
  <c r="A34" i="48" s="1"/>
  <c r="E34" i="48"/>
  <c r="B34" i="48"/>
  <c r="G33" i="48"/>
  <c r="F33" i="48"/>
  <c r="D33" i="48" s="1"/>
  <c r="E33" i="48"/>
  <c r="B33" i="48"/>
  <c r="C33" i="48" s="1"/>
  <c r="G32" i="48"/>
  <c r="F32" i="48"/>
  <c r="E32" i="48"/>
  <c r="B32" i="48"/>
  <c r="G31" i="48"/>
  <c r="F31" i="48"/>
  <c r="D31" i="48" s="1"/>
  <c r="E31" i="48"/>
  <c r="B31" i="48"/>
  <c r="G30" i="48"/>
  <c r="F30" i="48"/>
  <c r="E30" i="48"/>
  <c r="B30" i="48"/>
  <c r="C30" i="48" s="1"/>
  <c r="G29" i="48"/>
  <c r="F29" i="48"/>
  <c r="D29" i="48" s="1"/>
  <c r="E29" i="48"/>
  <c r="B29" i="48"/>
  <c r="G28" i="48"/>
  <c r="F28" i="48"/>
  <c r="E28" i="48"/>
  <c r="B28" i="48"/>
  <c r="G27" i="48"/>
  <c r="F27" i="48"/>
  <c r="D27" i="48" s="1"/>
  <c r="E27" i="48"/>
  <c r="B27" i="48"/>
  <c r="C27" i="48" s="1"/>
  <c r="G26" i="48"/>
  <c r="F26" i="48"/>
  <c r="E26" i="48"/>
  <c r="B26" i="48"/>
  <c r="G25" i="48"/>
  <c r="F25" i="48"/>
  <c r="D25" i="48" s="1"/>
  <c r="E25" i="48"/>
  <c r="B25" i="48"/>
  <c r="G24" i="48"/>
  <c r="F24" i="48"/>
  <c r="A24" i="48" s="1"/>
  <c r="E24" i="48"/>
  <c r="B24" i="48"/>
  <c r="G23" i="48"/>
  <c r="F23" i="48"/>
  <c r="A23" i="48" s="1"/>
  <c r="E23" i="48"/>
  <c r="B23" i="48"/>
  <c r="G22" i="48"/>
  <c r="F22" i="48"/>
  <c r="D22" i="48" s="1"/>
  <c r="E22" i="48"/>
  <c r="B22" i="48"/>
  <c r="C22" i="48" s="1"/>
  <c r="G21" i="48"/>
  <c r="F21" i="48"/>
  <c r="A21" i="48" s="1"/>
  <c r="E21" i="48"/>
  <c r="B21" i="48"/>
  <c r="G20" i="48"/>
  <c r="F20" i="48"/>
  <c r="A20" i="48" s="1"/>
  <c r="E20" i="48"/>
  <c r="B20" i="48"/>
  <c r="G19" i="48"/>
  <c r="F19" i="48"/>
  <c r="D19" i="48" s="1"/>
  <c r="E19" i="48"/>
  <c r="B19" i="48"/>
  <c r="C19" i="48" s="1"/>
  <c r="G18" i="48"/>
  <c r="F18" i="48"/>
  <c r="E18" i="48"/>
  <c r="B18" i="48"/>
  <c r="G17" i="48"/>
  <c r="F17" i="48"/>
  <c r="D17" i="48" s="1"/>
  <c r="E17" i="48"/>
  <c r="B17" i="48"/>
  <c r="C17" i="48" s="1"/>
  <c r="G16" i="48"/>
  <c r="F16" i="48"/>
  <c r="A16" i="48" s="1"/>
  <c r="E16" i="48"/>
  <c r="B16" i="48"/>
  <c r="G15" i="48"/>
  <c r="F15" i="48"/>
  <c r="E15" i="48"/>
  <c r="B15" i="48"/>
  <c r="G14" i="48"/>
  <c r="F14" i="48"/>
  <c r="A14" i="48" s="1"/>
  <c r="E14" i="48"/>
  <c r="B14" i="48"/>
  <c r="G13" i="48"/>
  <c r="F13" i="48"/>
  <c r="E13" i="48"/>
  <c r="B13" i="48"/>
  <c r="C13" i="48" s="1"/>
  <c r="G12" i="48"/>
  <c r="F12" i="48"/>
  <c r="A12" i="48" s="1"/>
  <c r="E12" i="48"/>
  <c r="B12" i="48"/>
  <c r="G11" i="48"/>
  <c r="F11" i="48"/>
  <c r="A11" i="48" s="1"/>
  <c r="E11" i="48"/>
  <c r="B11" i="48"/>
  <c r="G10" i="48"/>
  <c r="F10" i="48"/>
  <c r="D10" i="48" s="1"/>
  <c r="E10" i="48"/>
  <c r="B10" i="48"/>
  <c r="C10" i="48" s="1"/>
  <c r="G9" i="48"/>
  <c r="F9" i="48"/>
  <c r="D9" i="48" s="1"/>
  <c r="E9" i="48"/>
  <c r="B9" i="48"/>
  <c r="AA10" i="48" s="1"/>
  <c r="G8" i="48"/>
  <c r="F8" i="48"/>
  <c r="D8" i="48" s="1"/>
  <c r="E8" i="48"/>
  <c r="B8" i="48"/>
  <c r="G7" i="48"/>
  <c r="F7" i="48"/>
  <c r="E7" i="48"/>
  <c r="B7" i="48"/>
  <c r="G6" i="48"/>
  <c r="F6" i="48"/>
  <c r="D6" i="48" s="1"/>
  <c r="E6" i="48"/>
  <c r="B6" i="48"/>
  <c r="G5" i="48"/>
  <c r="F5" i="48"/>
  <c r="E5" i="48"/>
  <c r="B5" i="48"/>
  <c r="G4" i="48"/>
  <c r="F4" i="48"/>
  <c r="A4" i="48" s="1"/>
  <c r="E4" i="48"/>
  <c r="B4" i="48"/>
  <c r="G3" i="48"/>
  <c r="F3" i="48"/>
  <c r="E3" i="48"/>
  <c r="B3" i="48"/>
  <c r="X82" i="47"/>
  <c r="X83" i="47" s="1"/>
  <c r="X84" i="47" s="1"/>
  <c r="X85" i="47" s="1"/>
  <c r="X86" i="47" s="1"/>
  <c r="X87" i="47" s="1"/>
  <c r="G56" i="47"/>
  <c r="F56" i="47"/>
  <c r="E56" i="47"/>
  <c r="B56" i="47"/>
  <c r="G55" i="47"/>
  <c r="F55" i="47"/>
  <c r="A55" i="47" s="1"/>
  <c r="E55" i="47"/>
  <c r="B55" i="47"/>
  <c r="C55" i="47" s="1"/>
  <c r="G54" i="47"/>
  <c r="F54" i="47"/>
  <c r="A54" i="47" s="1"/>
  <c r="E54" i="47"/>
  <c r="D54" i="47"/>
  <c r="B54" i="47"/>
  <c r="G53" i="47"/>
  <c r="F53" i="47"/>
  <c r="D53" i="47" s="1"/>
  <c r="E53" i="47"/>
  <c r="B53" i="47"/>
  <c r="G52" i="47"/>
  <c r="F52" i="47"/>
  <c r="D52" i="47" s="1"/>
  <c r="E52" i="47"/>
  <c r="B52" i="47"/>
  <c r="G51" i="47"/>
  <c r="F51" i="47"/>
  <c r="D51" i="47" s="1"/>
  <c r="E51" i="47"/>
  <c r="B51" i="47"/>
  <c r="G50" i="47"/>
  <c r="F50" i="47"/>
  <c r="E50" i="47"/>
  <c r="B50" i="47"/>
  <c r="C50" i="47" s="1"/>
  <c r="G49" i="47"/>
  <c r="F49" i="47"/>
  <c r="A49" i="47" s="1"/>
  <c r="E49" i="47"/>
  <c r="B49" i="47"/>
  <c r="G48" i="47"/>
  <c r="F48" i="47"/>
  <c r="A48" i="47" s="1"/>
  <c r="E48" i="47"/>
  <c r="B48" i="47"/>
  <c r="G47" i="47"/>
  <c r="F47" i="47"/>
  <c r="A47" i="47" s="1"/>
  <c r="E47" i="47"/>
  <c r="B47" i="47"/>
  <c r="G46" i="47"/>
  <c r="F46" i="47"/>
  <c r="E46" i="47"/>
  <c r="B46" i="47"/>
  <c r="G45" i="47"/>
  <c r="F45" i="47"/>
  <c r="D45" i="47" s="1"/>
  <c r="E45" i="47"/>
  <c r="B45" i="47"/>
  <c r="C45" i="47" s="1"/>
  <c r="G44" i="47"/>
  <c r="F44" i="47"/>
  <c r="A44" i="47" s="1"/>
  <c r="E44" i="47"/>
  <c r="B44" i="47"/>
  <c r="G43" i="47"/>
  <c r="F43" i="47"/>
  <c r="D43" i="47" s="1"/>
  <c r="E43" i="47"/>
  <c r="B43" i="47"/>
  <c r="G42" i="47"/>
  <c r="F42" i="47"/>
  <c r="D42" i="47" s="1"/>
  <c r="E42" i="47"/>
  <c r="B42" i="47"/>
  <c r="G41" i="47"/>
  <c r="F41" i="47"/>
  <c r="E41" i="47"/>
  <c r="B41" i="47"/>
  <c r="G40" i="47"/>
  <c r="F40" i="47"/>
  <c r="D40" i="47" s="1"/>
  <c r="E40" i="47"/>
  <c r="B40" i="47"/>
  <c r="G39" i="47"/>
  <c r="F39" i="47"/>
  <c r="E39" i="47"/>
  <c r="B39" i="47"/>
  <c r="G38" i="47"/>
  <c r="F38" i="47"/>
  <c r="D38" i="47" s="1"/>
  <c r="E38" i="47"/>
  <c r="B38" i="47"/>
  <c r="G37" i="47"/>
  <c r="F37" i="47"/>
  <c r="D37" i="47" s="1"/>
  <c r="E37" i="47"/>
  <c r="B37" i="47"/>
  <c r="G36" i="47"/>
  <c r="F36" i="47"/>
  <c r="A36" i="47" s="1"/>
  <c r="E36" i="47"/>
  <c r="B36" i="47"/>
  <c r="G35" i="47"/>
  <c r="F35" i="47"/>
  <c r="D35" i="47" s="1"/>
  <c r="E35" i="47"/>
  <c r="B35" i="47"/>
  <c r="G34" i="47"/>
  <c r="F34" i="47"/>
  <c r="D34" i="47" s="1"/>
  <c r="E34" i="47"/>
  <c r="B34" i="47"/>
  <c r="G33" i="47"/>
  <c r="F33" i="47"/>
  <c r="E33" i="47"/>
  <c r="B33" i="47"/>
  <c r="G32" i="47"/>
  <c r="F32" i="47"/>
  <c r="E32" i="47"/>
  <c r="B32" i="47"/>
  <c r="G31" i="47"/>
  <c r="F31" i="47"/>
  <c r="E31" i="47"/>
  <c r="B31" i="47"/>
  <c r="C31" i="47" s="1"/>
  <c r="G30" i="47"/>
  <c r="F30" i="47"/>
  <c r="D30" i="47" s="1"/>
  <c r="E30" i="47"/>
  <c r="B30" i="47"/>
  <c r="G29" i="47"/>
  <c r="F29" i="47"/>
  <c r="E29" i="47"/>
  <c r="B29" i="47"/>
  <c r="C29" i="47" s="1"/>
  <c r="G28" i="47"/>
  <c r="F28" i="47"/>
  <c r="E28" i="47"/>
  <c r="B28" i="47"/>
  <c r="G27" i="47"/>
  <c r="F27" i="47"/>
  <c r="D27" i="47" s="1"/>
  <c r="E27" i="47"/>
  <c r="B27" i="47"/>
  <c r="C27" i="47" s="1"/>
  <c r="G26" i="47"/>
  <c r="F26" i="47"/>
  <c r="A26" i="47" s="1"/>
  <c r="E26" i="47"/>
  <c r="B26" i="47"/>
  <c r="C26" i="47" s="1"/>
  <c r="G25" i="47"/>
  <c r="F25" i="47"/>
  <c r="D25" i="47" s="1"/>
  <c r="E25" i="47"/>
  <c r="B25" i="47"/>
  <c r="G24" i="47"/>
  <c r="F24" i="47"/>
  <c r="A24" i="47" s="1"/>
  <c r="E24" i="47"/>
  <c r="B24" i="47"/>
  <c r="C24" i="47" s="1"/>
  <c r="G23" i="47"/>
  <c r="F23" i="47"/>
  <c r="E23" i="47"/>
  <c r="B23" i="47"/>
  <c r="G22" i="47"/>
  <c r="F22" i="47"/>
  <c r="D22" i="47" s="1"/>
  <c r="E22" i="47"/>
  <c r="B22" i="47"/>
  <c r="G21" i="47"/>
  <c r="F21" i="47"/>
  <c r="D21" i="47" s="1"/>
  <c r="E21" i="47"/>
  <c r="B21" i="47"/>
  <c r="X22" i="47" s="1"/>
  <c r="G20" i="47"/>
  <c r="F20" i="47"/>
  <c r="E20" i="47"/>
  <c r="B20" i="47"/>
  <c r="G19" i="47"/>
  <c r="F19" i="47"/>
  <c r="E19" i="47"/>
  <c r="B19" i="47"/>
  <c r="G18" i="47"/>
  <c r="F18" i="47"/>
  <c r="A18" i="47" s="1"/>
  <c r="E18" i="47"/>
  <c r="B18" i="47"/>
  <c r="C18" i="47" s="1"/>
  <c r="G17" i="47"/>
  <c r="F17" i="47"/>
  <c r="E17" i="47"/>
  <c r="B17" i="47"/>
  <c r="C17" i="47" s="1"/>
  <c r="G16" i="47"/>
  <c r="F16" i="47"/>
  <c r="E16" i="47"/>
  <c r="B16" i="47"/>
  <c r="G15" i="47"/>
  <c r="F15" i="47"/>
  <c r="E15" i="47"/>
  <c r="B15" i="47"/>
  <c r="G14" i="47"/>
  <c r="F14" i="47"/>
  <c r="D14" i="47" s="1"/>
  <c r="E14" i="47"/>
  <c r="B14" i="47"/>
  <c r="C14" i="47" s="1"/>
  <c r="G13" i="47"/>
  <c r="F13" i="47"/>
  <c r="A13" i="47" s="1"/>
  <c r="E13" i="47"/>
  <c r="B13" i="47"/>
  <c r="G12" i="47"/>
  <c r="F12" i="47"/>
  <c r="E12" i="47"/>
  <c r="B12" i="47"/>
  <c r="G11" i="47"/>
  <c r="F11" i="47"/>
  <c r="A11" i="47" s="1"/>
  <c r="E11" i="47"/>
  <c r="B11" i="47"/>
  <c r="C11" i="47" s="1"/>
  <c r="G10" i="47"/>
  <c r="F10" i="47"/>
  <c r="E10" i="47"/>
  <c r="B10" i="47"/>
  <c r="G9" i="47"/>
  <c r="F9" i="47"/>
  <c r="E9" i="47"/>
  <c r="B9" i="47"/>
  <c r="G8" i="47"/>
  <c r="F8" i="47"/>
  <c r="A8" i="47" s="1"/>
  <c r="E8" i="47"/>
  <c r="B8" i="47"/>
  <c r="C8" i="47" s="1"/>
  <c r="G7" i="47"/>
  <c r="F7" i="47"/>
  <c r="A7" i="47" s="1"/>
  <c r="E7" i="47"/>
  <c r="B7" i="47"/>
  <c r="G6" i="47"/>
  <c r="F6" i="47"/>
  <c r="A6" i="47" s="1"/>
  <c r="E6" i="47"/>
  <c r="B6" i="47"/>
  <c r="G5" i="47"/>
  <c r="F5" i="47"/>
  <c r="A5" i="47" s="1"/>
  <c r="E5" i="47"/>
  <c r="B5" i="47"/>
  <c r="G4" i="47"/>
  <c r="F4" i="47"/>
  <c r="D4" i="47" s="1"/>
  <c r="E4" i="47"/>
  <c r="B4" i="47"/>
  <c r="G3" i="47"/>
  <c r="F3" i="47"/>
  <c r="D3" i="47" s="1"/>
  <c r="E3" i="47"/>
  <c r="B3" i="47"/>
  <c r="X82" i="46"/>
  <c r="X83" i="46" s="1"/>
  <c r="X84" i="46" s="1"/>
  <c r="X85" i="46" s="1"/>
  <c r="X86" i="46" s="1"/>
  <c r="X87" i="46" s="1"/>
  <c r="G56" i="46"/>
  <c r="F56" i="46"/>
  <c r="E56" i="46"/>
  <c r="B56" i="46"/>
  <c r="G55" i="46"/>
  <c r="F55" i="46"/>
  <c r="A55" i="46" s="1"/>
  <c r="E55" i="46"/>
  <c r="B55" i="46"/>
  <c r="C55" i="46" s="1"/>
  <c r="G54" i="46"/>
  <c r="F54" i="46"/>
  <c r="D54" i="46" s="1"/>
  <c r="E54" i="46"/>
  <c r="B54" i="46"/>
  <c r="G53" i="46"/>
  <c r="F53" i="46"/>
  <c r="D53" i="46" s="1"/>
  <c r="E53" i="46"/>
  <c r="B53" i="46"/>
  <c r="G52" i="46"/>
  <c r="F52" i="46"/>
  <c r="E52" i="46"/>
  <c r="B52" i="46"/>
  <c r="G51" i="46"/>
  <c r="F51" i="46"/>
  <c r="E51" i="46"/>
  <c r="B51" i="46"/>
  <c r="G50" i="46"/>
  <c r="F50" i="46"/>
  <c r="D50" i="46" s="1"/>
  <c r="E50" i="46"/>
  <c r="B50" i="46"/>
  <c r="G49" i="46"/>
  <c r="F49" i="46"/>
  <c r="A49" i="46" s="1"/>
  <c r="E49" i="46"/>
  <c r="B49" i="46"/>
  <c r="G48" i="46"/>
  <c r="F48" i="46"/>
  <c r="E48" i="46"/>
  <c r="B48" i="46"/>
  <c r="C48" i="46" s="1"/>
  <c r="G47" i="46"/>
  <c r="F47" i="46"/>
  <c r="E47" i="46"/>
  <c r="B47" i="46"/>
  <c r="C47" i="46" s="1"/>
  <c r="G46" i="46"/>
  <c r="F46" i="46"/>
  <c r="D46" i="46" s="1"/>
  <c r="E46" i="46"/>
  <c r="B46" i="46"/>
  <c r="C46" i="46" s="1"/>
  <c r="G45" i="46"/>
  <c r="F45" i="46"/>
  <c r="A45" i="46" s="1"/>
  <c r="E45" i="46"/>
  <c r="B45" i="46"/>
  <c r="G44" i="46"/>
  <c r="F44" i="46"/>
  <c r="A44" i="46" s="1"/>
  <c r="E44" i="46"/>
  <c r="B44" i="46"/>
  <c r="G43" i="46"/>
  <c r="F43" i="46"/>
  <c r="E43" i="46"/>
  <c r="B43" i="46"/>
  <c r="G42" i="46"/>
  <c r="F42" i="46"/>
  <c r="E42" i="46"/>
  <c r="B42" i="46"/>
  <c r="G41" i="46"/>
  <c r="F41" i="46"/>
  <c r="D41" i="46" s="1"/>
  <c r="E41" i="46"/>
  <c r="B41" i="46"/>
  <c r="G40" i="46"/>
  <c r="F40" i="46"/>
  <c r="A40" i="46" s="1"/>
  <c r="E40" i="46"/>
  <c r="B40" i="46"/>
  <c r="G39" i="46"/>
  <c r="F39" i="46"/>
  <c r="A39" i="46" s="1"/>
  <c r="E39" i="46"/>
  <c r="B39" i="46"/>
  <c r="G38" i="46"/>
  <c r="F38" i="46"/>
  <c r="D38" i="46" s="1"/>
  <c r="E38" i="46"/>
  <c r="B38" i="46"/>
  <c r="C38" i="46" s="1"/>
  <c r="G37" i="46"/>
  <c r="F37" i="46"/>
  <c r="E37" i="46"/>
  <c r="B37" i="46"/>
  <c r="G36" i="46"/>
  <c r="F36" i="46"/>
  <c r="E36" i="46"/>
  <c r="B36" i="46"/>
  <c r="G35" i="46"/>
  <c r="F35" i="46"/>
  <c r="E35" i="46"/>
  <c r="B35" i="46"/>
  <c r="G34" i="46"/>
  <c r="F34" i="46"/>
  <c r="E34" i="46"/>
  <c r="B34" i="46"/>
  <c r="G33" i="46"/>
  <c r="F33" i="46"/>
  <c r="D33" i="46" s="1"/>
  <c r="E33" i="46"/>
  <c r="B33" i="46"/>
  <c r="G32" i="46"/>
  <c r="F32" i="46"/>
  <c r="D32" i="46" s="1"/>
  <c r="E32" i="46"/>
  <c r="B32" i="46"/>
  <c r="G31" i="46"/>
  <c r="F31" i="46"/>
  <c r="E31" i="46"/>
  <c r="B31" i="46"/>
  <c r="G30" i="46"/>
  <c r="F30" i="46"/>
  <c r="A30" i="46" s="1"/>
  <c r="E30" i="46"/>
  <c r="B30" i="46"/>
  <c r="G29" i="46"/>
  <c r="F29" i="46"/>
  <c r="D29" i="46" s="1"/>
  <c r="E29" i="46"/>
  <c r="B29" i="46"/>
  <c r="G28" i="46"/>
  <c r="F28" i="46"/>
  <c r="A28" i="46" s="1"/>
  <c r="E28" i="46"/>
  <c r="B28" i="46"/>
  <c r="C28" i="46" s="1"/>
  <c r="G27" i="46"/>
  <c r="F27" i="46"/>
  <c r="E27" i="46"/>
  <c r="B27" i="46"/>
  <c r="G26" i="46"/>
  <c r="F26" i="46"/>
  <c r="A26" i="46" s="1"/>
  <c r="E26" i="46"/>
  <c r="B26" i="46"/>
  <c r="C26" i="46" s="1"/>
  <c r="G25" i="46"/>
  <c r="F25" i="46"/>
  <c r="D25" i="46" s="1"/>
  <c r="E25" i="46"/>
  <c r="B25" i="46"/>
  <c r="G24" i="46"/>
  <c r="F24" i="46"/>
  <c r="A24" i="46" s="1"/>
  <c r="E24" i="46"/>
  <c r="B24" i="46"/>
  <c r="G23" i="46"/>
  <c r="F23" i="46"/>
  <c r="E23" i="46"/>
  <c r="B23" i="46"/>
  <c r="G22" i="46"/>
  <c r="F22" i="46"/>
  <c r="A22" i="46" s="1"/>
  <c r="E22" i="46"/>
  <c r="B22" i="46"/>
  <c r="G21" i="46"/>
  <c r="F21" i="46"/>
  <c r="E21" i="46"/>
  <c r="B21" i="46"/>
  <c r="G20" i="46"/>
  <c r="F20" i="46"/>
  <c r="E20" i="46"/>
  <c r="B20" i="46"/>
  <c r="C20" i="46" s="1"/>
  <c r="G19" i="46"/>
  <c r="F19" i="46"/>
  <c r="E19" i="46"/>
  <c r="B19" i="46"/>
  <c r="C19" i="46" s="1"/>
  <c r="G18" i="46"/>
  <c r="F18" i="46"/>
  <c r="A18" i="46" s="1"/>
  <c r="E18" i="46"/>
  <c r="B18" i="46"/>
  <c r="G17" i="46"/>
  <c r="F17" i="46"/>
  <c r="A17" i="46" s="1"/>
  <c r="E17" i="46"/>
  <c r="B17" i="46"/>
  <c r="C17" i="46" s="1"/>
  <c r="G16" i="46"/>
  <c r="F16" i="46"/>
  <c r="D16" i="46" s="1"/>
  <c r="E16" i="46"/>
  <c r="B16" i="46"/>
  <c r="C16" i="46" s="1"/>
  <c r="G15" i="46"/>
  <c r="F15" i="46"/>
  <c r="D15" i="46" s="1"/>
  <c r="E15" i="46"/>
  <c r="B15" i="46"/>
  <c r="G14" i="46"/>
  <c r="F14" i="46"/>
  <c r="A14" i="46" s="1"/>
  <c r="E14" i="46"/>
  <c r="B14" i="46"/>
  <c r="C14" i="46" s="1"/>
  <c r="G13" i="46"/>
  <c r="F13" i="46"/>
  <c r="A13" i="46" s="1"/>
  <c r="E13" i="46"/>
  <c r="B13" i="46"/>
  <c r="G12" i="46"/>
  <c r="F12" i="46"/>
  <c r="D12" i="46" s="1"/>
  <c r="E12" i="46"/>
  <c r="B12" i="46"/>
  <c r="X13" i="46" s="1"/>
  <c r="G11" i="46"/>
  <c r="F11" i="46"/>
  <c r="D11" i="46" s="1"/>
  <c r="E11" i="46"/>
  <c r="B11" i="46"/>
  <c r="C11" i="46" s="1"/>
  <c r="G10" i="46"/>
  <c r="F10" i="46"/>
  <c r="A10" i="46" s="1"/>
  <c r="E10" i="46"/>
  <c r="B10" i="46"/>
  <c r="C10" i="46" s="1"/>
  <c r="G9" i="46"/>
  <c r="F9" i="46"/>
  <c r="A9" i="46" s="1"/>
  <c r="E9" i="46"/>
  <c r="B9" i="46"/>
  <c r="G8" i="46"/>
  <c r="F8" i="46"/>
  <c r="A8" i="46" s="1"/>
  <c r="E8" i="46"/>
  <c r="B8" i="46"/>
  <c r="G7" i="46"/>
  <c r="F7" i="46"/>
  <c r="D7" i="46" s="1"/>
  <c r="E7" i="46"/>
  <c r="B7" i="46"/>
  <c r="G6" i="46"/>
  <c r="F6" i="46"/>
  <c r="A6" i="46" s="1"/>
  <c r="E6" i="46"/>
  <c r="B6" i="46"/>
  <c r="X7" i="46" s="1"/>
  <c r="G5" i="46"/>
  <c r="F5" i="46"/>
  <c r="D5" i="46" s="1"/>
  <c r="E5" i="46"/>
  <c r="B5" i="46"/>
  <c r="G4" i="46"/>
  <c r="F4" i="46"/>
  <c r="A4" i="46" s="1"/>
  <c r="E4" i="46"/>
  <c r="B4" i="46"/>
  <c r="G3" i="46"/>
  <c r="F3" i="46"/>
  <c r="A3" i="46" s="1"/>
  <c r="E3" i="46"/>
  <c r="B3" i="46"/>
  <c r="X4" i="46" s="1"/>
  <c r="X82" i="45"/>
  <c r="X83" i="45" s="1"/>
  <c r="X84" i="45" s="1"/>
  <c r="X85" i="45" s="1"/>
  <c r="X86" i="45" s="1"/>
  <c r="X87" i="45" s="1"/>
  <c r="G56" i="45"/>
  <c r="F56" i="45"/>
  <c r="E56" i="45"/>
  <c r="B56" i="45"/>
  <c r="G55" i="45"/>
  <c r="F55" i="45"/>
  <c r="A55" i="45" s="1"/>
  <c r="E55" i="45"/>
  <c r="B55" i="45"/>
  <c r="C55" i="45" s="1"/>
  <c r="G54" i="45"/>
  <c r="F54" i="45"/>
  <c r="D54" i="45" s="1"/>
  <c r="E54" i="45"/>
  <c r="B54" i="45"/>
  <c r="G53" i="45"/>
  <c r="F53" i="45"/>
  <c r="A53" i="45" s="1"/>
  <c r="E53" i="45"/>
  <c r="D53" i="45"/>
  <c r="B53" i="45"/>
  <c r="C53" i="45" s="1"/>
  <c r="G52" i="45"/>
  <c r="F52" i="45"/>
  <c r="A52" i="45" s="1"/>
  <c r="E52" i="45"/>
  <c r="B52" i="45"/>
  <c r="G51" i="45"/>
  <c r="F51" i="45"/>
  <c r="E51" i="45"/>
  <c r="B51" i="45"/>
  <c r="X52" i="45" s="1"/>
  <c r="G50" i="45"/>
  <c r="F50" i="45"/>
  <c r="D50" i="45" s="1"/>
  <c r="E50" i="45"/>
  <c r="B50" i="45"/>
  <c r="G49" i="45"/>
  <c r="F49" i="45"/>
  <c r="A49" i="45" s="1"/>
  <c r="E49" i="45"/>
  <c r="B49" i="45"/>
  <c r="G48" i="45"/>
  <c r="F48" i="45"/>
  <c r="A48" i="45" s="1"/>
  <c r="E48" i="45"/>
  <c r="B48" i="45"/>
  <c r="G47" i="45"/>
  <c r="F47" i="45"/>
  <c r="A47" i="45" s="1"/>
  <c r="E47" i="45"/>
  <c r="B47" i="45"/>
  <c r="C47" i="45" s="1"/>
  <c r="G46" i="45"/>
  <c r="F46" i="45"/>
  <c r="D46" i="45" s="1"/>
  <c r="E46" i="45"/>
  <c r="B46" i="45"/>
  <c r="C46" i="45" s="1"/>
  <c r="G45" i="45"/>
  <c r="F45" i="45"/>
  <c r="A45" i="45" s="1"/>
  <c r="E45" i="45"/>
  <c r="B45" i="45"/>
  <c r="X46" i="45" s="1"/>
  <c r="G44" i="45"/>
  <c r="F44" i="45"/>
  <c r="E44" i="45"/>
  <c r="B44" i="45"/>
  <c r="C44" i="45" s="1"/>
  <c r="G43" i="45"/>
  <c r="F43" i="45"/>
  <c r="A43" i="45" s="1"/>
  <c r="E43" i="45"/>
  <c r="B43" i="45"/>
  <c r="G42" i="45"/>
  <c r="F42" i="45"/>
  <c r="E42" i="45"/>
  <c r="B42" i="45"/>
  <c r="G41" i="45"/>
  <c r="F41" i="45"/>
  <c r="A41" i="45" s="1"/>
  <c r="E41" i="45"/>
  <c r="B41" i="45"/>
  <c r="G40" i="45"/>
  <c r="F40" i="45"/>
  <c r="D40" i="45" s="1"/>
  <c r="E40" i="45"/>
  <c r="B40" i="45"/>
  <c r="G39" i="45"/>
  <c r="F39" i="45"/>
  <c r="D39" i="45" s="1"/>
  <c r="E39" i="45"/>
  <c r="B39" i="45"/>
  <c r="G38" i="45"/>
  <c r="F38" i="45"/>
  <c r="A38" i="45" s="1"/>
  <c r="E38" i="45"/>
  <c r="B38" i="45"/>
  <c r="G37" i="45"/>
  <c r="F37" i="45"/>
  <c r="E37" i="45"/>
  <c r="B37" i="45"/>
  <c r="C37" i="45" s="1"/>
  <c r="G36" i="45"/>
  <c r="F36" i="45"/>
  <c r="D36" i="45" s="1"/>
  <c r="E36" i="45"/>
  <c r="B36" i="45"/>
  <c r="X37" i="45" s="1"/>
  <c r="G35" i="45"/>
  <c r="F35" i="45"/>
  <c r="E35" i="45"/>
  <c r="B35" i="45"/>
  <c r="C35" i="45" s="1"/>
  <c r="G34" i="45"/>
  <c r="F34" i="45"/>
  <c r="E34" i="45"/>
  <c r="B34" i="45"/>
  <c r="G33" i="45"/>
  <c r="F33" i="45"/>
  <c r="A33" i="45" s="1"/>
  <c r="E33" i="45"/>
  <c r="B33" i="45"/>
  <c r="G32" i="45"/>
  <c r="F32" i="45"/>
  <c r="A32" i="45" s="1"/>
  <c r="E32" i="45"/>
  <c r="B32" i="45"/>
  <c r="G31" i="45"/>
  <c r="F31" i="45"/>
  <c r="A31" i="45" s="1"/>
  <c r="E31" i="45"/>
  <c r="B31" i="45"/>
  <c r="C31" i="45" s="1"/>
  <c r="G30" i="45"/>
  <c r="F30" i="45"/>
  <c r="E30" i="45"/>
  <c r="B30" i="45"/>
  <c r="C30" i="45" s="1"/>
  <c r="G29" i="45"/>
  <c r="F29" i="45"/>
  <c r="D29" i="45" s="1"/>
  <c r="E29" i="45"/>
  <c r="B29" i="45"/>
  <c r="G28" i="45"/>
  <c r="F28" i="45"/>
  <c r="A28" i="45" s="1"/>
  <c r="E28" i="45"/>
  <c r="B28" i="45"/>
  <c r="G27" i="45"/>
  <c r="F27" i="45"/>
  <c r="D27" i="45" s="1"/>
  <c r="E27" i="45"/>
  <c r="B27" i="45"/>
  <c r="G26" i="45"/>
  <c r="F26" i="45"/>
  <c r="A26" i="45" s="1"/>
  <c r="E26" i="45"/>
  <c r="B26" i="45"/>
  <c r="G25" i="45"/>
  <c r="F25" i="45"/>
  <c r="A25" i="45" s="1"/>
  <c r="E25" i="45"/>
  <c r="B25" i="45"/>
  <c r="C25" i="45" s="1"/>
  <c r="G24" i="45"/>
  <c r="F24" i="45"/>
  <c r="D24" i="45" s="1"/>
  <c r="E24" i="45"/>
  <c r="B24" i="45"/>
  <c r="X25" i="45" s="1"/>
  <c r="G23" i="45"/>
  <c r="F23" i="45"/>
  <c r="E23" i="45"/>
  <c r="B23" i="45"/>
  <c r="G22" i="45"/>
  <c r="F22" i="45"/>
  <c r="E22" i="45"/>
  <c r="B22" i="45"/>
  <c r="G21" i="45"/>
  <c r="F21" i="45"/>
  <c r="A21" i="45" s="1"/>
  <c r="E21" i="45"/>
  <c r="B21" i="45"/>
  <c r="G20" i="45"/>
  <c r="F20" i="45"/>
  <c r="D20" i="45" s="1"/>
  <c r="E20" i="45"/>
  <c r="B20" i="45"/>
  <c r="G19" i="45"/>
  <c r="F19" i="45"/>
  <c r="A19" i="45" s="1"/>
  <c r="E19" i="45"/>
  <c r="B19" i="45"/>
  <c r="G18" i="45"/>
  <c r="F18" i="45"/>
  <c r="E18" i="45"/>
  <c r="B18" i="45"/>
  <c r="G17" i="45"/>
  <c r="F17" i="45"/>
  <c r="D17" i="45" s="1"/>
  <c r="E17" i="45"/>
  <c r="B17" i="45"/>
  <c r="G16" i="45"/>
  <c r="F16" i="45"/>
  <c r="A16" i="45" s="1"/>
  <c r="E16" i="45"/>
  <c r="B16" i="45"/>
  <c r="C16" i="45" s="1"/>
  <c r="G15" i="45"/>
  <c r="F15" i="45"/>
  <c r="A15" i="45" s="1"/>
  <c r="E15" i="45"/>
  <c r="B15" i="45"/>
  <c r="C15" i="45" s="1"/>
  <c r="G14" i="45"/>
  <c r="F14" i="45"/>
  <c r="D14" i="45" s="1"/>
  <c r="E14" i="45"/>
  <c r="B14" i="45"/>
  <c r="C14" i="45" s="1"/>
  <c r="G13" i="45"/>
  <c r="F13" i="45"/>
  <c r="A13" i="45" s="1"/>
  <c r="E13" i="45"/>
  <c r="B13" i="45"/>
  <c r="G12" i="45"/>
  <c r="F12" i="45"/>
  <c r="E12" i="45"/>
  <c r="B12" i="45"/>
  <c r="C12" i="45" s="1"/>
  <c r="G11" i="45"/>
  <c r="F11" i="45"/>
  <c r="D11" i="45" s="1"/>
  <c r="E11" i="45"/>
  <c r="B11" i="45"/>
  <c r="G10" i="45"/>
  <c r="F10" i="45"/>
  <c r="D10" i="45" s="1"/>
  <c r="E10" i="45"/>
  <c r="B10" i="45"/>
  <c r="G9" i="45"/>
  <c r="F9" i="45"/>
  <c r="A9" i="45" s="1"/>
  <c r="E9" i="45"/>
  <c r="B9" i="45"/>
  <c r="G8" i="45"/>
  <c r="F8" i="45"/>
  <c r="D8" i="45" s="1"/>
  <c r="E8" i="45"/>
  <c r="B8" i="45"/>
  <c r="C8" i="45" s="1"/>
  <c r="G7" i="45"/>
  <c r="F7" i="45"/>
  <c r="E7" i="45"/>
  <c r="B7" i="45"/>
  <c r="C7" i="45" s="1"/>
  <c r="G6" i="45"/>
  <c r="F6" i="45"/>
  <c r="A6" i="45" s="1"/>
  <c r="E6" i="45"/>
  <c r="B6" i="45"/>
  <c r="G5" i="45"/>
  <c r="F5" i="45"/>
  <c r="D5" i="45" s="1"/>
  <c r="E5" i="45"/>
  <c r="B5" i="45"/>
  <c r="G4" i="45"/>
  <c r="F4" i="45"/>
  <c r="A4" i="45" s="1"/>
  <c r="E4" i="45"/>
  <c r="B4" i="45"/>
  <c r="G3" i="45"/>
  <c r="F3" i="45"/>
  <c r="A3" i="45" s="1"/>
  <c r="E3" i="45"/>
  <c r="B3" i="45"/>
  <c r="X82" i="44"/>
  <c r="X83" i="44" s="1"/>
  <c r="X84" i="44" s="1"/>
  <c r="X85" i="44" s="1"/>
  <c r="X86" i="44" s="1"/>
  <c r="X87" i="44" s="1"/>
  <c r="G56" i="44"/>
  <c r="F56" i="44"/>
  <c r="E56" i="44"/>
  <c r="B56" i="44"/>
  <c r="G55" i="44"/>
  <c r="F55" i="44"/>
  <c r="A55" i="44" s="1"/>
  <c r="E55" i="44"/>
  <c r="B55" i="44"/>
  <c r="C55" i="44" s="1"/>
  <c r="G54" i="44"/>
  <c r="F54" i="44"/>
  <c r="E54" i="44"/>
  <c r="B54" i="44"/>
  <c r="G53" i="44"/>
  <c r="F53" i="44"/>
  <c r="D53" i="44" s="1"/>
  <c r="E53" i="44"/>
  <c r="B53" i="44"/>
  <c r="C53" i="44" s="1"/>
  <c r="G52" i="44"/>
  <c r="F52" i="44"/>
  <c r="D52" i="44" s="1"/>
  <c r="E52" i="44"/>
  <c r="B52" i="44"/>
  <c r="G51" i="44"/>
  <c r="F51" i="44"/>
  <c r="E51" i="44"/>
  <c r="B51" i="44"/>
  <c r="G50" i="44"/>
  <c r="F50" i="44"/>
  <c r="D50" i="44" s="1"/>
  <c r="E50" i="44"/>
  <c r="B50" i="44"/>
  <c r="C50" i="44" s="1"/>
  <c r="G49" i="44"/>
  <c r="F49" i="44"/>
  <c r="D49" i="44" s="1"/>
  <c r="E49" i="44"/>
  <c r="B49" i="44"/>
  <c r="G48" i="44"/>
  <c r="F48" i="44"/>
  <c r="A48" i="44" s="1"/>
  <c r="E48" i="44"/>
  <c r="B48" i="44"/>
  <c r="X49" i="44" s="1"/>
  <c r="G47" i="44"/>
  <c r="F47" i="44"/>
  <c r="A47" i="44" s="1"/>
  <c r="E47" i="44"/>
  <c r="B47" i="44"/>
  <c r="G46" i="44"/>
  <c r="F46" i="44"/>
  <c r="D46" i="44" s="1"/>
  <c r="E46" i="44"/>
  <c r="B46" i="44"/>
  <c r="G45" i="44"/>
  <c r="F45" i="44"/>
  <c r="A45" i="44" s="1"/>
  <c r="E45" i="44"/>
  <c r="B45" i="44"/>
  <c r="G44" i="44"/>
  <c r="F44" i="44"/>
  <c r="D44" i="44" s="1"/>
  <c r="E44" i="44"/>
  <c r="B44" i="44"/>
  <c r="G43" i="44"/>
  <c r="F43" i="44"/>
  <c r="E43" i="44"/>
  <c r="B43" i="44"/>
  <c r="C43" i="44" s="1"/>
  <c r="G42" i="44"/>
  <c r="F42" i="44"/>
  <c r="E42" i="44"/>
  <c r="B42" i="44"/>
  <c r="G41" i="44"/>
  <c r="F41" i="44"/>
  <c r="A41" i="44" s="1"/>
  <c r="E41" i="44"/>
  <c r="B41" i="44"/>
  <c r="G40" i="44"/>
  <c r="F40" i="44"/>
  <c r="D40" i="44" s="1"/>
  <c r="E40" i="44"/>
  <c r="B40" i="44"/>
  <c r="G39" i="44"/>
  <c r="F39" i="44"/>
  <c r="A39" i="44" s="1"/>
  <c r="E39" i="44"/>
  <c r="B39" i="44"/>
  <c r="G38" i="44"/>
  <c r="F38" i="44"/>
  <c r="D38" i="44" s="1"/>
  <c r="E38" i="44"/>
  <c r="B38" i="44"/>
  <c r="G37" i="44"/>
  <c r="F37" i="44"/>
  <c r="A37" i="44" s="1"/>
  <c r="E37" i="44"/>
  <c r="B37" i="44"/>
  <c r="G36" i="44"/>
  <c r="F36" i="44"/>
  <c r="E36" i="44"/>
  <c r="B36" i="44"/>
  <c r="G35" i="44"/>
  <c r="F35" i="44"/>
  <c r="A35" i="44" s="1"/>
  <c r="E35" i="44"/>
  <c r="B35" i="44"/>
  <c r="C35" i="44" s="1"/>
  <c r="G34" i="44"/>
  <c r="F34" i="44"/>
  <c r="D34" i="44" s="1"/>
  <c r="E34" i="44"/>
  <c r="B34" i="44"/>
  <c r="C34" i="44" s="1"/>
  <c r="G33" i="44"/>
  <c r="F33" i="44"/>
  <c r="A33" i="44" s="1"/>
  <c r="E33" i="44"/>
  <c r="B33" i="44"/>
  <c r="G32" i="44"/>
  <c r="F32" i="44"/>
  <c r="A32" i="44" s="1"/>
  <c r="E32" i="44"/>
  <c r="B32" i="44"/>
  <c r="G31" i="44"/>
  <c r="F31" i="44"/>
  <c r="A31" i="44" s="1"/>
  <c r="E31" i="44"/>
  <c r="B31" i="44"/>
  <c r="G30" i="44"/>
  <c r="F30" i="44"/>
  <c r="D30" i="44" s="1"/>
  <c r="E30" i="44"/>
  <c r="B30" i="44"/>
  <c r="G29" i="44"/>
  <c r="F29" i="44"/>
  <c r="A29" i="44" s="1"/>
  <c r="E29" i="44"/>
  <c r="B29" i="44"/>
  <c r="G28" i="44"/>
  <c r="F28" i="44"/>
  <c r="E28" i="44"/>
  <c r="B28" i="44"/>
  <c r="G27" i="44"/>
  <c r="F27" i="44"/>
  <c r="E27" i="44"/>
  <c r="B27" i="44"/>
  <c r="X28" i="44" s="1"/>
  <c r="G26" i="44"/>
  <c r="F26" i="44"/>
  <c r="A26" i="44" s="1"/>
  <c r="E26" i="44"/>
  <c r="B26" i="44"/>
  <c r="C26" i="44" s="1"/>
  <c r="G25" i="44"/>
  <c r="F25" i="44"/>
  <c r="A25" i="44" s="1"/>
  <c r="E25" i="44"/>
  <c r="B25" i="44"/>
  <c r="C25" i="44" s="1"/>
  <c r="G24" i="44"/>
  <c r="F24" i="44"/>
  <c r="D24" i="44" s="1"/>
  <c r="E24" i="44"/>
  <c r="B24" i="44"/>
  <c r="G23" i="44"/>
  <c r="F23" i="44"/>
  <c r="D23" i="44" s="1"/>
  <c r="E23" i="44"/>
  <c r="B23" i="44"/>
  <c r="C23" i="44" s="1"/>
  <c r="G22" i="44"/>
  <c r="F22" i="44"/>
  <c r="E22" i="44"/>
  <c r="B22" i="44"/>
  <c r="C22" i="44" s="1"/>
  <c r="G21" i="44"/>
  <c r="F21" i="44"/>
  <c r="D21" i="44" s="1"/>
  <c r="E21" i="44"/>
  <c r="B21" i="44"/>
  <c r="G20" i="44"/>
  <c r="F20" i="44"/>
  <c r="A20" i="44" s="1"/>
  <c r="E20" i="44"/>
  <c r="B20" i="44"/>
  <c r="G19" i="44"/>
  <c r="F19" i="44"/>
  <c r="A19" i="44" s="1"/>
  <c r="E19" i="44"/>
  <c r="B19" i="44"/>
  <c r="C19" i="44" s="1"/>
  <c r="G18" i="44"/>
  <c r="F18" i="44"/>
  <c r="A18" i="44" s="1"/>
  <c r="E18" i="44"/>
  <c r="B18" i="44"/>
  <c r="X19" i="44" s="1"/>
  <c r="G17" i="44"/>
  <c r="F17" i="44"/>
  <c r="A17" i="44" s="1"/>
  <c r="E17" i="44"/>
  <c r="B17" i="44"/>
  <c r="C17" i="44" s="1"/>
  <c r="G16" i="44"/>
  <c r="F16" i="44"/>
  <c r="A16" i="44" s="1"/>
  <c r="E16" i="44"/>
  <c r="B16" i="44"/>
  <c r="C16" i="44" s="1"/>
  <c r="G15" i="44"/>
  <c r="F15" i="44"/>
  <c r="A15" i="44" s="1"/>
  <c r="E15" i="44"/>
  <c r="B15" i="44"/>
  <c r="G14" i="44"/>
  <c r="F14" i="44"/>
  <c r="D14" i="44" s="1"/>
  <c r="E14" i="44"/>
  <c r="B14" i="44"/>
  <c r="G13" i="44"/>
  <c r="F13" i="44"/>
  <c r="E13" i="44"/>
  <c r="B13" i="44"/>
  <c r="G12" i="44"/>
  <c r="F12" i="44"/>
  <c r="D12" i="44" s="1"/>
  <c r="E12" i="44"/>
  <c r="B12" i="44"/>
  <c r="X13" i="44" s="1"/>
  <c r="G11" i="44"/>
  <c r="F11" i="44"/>
  <c r="E11" i="44"/>
  <c r="B11" i="44"/>
  <c r="G10" i="44"/>
  <c r="F10" i="44"/>
  <c r="A10" i="44" s="1"/>
  <c r="E10" i="44"/>
  <c r="B10" i="44"/>
  <c r="G9" i="44"/>
  <c r="F9" i="44"/>
  <c r="A9" i="44" s="1"/>
  <c r="E9" i="44"/>
  <c r="B9" i="44"/>
  <c r="C9" i="44" s="1"/>
  <c r="G8" i="44"/>
  <c r="F8" i="44"/>
  <c r="A8" i="44" s="1"/>
  <c r="E8" i="44"/>
  <c r="B8" i="44"/>
  <c r="G7" i="44"/>
  <c r="F7" i="44"/>
  <c r="D7" i="44" s="1"/>
  <c r="E7" i="44"/>
  <c r="B7" i="44"/>
  <c r="G6" i="44"/>
  <c r="F6" i="44"/>
  <c r="D6" i="44" s="1"/>
  <c r="E6" i="44"/>
  <c r="B6" i="44"/>
  <c r="G5" i="44"/>
  <c r="F5" i="44"/>
  <c r="D5" i="44" s="1"/>
  <c r="E5" i="44"/>
  <c r="B5" i="44"/>
  <c r="G4" i="44"/>
  <c r="F4" i="44"/>
  <c r="A4" i="44" s="1"/>
  <c r="E4" i="44"/>
  <c r="B4" i="44"/>
  <c r="G3" i="44"/>
  <c r="F3" i="44"/>
  <c r="D3" i="44" s="1"/>
  <c r="E3" i="44"/>
  <c r="B3" i="44"/>
  <c r="X82" i="43"/>
  <c r="X83" i="43" s="1"/>
  <c r="X84" i="43" s="1"/>
  <c r="X85" i="43" s="1"/>
  <c r="X86" i="43" s="1"/>
  <c r="X87" i="43" s="1"/>
  <c r="G56" i="43"/>
  <c r="F56" i="43"/>
  <c r="A56" i="43" s="1"/>
  <c r="E56" i="43"/>
  <c r="B56" i="43"/>
  <c r="G55" i="43"/>
  <c r="F55" i="43"/>
  <c r="D55" i="43" s="1"/>
  <c r="E55" i="43"/>
  <c r="B55" i="43"/>
  <c r="C55" i="43" s="1"/>
  <c r="G54" i="43"/>
  <c r="F54" i="43"/>
  <c r="D54" i="43" s="1"/>
  <c r="E54" i="43"/>
  <c r="B54" i="43"/>
  <c r="G53" i="43"/>
  <c r="F53" i="43"/>
  <c r="D53" i="43" s="1"/>
  <c r="E53" i="43"/>
  <c r="B53" i="43"/>
  <c r="C53" i="43" s="1"/>
  <c r="G52" i="43"/>
  <c r="F52" i="43"/>
  <c r="A52" i="43" s="1"/>
  <c r="E52" i="43"/>
  <c r="B52" i="43"/>
  <c r="G51" i="43"/>
  <c r="F51" i="43"/>
  <c r="E51" i="43"/>
  <c r="B51" i="43"/>
  <c r="G50" i="43"/>
  <c r="F50" i="43"/>
  <c r="A50" i="43" s="1"/>
  <c r="E50" i="43"/>
  <c r="B50" i="43"/>
  <c r="C50" i="43" s="1"/>
  <c r="G49" i="43"/>
  <c r="F49" i="43"/>
  <c r="A49" i="43" s="1"/>
  <c r="E49" i="43"/>
  <c r="B49" i="43"/>
  <c r="C49" i="43" s="1"/>
  <c r="G48" i="43"/>
  <c r="F48" i="43"/>
  <c r="A48" i="43" s="1"/>
  <c r="E48" i="43"/>
  <c r="B48" i="43"/>
  <c r="C48" i="43" s="1"/>
  <c r="G47" i="43"/>
  <c r="F47" i="43"/>
  <c r="D47" i="43" s="1"/>
  <c r="E47" i="43"/>
  <c r="B47" i="43"/>
  <c r="C47" i="43" s="1"/>
  <c r="G46" i="43"/>
  <c r="F46" i="43"/>
  <c r="A46" i="43" s="1"/>
  <c r="E46" i="43"/>
  <c r="B46" i="43"/>
  <c r="C46" i="43" s="1"/>
  <c r="G45" i="43"/>
  <c r="F45" i="43"/>
  <c r="D45" i="43" s="1"/>
  <c r="E45" i="43"/>
  <c r="B45" i="43"/>
  <c r="G44" i="43"/>
  <c r="F44" i="43"/>
  <c r="A44" i="43" s="1"/>
  <c r="E44" i="43"/>
  <c r="B44" i="43"/>
  <c r="G43" i="43"/>
  <c r="F43" i="43"/>
  <c r="A43" i="43" s="1"/>
  <c r="E43" i="43"/>
  <c r="B43" i="43"/>
  <c r="C43" i="43" s="1"/>
  <c r="G42" i="43"/>
  <c r="F42" i="43"/>
  <c r="D42" i="43" s="1"/>
  <c r="E42" i="43"/>
  <c r="B42" i="43"/>
  <c r="G41" i="43"/>
  <c r="F41" i="43"/>
  <c r="D41" i="43" s="1"/>
  <c r="E41" i="43"/>
  <c r="B41" i="43"/>
  <c r="G40" i="43"/>
  <c r="F40" i="43"/>
  <c r="E40" i="43"/>
  <c r="B40" i="43"/>
  <c r="C40" i="43" s="1"/>
  <c r="G39" i="43"/>
  <c r="F39" i="43"/>
  <c r="A39" i="43" s="1"/>
  <c r="E39" i="43"/>
  <c r="B39" i="43"/>
  <c r="X40" i="43" s="1"/>
  <c r="G38" i="43"/>
  <c r="F38" i="43"/>
  <c r="D38" i="43" s="1"/>
  <c r="E38" i="43"/>
  <c r="B38" i="43"/>
  <c r="G37" i="43"/>
  <c r="F37" i="43"/>
  <c r="E37" i="43"/>
  <c r="B37" i="43"/>
  <c r="C37" i="43" s="1"/>
  <c r="G36" i="43"/>
  <c r="F36" i="43"/>
  <c r="A36" i="43" s="1"/>
  <c r="E36" i="43"/>
  <c r="B36" i="43"/>
  <c r="G35" i="43"/>
  <c r="F35" i="43"/>
  <c r="E35" i="43"/>
  <c r="B35" i="43"/>
  <c r="G34" i="43"/>
  <c r="F34" i="43"/>
  <c r="D34" i="43" s="1"/>
  <c r="E34" i="43"/>
  <c r="B34" i="43"/>
  <c r="C34" i="43" s="1"/>
  <c r="G33" i="43"/>
  <c r="F33" i="43"/>
  <c r="A33" i="43" s="1"/>
  <c r="E33" i="43"/>
  <c r="B33" i="43"/>
  <c r="G32" i="43"/>
  <c r="F32" i="43"/>
  <c r="A32" i="43" s="1"/>
  <c r="E32" i="43"/>
  <c r="B32" i="43"/>
  <c r="G31" i="43"/>
  <c r="F31" i="43"/>
  <c r="E31" i="43"/>
  <c r="B31" i="43"/>
  <c r="G30" i="43"/>
  <c r="F30" i="43"/>
  <c r="A30" i="43" s="1"/>
  <c r="E30" i="43"/>
  <c r="B30" i="43"/>
  <c r="X31" i="43" s="1"/>
  <c r="G29" i="43"/>
  <c r="F29" i="43"/>
  <c r="D29" i="43" s="1"/>
  <c r="E29" i="43"/>
  <c r="B29" i="43"/>
  <c r="G28" i="43"/>
  <c r="F28" i="43"/>
  <c r="D28" i="43" s="1"/>
  <c r="E28" i="43"/>
  <c r="B28" i="43"/>
  <c r="G27" i="43"/>
  <c r="F27" i="43"/>
  <c r="D27" i="43" s="1"/>
  <c r="E27" i="43"/>
  <c r="B27" i="43"/>
  <c r="C27" i="43" s="1"/>
  <c r="G26" i="43"/>
  <c r="F26" i="43"/>
  <c r="A26" i="43" s="1"/>
  <c r="E26" i="43"/>
  <c r="B26" i="43"/>
  <c r="G25" i="43"/>
  <c r="F25" i="43"/>
  <c r="D25" i="43" s="1"/>
  <c r="E25" i="43"/>
  <c r="B25" i="43"/>
  <c r="C25" i="43" s="1"/>
  <c r="G24" i="43"/>
  <c r="F24" i="43"/>
  <c r="A24" i="43" s="1"/>
  <c r="E24" i="43"/>
  <c r="B24" i="43"/>
  <c r="C24" i="43" s="1"/>
  <c r="G23" i="43"/>
  <c r="F23" i="43"/>
  <c r="A23" i="43" s="1"/>
  <c r="E23" i="43"/>
  <c r="B23" i="43"/>
  <c r="G22" i="43"/>
  <c r="F22" i="43"/>
  <c r="A22" i="43" s="1"/>
  <c r="E22" i="43"/>
  <c r="B22" i="43"/>
  <c r="G21" i="43"/>
  <c r="F21" i="43"/>
  <c r="E21" i="43"/>
  <c r="B21" i="43"/>
  <c r="C21" i="43" s="1"/>
  <c r="G20" i="43"/>
  <c r="F20" i="43"/>
  <c r="A20" i="43" s="1"/>
  <c r="E20" i="43"/>
  <c r="B20" i="43"/>
  <c r="G19" i="43"/>
  <c r="F19" i="43"/>
  <c r="A19" i="43" s="1"/>
  <c r="E19" i="43"/>
  <c r="B19" i="43"/>
  <c r="C19" i="43" s="1"/>
  <c r="G18" i="43"/>
  <c r="F18" i="43"/>
  <c r="D18" i="43" s="1"/>
  <c r="E18" i="43"/>
  <c r="B18" i="43"/>
  <c r="G17" i="43"/>
  <c r="F17" i="43"/>
  <c r="A17" i="43" s="1"/>
  <c r="E17" i="43"/>
  <c r="B17" i="43"/>
  <c r="C17" i="43" s="1"/>
  <c r="G16" i="43"/>
  <c r="F16" i="43"/>
  <c r="D16" i="43" s="1"/>
  <c r="E16" i="43"/>
  <c r="B16" i="43"/>
  <c r="C16" i="43" s="1"/>
  <c r="G15" i="43"/>
  <c r="F15" i="43"/>
  <c r="E15" i="43"/>
  <c r="B15" i="43"/>
  <c r="F14" i="43"/>
  <c r="E14" i="43"/>
  <c r="B14" i="43"/>
  <c r="C14" i="43" s="1"/>
  <c r="G13" i="43"/>
  <c r="F13" i="43"/>
  <c r="D13" i="43" s="1"/>
  <c r="E13" i="43"/>
  <c r="B13" i="43"/>
  <c r="G12" i="43"/>
  <c r="F12" i="43"/>
  <c r="D12" i="43" s="1"/>
  <c r="E12" i="43"/>
  <c r="B12" i="43"/>
  <c r="X13" i="43" s="1"/>
  <c r="G11" i="43"/>
  <c r="F11" i="43"/>
  <c r="D11" i="43" s="1"/>
  <c r="E11" i="43"/>
  <c r="B11" i="43"/>
  <c r="G10" i="43"/>
  <c r="F10" i="43"/>
  <c r="A10" i="43" s="1"/>
  <c r="E10" i="43"/>
  <c r="B10" i="43"/>
  <c r="G9" i="43"/>
  <c r="F9" i="43"/>
  <c r="D9" i="43" s="1"/>
  <c r="E9" i="43"/>
  <c r="B9" i="43"/>
  <c r="G8" i="43"/>
  <c r="F8" i="43"/>
  <c r="D8" i="43" s="1"/>
  <c r="E8" i="43"/>
  <c r="B8" i="43"/>
  <c r="G7" i="43"/>
  <c r="F7" i="43"/>
  <c r="D7" i="43" s="1"/>
  <c r="E7" i="43"/>
  <c r="B7" i="43"/>
  <c r="G6" i="43"/>
  <c r="F6" i="43"/>
  <c r="A6" i="43" s="1"/>
  <c r="E6" i="43"/>
  <c r="B6" i="43"/>
  <c r="G5" i="43"/>
  <c r="F5" i="43"/>
  <c r="D5" i="43" s="1"/>
  <c r="E5" i="43"/>
  <c r="B5" i="43"/>
  <c r="C5" i="43" s="1"/>
  <c r="G4" i="43"/>
  <c r="F4" i="43"/>
  <c r="A4" i="43" s="1"/>
  <c r="E4" i="43"/>
  <c r="B4" i="43"/>
  <c r="C4" i="43" s="1"/>
  <c r="G3" i="43"/>
  <c r="F3" i="43"/>
  <c r="E3" i="43"/>
  <c r="B3" i="43"/>
  <c r="X4" i="43" s="1"/>
  <c r="X82" i="23"/>
  <c r="X83" i="23" s="1"/>
  <c r="X84" i="23" s="1"/>
  <c r="X85" i="23" s="1"/>
  <c r="X86" i="23" s="1"/>
  <c r="X87" i="23" s="1"/>
  <c r="I2" i="1" a="1"/>
  <c r="I2" i="1" s="1"/>
  <c r="G2" i="20" s="1"/>
  <c r="F3" i="23"/>
  <c r="B3" i="23"/>
  <c r="C26" i="1"/>
  <c r="F26" i="1" s="1"/>
  <c r="D40" i="52" l="1"/>
  <c r="D24" i="52"/>
  <c r="A53" i="51"/>
  <c r="A34" i="49"/>
  <c r="D54" i="49"/>
  <c r="A9" i="49"/>
  <c r="A27" i="47"/>
  <c r="D47" i="47"/>
  <c r="A34" i="47"/>
  <c r="D26" i="46"/>
  <c r="D45" i="46"/>
  <c r="D16" i="45"/>
  <c r="D15" i="44"/>
  <c r="D26" i="44"/>
  <c r="D3" i="43"/>
  <c r="D36" i="43"/>
  <c r="C6" i="53"/>
  <c r="AA7" i="53"/>
  <c r="C42" i="53"/>
  <c r="AA43" i="53"/>
  <c r="C51" i="53"/>
  <c r="AA52" i="53"/>
  <c r="C12" i="53"/>
  <c r="AA13" i="53"/>
  <c r="C24" i="53"/>
  <c r="AA25" i="53"/>
  <c r="A6" i="53"/>
  <c r="F3" i="1"/>
  <c r="E3" i="1"/>
  <c r="I26" i="1"/>
  <c r="H26" i="1"/>
  <c r="D37" i="48"/>
  <c r="A45" i="48"/>
  <c r="A3" i="23"/>
  <c r="A15" i="46"/>
  <c r="D55" i="50"/>
  <c r="A11" i="53"/>
  <c r="A28" i="43"/>
  <c r="A45" i="51"/>
  <c r="A14" i="44"/>
  <c r="A30" i="47"/>
  <c r="D55" i="48"/>
  <c r="D16" i="49"/>
  <c r="D18" i="46"/>
  <c r="A7" i="44"/>
  <c r="AA37" i="48"/>
  <c r="D56" i="50"/>
  <c r="A38" i="53"/>
  <c r="A49" i="53"/>
  <c r="D29" i="44"/>
  <c r="A39" i="45"/>
  <c r="A8" i="50"/>
  <c r="D15" i="53"/>
  <c r="A42" i="43"/>
  <c r="D25" i="45"/>
  <c r="D49" i="48"/>
  <c r="A54" i="43"/>
  <c r="A24" i="44"/>
  <c r="A22" i="47"/>
  <c r="C24" i="52"/>
  <c r="A46" i="53"/>
  <c r="A34" i="52"/>
  <c r="A8" i="53"/>
  <c r="D6" i="43"/>
  <c r="C21" i="44"/>
  <c r="D45" i="44"/>
  <c r="D22" i="46"/>
  <c r="C48" i="50"/>
  <c r="D5" i="53"/>
  <c r="A43" i="49"/>
  <c r="A9" i="50"/>
  <c r="D30" i="43"/>
  <c r="D9" i="44"/>
  <c r="A13" i="44"/>
  <c r="A23" i="44"/>
  <c r="D48" i="45"/>
  <c r="A7" i="46"/>
  <c r="C12" i="46"/>
  <c r="A16" i="47"/>
  <c r="D36" i="47"/>
  <c r="A42" i="47"/>
  <c r="A9" i="48"/>
  <c r="A29" i="49"/>
  <c r="C36" i="49"/>
  <c r="A11" i="50"/>
  <c r="D16" i="50"/>
  <c r="D23" i="52"/>
  <c r="D29" i="52"/>
  <c r="C36" i="52"/>
  <c r="C44" i="52"/>
  <c r="D53" i="52"/>
  <c r="D9" i="53"/>
  <c r="D23" i="53"/>
  <c r="C26" i="53"/>
  <c r="C38" i="44"/>
  <c r="D4" i="44"/>
  <c r="D55" i="44"/>
  <c r="D6" i="45"/>
  <c r="A11" i="43"/>
  <c r="A55" i="43"/>
  <c r="C14" i="44"/>
  <c r="A34" i="44"/>
  <c r="A5" i="45"/>
  <c r="A10" i="45"/>
  <c r="D32" i="45"/>
  <c r="C45" i="45"/>
  <c r="D52" i="45"/>
  <c r="D4" i="48"/>
  <c r="A53" i="48"/>
  <c r="A38" i="49"/>
  <c r="D53" i="49"/>
  <c r="A24" i="50"/>
  <c r="A24" i="51"/>
  <c r="D37" i="51"/>
  <c r="C12" i="52"/>
  <c r="D44" i="52"/>
  <c r="A18" i="53"/>
  <c r="A25" i="53"/>
  <c r="D53" i="53"/>
  <c r="A17" i="45"/>
  <c r="D48" i="52"/>
  <c r="D33" i="53"/>
  <c r="D13" i="44"/>
  <c r="D44" i="46"/>
  <c r="D5" i="47"/>
  <c r="D16" i="47"/>
  <c r="D44" i="47"/>
  <c r="D47" i="45"/>
  <c r="A29" i="46"/>
  <c r="A8" i="48"/>
  <c r="A25" i="48"/>
  <c r="C42" i="49"/>
  <c r="A36" i="50"/>
  <c r="A49" i="50"/>
  <c r="C9" i="52"/>
  <c r="D41" i="52"/>
  <c r="A32" i="53"/>
  <c r="D38" i="48"/>
  <c r="D50" i="48"/>
  <c r="D40" i="50"/>
  <c r="C51" i="50"/>
  <c r="D19" i="51"/>
  <c r="D32" i="52"/>
  <c r="C27" i="53"/>
  <c r="C45" i="44"/>
  <c r="A14" i="47"/>
  <c r="A44" i="44"/>
  <c r="X13" i="45"/>
  <c r="D15" i="45"/>
  <c r="A29" i="47"/>
  <c r="D29" i="47"/>
  <c r="A38" i="47"/>
  <c r="A50" i="47"/>
  <c r="A10" i="48"/>
  <c r="D13" i="48"/>
  <c r="A13" i="48"/>
  <c r="A15" i="48"/>
  <c r="D15" i="48"/>
  <c r="C43" i="48"/>
  <c r="X28" i="49"/>
  <c r="C27" i="49"/>
  <c r="D45" i="45"/>
  <c r="D3" i="46"/>
  <c r="X7" i="47"/>
  <c r="C6" i="47"/>
  <c r="D48" i="48"/>
  <c r="X7" i="49"/>
  <c r="C6" i="49"/>
  <c r="A13" i="49"/>
  <c r="X19" i="46"/>
  <c r="C18" i="46"/>
  <c r="A34" i="46"/>
  <c r="D34" i="46"/>
  <c r="AA13" i="48"/>
  <c r="C12" i="48"/>
  <c r="D26" i="45"/>
  <c r="C28" i="45"/>
  <c r="D42" i="45"/>
  <c r="A42" i="45"/>
  <c r="A6" i="49"/>
  <c r="D6" i="49"/>
  <c r="A35" i="45"/>
  <c r="D35" i="45"/>
  <c r="D27" i="46"/>
  <c r="A27" i="46"/>
  <c r="D40" i="48"/>
  <c r="A40" i="48"/>
  <c r="A56" i="45"/>
  <c r="D56" i="45"/>
  <c r="D47" i="46"/>
  <c r="A47" i="46"/>
  <c r="A48" i="46"/>
  <c r="D48" i="46"/>
  <c r="D46" i="47"/>
  <c r="A46" i="47"/>
  <c r="C21" i="48"/>
  <c r="AA40" i="48"/>
  <c r="C6" i="45"/>
  <c r="X7" i="45"/>
  <c r="A29" i="45"/>
  <c r="A30" i="45"/>
  <c r="D30" i="45"/>
  <c r="A16" i="46"/>
  <c r="A52" i="46"/>
  <c r="D52" i="46"/>
  <c r="C5" i="48"/>
  <c r="A46" i="48"/>
  <c r="X19" i="50"/>
  <c r="D48" i="50"/>
  <c r="D53" i="50"/>
  <c r="D55" i="51"/>
  <c r="A36" i="52"/>
  <c r="D14" i="48"/>
  <c r="D21" i="48"/>
  <c r="A33" i="48"/>
  <c r="D34" i="48"/>
  <c r="D10" i="49"/>
  <c r="A20" i="49"/>
  <c r="D10" i="50"/>
  <c r="A20" i="50"/>
  <c r="A25" i="50"/>
  <c r="A50" i="50"/>
  <c r="A18" i="51"/>
  <c r="A36" i="51"/>
  <c r="A46" i="51"/>
  <c r="D49" i="51"/>
  <c r="A6" i="52"/>
  <c r="A16" i="52"/>
  <c r="A28" i="52"/>
  <c r="A7" i="53"/>
  <c r="D45" i="52"/>
  <c r="D47" i="48"/>
  <c r="D15" i="50"/>
  <c r="C25" i="50"/>
  <c r="D32" i="50"/>
  <c r="C21" i="52"/>
  <c r="X22" i="52"/>
  <c r="D47" i="52"/>
  <c r="A4" i="50"/>
  <c r="A27" i="50"/>
  <c r="A10" i="51"/>
  <c r="A7" i="50"/>
  <c r="A44" i="50"/>
  <c r="A11" i="51"/>
  <c r="C12" i="51"/>
  <c r="C20" i="51"/>
  <c r="C30" i="51"/>
  <c r="C38" i="51"/>
  <c r="A53" i="46"/>
  <c r="A17" i="48"/>
  <c r="D26" i="49"/>
  <c r="D39" i="49"/>
  <c r="A46" i="49"/>
  <c r="D20" i="51"/>
  <c r="D38" i="51"/>
  <c r="C50" i="51"/>
  <c r="A43" i="48"/>
  <c r="D41" i="49"/>
  <c r="A26" i="50"/>
  <c r="A38" i="50"/>
  <c r="A43" i="50"/>
  <c r="A4" i="52"/>
  <c r="C25" i="48"/>
  <c r="C48" i="53"/>
  <c r="C24" i="44"/>
  <c r="C36" i="44"/>
  <c r="X46" i="44"/>
  <c r="X37" i="44"/>
  <c r="A53" i="44"/>
  <c r="C31" i="44"/>
  <c r="D10" i="44"/>
  <c r="D16" i="44"/>
  <c r="A38" i="44"/>
  <c r="D18" i="44"/>
  <c r="D19" i="44"/>
  <c r="A21" i="44"/>
  <c r="D24" i="43"/>
  <c r="D39" i="43"/>
  <c r="A41" i="43"/>
  <c r="C6" i="43"/>
  <c r="A8" i="43"/>
  <c r="D4" i="43"/>
  <c r="D26" i="43"/>
  <c r="D33" i="43"/>
  <c r="A53" i="43"/>
  <c r="A27" i="43"/>
  <c r="C20" i="43"/>
  <c r="D50" i="43"/>
  <c r="D56" i="43"/>
  <c r="D20" i="53"/>
  <c r="D21" i="53"/>
  <c r="D27" i="53"/>
  <c r="A43" i="53"/>
  <c r="A44" i="53"/>
  <c r="A45" i="53"/>
  <c r="D3" i="53"/>
  <c r="C5" i="53"/>
  <c r="C8" i="53"/>
  <c r="C18" i="53"/>
  <c r="D56" i="53"/>
  <c r="A14" i="53"/>
  <c r="A39" i="53"/>
  <c r="C43" i="53"/>
  <c r="A55" i="53"/>
  <c r="C28" i="53"/>
  <c r="C38" i="53"/>
  <c r="A40" i="53"/>
  <c r="A42" i="53"/>
  <c r="C14" i="53"/>
  <c r="C22" i="53"/>
  <c r="D30" i="53"/>
  <c r="D43" i="53"/>
  <c r="D22" i="53"/>
  <c r="D10" i="43"/>
  <c r="C32" i="43"/>
  <c r="D37" i="43"/>
  <c r="D43" i="43"/>
  <c r="C44" i="43"/>
  <c r="D46" i="43"/>
  <c r="D20" i="44"/>
  <c r="A46" i="44"/>
  <c r="D9" i="45"/>
  <c r="C18" i="45"/>
  <c r="X49" i="45"/>
  <c r="D49" i="45"/>
  <c r="C29" i="43"/>
  <c r="A12" i="43"/>
  <c r="A13" i="43"/>
  <c r="D19" i="43"/>
  <c r="D20" i="43"/>
  <c r="X28" i="43"/>
  <c r="D22" i="44"/>
  <c r="D3" i="45"/>
  <c r="D4" i="45"/>
  <c r="A9" i="43"/>
  <c r="C11" i="43"/>
  <c r="A18" i="43"/>
  <c r="A29" i="43"/>
  <c r="D32" i="43"/>
  <c r="D44" i="43"/>
  <c r="A3" i="44"/>
  <c r="D17" i="44"/>
  <c r="C37" i="44"/>
  <c r="D39" i="44"/>
  <c r="X43" i="44"/>
  <c r="A56" i="44"/>
  <c r="D56" i="44"/>
  <c r="D13" i="45"/>
  <c r="D34" i="45"/>
  <c r="A34" i="45"/>
  <c r="C40" i="45"/>
  <c r="D55" i="45"/>
  <c r="A5" i="46"/>
  <c r="C6" i="46"/>
  <c r="X10" i="46"/>
  <c r="D21" i="46"/>
  <c r="A21" i="46"/>
  <c r="C29" i="46"/>
  <c r="A19" i="47"/>
  <c r="D19" i="47"/>
  <c r="C32" i="47"/>
  <c r="C35" i="47"/>
  <c r="X19" i="45"/>
  <c r="A11" i="46"/>
  <c r="X37" i="46"/>
  <c r="C36" i="46"/>
  <c r="D10" i="47"/>
  <c r="A10" i="47"/>
  <c r="C28" i="47"/>
  <c r="C37" i="47"/>
  <c r="C3" i="44"/>
  <c r="A11" i="45"/>
  <c r="C17" i="45"/>
  <c r="A20" i="45"/>
  <c r="C24" i="45"/>
  <c r="C25" i="46"/>
  <c r="D15" i="47"/>
  <c r="A15" i="47"/>
  <c r="A23" i="47"/>
  <c r="D23" i="47"/>
  <c r="A32" i="47"/>
  <c r="D32" i="47"/>
  <c r="A6" i="44"/>
  <c r="C27" i="44"/>
  <c r="X19" i="43"/>
  <c r="D22" i="43"/>
  <c r="X25" i="43"/>
  <c r="A38" i="43"/>
  <c r="A47" i="43"/>
  <c r="D8" i="44"/>
  <c r="C12" i="44"/>
  <c r="X25" i="44"/>
  <c r="A30" i="44"/>
  <c r="D33" i="44"/>
  <c r="C42" i="44"/>
  <c r="C48" i="44"/>
  <c r="A49" i="44"/>
  <c r="A50" i="44"/>
  <c r="C20" i="45"/>
  <c r="A22" i="45"/>
  <c r="D22" i="45"/>
  <c r="A27" i="45"/>
  <c r="C38" i="45"/>
  <c r="C42" i="45"/>
  <c r="C50" i="45"/>
  <c r="C9" i="46"/>
  <c r="D14" i="46"/>
  <c r="X34" i="46"/>
  <c r="C33" i="46"/>
  <c r="C34" i="47"/>
  <c r="C22" i="43"/>
  <c r="D17" i="43"/>
  <c r="A22" i="44"/>
  <c r="D25" i="44"/>
  <c r="X31" i="44"/>
  <c r="D42" i="44"/>
  <c r="D48" i="44"/>
  <c r="D51" i="45"/>
  <c r="A51" i="45"/>
  <c r="D9" i="46"/>
  <c r="C44" i="46"/>
  <c r="C13" i="47"/>
  <c r="A39" i="47"/>
  <c r="D39" i="47"/>
  <c r="D7" i="48"/>
  <c r="A37" i="43"/>
  <c r="C18" i="44"/>
  <c r="X22" i="44"/>
  <c r="C30" i="44"/>
  <c r="D31" i="44"/>
  <c r="C27" i="46"/>
  <c r="X28" i="46"/>
  <c r="D40" i="46"/>
  <c r="A42" i="46"/>
  <c r="D42" i="46"/>
  <c r="A31" i="43"/>
  <c r="A12" i="46"/>
  <c r="A19" i="46"/>
  <c r="D19" i="46"/>
  <c r="C30" i="46"/>
  <c r="D11" i="47"/>
  <c r="A25" i="46"/>
  <c r="A41" i="46"/>
  <c r="D9" i="47"/>
  <c r="A9" i="47"/>
  <c r="D55" i="47"/>
  <c r="C14" i="48"/>
  <c r="D20" i="48"/>
  <c r="D24" i="48"/>
  <c r="A29" i="48"/>
  <c r="A35" i="48"/>
  <c r="A44" i="48"/>
  <c r="C45" i="48"/>
  <c r="A3" i="49"/>
  <c r="A17" i="49"/>
  <c r="D17" i="49"/>
  <c r="X25" i="49"/>
  <c r="C24" i="49"/>
  <c r="X7" i="50"/>
  <c r="D42" i="50"/>
  <c r="A42" i="50"/>
  <c r="D8" i="51"/>
  <c r="AA49" i="48"/>
  <c r="C40" i="46"/>
  <c r="A12" i="47"/>
  <c r="D12" i="47"/>
  <c r="C41" i="47"/>
  <c r="A53" i="47"/>
  <c r="A6" i="48"/>
  <c r="A22" i="48"/>
  <c r="A32" i="48"/>
  <c r="A51" i="48"/>
  <c r="A15" i="49"/>
  <c r="C18" i="49"/>
  <c r="X19" i="49"/>
  <c r="A19" i="49"/>
  <c r="D19" i="49"/>
  <c r="X22" i="49"/>
  <c r="C21" i="49"/>
  <c r="C26" i="50"/>
  <c r="C37" i="46"/>
  <c r="C50" i="46"/>
  <c r="A56" i="46"/>
  <c r="D56" i="46"/>
  <c r="C10" i="47"/>
  <c r="A17" i="47"/>
  <c r="D17" i="47"/>
  <c r="A40" i="47"/>
  <c r="C48" i="47"/>
  <c r="C53" i="47"/>
  <c r="A5" i="48"/>
  <c r="D5" i="48"/>
  <c r="A31" i="48"/>
  <c r="C32" i="48"/>
  <c r="A54" i="48"/>
  <c r="D54" i="48"/>
  <c r="D56" i="48"/>
  <c r="C15" i="49"/>
  <c r="C32" i="49"/>
  <c r="C38" i="49"/>
  <c r="A44" i="49"/>
  <c r="D44" i="49"/>
  <c r="C46" i="49"/>
  <c r="D49" i="49"/>
  <c r="A49" i="49"/>
  <c r="D46" i="50"/>
  <c r="A46" i="50"/>
  <c r="C43" i="46"/>
  <c r="D55" i="46"/>
  <c r="C4" i="47"/>
  <c r="X25" i="47"/>
  <c r="A43" i="47"/>
  <c r="A28" i="48"/>
  <c r="D28" i="48"/>
  <c r="C47" i="48"/>
  <c r="A5" i="49"/>
  <c r="D18" i="49"/>
  <c r="A18" i="49"/>
  <c r="D27" i="49"/>
  <c r="A27" i="49"/>
  <c r="C35" i="49"/>
  <c r="A56" i="49"/>
  <c r="D56" i="49"/>
  <c r="C20" i="50"/>
  <c r="C15" i="48"/>
  <c r="C55" i="49"/>
  <c r="C50" i="50"/>
  <c r="AA16" i="48"/>
  <c r="C42" i="48"/>
  <c r="C46" i="48"/>
  <c r="C14" i="49"/>
  <c r="C45" i="49"/>
  <c r="A48" i="49"/>
  <c r="D48" i="49"/>
  <c r="C19" i="50"/>
  <c r="D4" i="51"/>
  <c r="A4" i="51"/>
  <c r="C53" i="46"/>
  <c r="A31" i="47"/>
  <c r="D31" i="47"/>
  <c r="X49" i="47"/>
  <c r="A56" i="47"/>
  <c r="D56" i="47"/>
  <c r="C20" i="48"/>
  <c r="A26" i="48"/>
  <c r="D26" i="48"/>
  <c r="AA43" i="48"/>
  <c r="AA46" i="48"/>
  <c r="A49" i="48"/>
  <c r="C10" i="49"/>
  <c r="D42" i="49"/>
  <c r="D52" i="49"/>
  <c r="C26" i="51"/>
  <c r="A33" i="51"/>
  <c r="D33" i="51"/>
  <c r="C20" i="52"/>
  <c r="C46" i="52"/>
  <c r="A3" i="47"/>
  <c r="A51" i="47"/>
  <c r="A19" i="48"/>
  <c r="D14" i="49"/>
  <c r="A23" i="49"/>
  <c r="A45" i="49"/>
  <c r="A6" i="50"/>
  <c r="D19" i="50"/>
  <c r="D30" i="50"/>
  <c r="D6" i="51"/>
  <c r="A13" i="51"/>
  <c r="A16" i="51"/>
  <c r="A17" i="51"/>
  <c r="X22" i="51"/>
  <c r="A25" i="51"/>
  <c r="D26" i="51"/>
  <c r="C44" i="51"/>
  <c r="A54" i="51"/>
  <c r="D56" i="51"/>
  <c r="C5" i="52"/>
  <c r="C18" i="52"/>
  <c r="C19" i="52"/>
  <c r="C29" i="52"/>
  <c r="C33" i="52"/>
  <c r="X34" i="52"/>
  <c r="C40" i="52"/>
  <c r="C42" i="52"/>
  <c r="A14" i="52"/>
  <c r="A17" i="52"/>
  <c r="A38" i="52"/>
  <c r="D39" i="50"/>
  <c r="C5" i="51"/>
  <c r="A30" i="51"/>
  <c r="D41" i="51"/>
  <c r="A52" i="51"/>
  <c r="A7" i="52"/>
  <c r="A11" i="52"/>
  <c r="A26" i="52"/>
  <c r="A49" i="52"/>
  <c r="A52" i="52"/>
  <c r="D56" i="52"/>
  <c r="C14" i="50"/>
  <c r="D29" i="50"/>
  <c r="A47" i="51"/>
  <c r="D3" i="52"/>
  <c r="D13" i="52"/>
  <c r="C14" i="52"/>
  <c r="C17" i="52"/>
  <c r="C35" i="52"/>
  <c r="C38" i="52"/>
  <c r="X43" i="52"/>
  <c r="A55" i="52"/>
  <c r="A38" i="51"/>
  <c r="D7" i="52"/>
  <c r="D14" i="52"/>
  <c r="D17" i="52"/>
  <c r="X19" i="52"/>
  <c r="D35" i="52"/>
  <c r="D30" i="51"/>
  <c r="A46" i="52"/>
  <c r="X46" i="52"/>
  <c r="A3" i="51"/>
  <c r="D3" i="50"/>
  <c r="D3" i="48"/>
  <c r="A3" i="43"/>
  <c r="C23" i="53"/>
  <c r="C21" i="53"/>
  <c r="C25" i="53"/>
  <c r="C15" i="53"/>
  <c r="C3" i="53"/>
  <c r="D13" i="53"/>
  <c r="A13" i="53"/>
  <c r="C4" i="53"/>
  <c r="D4" i="53"/>
  <c r="A3" i="53"/>
  <c r="A16" i="53"/>
  <c r="A17" i="53"/>
  <c r="A24" i="53"/>
  <c r="C30" i="53"/>
  <c r="C10" i="53"/>
  <c r="C11" i="53"/>
  <c r="C16" i="53"/>
  <c r="D17" i="53"/>
  <c r="A19" i="53"/>
  <c r="D24" i="53"/>
  <c r="D26" i="53"/>
  <c r="C32" i="53"/>
  <c r="D37" i="53"/>
  <c r="A37" i="53"/>
  <c r="C9" i="53"/>
  <c r="C20" i="53"/>
  <c r="A29" i="53"/>
  <c r="D34" i="53"/>
  <c r="A35" i="53"/>
  <c r="C33" i="53"/>
  <c r="C39" i="53"/>
  <c r="A28" i="53"/>
  <c r="D28" i="53"/>
  <c r="D12" i="53"/>
  <c r="D31" i="53"/>
  <c r="A36" i="53"/>
  <c r="A50" i="53"/>
  <c r="C36" i="53"/>
  <c r="D41" i="53"/>
  <c r="D47" i="53"/>
  <c r="A51" i="53"/>
  <c r="D51" i="53"/>
  <c r="C45" i="53"/>
  <c r="D48" i="53"/>
  <c r="C49" i="53"/>
  <c r="A52" i="53"/>
  <c r="C52" i="53"/>
  <c r="A54" i="53"/>
  <c r="C56" i="53"/>
  <c r="C54" i="53"/>
  <c r="C4" i="52"/>
  <c r="X7" i="52"/>
  <c r="C8" i="52"/>
  <c r="D9" i="52"/>
  <c r="D10" i="52"/>
  <c r="C13" i="52"/>
  <c r="C16" i="52"/>
  <c r="D18" i="52"/>
  <c r="X16" i="52"/>
  <c r="D20" i="52"/>
  <c r="A20" i="52"/>
  <c r="A22" i="52"/>
  <c r="D21" i="52"/>
  <c r="C3" i="52"/>
  <c r="A5" i="52"/>
  <c r="C6" i="52"/>
  <c r="A12" i="52"/>
  <c r="C7" i="52"/>
  <c r="A15" i="52"/>
  <c r="C22" i="52"/>
  <c r="D25" i="52"/>
  <c r="A25" i="52"/>
  <c r="C30" i="52"/>
  <c r="X31" i="52"/>
  <c r="C31" i="52"/>
  <c r="C15" i="52"/>
  <c r="C23" i="52"/>
  <c r="D30" i="52"/>
  <c r="A30" i="52"/>
  <c r="D5" i="52"/>
  <c r="C28" i="52"/>
  <c r="A31" i="52"/>
  <c r="D31" i="52"/>
  <c r="C32" i="52"/>
  <c r="A21" i="52"/>
  <c r="A33" i="52"/>
  <c r="C37" i="52"/>
  <c r="C27" i="52"/>
  <c r="X28" i="52"/>
  <c r="C34" i="52"/>
  <c r="D37" i="52"/>
  <c r="A39" i="52"/>
  <c r="D33" i="52"/>
  <c r="A27" i="52"/>
  <c r="D42" i="52"/>
  <c r="A43" i="52"/>
  <c r="X52" i="52"/>
  <c r="C39" i="52"/>
  <c r="C43" i="52"/>
  <c r="A50" i="52"/>
  <c r="C47" i="52"/>
  <c r="A51" i="52"/>
  <c r="D51" i="52"/>
  <c r="X49" i="52"/>
  <c r="D50" i="52"/>
  <c r="C48" i="52"/>
  <c r="C49" i="52"/>
  <c r="C52" i="52"/>
  <c r="A54" i="52"/>
  <c r="X55" i="52"/>
  <c r="C56" i="52"/>
  <c r="C54" i="52"/>
  <c r="C19" i="51"/>
  <c r="C23" i="51"/>
  <c r="X28" i="51"/>
  <c r="C43" i="51"/>
  <c r="C21" i="51"/>
  <c r="C37" i="51"/>
  <c r="X4" i="51"/>
  <c r="C13" i="51"/>
  <c r="C6" i="51"/>
  <c r="X7" i="51"/>
  <c r="A8" i="51"/>
  <c r="C18" i="51"/>
  <c r="X19" i="51"/>
  <c r="C3" i="51"/>
  <c r="D7" i="51"/>
  <c r="D14" i="51"/>
  <c r="C15" i="51"/>
  <c r="X16" i="51"/>
  <c r="D5" i="51"/>
  <c r="A5" i="51"/>
  <c r="C11" i="51"/>
  <c r="C4" i="51"/>
  <c r="D15" i="51"/>
  <c r="A15" i="51"/>
  <c r="X10" i="51"/>
  <c r="C9" i="51"/>
  <c r="A14" i="51"/>
  <c r="C17" i="51"/>
  <c r="A27" i="51"/>
  <c r="D27" i="51"/>
  <c r="C29" i="51"/>
  <c r="C31" i="51"/>
  <c r="C16" i="51"/>
  <c r="C22" i="51"/>
  <c r="A23" i="51"/>
  <c r="D23" i="51"/>
  <c r="C25" i="51"/>
  <c r="C32" i="51"/>
  <c r="C8" i="51"/>
  <c r="D9" i="51"/>
  <c r="C10" i="51"/>
  <c r="D21" i="51"/>
  <c r="X25" i="51"/>
  <c r="C24" i="51"/>
  <c r="C28" i="51"/>
  <c r="D29" i="51"/>
  <c r="A29" i="51"/>
  <c r="X34" i="51"/>
  <c r="C33" i="51"/>
  <c r="D32" i="51"/>
  <c r="A32" i="51"/>
  <c r="A12" i="51"/>
  <c r="A22" i="51"/>
  <c r="D40" i="51"/>
  <c r="X46" i="51"/>
  <c r="C45" i="51"/>
  <c r="C46" i="51"/>
  <c r="A31" i="51"/>
  <c r="C36" i="51"/>
  <c r="A42" i="51"/>
  <c r="A35" i="51"/>
  <c r="X37" i="51"/>
  <c r="A39" i="51"/>
  <c r="C42" i="51"/>
  <c r="X43" i="51"/>
  <c r="D43" i="51"/>
  <c r="A43" i="51"/>
  <c r="A34" i="51"/>
  <c r="X40" i="51"/>
  <c r="C39" i="51"/>
  <c r="A40" i="51"/>
  <c r="C41" i="51"/>
  <c r="D28" i="51"/>
  <c r="C35" i="51"/>
  <c r="C48" i="51"/>
  <c r="D44" i="51"/>
  <c r="D47" i="51"/>
  <c r="D48" i="51"/>
  <c r="X49" i="51"/>
  <c r="A50" i="51"/>
  <c r="X52" i="51"/>
  <c r="C51" i="51"/>
  <c r="A51" i="51"/>
  <c r="D51" i="51"/>
  <c r="C49" i="51"/>
  <c r="C52" i="51"/>
  <c r="X55" i="51"/>
  <c r="C56" i="51"/>
  <c r="C54" i="51"/>
  <c r="C11" i="50"/>
  <c r="C9" i="50"/>
  <c r="C45" i="50"/>
  <c r="C27" i="50"/>
  <c r="C24" i="50"/>
  <c r="C30" i="50"/>
  <c r="X31" i="50"/>
  <c r="D35" i="50"/>
  <c r="A35" i="50"/>
  <c r="A31" i="50"/>
  <c r="C12" i="50"/>
  <c r="C3" i="50"/>
  <c r="A5" i="50"/>
  <c r="C6" i="50"/>
  <c r="C23" i="50"/>
  <c r="X28" i="50"/>
  <c r="C31" i="50"/>
  <c r="A33" i="50"/>
  <c r="D33" i="50"/>
  <c r="C8" i="50"/>
  <c r="C16" i="50"/>
  <c r="C7" i="50"/>
  <c r="D13" i="50"/>
  <c r="D23" i="50"/>
  <c r="X10" i="50"/>
  <c r="X13" i="50"/>
  <c r="A14" i="50"/>
  <c r="X4" i="50"/>
  <c r="A21" i="50"/>
  <c r="A28" i="50"/>
  <c r="D5" i="50"/>
  <c r="D14" i="50"/>
  <c r="D17" i="50"/>
  <c r="A18" i="50"/>
  <c r="X22" i="50"/>
  <c r="C21" i="50"/>
  <c r="C28" i="50"/>
  <c r="C4" i="50"/>
  <c r="C15" i="50"/>
  <c r="D22" i="50"/>
  <c r="X25" i="50"/>
  <c r="C32" i="50"/>
  <c r="C36" i="50"/>
  <c r="X37" i="50"/>
  <c r="C40" i="50"/>
  <c r="D34" i="50"/>
  <c r="X40" i="50"/>
  <c r="C39" i="50"/>
  <c r="D41" i="50"/>
  <c r="A41" i="50"/>
  <c r="C33" i="50"/>
  <c r="X34" i="50"/>
  <c r="D37" i="50"/>
  <c r="C42" i="50"/>
  <c r="A47" i="50"/>
  <c r="C38" i="50"/>
  <c r="C43" i="50"/>
  <c r="C52" i="50"/>
  <c r="A45" i="50"/>
  <c r="X46" i="50"/>
  <c r="A51" i="50"/>
  <c r="D51" i="50"/>
  <c r="D52" i="50"/>
  <c r="A52" i="50"/>
  <c r="C49" i="50"/>
  <c r="A54" i="50"/>
  <c r="X55" i="50"/>
  <c r="C56" i="50"/>
  <c r="C54" i="50"/>
  <c r="X46" i="49"/>
  <c r="C11" i="49"/>
  <c r="X16" i="49"/>
  <c r="C7" i="49"/>
  <c r="C19" i="49"/>
  <c r="C17" i="49"/>
  <c r="D28" i="49"/>
  <c r="A28" i="49"/>
  <c r="X31" i="49"/>
  <c r="C13" i="49"/>
  <c r="C9" i="49"/>
  <c r="D11" i="49"/>
  <c r="C23" i="49"/>
  <c r="C30" i="49"/>
  <c r="A8" i="49"/>
  <c r="X10" i="49"/>
  <c r="X13" i="49"/>
  <c r="C20" i="49"/>
  <c r="D24" i="49"/>
  <c r="C25" i="49"/>
  <c r="A12" i="49"/>
  <c r="A22" i="49"/>
  <c r="A30" i="49"/>
  <c r="D30" i="49"/>
  <c r="A4" i="49"/>
  <c r="C8" i="49"/>
  <c r="D21" i="49"/>
  <c r="C22" i="49"/>
  <c r="D25" i="49"/>
  <c r="A25" i="49"/>
  <c r="C3" i="49"/>
  <c r="A7" i="49"/>
  <c r="C26" i="49"/>
  <c r="C43" i="49"/>
  <c r="C44" i="49"/>
  <c r="A32" i="49"/>
  <c r="C34" i="49"/>
  <c r="D37" i="49"/>
  <c r="D31" i="49"/>
  <c r="C39" i="49"/>
  <c r="D40" i="49"/>
  <c r="D47" i="49"/>
  <c r="A47" i="49"/>
  <c r="D32" i="49"/>
  <c r="D35" i="49"/>
  <c r="A36" i="49"/>
  <c r="C29" i="49"/>
  <c r="C33" i="49"/>
  <c r="D33" i="49"/>
  <c r="C48" i="49"/>
  <c r="C49" i="49"/>
  <c r="C54" i="49"/>
  <c r="X55" i="49"/>
  <c r="X52" i="49"/>
  <c r="C51" i="49"/>
  <c r="A51" i="49"/>
  <c r="D51" i="49"/>
  <c r="X49" i="49"/>
  <c r="D50" i="49"/>
  <c r="A52" i="49"/>
  <c r="C52" i="49"/>
  <c r="C56" i="49"/>
  <c r="C3" i="48"/>
  <c r="C6" i="48"/>
  <c r="C11" i="48"/>
  <c r="C9" i="48"/>
  <c r="D11" i="48"/>
  <c r="D12" i="48"/>
  <c r="A3" i="48"/>
  <c r="A7" i="48"/>
  <c r="C18" i="48"/>
  <c r="AA19" i="48"/>
  <c r="C4" i="48"/>
  <c r="AA4" i="48"/>
  <c r="AA7" i="48"/>
  <c r="C16" i="48"/>
  <c r="D16" i="48"/>
  <c r="D18" i="48"/>
  <c r="A18" i="48"/>
  <c r="C8" i="48"/>
  <c r="C7" i="48"/>
  <c r="C26" i="48"/>
  <c r="AA31" i="48"/>
  <c r="AA34" i="48"/>
  <c r="C40" i="48"/>
  <c r="C34" i="48"/>
  <c r="C28" i="48"/>
  <c r="C29" i="48"/>
  <c r="D30" i="48"/>
  <c r="A30" i="48"/>
  <c r="AA22" i="48"/>
  <c r="C23" i="48"/>
  <c r="AA25" i="48"/>
  <c r="C24" i="48"/>
  <c r="C31" i="48"/>
  <c r="D41" i="48"/>
  <c r="A41" i="48"/>
  <c r="D23" i="48"/>
  <c r="C35" i="48"/>
  <c r="D36" i="48"/>
  <c r="C37" i="48"/>
  <c r="A39" i="48"/>
  <c r="C44" i="48"/>
  <c r="A27" i="48"/>
  <c r="AA28" i="48"/>
  <c r="D32" i="48"/>
  <c r="C38" i="48"/>
  <c r="D39" i="48"/>
  <c r="D42" i="48"/>
  <c r="C48" i="48"/>
  <c r="C49" i="48"/>
  <c r="A52" i="48"/>
  <c r="C54" i="48"/>
  <c r="AA55" i="48"/>
  <c r="C51" i="48"/>
  <c r="C52" i="48"/>
  <c r="C56" i="48"/>
  <c r="C15" i="47"/>
  <c r="C3" i="47"/>
  <c r="C23" i="47"/>
  <c r="D33" i="47"/>
  <c r="A33" i="47"/>
  <c r="D6" i="47"/>
  <c r="C7" i="47"/>
  <c r="D8" i="47"/>
  <c r="X13" i="47"/>
  <c r="D26" i="47"/>
  <c r="X28" i="47"/>
  <c r="X4" i="47"/>
  <c r="C5" i="47"/>
  <c r="D7" i="47"/>
  <c r="D13" i="47"/>
  <c r="X16" i="47"/>
  <c r="C19" i="47"/>
  <c r="A4" i="47"/>
  <c r="C9" i="47"/>
  <c r="X10" i="47"/>
  <c r="C16" i="47"/>
  <c r="D18" i="47"/>
  <c r="D20" i="47"/>
  <c r="A20" i="47"/>
  <c r="C22" i="47"/>
  <c r="C30" i="47"/>
  <c r="X31" i="47"/>
  <c r="C12" i="47"/>
  <c r="A21" i="47"/>
  <c r="D24" i="47"/>
  <c r="X40" i="47"/>
  <c r="C39" i="47"/>
  <c r="C42" i="47"/>
  <c r="X43" i="47"/>
  <c r="A25" i="47"/>
  <c r="A28" i="47"/>
  <c r="C40" i="47"/>
  <c r="C21" i="47"/>
  <c r="C47" i="47"/>
  <c r="X19" i="47"/>
  <c r="C20" i="47"/>
  <c r="C25" i="47"/>
  <c r="D28" i="47"/>
  <c r="A37" i="47"/>
  <c r="A41" i="47"/>
  <c r="D41" i="47"/>
  <c r="C33" i="47"/>
  <c r="X34" i="47"/>
  <c r="A35" i="47"/>
  <c r="C36" i="47"/>
  <c r="A45" i="47"/>
  <c r="X46" i="47"/>
  <c r="D49" i="47"/>
  <c r="X52" i="47"/>
  <c r="C51" i="47"/>
  <c r="C44" i="47"/>
  <c r="C46" i="47"/>
  <c r="A52" i="47"/>
  <c r="X37" i="47"/>
  <c r="C38" i="47"/>
  <c r="C43" i="47"/>
  <c r="D50" i="47"/>
  <c r="D48" i="47"/>
  <c r="C49" i="47"/>
  <c r="C52" i="47"/>
  <c r="X55" i="47"/>
  <c r="C56" i="47"/>
  <c r="C54" i="47"/>
  <c r="C5" i="46"/>
  <c r="C4" i="46"/>
  <c r="D8" i="46"/>
  <c r="D13" i="46"/>
  <c r="X16" i="46"/>
  <c r="X22" i="46"/>
  <c r="C21" i="46"/>
  <c r="C3" i="46"/>
  <c r="D6" i="46"/>
  <c r="D10" i="46"/>
  <c r="A20" i="46"/>
  <c r="C23" i="46"/>
  <c r="X25" i="46"/>
  <c r="C24" i="46"/>
  <c r="C15" i="46"/>
  <c r="D17" i="46"/>
  <c r="D23" i="46"/>
  <c r="A23" i="46"/>
  <c r="D20" i="46"/>
  <c r="D4" i="46"/>
  <c r="C22" i="46"/>
  <c r="C7" i="46"/>
  <c r="C8" i="46"/>
  <c r="C13" i="46"/>
  <c r="D28" i="46"/>
  <c r="D24" i="46"/>
  <c r="X31" i="46"/>
  <c r="C34" i="46"/>
  <c r="D35" i="46"/>
  <c r="A35" i="46"/>
  <c r="D37" i="46"/>
  <c r="A37" i="46"/>
  <c r="C39" i="46"/>
  <c r="X40" i="46"/>
  <c r="D30" i="46"/>
  <c r="C31" i="46"/>
  <c r="D39" i="46"/>
  <c r="A43" i="46"/>
  <c r="D43" i="46"/>
  <c r="X46" i="46"/>
  <c r="C45" i="46"/>
  <c r="A38" i="46"/>
  <c r="D31" i="46"/>
  <c r="A31" i="46"/>
  <c r="A33" i="46"/>
  <c r="A36" i="46"/>
  <c r="A32" i="46"/>
  <c r="C32" i="46"/>
  <c r="C35" i="46"/>
  <c r="D36" i="46"/>
  <c r="C41" i="46"/>
  <c r="D49" i="46"/>
  <c r="A46" i="46"/>
  <c r="X49" i="46"/>
  <c r="A50" i="46"/>
  <c r="X52" i="46"/>
  <c r="C51" i="46"/>
  <c r="X43" i="46"/>
  <c r="A51" i="46"/>
  <c r="D51" i="46"/>
  <c r="C42" i="46"/>
  <c r="C49" i="46"/>
  <c r="C52" i="46"/>
  <c r="A54" i="46"/>
  <c r="X55" i="46"/>
  <c r="C56" i="46"/>
  <c r="C54" i="46"/>
  <c r="X28" i="45"/>
  <c r="C21" i="45"/>
  <c r="C27" i="45"/>
  <c r="C43" i="45"/>
  <c r="C11" i="45"/>
  <c r="X22" i="45"/>
  <c r="C33" i="45"/>
  <c r="C4" i="45"/>
  <c r="C5" i="45"/>
  <c r="A12" i="45"/>
  <c r="D12" i="45"/>
  <c r="D18" i="45"/>
  <c r="C22" i="45"/>
  <c r="A8" i="45"/>
  <c r="A14" i="45"/>
  <c r="D21" i="45"/>
  <c r="X4" i="45"/>
  <c r="X10" i="45"/>
  <c r="X16" i="45"/>
  <c r="C19" i="45"/>
  <c r="A7" i="45"/>
  <c r="C3" i="45"/>
  <c r="D7" i="45"/>
  <c r="C9" i="45"/>
  <c r="D19" i="45"/>
  <c r="D23" i="45"/>
  <c r="A23" i="45"/>
  <c r="C13" i="45"/>
  <c r="A18" i="45"/>
  <c r="A24" i="45"/>
  <c r="C10" i="45"/>
  <c r="C26" i="45"/>
  <c r="D28" i="45"/>
  <c r="D33" i="45"/>
  <c r="D37" i="45"/>
  <c r="A37" i="45"/>
  <c r="C32" i="45"/>
  <c r="C23" i="45"/>
  <c r="D31" i="45"/>
  <c r="A36" i="45"/>
  <c r="X31" i="45"/>
  <c r="A40" i="45"/>
  <c r="C29" i="45"/>
  <c r="C39" i="45"/>
  <c r="X40" i="45"/>
  <c r="X34" i="45"/>
  <c r="C34" i="45"/>
  <c r="C41" i="45"/>
  <c r="D38" i="45"/>
  <c r="D43" i="45"/>
  <c r="A46" i="45"/>
  <c r="A50" i="45"/>
  <c r="C36" i="45"/>
  <c r="D41" i="45"/>
  <c r="A44" i="45"/>
  <c r="X43" i="45"/>
  <c r="C49" i="45"/>
  <c r="D44" i="45"/>
  <c r="C48" i="45"/>
  <c r="C51" i="45"/>
  <c r="C52" i="45"/>
  <c r="A54" i="45"/>
  <c r="X55" i="45"/>
  <c r="C56" i="45"/>
  <c r="C54" i="45"/>
  <c r="C5" i="44"/>
  <c r="C10" i="44"/>
  <c r="C20" i="44"/>
  <c r="C6" i="44"/>
  <c r="C8" i="44"/>
  <c r="D11" i="44"/>
  <c r="A11" i="44"/>
  <c r="A12" i="44"/>
  <c r="C13" i="44"/>
  <c r="X7" i="44"/>
  <c r="C7" i="44"/>
  <c r="C4" i="44"/>
  <c r="X4" i="44"/>
  <c r="A5" i="44"/>
  <c r="C11" i="44"/>
  <c r="X16" i="44"/>
  <c r="C15" i="44"/>
  <c r="D28" i="44"/>
  <c r="A28" i="44"/>
  <c r="D27" i="44"/>
  <c r="A27" i="44"/>
  <c r="C29" i="44"/>
  <c r="C32" i="44"/>
  <c r="D32" i="44"/>
  <c r="X34" i="44"/>
  <c r="C33" i="44"/>
  <c r="X10" i="44"/>
  <c r="C28" i="44"/>
  <c r="D35" i="44"/>
  <c r="D37" i="44"/>
  <c r="A36" i="44"/>
  <c r="C39" i="44"/>
  <c r="X40" i="44"/>
  <c r="A43" i="44"/>
  <c r="D43" i="44"/>
  <c r="D47" i="44"/>
  <c r="D36" i="44"/>
  <c r="C44" i="44"/>
  <c r="C46" i="44"/>
  <c r="A40" i="44"/>
  <c r="C41" i="44"/>
  <c r="C40" i="44"/>
  <c r="D41" i="44"/>
  <c r="A42" i="44"/>
  <c r="X52" i="44"/>
  <c r="C54" i="44"/>
  <c r="X55" i="44"/>
  <c r="C47" i="44"/>
  <c r="C51" i="44"/>
  <c r="D54" i="44"/>
  <c r="A54" i="44"/>
  <c r="A51" i="44"/>
  <c r="D51" i="44"/>
  <c r="C49" i="44"/>
  <c r="A52" i="44"/>
  <c r="C52" i="44"/>
  <c r="C56" i="44"/>
  <c r="C35" i="43"/>
  <c r="C3" i="43"/>
  <c r="C31" i="43"/>
  <c r="C41" i="43"/>
  <c r="A5" i="43"/>
  <c r="C9" i="43"/>
  <c r="A14" i="43"/>
  <c r="C8" i="43"/>
  <c r="X7" i="43"/>
  <c r="X16" i="43"/>
  <c r="C15" i="43"/>
  <c r="X10" i="43"/>
  <c r="D14" i="43"/>
  <c r="A7" i="43"/>
  <c r="A15" i="43"/>
  <c r="D15" i="43"/>
  <c r="C7" i="43"/>
  <c r="C10" i="43"/>
  <c r="C18" i="43"/>
  <c r="C23" i="43"/>
  <c r="C12" i="43"/>
  <c r="D23" i="43"/>
  <c r="A21" i="43"/>
  <c r="C26" i="43"/>
  <c r="A25" i="43"/>
  <c r="C13" i="43"/>
  <c r="A16" i="43"/>
  <c r="D21" i="43"/>
  <c r="C28" i="43"/>
  <c r="X22" i="43"/>
  <c r="A40" i="43"/>
  <c r="C33" i="43"/>
  <c r="C42" i="43"/>
  <c r="X43" i="43"/>
  <c r="D35" i="43"/>
  <c r="D40" i="43"/>
  <c r="C30" i="43"/>
  <c r="A34" i="43"/>
  <c r="C36" i="43"/>
  <c r="C39" i="43"/>
  <c r="X34" i="43"/>
  <c r="C38" i="43"/>
  <c r="D31" i="43"/>
  <c r="A35" i="43"/>
  <c r="X37" i="43"/>
  <c r="C45" i="43"/>
  <c r="X46" i="43"/>
  <c r="D52" i="43"/>
  <c r="A45" i="43"/>
  <c r="X52" i="43"/>
  <c r="C51" i="43"/>
  <c r="D48" i="43"/>
  <c r="X49" i="43"/>
  <c r="D49" i="43"/>
  <c r="A51" i="43"/>
  <c r="D51" i="43"/>
  <c r="C52" i="43"/>
  <c r="X55" i="43"/>
  <c r="C56" i="43"/>
  <c r="C54" i="43"/>
  <c r="D3" i="23"/>
  <c r="A1" i="38"/>
  <c r="C39" i="1"/>
  <c r="F39" i="1" s="1"/>
  <c r="D25" i="1"/>
  <c r="M22" i="38"/>
  <c r="I39" i="1" l="1"/>
  <c r="F16" i="1"/>
  <c r="E16" i="1"/>
  <c r="H39" i="1"/>
  <c r="V2" i="20"/>
  <c r="F317" i="20"/>
  <c r="F318" i="20"/>
  <c r="F319" i="20"/>
  <c r="F320" i="20"/>
  <c r="T320" i="20" s="1"/>
  <c r="F321" i="20"/>
  <c r="T321" i="20" s="1"/>
  <c r="F322" i="20"/>
  <c r="T322" i="20" s="1"/>
  <c r="F323" i="20"/>
  <c r="T323" i="20" s="1"/>
  <c r="F324" i="20"/>
  <c r="T324" i="20" s="1"/>
  <c r="F325" i="20"/>
  <c r="F326" i="20"/>
  <c r="F327" i="20"/>
  <c r="F328" i="20"/>
  <c r="T328" i="20" s="1"/>
  <c r="F329" i="20"/>
  <c r="T329" i="20" s="1"/>
  <c r="F330" i="20"/>
  <c r="T330" i="20" s="1"/>
  <c r="F331" i="20"/>
  <c r="T331" i="20" s="1"/>
  <c r="F332" i="20"/>
  <c r="T332" i="20" s="1"/>
  <c r="F333" i="20"/>
  <c r="F334" i="20"/>
  <c r="F335" i="20"/>
  <c r="F336" i="20"/>
  <c r="T336" i="20" s="1"/>
  <c r="F337" i="20"/>
  <c r="T337" i="20" s="1"/>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4" i="23"/>
  <c r="F5" i="23"/>
  <c r="F6" i="23"/>
  <c r="F7" i="23"/>
  <c r="F8" i="23"/>
  <c r="F9" i="23"/>
  <c r="F10" i="23"/>
  <c r="F11" i="23"/>
  <c r="E16" i="23"/>
  <c r="E17" i="23"/>
  <c r="E18" i="23"/>
  <c r="E19" i="23"/>
  <c r="E20" i="23"/>
  <c r="E21" i="23"/>
  <c r="E22" i="23"/>
  <c r="E23" i="23"/>
  <c r="E24" i="23"/>
  <c r="E25" i="23"/>
  <c r="E26" i="23"/>
  <c r="E27" i="23"/>
  <c r="E28" i="23"/>
  <c r="E29" i="23"/>
  <c r="E30" i="23"/>
  <c r="E31" i="23"/>
  <c r="E32" i="23"/>
  <c r="E33" i="23"/>
  <c r="C21" i="38" s="1"/>
  <c r="E34" i="23"/>
  <c r="C22" i="38" s="1"/>
  <c r="E35" i="23"/>
  <c r="C23" i="38" s="1"/>
  <c r="E36" i="23"/>
  <c r="C24" i="38" s="1"/>
  <c r="E37" i="23"/>
  <c r="C25" i="38" s="1"/>
  <c r="E38" i="23"/>
  <c r="C26" i="38" s="1"/>
  <c r="E39" i="23"/>
  <c r="E40" i="23"/>
  <c r="E41" i="23"/>
  <c r="E42" i="23"/>
  <c r="C27" i="38" s="1"/>
  <c r="E43" i="23"/>
  <c r="C28" i="38" s="1"/>
  <c r="E44" i="23"/>
  <c r="C29" i="38" s="1"/>
  <c r="E45" i="23"/>
  <c r="C30" i="38" s="1"/>
  <c r="E46" i="23"/>
  <c r="C31" i="38" s="1"/>
  <c r="E47" i="23"/>
  <c r="C32" i="38" s="1"/>
  <c r="E48" i="23"/>
  <c r="E49" i="23"/>
  <c r="E50" i="23"/>
  <c r="E51" i="23"/>
  <c r="C33" i="38" s="1"/>
  <c r="E52" i="23"/>
  <c r="C34" i="38" s="1"/>
  <c r="E53" i="23"/>
  <c r="C35" i="38" s="1"/>
  <c r="E54" i="23"/>
  <c r="C36" i="38" s="1"/>
  <c r="E55" i="23"/>
  <c r="C37" i="38" s="1"/>
  <c r="E56" i="23"/>
  <c r="C38" i="38" s="1"/>
  <c r="E4" i="23"/>
  <c r="E5" i="23"/>
  <c r="E6" i="23"/>
  <c r="C3" i="38" s="1"/>
  <c r="E7" i="23"/>
  <c r="C4" i="38" s="1"/>
  <c r="E8" i="23"/>
  <c r="C5" i="38" s="1"/>
  <c r="E9" i="23"/>
  <c r="C6" i="38" s="1"/>
  <c r="E10" i="23"/>
  <c r="C7" i="38" s="1"/>
  <c r="E11" i="23"/>
  <c r="C8" i="38" s="1"/>
  <c r="E12" i="23"/>
  <c r="E13" i="23"/>
  <c r="E14" i="23"/>
  <c r="E15" i="23"/>
  <c r="E3"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16" i="23"/>
  <c r="B25" i="23"/>
  <c r="B26" i="23"/>
  <c r="B20" i="38" s="1"/>
  <c r="B27" i="23"/>
  <c r="X28" i="23" s="1"/>
  <c r="B28" i="23"/>
  <c r="C28" i="23" s="1"/>
  <c r="B29" i="23"/>
  <c r="B30" i="23"/>
  <c r="C30" i="23" s="1"/>
  <c r="B31" i="23"/>
  <c r="B32" i="23"/>
  <c r="B23" i="38" s="1"/>
  <c r="B33" i="23"/>
  <c r="B34" i="23"/>
  <c r="B25" i="38" s="1"/>
  <c r="B35" i="23"/>
  <c r="B36" i="23"/>
  <c r="X37" i="23" s="1"/>
  <c r="B37" i="23"/>
  <c r="B38" i="23"/>
  <c r="C38" i="23" s="1"/>
  <c r="B39" i="23"/>
  <c r="B40" i="23"/>
  <c r="B28" i="38" s="1"/>
  <c r="B41" i="23"/>
  <c r="B42" i="23"/>
  <c r="C42" i="23" s="1"/>
  <c r="B43" i="23"/>
  <c r="B44" i="23"/>
  <c r="B32" i="38" s="1"/>
  <c r="B45" i="23"/>
  <c r="X46" i="23" s="1"/>
  <c r="B46" i="23"/>
  <c r="C46" i="23" s="1"/>
  <c r="B47" i="23"/>
  <c r="B48" i="23"/>
  <c r="C48" i="23" s="1"/>
  <c r="B49" i="23"/>
  <c r="B50" i="23"/>
  <c r="B35" i="38" s="1"/>
  <c r="B51" i="23"/>
  <c r="B52" i="23"/>
  <c r="B37" i="38" s="1"/>
  <c r="B53" i="23"/>
  <c r="B54" i="23"/>
  <c r="X55" i="23" s="1"/>
  <c r="B55" i="23"/>
  <c r="B56" i="23"/>
  <c r="C56" i="23" s="1"/>
  <c r="B19" i="23"/>
  <c r="B20" i="23"/>
  <c r="B14" i="38" s="1"/>
  <c r="B21" i="23"/>
  <c r="B22" i="23"/>
  <c r="B16" i="38" s="1"/>
  <c r="B23" i="23"/>
  <c r="C23" i="23" s="1"/>
  <c r="B24" i="23"/>
  <c r="C24" i="23" s="1"/>
  <c r="G3" i="23"/>
  <c r="G4" i="23"/>
  <c r="G5" i="23"/>
  <c r="G6" i="23"/>
  <c r="G7" i="23"/>
  <c r="G8" i="23"/>
  <c r="G9" i="23"/>
  <c r="G10" i="23"/>
  <c r="G11" i="23"/>
  <c r="G12" i="23"/>
  <c r="G13" i="23"/>
  <c r="G14" i="23"/>
  <c r="G15" i="23"/>
  <c r="G17" i="23"/>
  <c r="G18" i="23"/>
  <c r="B12" i="23"/>
  <c r="X13" i="23" s="1"/>
  <c r="B13" i="23"/>
  <c r="B14" i="23"/>
  <c r="C14" i="23" s="1"/>
  <c r="B15" i="23"/>
  <c r="B16" i="23"/>
  <c r="B10" i="38" s="1"/>
  <c r="B17" i="23"/>
  <c r="B18" i="23"/>
  <c r="B4" i="23"/>
  <c r="C4" i="23" s="1"/>
  <c r="B5" i="23"/>
  <c r="B6" i="23"/>
  <c r="B7" i="23"/>
  <c r="B8" i="23"/>
  <c r="B5" i="38" s="1"/>
  <c r="B9" i="23"/>
  <c r="B10" i="23"/>
  <c r="B7" i="38" s="1"/>
  <c r="B11" i="23"/>
  <c r="B71" i="1"/>
  <c r="G3" i="20"/>
  <c r="G6" i="20"/>
  <c r="G45" i="20"/>
  <c r="G11" i="20"/>
  <c r="G25" i="20"/>
  <c r="G17" i="20"/>
  <c r="G13" i="20"/>
  <c r="G22" i="20"/>
  <c r="K25" i="1"/>
  <c r="U52" i="20"/>
  <c r="G10" i="20"/>
  <c r="W52" i="20"/>
  <c r="I3" i="1" a="1"/>
  <c r="I3" i="1" s="1"/>
  <c r="G26" i="20" s="1"/>
  <c r="I4" i="1" a="1"/>
  <c r="I4" i="1" s="1"/>
  <c r="G50" i="20" s="1"/>
  <c r="I5" i="1" a="1"/>
  <c r="I5" i="1" s="1"/>
  <c r="I6" i="1" a="1"/>
  <c r="I6" i="1" s="1"/>
  <c r="I7" i="1" a="1"/>
  <c r="I7" i="1" s="1"/>
  <c r="G108" i="20" s="1"/>
  <c r="I8" i="1" a="1"/>
  <c r="I8" i="1" s="1"/>
  <c r="G130" i="20" s="1"/>
  <c r="I9" i="1" a="1"/>
  <c r="I9" i="1" s="1"/>
  <c r="I10" i="1" a="1"/>
  <c r="I10" i="1" s="1"/>
  <c r="I11" i="1" a="1"/>
  <c r="I11" i="1" s="1"/>
  <c r="G194" i="20" s="1"/>
  <c r="I12" i="1" a="1"/>
  <c r="I12" i="1" s="1"/>
  <c r="G218" i="20" s="1"/>
  <c r="I13" i="1" a="1"/>
  <c r="I13" i="1" s="1"/>
  <c r="G234" i="20" s="1"/>
  <c r="I14" i="1" a="1"/>
  <c r="I14" i="1" s="1"/>
  <c r="G258" i="20" s="1"/>
  <c r="I15" i="1" a="1"/>
  <c r="I15" i="1" s="1"/>
  <c r="G276" i="20" s="1"/>
  <c r="I16" i="1" a="1"/>
  <c r="I16" i="1" s="1"/>
  <c r="G300" i="20" s="1"/>
  <c r="I17" i="1" a="1"/>
  <c r="I17" i="1" s="1"/>
  <c r="I18" i="1" a="1"/>
  <c r="I18" i="1" s="1"/>
  <c r="G338" i="20" s="1"/>
  <c r="I19" i="1" a="1"/>
  <c r="I19" i="1" s="1"/>
  <c r="G362" i="20" s="1"/>
  <c r="V254" i="20"/>
  <c r="V255" i="20"/>
  <c r="V256" i="20"/>
  <c r="V257" i="20"/>
  <c r="V258" i="20"/>
  <c r="V259" i="20"/>
  <c r="V260" i="20"/>
  <c r="V261" i="20"/>
  <c r="V262" i="20"/>
  <c r="V263" i="20"/>
  <c r="V264" i="20"/>
  <c r="V265" i="20"/>
  <c r="V266" i="20"/>
  <c r="V267" i="20"/>
  <c r="V268" i="20"/>
  <c r="V269" i="20"/>
  <c r="V270" i="20"/>
  <c r="V271" i="20"/>
  <c r="V272" i="20"/>
  <c r="V273" i="20"/>
  <c r="V274" i="20"/>
  <c r="V275" i="20"/>
  <c r="V276" i="20"/>
  <c r="V277" i="20"/>
  <c r="V278" i="20"/>
  <c r="V279" i="20"/>
  <c r="V280" i="20"/>
  <c r="V281" i="20"/>
  <c r="V282" i="20"/>
  <c r="V283" i="20"/>
  <c r="V284" i="20"/>
  <c r="V285" i="20"/>
  <c r="V286" i="20"/>
  <c r="V287" i="20"/>
  <c r="V288" i="20"/>
  <c r="V289" i="20"/>
  <c r="V290" i="20"/>
  <c r="V291" i="20"/>
  <c r="V292" i="20"/>
  <c r="V293" i="20"/>
  <c r="V294" i="20"/>
  <c r="V295" i="20"/>
  <c r="V296" i="20"/>
  <c r="V297" i="20"/>
  <c r="V298" i="20"/>
  <c r="V299" i="20"/>
  <c r="V300" i="20"/>
  <c r="V301" i="20"/>
  <c r="V302" i="20"/>
  <c r="V303" i="20"/>
  <c r="V304" i="20"/>
  <c r="V305" i="20"/>
  <c r="V306" i="20"/>
  <c r="V307" i="20"/>
  <c r="V308" i="20"/>
  <c r="V309" i="20"/>
  <c r="V310" i="20"/>
  <c r="V311" i="20"/>
  <c r="V312" i="20"/>
  <c r="V313" i="20"/>
  <c r="V314" i="20"/>
  <c r="V315" i="20"/>
  <c r="V316" i="20"/>
  <c r="U3" i="20"/>
  <c r="V3" i="20"/>
  <c r="W3" i="20"/>
  <c r="X3" i="20"/>
  <c r="Y3" i="20"/>
  <c r="U20" i="20"/>
  <c r="V20" i="20"/>
  <c r="W20" i="20"/>
  <c r="X20" i="20"/>
  <c r="Y20" i="20"/>
  <c r="U5" i="20"/>
  <c r="V5" i="20"/>
  <c r="W5" i="20"/>
  <c r="X5" i="20"/>
  <c r="Y5" i="20"/>
  <c r="U6" i="20"/>
  <c r="V6" i="20"/>
  <c r="W6" i="20"/>
  <c r="X6" i="20"/>
  <c r="Y6" i="20"/>
  <c r="U7" i="20"/>
  <c r="V7" i="20"/>
  <c r="W7" i="20"/>
  <c r="X7" i="20"/>
  <c r="Y7" i="20"/>
  <c r="U8" i="20"/>
  <c r="V8" i="20"/>
  <c r="W8" i="20"/>
  <c r="X8" i="20"/>
  <c r="Y8" i="20"/>
  <c r="U45" i="20"/>
  <c r="V45" i="20"/>
  <c r="W45" i="20"/>
  <c r="X45" i="20"/>
  <c r="Y45" i="20"/>
  <c r="U10" i="20"/>
  <c r="V10" i="20"/>
  <c r="W10" i="20"/>
  <c r="X10" i="20"/>
  <c r="Y10" i="20"/>
  <c r="U11" i="20"/>
  <c r="V11" i="20"/>
  <c r="W11" i="20"/>
  <c r="X11" i="20"/>
  <c r="Y11" i="20"/>
  <c r="U12" i="20"/>
  <c r="V12" i="20"/>
  <c r="W12" i="20"/>
  <c r="X12" i="20"/>
  <c r="Y12" i="20"/>
  <c r="U40" i="20"/>
  <c r="V40" i="20"/>
  <c r="W40" i="20"/>
  <c r="X40" i="20"/>
  <c r="Y40" i="20"/>
  <c r="U25" i="20"/>
  <c r="V25" i="20"/>
  <c r="W25" i="20"/>
  <c r="X25" i="20"/>
  <c r="Y25" i="20"/>
  <c r="U15" i="20"/>
  <c r="V15" i="20"/>
  <c r="W15" i="20"/>
  <c r="X15" i="20"/>
  <c r="Y15" i="20"/>
  <c r="U16" i="20"/>
  <c r="V16" i="20"/>
  <c r="W16" i="20"/>
  <c r="X16" i="20"/>
  <c r="Y16" i="20"/>
  <c r="U17" i="20"/>
  <c r="V17" i="20"/>
  <c r="W17" i="20"/>
  <c r="X17" i="20"/>
  <c r="Y17" i="20"/>
  <c r="U18" i="20"/>
  <c r="V18" i="20"/>
  <c r="W18" i="20"/>
  <c r="X18" i="20"/>
  <c r="Y18" i="20"/>
  <c r="U13" i="20"/>
  <c r="V13" i="20"/>
  <c r="W13" i="20"/>
  <c r="X13" i="20"/>
  <c r="Y13" i="20"/>
  <c r="U2" i="20"/>
  <c r="W2" i="20"/>
  <c r="X2" i="20"/>
  <c r="Y2" i="20"/>
  <c r="U21" i="20"/>
  <c r="V21" i="20"/>
  <c r="W21" i="20"/>
  <c r="X21" i="20"/>
  <c r="Y21" i="20"/>
  <c r="U22" i="20"/>
  <c r="V22" i="20"/>
  <c r="W22" i="20"/>
  <c r="X22" i="20"/>
  <c r="Y22" i="20"/>
  <c r="U55" i="20"/>
  <c r="V55" i="20"/>
  <c r="W55" i="20"/>
  <c r="X55" i="20"/>
  <c r="Y55" i="20"/>
  <c r="U46" i="20"/>
  <c r="V46" i="20"/>
  <c r="W46" i="20"/>
  <c r="X46" i="20"/>
  <c r="Y46" i="20"/>
  <c r="U43" i="20"/>
  <c r="V43" i="20"/>
  <c r="W43" i="20"/>
  <c r="X43" i="20"/>
  <c r="Y43" i="20"/>
  <c r="U26" i="20"/>
  <c r="V26" i="20"/>
  <c r="W26" i="20"/>
  <c r="X26" i="20"/>
  <c r="Y26" i="20"/>
  <c r="U27" i="20"/>
  <c r="V27" i="20"/>
  <c r="W27" i="20"/>
  <c r="X27" i="20"/>
  <c r="Y27" i="20"/>
  <c r="U28" i="20"/>
  <c r="V28" i="20"/>
  <c r="W28" i="20"/>
  <c r="X28" i="20"/>
  <c r="Y28" i="20"/>
  <c r="U29" i="20"/>
  <c r="V29" i="20"/>
  <c r="W29" i="20"/>
  <c r="X29" i="20"/>
  <c r="Y29" i="20"/>
  <c r="U30" i="20"/>
  <c r="V30" i="20"/>
  <c r="W30" i="20"/>
  <c r="X30" i="20"/>
  <c r="Y30" i="20"/>
  <c r="U31" i="20"/>
  <c r="V31" i="20"/>
  <c r="W31" i="20"/>
  <c r="X31" i="20"/>
  <c r="Y31" i="20"/>
  <c r="U32" i="20"/>
  <c r="V32" i="20"/>
  <c r="W32" i="20"/>
  <c r="X32" i="20"/>
  <c r="Y32" i="20"/>
  <c r="U23" i="20"/>
  <c r="V23" i="20"/>
  <c r="W23" i="20"/>
  <c r="X23" i="20"/>
  <c r="Y23" i="20"/>
  <c r="U14" i="20"/>
  <c r="V14" i="20"/>
  <c r="W14" i="20"/>
  <c r="X14" i="20"/>
  <c r="Y14" i="20"/>
  <c r="U35" i="20"/>
  <c r="V35" i="20"/>
  <c r="W35" i="20"/>
  <c r="X35" i="20"/>
  <c r="Y35" i="20"/>
  <c r="U36" i="20"/>
  <c r="V36" i="20"/>
  <c r="W36" i="20"/>
  <c r="X36" i="20"/>
  <c r="Y36" i="20"/>
  <c r="U37" i="20"/>
  <c r="V37" i="20"/>
  <c r="W37" i="20"/>
  <c r="X37" i="20"/>
  <c r="Y37" i="20"/>
  <c r="U38" i="20"/>
  <c r="V38" i="20"/>
  <c r="W38" i="20"/>
  <c r="X38" i="20"/>
  <c r="Y38" i="20"/>
  <c r="U39" i="20"/>
  <c r="V39" i="20"/>
  <c r="W39" i="20"/>
  <c r="X39" i="20"/>
  <c r="Y39" i="20"/>
  <c r="U4" i="20"/>
  <c r="V4" i="20"/>
  <c r="W4" i="20"/>
  <c r="X4" i="20"/>
  <c r="Y4" i="20"/>
  <c r="U41" i="20"/>
  <c r="V41" i="20"/>
  <c r="W41" i="20"/>
  <c r="X41" i="20"/>
  <c r="Y41" i="20"/>
  <c r="U42" i="20"/>
  <c r="V42" i="20"/>
  <c r="W42" i="20"/>
  <c r="X42" i="20"/>
  <c r="Y42" i="20"/>
  <c r="U33" i="20"/>
  <c r="V33" i="20"/>
  <c r="W33" i="20"/>
  <c r="X33" i="20"/>
  <c r="Y33" i="20"/>
  <c r="U9" i="20"/>
  <c r="V9" i="20"/>
  <c r="W9" i="20"/>
  <c r="X9" i="20"/>
  <c r="Y9" i="20"/>
  <c r="U34" i="20"/>
  <c r="V34" i="20"/>
  <c r="W34" i="20"/>
  <c r="X34" i="20"/>
  <c r="Y34" i="20"/>
  <c r="U44" i="20"/>
  <c r="V44" i="20"/>
  <c r="W44" i="20"/>
  <c r="X44" i="20"/>
  <c r="Y44" i="20"/>
  <c r="U47" i="20"/>
  <c r="V47" i="20"/>
  <c r="W47" i="20"/>
  <c r="X47" i="20"/>
  <c r="Y47" i="20"/>
  <c r="U48" i="20"/>
  <c r="V48" i="20"/>
  <c r="W48" i="20"/>
  <c r="X48" i="20"/>
  <c r="Y48" i="20"/>
  <c r="U49" i="20"/>
  <c r="V49" i="20"/>
  <c r="W49" i="20"/>
  <c r="X49" i="20"/>
  <c r="Y49" i="20"/>
  <c r="U50" i="20"/>
  <c r="V50" i="20"/>
  <c r="W50" i="20"/>
  <c r="X50" i="20"/>
  <c r="Y50" i="20"/>
  <c r="U51" i="20"/>
  <c r="V51" i="20"/>
  <c r="W51" i="20"/>
  <c r="X51" i="20"/>
  <c r="Y51" i="20"/>
  <c r="U24" i="20"/>
  <c r="V24" i="20"/>
  <c r="W24" i="20"/>
  <c r="X24" i="20"/>
  <c r="Y24" i="20"/>
  <c r="U53" i="20"/>
  <c r="V53" i="20"/>
  <c r="W53" i="20"/>
  <c r="X53" i="20"/>
  <c r="Y53" i="20"/>
  <c r="U54" i="20"/>
  <c r="V54" i="20"/>
  <c r="W54" i="20"/>
  <c r="X54" i="20"/>
  <c r="Y54" i="20"/>
  <c r="U19" i="20"/>
  <c r="V19" i="20"/>
  <c r="W19" i="20"/>
  <c r="X19" i="20"/>
  <c r="Y19" i="20"/>
  <c r="U56" i="20"/>
  <c r="V56" i="20"/>
  <c r="W56" i="20"/>
  <c r="X56" i="20"/>
  <c r="Y56" i="20"/>
  <c r="U57" i="20"/>
  <c r="V57" i="20"/>
  <c r="W57" i="20"/>
  <c r="X57" i="20"/>
  <c r="Y57" i="20"/>
  <c r="U58" i="20"/>
  <c r="V58" i="20"/>
  <c r="W58" i="20"/>
  <c r="X58" i="20"/>
  <c r="Y58" i="20"/>
  <c r="U59" i="20"/>
  <c r="V59" i="20"/>
  <c r="W59" i="20"/>
  <c r="X59" i="20"/>
  <c r="Y59" i="20"/>
  <c r="U60" i="20"/>
  <c r="V60" i="20"/>
  <c r="W60" i="20"/>
  <c r="X60" i="20"/>
  <c r="Y60" i="20"/>
  <c r="U61" i="20"/>
  <c r="V61" i="20"/>
  <c r="W61" i="20"/>
  <c r="X61" i="20"/>
  <c r="Y61" i="20"/>
  <c r="U62" i="20"/>
  <c r="V62" i="20"/>
  <c r="W62" i="20"/>
  <c r="X62" i="20"/>
  <c r="Y62" i="20"/>
  <c r="U63" i="20"/>
  <c r="V63" i="20"/>
  <c r="W63" i="20"/>
  <c r="X63" i="20"/>
  <c r="Y63" i="20"/>
  <c r="U64" i="20"/>
  <c r="V64" i="20"/>
  <c r="W64" i="20"/>
  <c r="X64" i="20"/>
  <c r="Y64" i="20"/>
  <c r="U65" i="20"/>
  <c r="V65" i="20"/>
  <c r="W65" i="20"/>
  <c r="X65" i="20"/>
  <c r="Y65" i="20"/>
  <c r="U66" i="20"/>
  <c r="V66" i="20"/>
  <c r="W66" i="20"/>
  <c r="X66" i="20"/>
  <c r="Y66" i="20"/>
  <c r="U67" i="20"/>
  <c r="V67" i="20"/>
  <c r="W67" i="20"/>
  <c r="X67" i="20"/>
  <c r="Y67" i="20"/>
  <c r="U68" i="20"/>
  <c r="V68" i="20"/>
  <c r="W68" i="20"/>
  <c r="X68" i="20"/>
  <c r="Y68" i="20"/>
  <c r="U69" i="20"/>
  <c r="V69" i="20"/>
  <c r="W69" i="20"/>
  <c r="X69" i="20"/>
  <c r="Y69" i="20"/>
  <c r="U70" i="20"/>
  <c r="V70" i="20"/>
  <c r="W70" i="20"/>
  <c r="X70" i="20"/>
  <c r="Y70" i="20"/>
  <c r="U71" i="20"/>
  <c r="V71" i="20"/>
  <c r="W71" i="20"/>
  <c r="X71" i="20"/>
  <c r="Y71" i="20"/>
  <c r="U72" i="20"/>
  <c r="V72" i="20"/>
  <c r="W72" i="20"/>
  <c r="X72" i="20"/>
  <c r="Y72" i="20"/>
  <c r="U73" i="20"/>
  <c r="V73" i="20"/>
  <c r="W73" i="20"/>
  <c r="X73" i="20"/>
  <c r="Y73" i="20"/>
  <c r="U74" i="20"/>
  <c r="V74" i="20"/>
  <c r="W74" i="20"/>
  <c r="X74" i="20"/>
  <c r="Y74" i="20"/>
  <c r="U75" i="20"/>
  <c r="V75" i="20"/>
  <c r="W75" i="20"/>
  <c r="X75" i="20"/>
  <c r="Y75" i="20"/>
  <c r="U76" i="20"/>
  <c r="V76" i="20"/>
  <c r="W76" i="20"/>
  <c r="X76" i="20"/>
  <c r="Y76" i="20"/>
  <c r="U77" i="20"/>
  <c r="V77" i="20"/>
  <c r="W77" i="20"/>
  <c r="X77" i="20"/>
  <c r="Y77" i="20"/>
  <c r="U78" i="20"/>
  <c r="V78" i="20"/>
  <c r="W78" i="20"/>
  <c r="X78" i="20"/>
  <c r="Y78" i="20"/>
  <c r="U79" i="20"/>
  <c r="V79" i="20"/>
  <c r="W79" i="20"/>
  <c r="X79" i="20"/>
  <c r="Y79" i="20"/>
  <c r="U80" i="20"/>
  <c r="V80" i="20"/>
  <c r="W80" i="20"/>
  <c r="X80" i="20"/>
  <c r="Y80" i="20"/>
  <c r="U81" i="20"/>
  <c r="V81" i="20"/>
  <c r="W81" i="20"/>
  <c r="X81" i="20"/>
  <c r="Y81" i="20"/>
  <c r="U82" i="20"/>
  <c r="V82" i="20"/>
  <c r="W82" i="20"/>
  <c r="X82" i="20"/>
  <c r="Y82" i="20"/>
  <c r="U83" i="20"/>
  <c r="V83" i="20"/>
  <c r="W83" i="20"/>
  <c r="X83" i="20"/>
  <c r="Y83" i="20"/>
  <c r="U84" i="20"/>
  <c r="V84" i="20"/>
  <c r="W84" i="20"/>
  <c r="X84" i="20"/>
  <c r="Y84" i="20"/>
  <c r="U85" i="20"/>
  <c r="V85" i="20"/>
  <c r="W85" i="20"/>
  <c r="X85" i="20"/>
  <c r="Y85" i="20"/>
  <c r="U86" i="20"/>
  <c r="V86" i="20"/>
  <c r="W86" i="20"/>
  <c r="X86" i="20"/>
  <c r="Y86" i="20"/>
  <c r="U87" i="20"/>
  <c r="V87" i="20"/>
  <c r="W87" i="20"/>
  <c r="X87" i="20"/>
  <c r="Y87" i="20"/>
  <c r="U88" i="20"/>
  <c r="V88" i="20"/>
  <c r="W88" i="20"/>
  <c r="X88" i="20"/>
  <c r="Y88" i="20"/>
  <c r="U89" i="20"/>
  <c r="V89" i="20"/>
  <c r="W89" i="20"/>
  <c r="X89" i="20"/>
  <c r="Y89" i="20"/>
  <c r="U90" i="20"/>
  <c r="V90" i="20"/>
  <c r="W90" i="20"/>
  <c r="X90" i="20"/>
  <c r="Y90" i="20"/>
  <c r="U91" i="20"/>
  <c r="V91" i="20"/>
  <c r="W91" i="20"/>
  <c r="X91" i="20"/>
  <c r="Y91" i="20"/>
  <c r="U92" i="20"/>
  <c r="V92" i="20"/>
  <c r="W92" i="20"/>
  <c r="X92" i="20"/>
  <c r="Y92" i="20"/>
  <c r="U93" i="20"/>
  <c r="V93" i="20"/>
  <c r="W93" i="20"/>
  <c r="X93" i="20"/>
  <c r="Y93" i="20"/>
  <c r="U94" i="20"/>
  <c r="V94" i="20"/>
  <c r="W94" i="20"/>
  <c r="X94" i="20"/>
  <c r="Y94" i="20"/>
  <c r="U95" i="20"/>
  <c r="V95" i="20"/>
  <c r="W95" i="20"/>
  <c r="X95" i="20"/>
  <c r="Y95" i="20"/>
  <c r="U96" i="20"/>
  <c r="V96" i="20"/>
  <c r="W96" i="20"/>
  <c r="X96" i="20"/>
  <c r="Y96" i="20"/>
  <c r="U97" i="20"/>
  <c r="V97" i="20"/>
  <c r="W97" i="20"/>
  <c r="X97" i="20"/>
  <c r="Y97" i="20"/>
  <c r="U98" i="20"/>
  <c r="V98" i="20"/>
  <c r="W98" i="20"/>
  <c r="X98" i="20"/>
  <c r="Y98" i="20"/>
  <c r="U99" i="20"/>
  <c r="V99" i="20"/>
  <c r="W99" i="20"/>
  <c r="X99" i="20"/>
  <c r="Y99" i="20"/>
  <c r="U100" i="20"/>
  <c r="V100" i="20"/>
  <c r="W100" i="20"/>
  <c r="X100" i="20"/>
  <c r="Y100" i="20"/>
  <c r="U101" i="20"/>
  <c r="V101" i="20"/>
  <c r="W101" i="20"/>
  <c r="X101" i="20"/>
  <c r="Y101" i="20"/>
  <c r="U102" i="20"/>
  <c r="V102" i="20"/>
  <c r="W102" i="20"/>
  <c r="X102" i="20"/>
  <c r="Y102" i="20"/>
  <c r="U103" i="20"/>
  <c r="V103" i="20"/>
  <c r="W103" i="20"/>
  <c r="X103" i="20"/>
  <c r="Y103" i="20"/>
  <c r="U104" i="20"/>
  <c r="V104" i="20"/>
  <c r="W104" i="20"/>
  <c r="X104" i="20"/>
  <c r="Y104" i="20"/>
  <c r="U105" i="20"/>
  <c r="V105" i="20"/>
  <c r="W105" i="20"/>
  <c r="X105" i="20"/>
  <c r="Y105" i="20"/>
  <c r="U106" i="20"/>
  <c r="V106" i="20"/>
  <c r="W106" i="20"/>
  <c r="X106" i="20"/>
  <c r="Y106" i="20"/>
  <c r="U107" i="20"/>
  <c r="V107" i="20"/>
  <c r="W107" i="20"/>
  <c r="X107" i="20"/>
  <c r="Y107" i="20"/>
  <c r="U108" i="20"/>
  <c r="V108" i="20"/>
  <c r="W108" i="20"/>
  <c r="X108" i="20"/>
  <c r="Y108" i="20"/>
  <c r="U109" i="20"/>
  <c r="V109" i="20"/>
  <c r="W109" i="20"/>
  <c r="X109" i="20"/>
  <c r="Y109" i="20"/>
  <c r="U110" i="20"/>
  <c r="V110" i="20"/>
  <c r="W110" i="20"/>
  <c r="X110" i="20"/>
  <c r="Y110" i="20"/>
  <c r="U111" i="20"/>
  <c r="V111" i="20"/>
  <c r="W111" i="20"/>
  <c r="X111" i="20"/>
  <c r="Y111" i="20"/>
  <c r="U112" i="20"/>
  <c r="V112" i="20"/>
  <c r="W112" i="20"/>
  <c r="X112" i="20"/>
  <c r="Y112" i="20"/>
  <c r="U113" i="20"/>
  <c r="V113" i="20"/>
  <c r="W113" i="20"/>
  <c r="X113" i="20"/>
  <c r="Y113" i="20"/>
  <c r="U114" i="20"/>
  <c r="V114" i="20"/>
  <c r="W114" i="20"/>
  <c r="X114" i="20"/>
  <c r="Y114" i="20"/>
  <c r="U115" i="20"/>
  <c r="V115" i="20"/>
  <c r="W115" i="20"/>
  <c r="X115" i="20"/>
  <c r="Y115" i="20"/>
  <c r="U116" i="20"/>
  <c r="V116" i="20"/>
  <c r="W116" i="20"/>
  <c r="X116" i="20"/>
  <c r="Y116" i="20"/>
  <c r="U117" i="20"/>
  <c r="V117" i="20"/>
  <c r="W117" i="20"/>
  <c r="X117" i="20"/>
  <c r="Y117" i="20"/>
  <c r="U118" i="20"/>
  <c r="V118" i="20"/>
  <c r="W118" i="20"/>
  <c r="X118" i="20"/>
  <c r="Y118" i="20"/>
  <c r="U119" i="20"/>
  <c r="V119" i="20"/>
  <c r="W119" i="20"/>
  <c r="X119" i="20"/>
  <c r="Y119" i="20"/>
  <c r="U120" i="20"/>
  <c r="V120" i="20"/>
  <c r="W120" i="20"/>
  <c r="X120" i="20"/>
  <c r="Y120" i="20"/>
  <c r="U121" i="20"/>
  <c r="V121" i="20"/>
  <c r="W121" i="20"/>
  <c r="X121" i="20"/>
  <c r="Y121" i="20"/>
  <c r="U122" i="20"/>
  <c r="V122" i="20"/>
  <c r="W122" i="20"/>
  <c r="X122" i="20"/>
  <c r="Y122" i="20"/>
  <c r="U123" i="20"/>
  <c r="V123" i="20"/>
  <c r="W123" i="20"/>
  <c r="X123" i="20"/>
  <c r="Y123" i="20"/>
  <c r="U124" i="20"/>
  <c r="V124" i="20"/>
  <c r="W124" i="20"/>
  <c r="X124" i="20"/>
  <c r="Y124" i="20"/>
  <c r="U125" i="20"/>
  <c r="V125" i="20"/>
  <c r="W125" i="20"/>
  <c r="X125" i="20"/>
  <c r="Y125" i="20"/>
  <c r="U126" i="20"/>
  <c r="V126" i="20"/>
  <c r="W126" i="20"/>
  <c r="X126" i="20"/>
  <c r="Y126" i="20"/>
  <c r="U127" i="20"/>
  <c r="V127" i="20"/>
  <c r="W127" i="20"/>
  <c r="X127" i="20"/>
  <c r="Y127" i="20"/>
  <c r="U128" i="20"/>
  <c r="V128" i="20"/>
  <c r="W128" i="20"/>
  <c r="X128" i="20"/>
  <c r="Y128" i="20"/>
  <c r="U129" i="20"/>
  <c r="V129" i="20"/>
  <c r="W129" i="20"/>
  <c r="X129" i="20"/>
  <c r="Y129" i="20"/>
  <c r="U130" i="20"/>
  <c r="V130" i="20"/>
  <c r="W130" i="20"/>
  <c r="X130" i="20"/>
  <c r="Y130" i="20"/>
  <c r="U131" i="20"/>
  <c r="V131" i="20"/>
  <c r="W131" i="20"/>
  <c r="X131" i="20"/>
  <c r="Y131" i="20"/>
  <c r="U132" i="20"/>
  <c r="V132" i="20"/>
  <c r="W132" i="20"/>
  <c r="X132" i="20"/>
  <c r="Y132" i="20"/>
  <c r="U133" i="20"/>
  <c r="V133" i="20"/>
  <c r="W133" i="20"/>
  <c r="X133" i="20"/>
  <c r="Y133" i="20"/>
  <c r="U134" i="20"/>
  <c r="V134" i="20"/>
  <c r="W134" i="20"/>
  <c r="X134" i="20"/>
  <c r="Y134" i="20"/>
  <c r="U135" i="20"/>
  <c r="V135" i="20"/>
  <c r="W135" i="20"/>
  <c r="X135" i="20"/>
  <c r="Y135" i="20"/>
  <c r="U136" i="20"/>
  <c r="V136" i="20"/>
  <c r="W136" i="20"/>
  <c r="X136" i="20"/>
  <c r="Y136" i="20"/>
  <c r="U137" i="20"/>
  <c r="V137" i="20"/>
  <c r="W137" i="20"/>
  <c r="X137" i="20"/>
  <c r="Y137" i="20"/>
  <c r="U138" i="20"/>
  <c r="V138" i="20"/>
  <c r="W138" i="20"/>
  <c r="X138" i="20"/>
  <c r="Y138" i="20"/>
  <c r="U139" i="20"/>
  <c r="V139" i="20"/>
  <c r="W139" i="20"/>
  <c r="X139" i="20"/>
  <c r="Y139" i="20"/>
  <c r="U140" i="20"/>
  <c r="V140" i="20"/>
  <c r="W140" i="20"/>
  <c r="X140" i="20"/>
  <c r="Y140" i="20"/>
  <c r="U141" i="20"/>
  <c r="V141" i="20"/>
  <c r="W141" i="20"/>
  <c r="X141" i="20"/>
  <c r="Y141" i="20"/>
  <c r="U142" i="20"/>
  <c r="V142" i="20"/>
  <c r="W142" i="20"/>
  <c r="X142" i="20"/>
  <c r="Y142" i="20"/>
  <c r="U143" i="20"/>
  <c r="V143" i="20"/>
  <c r="W143" i="20"/>
  <c r="X143" i="20"/>
  <c r="Y143" i="20"/>
  <c r="U144" i="20"/>
  <c r="V144" i="20"/>
  <c r="W144" i="20"/>
  <c r="X144" i="20"/>
  <c r="Y144" i="20"/>
  <c r="U145" i="20"/>
  <c r="V145" i="20"/>
  <c r="W145" i="20"/>
  <c r="X145" i="20"/>
  <c r="Y145" i="20"/>
  <c r="U146" i="20"/>
  <c r="V146" i="20"/>
  <c r="W146" i="20"/>
  <c r="X146" i="20"/>
  <c r="Y146" i="20"/>
  <c r="U147" i="20"/>
  <c r="V147" i="20"/>
  <c r="W147" i="20"/>
  <c r="X147" i="20"/>
  <c r="Y147" i="20"/>
  <c r="U148" i="20"/>
  <c r="V148" i="20"/>
  <c r="W148" i="20"/>
  <c r="X148" i="20"/>
  <c r="Y148" i="20"/>
  <c r="U149" i="20"/>
  <c r="V149" i="20"/>
  <c r="W149" i="20"/>
  <c r="X149" i="20"/>
  <c r="Y149" i="20"/>
  <c r="U150" i="20"/>
  <c r="V150" i="20"/>
  <c r="W150" i="20"/>
  <c r="X150" i="20"/>
  <c r="Y150" i="20"/>
  <c r="U151" i="20"/>
  <c r="V151" i="20"/>
  <c r="W151" i="20"/>
  <c r="X151" i="20"/>
  <c r="Y151" i="20"/>
  <c r="U152" i="20"/>
  <c r="V152" i="20"/>
  <c r="W152" i="20"/>
  <c r="X152" i="20"/>
  <c r="Y152" i="20"/>
  <c r="U153" i="20"/>
  <c r="V153" i="20"/>
  <c r="W153" i="20"/>
  <c r="X153" i="20"/>
  <c r="Y153" i="20"/>
  <c r="U154" i="20"/>
  <c r="V154" i="20"/>
  <c r="W154" i="20"/>
  <c r="X154" i="20"/>
  <c r="Y154" i="20"/>
  <c r="U155" i="20"/>
  <c r="V155" i="20"/>
  <c r="W155" i="20"/>
  <c r="X155" i="20"/>
  <c r="Y155" i="20"/>
  <c r="U156" i="20"/>
  <c r="V156" i="20"/>
  <c r="W156" i="20"/>
  <c r="X156" i="20"/>
  <c r="Y156" i="20"/>
  <c r="U157" i="20"/>
  <c r="V157" i="20"/>
  <c r="W157" i="20"/>
  <c r="X157" i="20"/>
  <c r="Y157" i="20"/>
  <c r="U158" i="20"/>
  <c r="V158" i="20"/>
  <c r="W158" i="20"/>
  <c r="X158" i="20"/>
  <c r="Y158" i="20"/>
  <c r="U159" i="20"/>
  <c r="V159" i="20"/>
  <c r="W159" i="20"/>
  <c r="X159" i="20"/>
  <c r="Y159" i="20"/>
  <c r="U160" i="20"/>
  <c r="V160" i="20"/>
  <c r="W160" i="20"/>
  <c r="X160" i="20"/>
  <c r="Y160" i="20"/>
  <c r="U161" i="20"/>
  <c r="V161" i="20"/>
  <c r="W161" i="20"/>
  <c r="X161" i="20"/>
  <c r="Y161" i="20"/>
  <c r="U162" i="20"/>
  <c r="V162" i="20"/>
  <c r="W162" i="20"/>
  <c r="X162" i="20"/>
  <c r="Y162" i="20"/>
  <c r="U163" i="20"/>
  <c r="V163" i="20"/>
  <c r="W163" i="20"/>
  <c r="X163" i="20"/>
  <c r="Y163" i="20"/>
  <c r="U164" i="20"/>
  <c r="V164" i="20"/>
  <c r="W164" i="20"/>
  <c r="X164" i="20"/>
  <c r="Y164" i="20"/>
  <c r="U165" i="20"/>
  <c r="V165" i="20"/>
  <c r="W165" i="20"/>
  <c r="X165" i="20"/>
  <c r="Y165" i="20"/>
  <c r="U166" i="20"/>
  <c r="V166" i="20"/>
  <c r="W166" i="20"/>
  <c r="X166" i="20"/>
  <c r="Y166" i="20"/>
  <c r="U167" i="20"/>
  <c r="V167" i="20"/>
  <c r="W167" i="20"/>
  <c r="X167" i="20"/>
  <c r="Y167" i="20"/>
  <c r="U168" i="20"/>
  <c r="V168" i="20"/>
  <c r="W168" i="20"/>
  <c r="X168" i="20"/>
  <c r="Y168" i="20"/>
  <c r="U169" i="20"/>
  <c r="V169" i="20"/>
  <c r="W169" i="20"/>
  <c r="X169" i="20"/>
  <c r="Y169" i="20"/>
  <c r="U170" i="20"/>
  <c r="V170" i="20"/>
  <c r="W170" i="20"/>
  <c r="X170" i="20"/>
  <c r="Y170" i="20"/>
  <c r="U171" i="20"/>
  <c r="V171" i="20"/>
  <c r="W171" i="20"/>
  <c r="X171" i="20"/>
  <c r="Y171" i="20"/>
  <c r="U172" i="20"/>
  <c r="V172" i="20"/>
  <c r="W172" i="20"/>
  <c r="X172" i="20"/>
  <c r="Y172" i="20"/>
  <c r="U173" i="20"/>
  <c r="V173" i="20"/>
  <c r="W173" i="20"/>
  <c r="X173" i="20"/>
  <c r="Y173" i="20"/>
  <c r="U174" i="20"/>
  <c r="V174" i="20"/>
  <c r="W174" i="20"/>
  <c r="X174" i="20"/>
  <c r="Y174" i="20"/>
  <c r="U175" i="20"/>
  <c r="V175" i="20"/>
  <c r="W175" i="20"/>
  <c r="X175" i="20"/>
  <c r="Y175" i="20"/>
  <c r="U176" i="20"/>
  <c r="V176" i="20"/>
  <c r="W176" i="20"/>
  <c r="X176" i="20"/>
  <c r="Y176" i="20"/>
  <c r="U177" i="20"/>
  <c r="V177" i="20"/>
  <c r="W177" i="20"/>
  <c r="X177" i="20"/>
  <c r="Y177" i="20"/>
  <c r="U178" i="20"/>
  <c r="V178" i="20"/>
  <c r="W178" i="20"/>
  <c r="X178" i="20"/>
  <c r="Y178" i="20"/>
  <c r="U179" i="20"/>
  <c r="V179" i="20"/>
  <c r="W179" i="20"/>
  <c r="X179" i="20"/>
  <c r="Y179" i="20"/>
  <c r="U180" i="20"/>
  <c r="V180" i="20"/>
  <c r="W180" i="20"/>
  <c r="X180" i="20"/>
  <c r="Y180" i="20"/>
  <c r="U181" i="20"/>
  <c r="V181" i="20"/>
  <c r="W181" i="20"/>
  <c r="X181" i="20"/>
  <c r="Y181" i="20"/>
  <c r="U182" i="20"/>
  <c r="V182" i="20"/>
  <c r="W182" i="20"/>
  <c r="X182" i="20"/>
  <c r="Y182" i="20"/>
  <c r="U183" i="20"/>
  <c r="V183" i="20"/>
  <c r="W183" i="20"/>
  <c r="X183" i="20"/>
  <c r="Y183" i="20"/>
  <c r="U184" i="20"/>
  <c r="V184" i="20"/>
  <c r="W184" i="20"/>
  <c r="X184" i="20"/>
  <c r="Y184" i="20"/>
  <c r="U185" i="20"/>
  <c r="V185" i="20"/>
  <c r="W185" i="20"/>
  <c r="X185" i="20"/>
  <c r="Y185" i="20"/>
  <c r="U186" i="20"/>
  <c r="V186" i="20"/>
  <c r="W186" i="20"/>
  <c r="X186" i="20"/>
  <c r="Y186" i="20"/>
  <c r="U187" i="20"/>
  <c r="V187" i="20"/>
  <c r="W187" i="20"/>
  <c r="X187" i="20"/>
  <c r="Y187" i="20"/>
  <c r="U188" i="20"/>
  <c r="V188" i="20"/>
  <c r="W188" i="20"/>
  <c r="X188" i="20"/>
  <c r="Y188" i="20"/>
  <c r="U189" i="20"/>
  <c r="V189" i="20"/>
  <c r="W189" i="20"/>
  <c r="X189" i="20"/>
  <c r="Y189" i="20"/>
  <c r="U190" i="20"/>
  <c r="V190" i="20"/>
  <c r="W190" i="20"/>
  <c r="X190" i="20"/>
  <c r="Y190" i="20"/>
  <c r="U191" i="20"/>
  <c r="V191" i="20"/>
  <c r="W191" i="20"/>
  <c r="X191" i="20"/>
  <c r="Y191" i="20"/>
  <c r="U192" i="20"/>
  <c r="V192" i="20"/>
  <c r="W192" i="20"/>
  <c r="X192" i="20"/>
  <c r="Y192" i="20"/>
  <c r="U193" i="20"/>
  <c r="V193" i="20"/>
  <c r="W193" i="20"/>
  <c r="X193" i="20"/>
  <c r="Y193" i="20"/>
  <c r="U194" i="20"/>
  <c r="V194" i="20"/>
  <c r="W194" i="20"/>
  <c r="X194" i="20"/>
  <c r="Y194" i="20"/>
  <c r="U195" i="20"/>
  <c r="V195" i="20"/>
  <c r="W195" i="20"/>
  <c r="X195" i="20"/>
  <c r="Y195" i="20"/>
  <c r="U196" i="20"/>
  <c r="V196" i="20"/>
  <c r="W196" i="20"/>
  <c r="X196" i="20"/>
  <c r="Y196" i="20"/>
  <c r="U197" i="20"/>
  <c r="V197" i="20"/>
  <c r="W197" i="20"/>
  <c r="X197" i="20"/>
  <c r="Y197" i="20"/>
  <c r="U198" i="20"/>
  <c r="V198" i="20"/>
  <c r="W198" i="20"/>
  <c r="X198" i="20"/>
  <c r="Y198" i="20"/>
  <c r="U199" i="20"/>
  <c r="V199" i="20"/>
  <c r="W199" i="20"/>
  <c r="X199" i="20"/>
  <c r="Y199" i="20"/>
  <c r="U200" i="20"/>
  <c r="V200" i="20"/>
  <c r="W200" i="20"/>
  <c r="X200" i="20"/>
  <c r="Y200" i="20"/>
  <c r="U201" i="20"/>
  <c r="V201" i="20"/>
  <c r="W201" i="20"/>
  <c r="X201" i="20"/>
  <c r="Y201" i="20"/>
  <c r="U202" i="20"/>
  <c r="V202" i="20"/>
  <c r="W202" i="20"/>
  <c r="X202" i="20"/>
  <c r="Y202" i="20"/>
  <c r="U203" i="20"/>
  <c r="V203" i="20"/>
  <c r="W203" i="20"/>
  <c r="X203" i="20"/>
  <c r="Y203" i="20"/>
  <c r="U204" i="20"/>
  <c r="V204" i="20"/>
  <c r="W204" i="20"/>
  <c r="X204" i="20"/>
  <c r="Y204" i="20"/>
  <c r="U205" i="20"/>
  <c r="V205" i="20"/>
  <c r="W205" i="20"/>
  <c r="X205" i="20"/>
  <c r="Y205" i="20"/>
  <c r="U206" i="20"/>
  <c r="V206" i="20"/>
  <c r="W206" i="20"/>
  <c r="X206" i="20"/>
  <c r="Y206" i="20"/>
  <c r="U207" i="20"/>
  <c r="V207" i="20"/>
  <c r="W207" i="20"/>
  <c r="X207" i="20"/>
  <c r="Y207" i="20"/>
  <c r="U208" i="20"/>
  <c r="V208" i="20"/>
  <c r="W208" i="20"/>
  <c r="X208" i="20"/>
  <c r="Y208" i="20"/>
  <c r="U209" i="20"/>
  <c r="V209" i="20"/>
  <c r="W209" i="20"/>
  <c r="X209" i="20"/>
  <c r="Y209" i="20"/>
  <c r="U210" i="20"/>
  <c r="V210" i="20"/>
  <c r="W210" i="20"/>
  <c r="X210" i="20"/>
  <c r="Y210" i="20"/>
  <c r="U211" i="20"/>
  <c r="V211" i="20"/>
  <c r="W211" i="20"/>
  <c r="X211" i="20"/>
  <c r="Y211" i="20"/>
  <c r="U212" i="20"/>
  <c r="V212" i="20"/>
  <c r="W212" i="20"/>
  <c r="X212" i="20"/>
  <c r="Y212" i="20"/>
  <c r="U213" i="20"/>
  <c r="V213" i="20"/>
  <c r="W213" i="20"/>
  <c r="X213" i="20"/>
  <c r="Y213" i="20"/>
  <c r="U214" i="20"/>
  <c r="V214" i="20"/>
  <c r="W214" i="20"/>
  <c r="X214" i="20"/>
  <c r="Y214" i="20"/>
  <c r="U215" i="20"/>
  <c r="V215" i="20"/>
  <c r="W215" i="20"/>
  <c r="X215" i="20"/>
  <c r="Y215" i="20"/>
  <c r="U216" i="20"/>
  <c r="V216" i="20"/>
  <c r="W216" i="20"/>
  <c r="X216" i="20"/>
  <c r="Y216" i="20"/>
  <c r="U217" i="20"/>
  <c r="V217" i="20"/>
  <c r="W217" i="20"/>
  <c r="X217" i="20"/>
  <c r="Y217" i="20"/>
  <c r="U218" i="20"/>
  <c r="V218" i="20"/>
  <c r="W218" i="20"/>
  <c r="X218" i="20"/>
  <c r="Y218" i="20"/>
  <c r="U219" i="20"/>
  <c r="V219" i="20"/>
  <c r="W219" i="20"/>
  <c r="X219" i="20"/>
  <c r="Y219" i="20"/>
  <c r="U220" i="20"/>
  <c r="V220" i="20"/>
  <c r="W220" i="20"/>
  <c r="X220" i="20"/>
  <c r="Y220" i="20"/>
  <c r="U221" i="20"/>
  <c r="V221" i="20"/>
  <c r="W221" i="20"/>
  <c r="X221" i="20"/>
  <c r="Y221" i="20"/>
  <c r="U222" i="20"/>
  <c r="V222" i="20"/>
  <c r="W222" i="20"/>
  <c r="X222" i="20"/>
  <c r="Y222" i="20"/>
  <c r="U223" i="20"/>
  <c r="V223" i="20"/>
  <c r="W223" i="20"/>
  <c r="X223" i="20"/>
  <c r="Y223" i="20"/>
  <c r="U224" i="20"/>
  <c r="V224" i="20"/>
  <c r="W224" i="20"/>
  <c r="X224" i="20"/>
  <c r="Y224" i="20"/>
  <c r="U225" i="20"/>
  <c r="V225" i="20"/>
  <c r="W225" i="20"/>
  <c r="X225" i="20"/>
  <c r="Y225" i="20"/>
  <c r="U226" i="20"/>
  <c r="V226" i="20"/>
  <c r="W226" i="20"/>
  <c r="X226" i="20"/>
  <c r="Y226" i="20"/>
  <c r="U227" i="20"/>
  <c r="V227" i="20"/>
  <c r="W227" i="20"/>
  <c r="X227" i="20"/>
  <c r="Y227" i="20"/>
  <c r="U228" i="20"/>
  <c r="V228" i="20"/>
  <c r="W228" i="20"/>
  <c r="X228" i="20"/>
  <c r="Y228" i="20"/>
  <c r="U229" i="20"/>
  <c r="V229" i="20"/>
  <c r="W229" i="20"/>
  <c r="X229" i="20"/>
  <c r="Y229" i="20"/>
  <c r="U230" i="20"/>
  <c r="V230" i="20"/>
  <c r="W230" i="20"/>
  <c r="X230" i="20"/>
  <c r="Y230" i="20"/>
  <c r="U231" i="20"/>
  <c r="V231" i="20"/>
  <c r="W231" i="20"/>
  <c r="X231" i="20"/>
  <c r="Y231" i="20"/>
  <c r="U232" i="20"/>
  <c r="V232" i="20"/>
  <c r="W232" i="20"/>
  <c r="X232" i="20"/>
  <c r="Y232" i="20"/>
  <c r="U233" i="20"/>
  <c r="V233" i="20"/>
  <c r="W233" i="20"/>
  <c r="X233" i="20"/>
  <c r="Y233" i="20"/>
  <c r="U234" i="20"/>
  <c r="V234" i="20"/>
  <c r="W234" i="20"/>
  <c r="X234" i="20"/>
  <c r="Y234" i="20"/>
  <c r="U235" i="20"/>
  <c r="V235" i="20"/>
  <c r="W235" i="20"/>
  <c r="X235" i="20"/>
  <c r="Y235" i="20"/>
  <c r="U236" i="20"/>
  <c r="V236" i="20"/>
  <c r="W236" i="20"/>
  <c r="X236" i="20"/>
  <c r="Y236" i="20"/>
  <c r="U237" i="20"/>
  <c r="V237" i="20"/>
  <c r="W237" i="20"/>
  <c r="X237" i="20"/>
  <c r="Y237" i="20"/>
  <c r="U238" i="20"/>
  <c r="V238" i="20"/>
  <c r="W238" i="20"/>
  <c r="X238" i="20"/>
  <c r="Y238" i="20"/>
  <c r="U239" i="20"/>
  <c r="V239" i="20"/>
  <c r="W239" i="20"/>
  <c r="X239" i="20"/>
  <c r="Y239" i="20"/>
  <c r="U240" i="20"/>
  <c r="V240" i="20"/>
  <c r="W240" i="20"/>
  <c r="X240" i="20"/>
  <c r="Y240" i="20"/>
  <c r="U241" i="20"/>
  <c r="V241" i="20"/>
  <c r="W241" i="20"/>
  <c r="X241" i="20"/>
  <c r="Y241" i="20"/>
  <c r="U242" i="20"/>
  <c r="V242" i="20"/>
  <c r="W242" i="20"/>
  <c r="X242" i="20"/>
  <c r="Y242" i="20"/>
  <c r="U243" i="20"/>
  <c r="V243" i="20"/>
  <c r="W243" i="20"/>
  <c r="X243" i="20"/>
  <c r="Y243" i="20"/>
  <c r="U244" i="20"/>
  <c r="V244" i="20"/>
  <c r="W244" i="20"/>
  <c r="X244" i="20"/>
  <c r="Y244" i="20"/>
  <c r="U245" i="20"/>
  <c r="V245" i="20"/>
  <c r="W245" i="20"/>
  <c r="X245" i="20"/>
  <c r="Y245" i="20"/>
  <c r="U246" i="20"/>
  <c r="V246" i="20"/>
  <c r="W246" i="20"/>
  <c r="X246" i="20"/>
  <c r="Y246" i="20"/>
  <c r="U247" i="20"/>
  <c r="V247" i="20"/>
  <c r="W247" i="20"/>
  <c r="X247" i="20"/>
  <c r="Y247" i="20"/>
  <c r="U248" i="20"/>
  <c r="V248" i="20"/>
  <c r="W248" i="20"/>
  <c r="X248" i="20"/>
  <c r="Y248" i="20"/>
  <c r="U249" i="20"/>
  <c r="V249" i="20"/>
  <c r="W249" i="20"/>
  <c r="X249" i="20"/>
  <c r="Y249" i="20"/>
  <c r="U250" i="20"/>
  <c r="V250" i="20"/>
  <c r="W250" i="20"/>
  <c r="X250" i="20"/>
  <c r="Y250" i="20"/>
  <c r="U251" i="20"/>
  <c r="V251" i="20"/>
  <c r="W251" i="20"/>
  <c r="X251" i="20"/>
  <c r="Y251" i="20"/>
  <c r="U252" i="20"/>
  <c r="V252" i="20"/>
  <c r="W252" i="20"/>
  <c r="X252" i="20"/>
  <c r="Y252" i="20"/>
  <c r="U253" i="20"/>
  <c r="V253" i="20"/>
  <c r="W253" i="20"/>
  <c r="X253" i="20"/>
  <c r="Y253" i="20"/>
  <c r="V52" i="20"/>
  <c r="U254" i="20"/>
  <c r="U255" i="20"/>
  <c r="U256" i="20"/>
  <c r="U257" i="20"/>
  <c r="U258" i="20"/>
  <c r="U259" i="20"/>
  <c r="U260" i="20"/>
  <c r="U261" i="20"/>
  <c r="U262" i="20"/>
  <c r="U263" i="20"/>
  <c r="U264" i="20"/>
  <c r="U265" i="20"/>
  <c r="U266" i="20"/>
  <c r="U267" i="20"/>
  <c r="U268" i="20"/>
  <c r="U269" i="20"/>
  <c r="U270" i="20"/>
  <c r="U271" i="20"/>
  <c r="U272" i="20"/>
  <c r="U273" i="20"/>
  <c r="U274" i="20"/>
  <c r="U275" i="20"/>
  <c r="U276" i="20"/>
  <c r="U277" i="20"/>
  <c r="U278" i="20"/>
  <c r="U279" i="20"/>
  <c r="U280" i="20"/>
  <c r="U281" i="20"/>
  <c r="U282" i="20"/>
  <c r="U283" i="20"/>
  <c r="U284" i="20"/>
  <c r="U285" i="20"/>
  <c r="U286" i="20"/>
  <c r="U287" i="20"/>
  <c r="U288" i="20"/>
  <c r="U289" i="20"/>
  <c r="U290" i="20"/>
  <c r="U291" i="20"/>
  <c r="U292" i="20"/>
  <c r="U293" i="20"/>
  <c r="U294" i="20"/>
  <c r="U295" i="20"/>
  <c r="U296" i="20"/>
  <c r="U297" i="20"/>
  <c r="U298" i="20"/>
  <c r="U299" i="20"/>
  <c r="U300" i="20"/>
  <c r="U301" i="20"/>
  <c r="U302" i="20"/>
  <c r="U303" i="20"/>
  <c r="U304" i="20"/>
  <c r="U305" i="20"/>
  <c r="U306" i="20"/>
  <c r="U307" i="20"/>
  <c r="U308" i="20"/>
  <c r="U309" i="20"/>
  <c r="U310" i="20"/>
  <c r="U311" i="20"/>
  <c r="U312" i="20"/>
  <c r="U313" i="20"/>
  <c r="U314" i="20"/>
  <c r="U315" i="20"/>
  <c r="U316" i="20"/>
  <c r="U317" i="20"/>
  <c r="U318" i="20"/>
  <c r="U319" i="20"/>
  <c r="U320" i="20"/>
  <c r="U321" i="20"/>
  <c r="U322" i="20"/>
  <c r="U323" i="20"/>
  <c r="U324" i="20"/>
  <c r="U325" i="20"/>
  <c r="U326" i="20"/>
  <c r="U327" i="20"/>
  <c r="U328" i="20"/>
  <c r="U329" i="20"/>
  <c r="U330" i="20"/>
  <c r="U331" i="20"/>
  <c r="U332" i="20"/>
  <c r="U333" i="20"/>
  <c r="U334" i="20"/>
  <c r="U335" i="20"/>
  <c r="U336" i="20"/>
  <c r="U337" i="20"/>
  <c r="U338" i="20"/>
  <c r="U339" i="20"/>
  <c r="U340" i="20"/>
  <c r="U341" i="20"/>
  <c r="U342" i="20"/>
  <c r="U343" i="20"/>
  <c r="U344" i="20"/>
  <c r="U345" i="20"/>
  <c r="U346" i="20"/>
  <c r="U347" i="20"/>
  <c r="U348" i="20"/>
  <c r="U349" i="20"/>
  <c r="U350" i="20"/>
  <c r="U351" i="20"/>
  <c r="U352" i="20"/>
  <c r="U353" i="20"/>
  <c r="U354" i="20"/>
  <c r="U355" i="20"/>
  <c r="U356" i="20"/>
  <c r="U357" i="20"/>
  <c r="U358" i="20"/>
  <c r="U359" i="20"/>
  <c r="U360" i="20"/>
  <c r="U361" i="20"/>
  <c r="U362" i="20"/>
  <c r="U363" i="20"/>
  <c r="U364" i="20"/>
  <c r="U365" i="20"/>
  <c r="U366" i="20"/>
  <c r="U367" i="20"/>
  <c r="U368" i="20"/>
  <c r="U369" i="20"/>
  <c r="U370" i="20"/>
  <c r="U371" i="20"/>
  <c r="U372" i="20"/>
  <c r="U373" i="20"/>
  <c r="U374" i="20"/>
  <c r="U375" i="20"/>
  <c r="U376" i="20"/>
  <c r="U377" i="20"/>
  <c r="U378" i="20"/>
  <c r="U379" i="20"/>
  <c r="Y360" i="20"/>
  <c r="Y361" i="20"/>
  <c r="Y362" i="20"/>
  <c r="Y363" i="20"/>
  <c r="Y364" i="20"/>
  <c r="Y365" i="20"/>
  <c r="Y366" i="20"/>
  <c r="Y367" i="20"/>
  <c r="Y368" i="20"/>
  <c r="Y369" i="20"/>
  <c r="Y370" i="20"/>
  <c r="Y371" i="20"/>
  <c r="Y372" i="20"/>
  <c r="Y373" i="20"/>
  <c r="Y374" i="20"/>
  <c r="Y375" i="20"/>
  <c r="Y376" i="20"/>
  <c r="Y377" i="20"/>
  <c r="Y378" i="20"/>
  <c r="Y379" i="20"/>
  <c r="X360" i="20"/>
  <c r="X361" i="20"/>
  <c r="X362" i="20"/>
  <c r="X363" i="20"/>
  <c r="X364" i="20"/>
  <c r="X365" i="20"/>
  <c r="X366" i="20"/>
  <c r="X367" i="20"/>
  <c r="X368" i="20"/>
  <c r="X369" i="20"/>
  <c r="X370" i="20"/>
  <c r="X371" i="20"/>
  <c r="X372" i="20"/>
  <c r="X373" i="20"/>
  <c r="X374" i="20"/>
  <c r="X375" i="20"/>
  <c r="X376" i="20"/>
  <c r="X377" i="20"/>
  <c r="X378" i="20"/>
  <c r="X379" i="20"/>
  <c r="F359" i="20"/>
  <c r="T359" i="20" s="1"/>
  <c r="F360" i="20"/>
  <c r="T360" i="20" s="1"/>
  <c r="F361" i="20"/>
  <c r="T361" i="20" s="1"/>
  <c r="F362" i="20"/>
  <c r="T362" i="20" s="1"/>
  <c r="F363" i="20"/>
  <c r="T363" i="20" s="1"/>
  <c r="F364" i="20"/>
  <c r="T364" i="20" s="1"/>
  <c r="F365" i="20"/>
  <c r="T365" i="20" s="1"/>
  <c r="F366" i="20"/>
  <c r="T366" i="20" s="1"/>
  <c r="F367" i="20"/>
  <c r="T367" i="20" s="1"/>
  <c r="F368" i="20"/>
  <c r="T368" i="20" s="1"/>
  <c r="F369" i="20"/>
  <c r="T369" i="20" s="1"/>
  <c r="F370" i="20"/>
  <c r="T370" i="20" s="1"/>
  <c r="F371" i="20"/>
  <c r="T371" i="20" s="1"/>
  <c r="F372" i="20"/>
  <c r="T372" i="20" s="1"/>
  <c r="F373" i="20"/>
  <c r="T373" i="20" s="1"/>
  <c r="F374" i="20"/>
  <c r="T374" i="20" s="1"/>
  <c r="F375" i="20"/>
  <c r="T375" i="20" s="1"/>
  <c r="F376" i="20"/>
  <c r="T376" i="20" s="1"/>
  <c r="F377" i="20"/>
  <c r="T377" i="20" s="1"/>
  <c r="F378" i="20"/>
  <c r="T378" i="20" s="1"/>
  <c r="F379" i="20"/>
  <c r="T379" i="20" s="1"/>
  <c r="X359" i="20"/>
  <c r="Y359" i="20"/>
  <c r="X339" i="20"/>
  <c r="Y339" i="20"/>
  <c r="X340" i="20"/>
  <c r="Y340" i="20"/>
  <c r="X341" i="20"/>
  <c r="Y341" i="20"/>
  <c r="X342" i="20"/>
  <c r="Y342" i="20"/>
  <c r="X343" i="20"/>
  <c r="Y343" i="20"/>
  <c r="X344" i="20"/>
  <c r="Y344" i="20"/>
  <c r="X345" i="20"/>
  <c r="Y345" i="20"/>
  <c r="X346" i="20"/>
  <c r="Y346" i="20"/>
  <c r="X347" i="20"/>
  <c r="Y347" i="20"/>
  <c r="X348" i="20"/>
  <c r="Y348" i="20"/>
  <c r="X349" i="20"/>
  <c r="Y349" i="20"/>
  <c r="X350" i="20"/>
  <c r="Y350" i="20"/>
  <c r="X351" i="20"/>
  <c r="Y351" i="20"/>
  <c r="X352" i="20"/>
  <c r="Y352" i="20"/>
  <c r="X353" i="20"/>
  <c r="Y353" i="20"/>
  <c r="X354" i="20"/>
  <c r="Y354" i="20"/>
  <c r="X355" i="20"/>
  <c r="Y355" i="20"/>
  <c r="X356" i="20"/>
  <c r="Y356" i="20"/>
  <c r="X357" i="20"/>
  <c r="Y357" i="20"/>
  <c r="X358" i="20"/>
  <c r="Y358" i="20"/>
  <c r="F338" i="20"/>
  <c r="T338" i="20" s="1"/>
  <c r="F339" i="20"/>
  <c r="T339" i="20" s="1"/>
  <c r="F340" i="20"/>
  <c r="T340" i="20" s="1"/>
  <c r="F341" i="20"/>
  <c r="T341" i="20" s="1"/>
  <c r="F342" i="20"/>
  <c r="T342" i="20" s="1"/>
  <c r="F343" i="20"/>
  <c r="T343" i="20" s="1"/>
  <c r="F344" i="20"/>
  <c r="T344" i="20" s="1"/>
  <c r="F345" i="20"/>
  <c r="T345" i="20" s="1"/>
  <c r="F346" i="20"/>
  <c r="T346" i="20" s="1"/>
  <c r="F347" i="20"/>
  <c r="T347" i="20" s="1"/>
  <c r="F348" i="20"/>
  <c r="T348" i="20" s="1"/>
  <c r="F349" i="20"/>
  <c r="T349" i="20" s="1"/>
  <c r="F350" i="20"/>
  <c r="T350" i="20" s="1"/>
  <c r="F351" i="20"/>
  <c r="T351" i="20" s="1"/>
  <c r="F352" i="20"/>
  <c r="T352" i="20" s="1"/>
  <c r="F353" i="20"/>
  <c r="T353" i="20" s="1"/>
  <c r="F354" i="20"/>
  <c r="T354" i="20" s="1"/>
  <c r="F355" i="20"/>
  <c r="T355" i="20" s="1"/>
  <c r="F356" i="20"/>
  <c r="T356" i="20" s="1"/>
  <c r="F357" i="20"/>
  <c r="T357" i="20" s="1"/>
  <c r="F358" i="20"/>
  <c r="T358" i="20" s="1"/>
  <c r="X338" i="20"/>
  <c r="Y338" i="20"/>
  <c r="X318" i="20"/>
  <c r="Y318" i="20"/>
  <c r="X319" i="20"/>
  <c r="Y319" i="20"/>
  <c r="X320" i="20"/>
  <c r="Y320" i="20"/>
  <c r="X321" i="20"/>
  <c r="Y321" i="20"/>
  <c r="X322" i="20"/>
  <c r="Y322" i="20"/>
  <c r="X323" i="20"/>
  <c r="Y323" i="20"/>
  <c r="X324" i="20"/>
  <c r="Y324" i="20"/>
  <c r="X325" i="20"/>
  <c r="Y325" i="20"/>
  <c r="X326" i="20"/>
  <c r="Y326" i="20"/>
  <c r="X327" i="20"/>
  <c r="Y327" i="20"/>
  <c r="X328" i="20"/>
  <c r="Y328" i="20"/>
  <c r="X329" i="20"/>
  <c r="Y329" i="20"/>
  <c r="X330" i="20"/>
  <c r="Y330" i="20"/>
  <c r="X331" i="20"/>
  <c r="Y331" i="20"/>
  <c r="X332" i="20"/>
  <c r="Y332" i="20"/>
  <c r="X333" i="20"/>
  <c r="Y333" i="20"/>
  <c r="X334" i="20"/>
  <c r="Y334" i="20"/>
  <c r="X335" i="20"/>
  <c r="Y335" i="20"/>
  <c r="X336" i="20"/>
  <c r="Y336" i="20"/>
  <c r="X337" i="20"/>
  <c r="Y337" i="20"/>
  <c r="T317" i="20"/>
  <c r="T318" i="20"/>
  <c r="T319" i="20"/>
  <c r="T325" i="20"/>
  <c r="T326" i="20"/>
  <c r="T327" i="20"/>
  <c r="T333" i="20"/>
  <c r="T334" i="20"/>
  <c r="T335" i="20"/>
  <c r="X317" i="20"/>
  <c r="Y317" i="20"/>
  <c r="X297" i="20"/>
  <c r="Y297" i="20"/>
  <c r="X298" i="20"/>
  <c r="Y298" i="20"/>
  <c r="X299" i="20"/>
  <c r="Y299" i="20"/>
  <c r="X300" i="20"/>
  <c r="Y300" i="20"/>
  <c r="X301" i="20"/>
  <c r="Y301" i="20"/>
  <c r="X302" i="20"/>
  <c r="Y302" i="20"/>
  <c r="X303" i="20"/>
  <c r="Y303" i="20"/>
  <c r="X304" i="20"/>
  <c r="Y304" i="20"/>
  <c r="X305" i="20"/>
  <c r="Y305" i="20"/>
  <c r="X306" i="20"/>
  <c r="Y306" i="20"/>
  <c r="X307" i="20"/>
  <c r="Y307" i="20"/>
  <c r="X308" i="20"/>
  <c r="Y308" i="20"/>
  <c r="X309" i="20"/>
  <c r="Y309" i="20"/>
  <c r="X310" i="20"/>
  <c r="Y310" i="20"/>
  <c r="X311" i="20"/>
  <c r="Y311" i="20"/>
  <c r="X312" i="20"/>
  <c r="Y312" i="20"/>
  <c r="X313" i="20"/>
  <c r="Y313" i="20"/>
  <c r="X314" i="20"/>
  <c r="Y314" i="20"/>
  <c r="X315" i="20"/>
  <c r="Y315" i="20"/>
  <c r="X316" i="20"/>
  <c r="Y316" i="20"/>
  <c r="F296" i="20"/>
  <c r="T296" i="20" s="1"/>
  <c r="F297" i="20"/>
  <c r="T297" i="20" s="1"/>
  <c r="F298" i="20"/>
  <c r="T298" i="20" s="1"/>
  <c r="F299" i="20"/>
  <c r="T299" i="20" s="1"/>
  <c r="F300" i="20"/>
  <c r="T300" i="20" s="1"/>
  <c r="F301" i="20"/>
  <c r="T301" i="20" s="1"/>
  <c r="F302" i="20"/>
  <c r="T302" i="20" s="1"/>
  <c r="F303" i="20"/>
  <c r="T303" i="20" s="1"/>
  <c r="F304" i="20"/>
  <c r="T304" i="20" s="1"/>
  <c r="F305" i="20"/>
  <c r="T305" i="20" s="1"/>
  <c r="F306" i="20"/>
  <c r="T306" i="20" s="1"/>
  <c r="F307" i="20"/>
  <c r="T307" i="20" s="1"/>
  <c r="F308" i="20"/>
  <c r="T308" i="20" s="1"/>
  <c r="F309" i="20"/>
  <c r="T309" i="20" s="1"/>
  <c r="F310" i="20"/>
  <c r="T310" i="20" s="1"/>
  <c r="F311" i="20"/>
  <c r="T311" i="20" s="1"/>
  <c r="F312" i="20"/>
  <c r="T312" i="20" s="1"/>
  <c r="F313" i="20"/>
  <c r="T313" i="20" s="1"/>
  <c r="F314" i="20"/>
  <c r="T314" i="20" s="1"/>
  <c r="F315" i="20"/>
  <c r="T315" i="20" s="1"/>
  <c r="F316" i="20"/>
  <c r="T316" i="20" s="1"/>
  <c r="X296" i="20"/>
  <c r="Y296" i="20"/>
  <c r="X276" i="20"/>
  <c r="Y276" i="20"/>
  <c r="X277" i="20"/>
  <c r="Y277" i="20"/>
  <c r="X278" i="20"/>
  <c r="Y278" i="20"/>
  <c r="X279" i="20"/>
  <c r="Y279" i="20"/>
  <c r="X280" i="20"/>
  <c r="Y280" i="20"/>
  <c r="X281" i="20"/>
  <c r="Y281" i="20"/>
  <c r="X282" i="20"/>
  <c r="Y282" i="20"/>
  <c r="X283" i="20"/>
  <c r="Y283" i="20"/>
  <c r="X284" i="20"/>
  <c r="Y284" i="20"/>
  <c r="X285" i="20"/>
  <c r="Y285" i="20"/>
  <c r="X286" i="20"/>
  <c r="Y286" i="20"/>
  <c r="X287" i="20"/>
  <c r="Y287" i="20"/>
  <c r="X288" i="20"/>
  <c r="Y288" i="20"/>
  <c r="X289" i="20"/>
  <c r="Y289" i="20"/>
  <c r="X290" i="20"/>
  <c r="Y290" i="20"/>
  <c r="X291" i="20"/>
  <c r="Y291" i="20"/>
  <c r="X292" i="20"/>
  <c r="Y292" i="20"/>
  <c r="X293" i="20"/>
  <c r="Y293" i="20"/>
  <c r="X294" i="20"/>
  <c r="Y294" i="20"/>
  <c r="X295" i="20"/>
  <c r="Y295" i="20"/>
  <c r="F275" i="20"/>
  <c r="T275" i="20" s="1"/>
  <c r="F276" i="20"/>
  <c r="T276" i="20" s="1"/>
  <c r="F277" i="20"/>
  <c r="T277" i="20" s="1"/>
  <c r="F278" i="20"/>
  <c r="T278" i="20" s="1"/>
  <c r="F279" i="20"/>
  <c r="T279" i="20" s="1"/>
  <c r="F280" i="20"/>
  <c r="T280" i="20" s="1"/>
  <c r="F281" i="20"/>
  <c r="T281" i="20" s="1"/>
  <c r="F282" i="20"/>
  <c r="T282" i="20" s="1"/>
  <c r="F283" i="20"/>
  <c r="T283" i="20" s="1"/>
  <c r="F284" i="20"/>
  <c r="T284" i="20" s="1"/>
  <c r="F285" i="20"/>
  <c r="T285" i="20" s="1"/>
  <c r="F286" i="20"/>
  <c r="T286" i="20" s="1"/>
  <c r="F287" i="20"/>
  <c r="T287" i="20" s="1"/>
  <c r="F288" i="20"/>
  <c r="T288" i="20" s="1"/>
  <c r="F289" i="20"/>
  <c r="T289" i="20" s="1"/>
  <c r="F290" i="20"/>
  <c r="T290" i="20" s="1"/>
  <c r="F291" i="20"/>
  <c r="T291" i="20" s="1"/>
  <c r="F292" i="20"/>
  <c r="T292" i="20" s="1"/>
  <c r="F293" i="20"/>
  <c r="T293" i="20" s="1"/>
  <c r="F294" i="20"/>
  <c r="T294" i="20" s="1"/>
  <c r="F295" i="20"/>
  <c r="T295" i="20" s="1"/>
  <c r="X275" i="20"/>
  <c r="Y275" i="20"/>
  <c r="X255" i="20"/>
  <c r="Y255" i="20"/>
  <c r="X256" i="20"/>
  <c r="Y256" i="20"/>
  <c r="X257" i="20"/>
  <c r="Y257" i="20"/>
  <c r="X258" i="20"/>
  <c r="Y258" i="20"/>
  <c r="X259" i="20"/>
  <c r="Y259" i="20"/>
  <c r="X260" i="20"/>
  <c r="Y260" i="20"/>
  <c r="X261" i="20"/>
  <c r="Y261" i="20"/>
  <c r="X262" i="20"/>
  <c r="Y262" i="20"/>
  <c r="X263" i="20"/>
  <c r="Y263" i="20"/>
  <c r="X264" i="20"/>
  <c r="Y264" i="20"/>
  <c r="X265" i="20"/>
  <c r="Y265" i="20"/>
  <c r="X266" i="20"/>
  <c r="Y266" i="20"/>
  <c r="X267" i="20"/>
  <c r="Y267" i="20"/>
  <c r="X268" i="20"/>
  <c r="Y268" i="20"/>
  <c r="X269" i="20"/>
  <c r="Y269" i="20"/>
  <c r="X270" i="20"/>
  <c r="Y270" i="20"/>
  <c r="X271" i="20"/>
  <c r="Y271" i="20"/>
  <c r="X272" i="20"/>
  <c r="Y272" i="20"/>
  <c r="X273" i="20"/>
  <c r="Y273" i="20"/>
  <c r="X274" i="20"/>
  <c r="Y274" i="20"/>
  <c r="F254" i="20"/>
  <c r="T254" i="20" s="1"/>
  <c r="F255" i="20"/>
  <c r="T255" i="20" s="1"/>
  <c r="F256" i="20"/>
  <c r="T256" i="20" s="1"/>
  <c r="F257" i="20"/>
  <c r="T257" i="20" s="1"/>
  <c r="F258" i="20"/>
  <c r="T258" i="20" s="1"/>
  <c r="F259" i="20"/>
  <c r="T259" i="20" s="1"/>
  <c r="F260" i="20"/>
  <c r="T260" i="20" s="1"/>
  <c r="F261" i="20"/>
  <c r="T261" i="20" s="1"/>
  <c r="F262" i="20"/>
  <c r="T262" i="20" s="1"/>
  <c r="F263" i="20"/>
  <c r="T263" i="20" s="1"/>
  <c r="F264" i="20"/>
  <c r="T264" i="20" s="1"/>
  <c r="F265" i="20"/>
  <c r="T265" i="20" s="1"/>
  <c r="F266" i="20"/>
  <c r="T266" i="20" s="1"/>
  <c r="F267" i="20"/>
  <c r="T267" i="20" s="1"/>
  <c r="F268" i="20"/>
  <c r="T268" i="20" s="1"/>
  <c r="F269" i="20"/>
  <c r="T269" i="20" s="1"/>
  <c r="F270" i="20"/>
  <c r="T270" i="20" s="1"/>
  <c r="F271" i="20"/>
  <c r="T271" i="20" s="1"/>
  <c r="F272" i="20"/>
  <c r="T272" i="20" s="1"/>
  <c r="F273" i="20"/>
  <c r="T273" i="20" s="1"/>
  <c r="F274" i="20"/>
  <c r="T274" i="20" s="1"/>
  <c r="Y254" i="20"/>
  <c r="Y52" i="20"/>
  <c r="X254" i="20"/>
  <c r="X52" i="20"/>
  <c r="F233" i="20"/>
  <c r="T233" i="20" s="1"/>
  <c r="F234" i="20"/>
  <c r="T234" i="20" s="1"/>
  <c r="F235" i="20"/>
  <c r="T235" i="20" s="1"/>
  <c r="F236" i="20"/>
  <c r="T236" i="20" s="1"/>
  <c r="F237" i="20"/>
  <c r="T237" i="20" s="1"/>
  <c r="F238" i="20"/>
  <c r="T238" i="20" s="1"/>
  <c r="F239" i="20"/>
  <c r="T239" i="20" s="1"/>
  <c r="F240" i="20"/>
  <c r="T240" i="20" s="1"/>
  <c r="F241" i="20"/>
  <c r="T241" i="20" s="1"/>
  <c r="F242" i="20"/>
  <c r="T242" i="20" s="1"/>
  <c r="F243" i="20"/>
  <c r="T243" i="20" s="1"/>
  <c r="F244" i="20"/>
  <c r="T244" i="20" s="1"/>
  <c r="F245" i="20"/>
  <c r="T245" i="20" s="1"/>
  <c r="F246" i="20"/>
  <c r="T246" i="20" s="1"/>
  <c r="F247" i="20"/>
  <c r="T247" i="20" s="1"/>
  <c r="F248" i="20"/>
  <c r="T248" i="20" s="1"/>
  <c r="F249" i="20"/>
  <c r="T249" i="20" s="1"/>
  <c r="F250" i="20"/>
  <c r="T250" i="20" s="1"/>
  <c r="F251" i="20"/>
  <c r="T251" i="20" s="1"/>
  <c r="F252" i="20"/>
  <c r="T252" i="20" s="1"/>
  <c r="F253" i="20"/>
  <c r="T253" i="20" s="1"/>
  <c r="F212" i="20"/>
  <c r="T212" i="20" s="1"/>
  <c r="F213" i="20"/>
  <c r="T213" i="20" s="1"/>
  <c r="F214" i="20"/>
  <c r="T214" i="20" s="1"/>
  <c r="F215" i="20"/>
  <c r="T215" i="20" s="1"/>
  <c r="F216" i="20"/>
  <c r="T216" i="20" s="1"/>
  <c r="F217" i="20"/>
  <c r="T217" i="20" s="1"/>
  <c r="F218" i="20"/>
  <c r="T218" i="20" s="1"/>
  <c r="F219" i="20"/>
  <c r="T219" i="20" s="1"/>
  <c r="F220" i="20"/>
  <c r="T220" i="20" s="1"/>
  <c r="F221" i="20"/>
  <c r="T221" i="20" s="1"/>
  <c r="F222" i="20"/>
  <c r="T222" i="20" s="1"/>
  <c r="F223" i="20"/>
  <c r="T223" i="20" s="1"/>
  <c r="F224" i="20"/>
  <c r="T224" i="20" s="1"/>
  <c r="F225" i="20"/>
  <c r="T225" i="20" s="1"/>
  <c r="F226" i="20"/>
  <c r="T226" i="20" s="1"/>
  <c r="F227" i="20"/>
  <c r="T227" i="20" s="1"/>
  <c r="F228" i="20"/>
  <c r="T228" i="20" s="1"/>
  <c r="F229" i="20"/>
  <c r="T229" i="20" s="1"/>
  <c r="F230" i="20"/>
  <c r="T230" i="20" s="1"/>
  <c r="F231" i="20"/>
  <c r="T231" i="20" s="1"/>
  <c r="F232" i="20"/>
  <c r="T232" i="20" s="1"/>
  <c r="F191" i="20"/>
  <c r="T191" i="20" s="1"/>
  <c r="F192" i="20"/>
  <c r="T192" i="20" s="1"/>
  <c r="F193" i="20"/>
  <c r="T193" i="20" s="1"/>
  <c r="F194" i="20"/>
  <c r="T194" i="20" s="1"/>
  <c r="F195" i="20"/>
  <c r="T195" i="20" s="1"/>
  <c r="F196" i="20"/>
  <c r="T196" i="20" s="1"/>
  <c r="F197" i="20"/>
  <c r="T197" i="20" s="1"/>
  <c r="F198" i="20"/>
  <c r="T198" i="20" s="1"/>
  <c r="F199" i="20"/>
  <c r="T199" i="20" s="1"/>
  <c r="F200" i="20"/>
  <c r="T200" i="20" s="1"/>
  <c r="F201" i="20"/>
  <c r="T201" i="20" s="1"/>
  <c r="F202" i="20"/>
  <c r="T202" i="20" s="1"/>
  <c r="F203" i="20"/>
  <c r="T203" i="20" s="1"/>
  <c r="F204" i="20"/>
  <c r="T204" i="20" s="1"/>
  <c r="F205" i="20"/>
  <c r="T205" i="20" s="1"/>
  <c r="F206" i="20"/>
  <c r="T206" i="20" s="1"/>
  <c r="F207" i="20"/>
  <c r="T207" i="20" s="1"/>
  <c r="F208" i="20"/>
  <c r="T208" i="20" s="1"/>
  <c r="F209" i="20"/>
  <c r="T209" i="20" s="1"/>
  <c r="F210" i="20"/>
  <c r="T210" i="20" s="1"/>
  <c r="F211" i="20"/>
  <c r="T211" i="20" s="1"/>
  <c r="F170" i="20"/>
  <c r="T170" i="20" s="1"/>
  <c r="F171" i="20"/>
  <c r="T171" i="20" s="1"/>
  <c r="F172" i="20"/>
  <c r="T172" i="20" s="1"/>
  <c r="F173" i="20"/>
  <c r="T173" i="20" s="1"/>
  <c r="F174" i="20"/>
  <c r="T174" i="20" s="1"/>
  <c r="F175" i="20"/>
  <c r="T175" i="20" s="1"/>
  <c r="F176" i="20"/>
  <c r="T176" i="20" s="1"/>
  <c r="F177" i="20"/>
  <c r="T177" i="20" s="1"/>
  <c r="F178" i="20"/>
  <c r="T178" i="20" s="1"/>
  <c r="F179" i="20"/>
  <c r="T179" i="20" s="1"/>
  <c r="F180" i="20"/>
  <c r="T180" i="20" s="1"/>
  <c r="F181" i="20"/>
  <c r="T181" i="20" s="1"/>
  <c r="F182" i="20"/>
  <c r="T182" i="20" s="1"/>
  <c r="F183" i="20"/>
  <c r="T183" i="20" s="1"/>
  <c r="F184" i="20"/>
  <c r="T184" i="20" s="1"/>
  <c r="F185" i="20"/>
  <c r="T185" i="20" s="1"/>
  <c r="F186" i="20"/>
  <c r="T186" i="20" s="1"/>
  <c r="F187" i="20"/>
  <c r="T187" i="20" s="1"/>
  <c r="F188" i="20"/>
  <c r="T188" i="20" s="1"/>
  <c r="F189" i="20"/>
  <c r="T189" i="20" s="1"/>
  <c r="F190" i="20"/>
  <c r="T190" i="20" s="1"/>
  <c r="F149" i="20"/>
  <c r="T149" i="20" s="1"/>
  <c r="F150" i="20"/>
  <c r="T150" i="20" s="1"/>
  <c r="F151" i="20"/>
  <c r="T151" i="20" s="1"/>
  <c r="F152" i="20"/>
  <c r="T152" i="20" s="1"/>
  <c r="F153" i="20"/>
  <c r="T153" i="20" s="1"/>
  <c r="F154" i="20"/>
  <c r="T154" i="20" s="1"/>
  <c r="F155" i="20"/>
  <c r="T155" i="20" s="1"/>
  <c r="F156" i="20"/>
  <c r="T156" i="20" s="1"/>
  <c r="F157" i="20"/>
  <c r="T157" i="20" s="1"/>
  <c r="F158" i="20"/>
  <c r="T158" i="20" s="1"/>
  <c r="F159" i="20"/>
  <c r="T159" i="20" s="1"/>
  <c r="F160" i="20"/>
  <c r="T160" i="20" s="1"/>
  <c r="F161" i="20"/>
  <c r="T161" i="20" s="1"/>
  <c r="F162" i="20"/>
  <c r="T162" i="20" s="1"/>
  <c r="F163" i="20"/>
  <c r="T163" i="20" s="1"/>
  <c r="F164" i="20"/>
  <c r="T164" i="20" s="1"/>
  <c r="F165" i="20"/>
  <c r="T165" i="20" s="1"/>
  <c r="F166" i="20"/>
  <c r="T166" i="20" s="1"/>
  <c r="F167" i="20"/>
  <c r="T167" i="20" s="1"/>
  <c r="F168" i="20"/>
  <c r="T168" i="20" s="1"/>
  <c r="F169" i="20"/>
  <c r="T169" i="20" s="1"/>
  <c r="F128" i="20"/>
  <c r="T128" i="20" s="1"/>
  <c r="F129" i="20"/>
  <c r="T129" i="20" s="1"/>
  <c r="F130" i="20"/>
  <c r="T130" i="20" s="1"/>
  <c r="F131" i="20"/>
  <c r="T131" i="20" s="1"/>
  <c r="F132" i="20"/>
  <c r="T132" i="20" s="1"/>
  <c r="F133" i="20"/>
  <c r="T133" i="20" s="1"/>
  <c r="F134" i="20"/>
  <c r="T134" i="20" s="1"/>
  <c r="F135" i="20"/>
  <c r="T135" i="20" s="1"/>
  <c r="F136" i="20"/>
  <c r="T136" i="20" s="1"/>
  <c r="F137" i="20"/>
  <c r="T137" i="20" s="1"/>
  <c r="F138" i="20"/>
  <c r="T138" i="20" s="1"/>
  <c r="F139" i="20"/>
  <c r="T139" i="20" s="1"/>
  <c r="F140" i="20"/>
  <c r="T140" i="20" s="1"/>
  <c r="F141" i="20"/>
  <c r="T141" i="20" s="1"/>
  <c r="F142" i="20"/>
  <c r="T142" i="20" s="1"/>
  <c r="F143" i="20"/>
  <c r="T143" i="20" s="1"/>
  <c r="F144" i="20"/>
  <c r="T144" i="20" s="1"/>
  <c r="F145" i="20"/>
  <c r="T145" i="20" s="1"/>
  <c r="F146" i="20"/>
  <c r="T146" i="20" s="1"/>
  <c r="F147" i="20"/>
  <c r="T147" i="20" s="1"/>
  <c r="F148" i="20"/>
  <c r="T148" i="20" s="1"/>
  <c r="F107" i="20"/>
  <c r="T107" i="20" s="1"/>
  <c r="F108" i="20"/>
  <c r="T108" i="20" s="1"/>
  <c r="F109" i="20"/>
  <c r="T109" i="20" s="1"/>
  <c r="F110" i="20"/>
  <c r="T110" i="20" s="1"/>
  <c r="F111" i="20"/>
  <c r="T111" i="20" s="1"/>
  <c r="F112" i="20"/>
  <c r="T112" i="20" s="1"/>
  <c r="F113" i="20"/>
  <c r="T113" i="20" s="1"/>
  <c r="F114" i="20"/>
  <c r="T114" i="20" s="1"/>
  <c r="F115" i="20"/>
  <c r="T115" i="20" s="1"/>
  <c r="F116" i="20"/>
  <c r="T116" i="20" s="1"/>
  <c r="F117" i="20"/>
  <c r="T117" i="20" s="1"/>
  <c r="F118" i="20"/>
  <c r="T118" i="20" s="1"/>
  <c r="F119" i="20"/>
  <c r="T119" i="20" s="1"/>
  <c r="F120" i="20"/>
  <c r="T120" i="20" s="1"/>
  <c r="F121" i="20"/>
  <c r="T121" i="20" s="1"/>
  <c r="F122" i="20"/>
  <c r="T122" i="20" s="1"/>
  <c r="F123" i="20"/>
  <c r="T123" i="20" s="1"/>
  <c r="F124" i="20"/>
  <c r="T124" i="20" s="1"/>
  <c r="F125" i="20"/>
  <c r="T125" i="20" s="1"/>
  <c r="F126" i="20"/>
  <c r="T126" i="20" s="1"/>
  <c r="F127" i="20"/>
  <c r="T127" i="20" s="1"/>
  <c r="F86" i="20"/>
  <c r="T86" i="20" s="1"/>
  <c r="F87" i="20"/>
  <c r="T87" i="20" s="1"/>
  <c r="F88" i="20"/>
  <c r="T88" i="20" s="1"/>
  <c r="F89" i="20"/>
  <c r="T89" i="20" s="1"/>
  <c r="F90" i="20"/>
  <c r="T90" i="20" s="1"/>
  <c r="F91" i="20"/>
  <c r="T91" i="20" s="1"/>
  <c r="F92" i="20"/>
  <c r="T92" i="20" s="1"/>
  <c r="F93" i="20"/>
  <c r="T93" i="20" s="1"/>
  <c r="F94" i="20"/>
  <c r="T94" i="20" s="1"/>
  <c r="F95" i="20"/>
  <c r="T95" i="20" s="1"/>
  <c r="F96" i="20"/>
  <c r="T96" i="20" s="1"/>
  <c r="F97" i="20"/>
  <c r="T97" i="20" s="1"/>
  <c r="F98" i="20"/>
  <c r="T98" i="20" s="1"/>
  <c r="F99" i="20"/>
  <c r="T99" i="20" s="1"/>
  <c r="F100" i="20"/>
  <c r="T100" i="20" s="1"/>
  <c r="F101" i="20"/>
  <c r="T101" i="20" s="1"/>
  <c r="F102" i="20"/>
  <c r="T102" i="20" s="1"/>
  <c r="F103" i="20"/>
  <c r="T103" i="20" s="1"/>
  <c r="F104" i="20"/>
  <c r="T104" i="20" s="1"/>
  <c r="F105" i="20"/>
  <c r="T105" i="20" s="1"/>
  <c r="F106" i="20"/>
  <c r="T106" i="20" s="1"/>
  <c r="F84" i="20"/>
  <c r="T84" i="20" s="1"/>
  <c r="F69" i="20"/>
  <c r="T69" i="20" s="1"/>
  <c r="F65" i="20"/>
  <c r="T65" i="20" s="1"/>
  <c r="F66" i="20"/>
  <c r="T66" i="20" s="1"/>
  <c r="F67" i="20"/>
  <c r="T67" i="20" s="1"/>
  <c r="F68" i="20"/>
  <c r="T68" i="20" s="1"/>
  <c r="F70" i="20"/>
  <c r="T70" i="20" s="1"/>
  <c r="F71" i="20"/>
  <c r="T71" i="20" s="1"/>
  <c r="F72" i="20"/>
  <c r="T72" i="20" s="1"/>
  <c r="F73" i="20"/>
  <c r="T73" i="20" s="1"/>
  <c r="F74" i="20"/>
  <c r="T74" i="20" s="1"/>
  <c r="F75" i="20"/>
  <c r="T75" i="20" s="1"/>
  <c r="F76" i="20"/>
  <c r="T76" i="20" s="1"/>
  <c r="F77" i="20"/>
  <c r="T77" i="20" s="1"/>
  <c r="F78" i="20"/>
  <c r="T78" i="20" s="1"/>
  <c r="F79" i="20"/>
  <c r="T79" i="20" s="1"/>
  <c r="F80" i="20"/>
  <c r="T80" i="20" s="1"/>
  <c r="F81" i="20"/>
  <c r="T81" i="20" s="1"/>
  <c r="F82" i="20"/>
  <c r="T82" i="20" s="1"/>
  <c r="F83" i="20"/>
  <c r="T83" i="20" s="1"/>
  <c r="F85" i="20"/>
  <c r="T85" i="20" s="1"/>
  <c r="F9" i="20"/>
  <c r="T9" i="20" s="1"/>
  <c r="F34" i="20"/>
  <c r="T34" i="20" s="1"/>
  <c r="F44" i="20"/>
  <c r="T44" i="20" s="1"/>
  <c r="F47" i="20"/>
  <c r="T47" i="20" s="1"/>
  <c r="F48" i="20"/>
  <c r="T48" i="20" s="1"/>
  <c r="F49" i="20"/>
  <c r="T49" i="20" s="1"/>
  <c r="F50" i="20"/>
  <c r="T50" i="20" s="1"/>
  <c r="F51" i="20"/>
  <c r="T51" i="20" s="1"/>
  <c r="F24" i="20"/>
  <c r="T24" i="20" s="1"/>
  <c r="F53" i="20"/>
  <c r="T53" i="20" s="1"/>
  <c r="F54" i="20"/>
  <c r="T54" i="20" s="1"/>
  <c r="F19" i="20"/>
  <c r="T19" i="20" s="1"/>
  <c r="F56" i="20"/>
  <c r="T56" i="20" s="1"/>
  <c r="F57" i="20"/>
  <c r="T57" i="20" s="1"/>
  <c r="F58" i="20"/>
  <c r="T58" i="20" s="1"/>
  <c r="F59" i="20"/>
  <c r="T59" i="20" s="1"/>
  <c r="F60" i="20"/>
  <c r="T60" i="20" s="1"/>
  <c r="F61" i="20"/>
  <c r="T61" i="20" s="1"/>
  <c r="F62" i="20"/>
  <c r="T62" i="20" s="1"/>
  <c r="F63" i="20"/>
  <c r="T63" i="20" s="1"/>
  <c r="F64" i="20"/>
  <c r="T64" i="20" s="1"/>
  <c r="F55" i="20"/>
  <c r="T55" i="20" s="1"/>
  <c r="F46" i="20"/>
  <c r="T46" i="20" s="1"/>
  <c r="F43" i="20"/>
  <c r="T43" i="20" s="1"/>
  <c r="F26" i="20"/>
  <c r="T26" i="20" s="1"/>
  <c r="F27" i="20"/>
  <c r="T27" i="20" s="1"/>
  <c r="F28" i="20"/>
  <c r="T28" i="20" s="1"/>
  <c r="F29" i="20"/>
  <c r="T29" i="20" s="1"/>
  <c r="F30" i="20"/>
  <c r="T30" i="20" s="1"/>
  <c r="F31" i="20"/>
  <c r="T31" i="20" s="1"/>
  <c r="F32" i="20"/>
  <c r="T32" i="20" s="1"/>
  <c r="F23" i="20"/>
  <c r="T23" i="20" s="1"/>
  <c r="F14" i="20"/>
  <c r="T14" i="20" s="1"/>
  <c r="F35" i="20"/>
  <c r="T35" i="20" s="1"/>
  <c r="F36" i="20"/>
  <c r="T36" i="20" s="1"/>
  <c r="F37" i="20"/>
  <c r="T37" i="20" s="1"/>
  <c r="F38" i="20"/>
  <c r="T38" i="20" s="1"/>
  <c r="F39" i="20"/>
  <c r="T39" i="20" s="1"/>
  <c r="F4" i="20"/>
  <c r="T4" i="20" s="1"/>
  <c r="F41" i="20"/>
  <c r="T41" i="20" s="1"/>
  <c r="F42" i="20"/>
  <c r="T42" i="20" s="1"/>
  <c r="F33" i="20"/>
  <c r="T33" i="20" s="1"/>
  <c r="F8" i="20"/>
  <c r="T8" i="20" s="1"/>
  <c r="F10" i="20"/>
  <c r="T10" i="20" s="1"/>
  <c r="F16" i="20"/>
  <c r="T16" i="20" s="1"/>
  <c r="F18" i="20"/>
  <c r="T18" i="20" s="1"/>
  <c r="F52" i="20"/>
  <c r="T52" i="20" s="1"/>
  <c r="F3" i="20"/>
  <c r="T3" i="20" s="1"/>
  <c r="F20" i="20"/>
  <c r="T20" i="20" s="1"/>
  <c r="F5" i="20"/>
  <c r="T5" i="20" s="1"/>
  <c r="F6" i="20"/>
  <c r="T6" i="20" s="1"/>
  <c r="F7" i="20"/>
  <c r="T7" i="20" s="1"/>
  <c r="F45" i="20"/>
  <c r="T45" i="20" s="1"/>
  <c r="F11" i="20"/>
  <c r="T11" i="20" s="1"/>
  <c r="F12" i="20"/>
  <c r="T12" i="20" s="1"/>
  <c r="F40" i="20"/>
  <c r="T40" i="20" s="1"/>
  <c r="F25" i="20"/>
  <c r="T25" i="20" s="1"/>
  <c r="F15" i="20"/>
  <c r="T15" i="20" s="1"/>
  <c r="F17" i="20"/>
  <c r="T17" i="20" s="1"/>
  <c r="F13" i="20"/>
  <c r="T13" i="20" s="1"/>
  <c r="F2" i="20"/>
  <c r="F21" i="20"/>
  <c r="T21" i="20" s="1"/>
  <c r="F22" i="20"/>
  <c r="T22" i="20" s="1"/>
  <c r="D26" i="1"/>
  <c r="D27" i="1"/>
  <c r="D28" i="1"/>
  <c r="D29" i="1"/>
  <c r="D30" i="1"/>
  <c r="D31" i="1"/>
  <c r="D32" i="1"/>
  <c r="D33" i="1"/>
  <c r="D34" i="1"/>
  <c r="D35" i="1"/>
  <c r="D36" i="1"/>
  <c r="D37" i="1"/>
  <c r="D38" i="1"/>
  <c r="D39" i="1"/>
  <c r="D40" i="1"/>
  <c r="D41" i="1"/>
  <c r="D42" i="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41" i="1"/>
  <c r="F41" i="1" s="1"/>
  <c r="C42" i="1"/>
  <c r="F42" i="1" s="1"/>
  <c r="J26" i="1"/>
  <c r="J27" i="1"/>
  <c r="J28" i="1"/>
  <c r="J29" i="1"/>
  <c r="J30" i="1"/>
  <c r="J31" i="1"/>
  <c r="J32" i="1"/>
  <c r="J33" i="1"/>
  <c r="J34" i="1"/>
  <c r="J35" i="1"/>
  <c r="J36" i="1"/>
  <c r="J37" i="1"/>
  <c r="J38" i="1"/>
  <c r="J39" i="1"/>
  <c r="J40" i="1"/>
  <c r="J41" i="1"/>
  <c r="J42" i="1"/>
  <c r="A26" i="1"/>
  <c r="A27" i="1"/>
  <c r="A28" i="1"/>
  <c r="A29" i="1"/>
  <c r="A30" i="1"/>
  <c r="A31" i="1"/>
  <c r="A32" i="1"/>
  <c r="A33" i="1"/>
  <c r="A34" i="1"/>
  <c r="A35" i="1"/>
  <c r="A36" i="1"/>
  <c r="A37" i="1"/>
  <c r="A38" i="1"/>
  <c r="A39" i="1"/>
  <c r="A40" i="1"/>
  <c r="A41" i="1"/>
  <c r="A42" i="1"/>
  <c r="A25" i="1"/>
  <c r="B40" i="1"/>
  <c r="B41" i="1"/>
  <c r="B42" i="1"/>
  <c r="B26" i="1"/>
  <c r="B27" i="1"/>
  <c r="B28" i="1"/>
  <c r="B29" i="1"/>
  <c r="B30" i="1"/>
  <c r="B31" i="1"/>
  <c r="B32" i="1"/>
  <c r="B33" i="1"/>
  <c r="B34" i="1"/>
  <c r="B35" i="1"/>
  <c r="B36" i="1"/>
  <c r="B37" i="1"/>
  <c r="B38" i="1"/>
  <c r="B39" i="1"/>
  <c r="B25" i="1"/>
  <c r="AN8" i="55" l="1"/>
  <c r="AN21" i="55"/>
  <c r="AN22" i="55"/>
  <c r="AN9" i="55"/>
  <c r="AN13" i="55"/>
  <c r="Y20" i="55"/>
  <c r="Y21" i="55"/>
  <c r="J7" i="55"/>
  <c r="J13" i="55"/>
  <c r="J8" i="55"/>
  <c r="Y22" i="55"/>
  <c r="J22" i="55"/>
  <c r="J21" i="55"/>
  <c r="Y8" i="55"/>
  <c r="J24" i="55"/>
  <c r="Y7" i="55"/>
  <c r="AN7" i="55"/>
  <c r="I35" i="1"/>
  <c r="AN17" i="55" s="1"/>
  <c r="H35" i="1"/>
  <c r="Y17" i="55" s="1"/>
  <c r="E12" i="1"/>
  <c r="F12" i="1"/>
  <c r="H42" i="1"/>
  <c r="Y24" i="55" s="1"/>
  <c r="E19" i="1"/>
  <c r="I42" i="1"/>
  <c r="AN24" i="55" s="1"/>
  <c r="F19" i="1"/>
  <c r="I41" i="1"/>
  <c r="AN23" i="55" s="1"/>
  <c r="E18" i="1"/>
  <c r="F18" i="1"/>
  <c r="H41" i="1"/>
  <c r="Y23" i="55" s="1"/>
  <c r="H31" i="1"/>
  <c r="Y13" i="55" s="1"/>
  <c r="I31" i="1"/>
  <c r="E8" i="1"/>
  <c r="F8" i="1"/>
  <c r="H33" i="1"/>
  <c r="Y15" i="55" s="1"/>
  <c r="E10" i="1"/>
  <c r="F10" i="1"/>
  <c r="I33" i="1"/>
  <c r="AN15" i="55" s="1"/>
  <c r="H38" i="1"/>
  <c r="J20" i="55" s="1"/>
  <c r="E15" i="1"/>
  <c r="F15" i="1"/>
  <c r="I38" i="1"/>
  <c r="AN20" i="55" s="1"/>
  <c r="I30" i="1"/>
  <c r="AN12" i="55" s="1"/>
  <c r="H30" i="1"/>
  <c r="J12" i="55" s="1"/>
  <c r="E7" i="1"/>
  <c r="F7" i="1"/>
  <c r="I34" i="1"/>
  <c r="AN16" i="55" s="1"/>
  <c r="H34" i="1"/>
  <c r="J16" i="55" s="1"/>
  <c r="F11" i="1"/>
  <c r="E11" i="1"/>
  <c r="H37" i="1"/>
  <c r="Y19" i="55" s="1"/>
  <c r="F14" i="1"/>
  <c r="E14" i="1"/>
  <c r="I37" i="1"/>
  <c r="AN19" i="55" s="1"/>
  <c r="H29" i="1"/>
  <c r="Y11" i="55" s="1"/>
  <c r="F6" i="1"/>
  <c r="E6" i="1"/>
  <c r="I29" i="1"/>
  <c r="AN11" i="55" s="1"/>
  <c r="H27" i="1"/>
  <c r="J9" i="55" s="1"/>
  <c r="E4" i="1"/>
  <c r="F4" i="1"/>
  <c r="I27" i="1"/>
  <c r="H32" i="1"/>
  <c r="Y14" i="55" s="1"/>
  <c r="I32" i="1"/>
  <c r="AN14" i="55" s="1"/>
  <c r="F9" i="1"/>
  <c r="E9" i="1"/>
  <c r="I36" i="1"/>
  <c r="AN18" i="55" s="1"/>
  <c r="F13" i="1"/>
  <c r="E13" i="1"/>
  <c r="H36" i="1"/>
  <c r="Y18" i="55" s="1"/>
  <c r="I28" i="1"/>
  <c r="AN10" i="55" s="1"/>
  <c r="H28" i="1"/>
  <c r="J10" i="55" s="1"/>
  <c r="E5" i="1"/>
  <c r="F5" i="1"/>
  <c r="G302" i="20"/>
  <c r="G299" i="20"/>
  <c r="D43" i="55"/>
  <c r="D33" i="55"/>
  <c r="T43" i="55"/>
  <c r="C53" i="55"/>
  <c r="G41" i="20"/>
  <c r="D30" i="55"/>
  <c r="D40" i="55"/>
  <c r="T40" i="55"/>
  <c r="C50" i="55"/>
  <c r="W48" i="55" s="1"/>
  <c r="C30" i="55"/>
  <c r="C40" i="55"/>
  <c r="S40" i="55"/>
  <c r="G23" i="20"/>
  <c r="G298" i="20"/>
  <c r="G43" i="20"/>
  <c r="D42" i="55"/>
  <c r="D32" i="55"/>
  <c r="T42" i="55"/>
  <c r="C52" i="55"/>
  <c r="D29" i="55"/>
  <c r="D39" i="55"/>
  <c r="T39" i="55"/>
  <c r="C49" i="55"/>
  <c r="G289" i="20"/>
  <c r="K38" i="1"/>
  <c r="G275" i="20"/>
  <c r="C39" i="55"/>
  <c r="C29" i="55"/>
  <c r="S39" i="55"/>
  <c r="B49" i="55"/>
  <c r="O48" i="55" s="1" a="1"/>
  <c r="O48" i="55" s="1"/>
  <c r="D38" i="55"/>
  <c r="D28" i="55"/>
  <c r="T38" i="55"/>
  <c r="C48" i="55"/>
  <c r="D31" i="55"/>
  <c r="D41" i="55"/>
  <c r="T41" i="55"/>
  <c r="C51" i="55"/>
  <c r="W49" i="55" s="1"/>
  <c r="C31" i="55"/>
  <c r="C41" i="55"/>
  <c r="S41" i="55"/>
  <c r="B51" i="55"/>
  <c r="V49" i="55" s="1"/>
  <c r="G314" i="20"/>
  <c r="G219" i="20"/>
  <c r="C42" i="55"/>
  <c r="C32" i="55"/>
  <c r="S42" i="55"/>
  <c r="B52" i="55"/>
  <c r="AF49" i="55" s="1"/>
  <c r="G295" i="20"/>
  <c r="G311" i="20"/>
  <c r="G217" i="20"/>
  <c r="G201" i="20"/>
  <c r="G313" i="20"/>
  <c r="G287" i="20"/>
  <c r="G127" i="20"/>
  <c r="G377" i="20"/>
  <c r="G286" i="20"/>
  <c r="G115" i="20"/>
  <c r="G374" i="20"/>
  <c r="G214" i="20"/>
  <c r="G307" i="20"/>
  <c r="G282" i="20"/>
  <c r="G114" i="20"/>
  <c r="G154" i="20"/>
  <c r="G161" i="20"/>
  <c r="G169" i="20"/>
  <c r="G153" i="20"/>
  <c r="G265" i="20"/>
  <c r="G126" i="20"/>
  <c r="G113" i="20"/>
  <c r="K39" i="1"/>
  <c r="G369" i="20"/>
  <c r="G310" i="20"/>
  <c r="G297" i="20"/>
  <c r="G283" i="20"/>
  <c r="G257" i="20"/>
  <c r="G209" i="20"/>
  <c r="G123" i="20"/>
  <c r="G111" i="20"/>
  <c r="G273" i="20"/>
  <c r="G366" i="20"/>
  <c r="G230" i="20"/>
  <c r="G122" i="20"/>
  <c r="G110" i="20"/>
  <c r="K35" i="1"/>
  <c r="G363" i="20"/>
  <c r="G306" i="20"/>
  <c r="G294" i="20"/>
  <c r="G281" i="20"/>
  <c r="G227" i="20"/>
  <c r="G193" i="20"/>
  <c r="G121" i="20"/>
  <c r="G107" i="20"/>
  <c r="K30" i="1"/>
  <c r="G361" i="20"/>
  <c r="G305" i="20"/>
  <c r="G291" i="20"/>
  <c r="G279" i="20"/>
  <c r="G225" i="20"/>
  <c r="G119" i="20"/>
  <c r="G57" i="20"/>
  <c r="G371" i="20"/>
  <c r="G379" i="20"/>
  <c r="G315" i="20"/>
  <c r="G303" i="20"/>
  <c r="G290" i="20"/>
  <c r="G278" i="20"/>
  <c r="G222" i="20"/>
  <c r="G118" i="20"/>
  <c r="G49" i="20"/>
  <c r="M9" i="43" a="1"/>
  <c r="M9" i="43" s="1"/>
  <c r="AD10" i="43" s="1"/>
  <c r="AE61" i="43" s="1"/>
  <c r="M9" i="48" a="1"/>
  <c r="M9" i="48" s="1"/>
  <c r="AG10" i="48" s="1"/>
  <c r="AH61" i="48" s="1"/>
  <c r="H3" i="47" a="1"/>
  <c r="H3" i="47" s="1"/>
  <c r="H3" i="46" a="1"/>
  <c r="H3" i="46" s="1"/>
  <c r="H3" i="44" a="1"/>
  <c r="H3" i="44" s="1"/>
  <c r="H3" i="45" a="1"/>
  <c r="H3" i="45" s="1"/>
  <c r="M9" i="49" a="1"/>
  <c r="M9" i="49" s="1"/>
  <c r="AD10" i="49" s="1"/>
  <c r="AE61" i="49" s="1"/>
  <c r="H3" i="49" a="1"/>
  <c r="H3" i="49" s="1"/>
  <c r="M9" i="47" a="1"/>
  <c r="M9" i="47" s="1"/>
  <c r="AD10" i="47" s="1"/>
  <c r="AE61" i="47" s="1"/>
  <c r="M9" i="52" a="1"/>
  <c r="M9" i="52" s="1"/>
  <c r="AD10" i="52" s="1"/>
  <c r="AE61" i="52" s="1"/>
  <c r="H3" i="50" a="1"/>
  <c r="H3" i="50" s="1"/>
  <c r="M9" i="50" a="1"/>
  <c r="M9" i="50" s="1"/>
  <c r="AD10" i="50" s="1"/>
  <c r="AE61" i="50" s="1"/>
  <c r="H3" i="53" a="1"/>
  <c r="H3" i="53" s="1"/>
  <c r="M9" i="51" a="1"/>
  <c r="M9" i="51" s="1"/>
  <c r="AD10" i="51" s="1"/>
  <c r="AE61" i="51" s="1"/>
  <c r="H3" i="52" a="1"/>
  <c r="H3" i="52" s="1"/>
  <c r="H3" i="51" a="1"/>
  <c r="H3" i="51" s="1"/>
  <c r="M9" i="45" a="1"/>
  <c r="M9" i="45" s="1"/>
  <c r="AD10" i="45" s="1"/>
  <c r="AE61" i="45" s="1"/>
  <c r="H3" i="48" a="1"/>
  <c r="H3" i="48" s="1"/>
  <c r="H3" i="43" a="1"/>
  <c r="H3" i="43" s="1"/>
  <c r="M9" i="44" a="1"/>
  <c r="M9" i="44" s="1"/>
  <c r="AD10" i="44" s="1"/>
  <c r="AE61" i="44" s="1"/>
  <c r="M9" i="53" a="1"/>
  <c r="M9" i="53" s="1"/>
  <c r="AG10" i="53" s="1"/>
  <c r="AH61" i="53" s="1"/>
  <c r="M9" i="46" a="1"/>
  <c r="M9" i="46" s="1"/>
  <c r="AD10" i="46" s="1"/>
  <c r="AE61" i="46" s="1"/>
  <c r="T2" i="20"/>
  <c r="D45" i="23"/>
  <c r="G30" i="38" s="1"/>
  <c r="A45" i="23"/>
  <c r="A30" i="38" s="1"/>
  <c r="D7" i="23"/>
  <c r="G4" i="38" s="1"/>
  <c r="A7" i="23"/>
  <c r="A4" i="38" s="1"/>
  <c r="D52" i="23"/>
  <c r="G34" i="38" s="1"/>
  <c r="A52" i="23"/>
  <c r="A34" i="38" s="1"/>
  <c r="D44" i="23"/>
  <c r="G29" i="38" s="1"/>
  <c r="A44" i="23"/>
  <c r="A29" i="38" s="1"/>
  <c r="D36" i="23"/>
  <c r="G24" i="38" s="1"/>
  <c r="A36" i="23"/>
  <c r="A24" i="38" s="1"/>
  <c r="D28" i="23"/>
  <c r="G19" i="38" s="1"/>
  <c r="A28" i="23"/>
  <c r="A19" i="38" s="1"/>
  <c r="D20" i="23"/>
  <c r="G14" i="38" s="1"/>
  <c r="A20" i="23"/>
  <c r="A14" i="38" s="1"/>
  <c r="D12" i="23"/>
  <c r="A12" i="23"/>
  <c r="D6" i="23"/>
  <c r="G3" i="38" s="1"/>
  <c r="A6" i="23"/>
  <c r="A3" i="38" s="1"/>
  <c r="D51" i="23"/>
  <c r="G33" i="38" s="1"/>
  <c r="A51" i="23"/>
  <c r="A33" i="38" s="1"/>
  <c r="D43" i="23"/>
  <c r="G28" i="38" s="1"/>
  <c r="A43" i="23"/>
  <c r="A28" i="38" s="1"/>
  <c r="D35" i="23"/>
  <c r="G23" i="38" s="1"/>
  <c r="A35" i="23"/>
  <c r="A23" i="38" s="1"/>
  <c r="D27" i="23"/>
  <c r="G18" i="38" s="1"/>
  <c r="A27" i="23"/>
  <c r="A18" i="38" s="1"/>
  <c r="D19" i="23"/>
  <c r="G13" i="38" s="1"/>
  <c r="A19" i="23"/>
  <c r="A13" i="38" s="1"/>
  <c r="D53" i="23"/>
  <c r="G35" i="38" s="1"/>
  <c r="A53" i="23"/>
  <c r="A35" i="38" s="1"/>
  <c r="D5" i="23"/>
  <c r="A5" i="23"/>
  <c r="D50" i="23"/>
  <c r="A50" i="23"/>
  <c r="D42" i="23"/>
  <c r="G27" i="38" s="1"/>
  <c r="A42" i="23"/>
  <c r="A27" i="38" s="1"/>
  <c r="D34" i="23"/>
  <c r="G22" i="38" s="1"/>
  <c r="A34" i="23"/>
  <c r="A22" i="38" s="1"/>
  <c r="D26" i="23"/>
  <c r="G17" i="38" s="1"/>
  <c r="A26" i="23"/>
  <c r="A17" i="38" s="1"/>
  <c r="D18" i="23"/>
  <c r="G12" i="38" s="1"/>
  <c r="A18" i="23"/>
  <c r="A12" i="38" s="1"/>
  <c r="D8" i="23"/>
  <c r="G5" i="38" s="1"/>
  <c r="A8" i="23"/>
  <c r="A5" i="38" s="1"/>
  <c r="D13" i="23"/>
  <c r="A13" i="23"/>
  <c r="D4" i="23"/>
  <c r="A4" i="23"/>
  <c r="D49" i="23"/>
  <c r="A49" i="23"/>
  <c r="D41" i="23"/>
  <c r="A41" i="23"/>
  <c r="D33" i="23"/>
  <c r="G21" i="38" s="1"/>
  <c r="A33" i="23"/>
  <c r="A21" i="38" s="1"/>
  <c r="D25" i="23"/>
  <c r="G16" i="38" s="1"/>
  <c r="A25" i="23"/>
  <c r="A16" i="38" s="1"/>
  <c r="D17" i="23"/>
  <c r="G11" i="38" s="1"/>
  <c r="A17" i="23"/>
  <c r="A11" i="38" s="1"/>
  <c r="D29" i="23"/>
  <c r="G20" i="38" s="1"/>
  <c r="A29" i="23"/>
  <c r="A20" i="38" s="1"/>
  <c r="D11" i="23"/>
  <c r="G8" i="38" s="1"/>
  <c r="A11" i="23"/>
  <c r="A8" i="38" s="1"/>
  <c r="D56" i="23"/>
  <c r="G38" i="38" s="1"/>
  <c r="A56" i="23"/>
  <c r="A38" i="38" s="1"/>
  <c r="D48" i="23"/>
  <c r="A48" i="23"/>
  <c r="D40" i="23"/>
  <c r="A40" i="23"/>
  <c r="D32" i="23"/>
  <c r="A32" i="23"/>
  <c r="D24" i="23"/>
  <c r="G15" i="38" s="1"/>
  <c r="A24" i="23"/>
  <c r="A15" i="38" s="1"/>
  <c r="D16" i="23"/>
  <c r="G10" i="38" s="1"/>
  <c r="A16" i="23"/>
  <c r="A10" i="38" s="1"/>
  <c r="D21" i="23"/>
  <c r="A21" i="23"/>
  <c r="D10" i="23"/>
  <c r="G7" i="38" s="1"/>
  <c r="A10" i="23"/>
  <c r="A7" i="38" s="1"/>
  <c r="D55" i="23"/>
  <c r="G37" i="38" s="1"/>
  <c r="A55" i="23"/>
  <c r="A37" i="38" s="1"/>
  <c r="D47" i="23"/>
  <c r="G32" i="38" s="1"/>
  <c r="A47" i="23"/>
  <c r="A32" i="38" s="1"/>
  <c r="D39" i="23"/>
  <c r="A39" i="23"/>
  <c r="D31" i="23"/>
  <c r="A31" i="23"/>
  <c r="D23" i="23"/>
  <c r="A23" i="23"/>
  <c r="D15" i="23"/>
  <c r="G9" i="38" s="1"/>
  <c r="A15" i="23"/>
  <c r="A9" i="38" s="1"/>
  <c r="D37" i="23"/>
  <c r="G25" i="38" s="1"/>
  <c r="A37" i="23"/>
  <c r="A25" i="38" s="1"/>
  <c r="D9" i="23"/>
  <c r="G6" i="38" s="1"/>
  <c r="A9" i="23"/>
  <c r="A6" i="38" s="1"/>
  <c r="D54" i="23"/>
  <c r="G36" i="38" s="1"/>
  <c r="A54" i="23"/>
  <c r="A36" i="38" s="1"/>
  <c r="D46" i="23"/>
  <c r="G31" i="38" s="1"/>
  <c r="A46" i="23"/>
  <c r="A31" i="38" s="1"/>
  <c r="D38" i="23"/>
  <c r="G26" i="38" s="1"/>
  <c r="A38" i="23"/>
  <c r="A26" i="38" s="1"/>
  <c r="D30" i="23"/>
  <c r="A30" i="23"/>
  <c r="D22" i="23"/>
  <c r="A22" i="23"/>
  <c r="D14" i="23"/>
  <c r="A14" i="23"/>
  <c r="X19" i="23"/>
  <c r="B12" i="38"/>
  <c r="C16" i="38"/>
  <c r="C10" i="38"/>
  <c r="C50" i="23"/>
  <c r="C34" i="23"/>
  <c r="C18" i="23"/>
  <c r="F7" i="38"/>
  <c r="D7" i="38"/>
  <c r="E7" i="38"/>
  <c r="C32" i="23"/>
  <c r="C16" i="23"/>
  <c r="F32" i="38"/>
  <c r="E32" i="38"/>
  <c r="D32" i="38"/>
  <c r="E20" i="38"/>
  <c r="F20" i="38"/>
  <c r="D20" i="38"/>
  <c r="D5" i="38"/>
  <c r="E5" i="38"/>
  <c r="F5" i="38"/>
  <c r="C44" i="23"/>
  <c r="C12" i="23"/>
  <c r="E16" i="38"/>
  <c r="F16" i="38"/>
  <c r="D16" i="38"/>
  <c r="D35" i="38"/>
  <c r="E35" i="38"/>
  <c r="F35" i="38"/>
  <c r="X49" i="23"/>
  <c r="B33" i="38"/>
  <c r="D28" i="38"/>
  <c r="E28" i="38"/>
  <c r="F28" i="38"/>
  <c r="D23" i="38"/>
  <c r="F23" i="38"/>
  <c r="E23" i="38"/>
  <c r="C15" i="38"/>
  <c r="C9" i="38"/>
  <c r="C14" i="38"/>
  <c r="C20" i="38"/>
  <c r="C26" i="23"/>
  <c r="C10" i="23"/>
  <c r="D10" i="38"/>
  <c r="F10" i="38"/>
  <c r="E10" i="38"/>
  <c r="X7" i="23"/>
  <c r="B3" i="38"/>
  <c r="C19" i="38"/>
  <c r="C13" i="38"/>
  <c r="C40" i="23"/>
  <c r="C8" i="23"/>
  <c r="D37" i="38"/>
  <c r="F37" i="38"/>
  <c r="E37" i="38"/>
  <c r="E14" i="38"/>
  <c r="F14" i="38"/>
  <c r="D14" i="38"/>
  <c r="X43" i="23"/>
  <c r="B30" i="38"/>
  <c r="X25" i="23"/>
  <c r="B18" i="38"/>
  <c r="X31" i="23"/>
  <c r="B21" i="38"/>
  <c r="C18" i="38"/>
  <c r="C12" i="38"/>
  <c r="C54" i="23"/>
  <c r="C22" i="23"/>
  <c r="C6" i="23"/>
  <c r="F25" i="38"/>
  <c r="D25" i="38"/>
  <c r="E25" i="38"/>
  <c r="C11" i="38"/>
  <c r="C17" i="38"/>
  <c r="C52" i="23"/>
  <c r="C36" i="23"/>
  <c r="C20" i="23"/>
  <c r="X40" i="23"/>
  <c r="B27" i="38"/>
  <c r="B22" i="38"/>
  <c r="B8" i="38"/>
  <c r="B11" i="38"/>
  <c r="X22" i="23"/>
  <c r="B15" i="38"/>
  <c r="X52" i="23"/>
  <c r="B36" i="38"/>
  <c r="B31" i="38"/>
  <c r="B26" i="38"/>
  <c r="X10" i="23"/>
  <c r="B6" i="38"/>
  <c r="B17" i="38"/>
  <c r="B38" i="38"/>
  <c r="X16" i="23"/>
  <c r="B9" i="38"/>
  <c r="B13" i="38"/>
  <c r="B34" i="38"/>
  <c r="B29" i="38"/>
  <c r="X34" i="23"/>
  <c r="B24" i="38"/>
  <c r="B19" i="38"/>
  <c r="B4" i="38"/>
  <c r="C35" i="23"/>
  <c r="C43" i="23"/>
  <c r="C25" i="23"/>
  <c r="C17" i="23"/>
  <c r="C51" i="23"/>
  <c r="C33" i="23"/>
  <c r="C41" i="23"/>
  <c r="C39" i="23"/>
  <c r="C21" i="23"/>
  <c r="C11" i="23"/>
  <c r="C49" i="23"/>
  <c r="C31" i="23"/>
  <c r="C47" i="23"/>
  <c r="C55" i="23"/>
  <c r="C27" i="23"/>
  <c r="C19" i="23"/>
  <c r="C9" i="23"/>
  <c r="C15" i="23"/>
  <c r="C13" i="23"/>
  <c r="X4" i="23"/>
  <c r="C7" i="23"/>
  <c r="C53" i="23"/>
  <c r="C45" i="23"/>
  <c r="C37" i="23"/>
  <c r="C29" i="23"/>
  <c r="C5" i="23"/>
  <c r="C3" i="23"/>
  <c r="G66" i="20"/>
  <c r="G74" i="20"/>
  <c r="G82" i="20"/>
  <c r="G67" i="20"/>
  <c r="G75" i="20"/>
  <c r="G83" i="20"/>
  <c r="G68" i="20"/>
  <c r="G76" i="20"/>
  <c r="G84" i="20"/>
  <c r="G69" i="20"/>
  <c r="G77" i="20"/>
  <c r="G85" i="20"/>
  <c r="G70" i="20"/>
  <c r="G78" i="20"/>
  <c r="G71" i="20"/>
  <c r="G79" i="20"/>
  <c r="K28" i="1"/>
  <c r="G72" i="20"/>
  <c r="G80" i="20"/>
  <c r="G65" i="20"/>
  <c r="G73" i="20"/>
  <c r="G81" i="20"/>
  <c r="G322" i="20"/>
  <c r="G330" i="20"/>
  <c r="G323" i="20"/>
  <c r="G331" i="20"/>
  <c r="K40" i="1"/>
  <c r="G324" i="20"/>
  <c r="G332" i="20"/>
  <c r="G317" i="20"/>
  <c r="G325" i="20"/>
  <c r="G333" i="20"/>
  <c r="G318" i="20"/>
  <c r="G326" i="20"/>
  <c r="G334" i="20"/>
  <c r="G319" i="20"/>
  <c r="G327" i="20"/>
  <c r="G335" i="20"/>
  <c r="G321" i="20"/>
  <c r="G337" i="20"/>
  <c r="G320" i="20"/>
  <c r="G328" i="20"/>
  <c r="G336" i="20"/>
  <c r="G329" i="20"/>
  <c r="G170" i="20"/>
  <c r="G178" i="20"/>
  <c r="G186" i="20"/>
  <c r="G171" i="20"/>
  <c r="G179" i="20"/>
  <c r="G187" i="20"/>
  <c r="G172" i="20"/>
  <c r="G180" i="20"/>
  <c r="G188" i="20"/>
  <c r="K33" i="1"/>
  <c r="G173" i="20"/>
  <c r="G181" i="20"/>
  <c r="G189" i="20"/>
  <c r="G174" i="20"/>
  <c r="G182" i="20"/>
  <c r="G190" i="20"/>
  <c r="G175" i="20"/>
  <c r="G183" i="20"/>
  <c r="G177" i="20"/>
  <c r="G176" i="20"/>
  <c r="G184" i="20"/>
  <c r="G185" i="20"/>
  <c r="G90" i="20"/>
  <c r="G98" i="20"/>
  <c r="G106" i="20"/>
  <c r="G91" i="20"/>
  <c r="G99" i="20"/>
  <c r="G92" i="20"/>
  <c r="G100" i="20"/>
  <c r="G93" i="20"/>
  <c r="G101" i="20"/>
  <c r="G86" i="20"/>
  <c r="G94" i="20"/>
  <c r="G102" i="20"/>
  <c r="G87" i="20"/>
  <c r="G95" i="20"/>
  <c r="G103" i="20"/>
  <c r="G88" i="20"/>
  <c r="G96" i="20"/>
  <c r="G104" i="20"/>
  <c r="K29" i="1"/>
  <c r="G89" i="20"/>
  <c r="G97" i="20"/>
  <c r="G105" i="20"/>
  <c r="G345" i="20"/>
  <c r="G249" i="20"/>
  <c r="G233" i="20"/>
  <c r="G145" i="20"/>
  <c r="G137" i="20"/>
  <c r="G129" i="20"/>
  <c r="K37" i="1"/>
  <c r="G376" i="20"/>
  <c r="G368" i="20"/>
  <c r="G360" i="20"/>
  <c r="G352" i="20"/>
  <c r="G344" i="20"/>
  <c r="G312" i="20"/>
  <c r="G304" i="20"/>
  <c r="G296" i="20"/>
  <c r="G288" i="20"/>
  <c r="G280" i="20"/>
  <c r="G272" i="20"/>
  <c r="G264" i="20"/>
  <c r="G256" i="20"/>
  <c r="G248" i="20"/>
  <c r="G240" i="20"/>
  <c r="G232" i="20"/>
  <c r="G224" i="20"/>
  <c r="G216" i="20"/>
  <c r="G208" i="20"/>
  <c r="G200" i="20"/>
  <c r="G192" i="20"/>
  <c r="G168" i="20"/>
  <c r="G160" i="20"/>
  <c r="G152" i="20"/>
  <c r="G144" i="20"/>
  <c r="G136" i="20"/>
  <c r="G128" i="20"/>
  <c r="G120" i="20"/>
  <c r="G112" i="20"/>
  <c r="G64" i="20"/>
  <c r="G56" i="20"/>
  <c r="G48" i="20"/>
  <c r="G4" i="20"/>
  <c r="G32" i="20"/>
  <c r="G46" i="20"/>
  <c r="G16" i="20"/>
  <c r="G8" i="20"/>
  <c r="G353" i="20"/>
  <c r="G241" i="20"/>
  <c r="K36" i="1"/>
  <c r="G375" i="20"/>
  <c r="G367" i="20"/>
  <c r="G359" i="20"/>
  <c r="G351" i="20"/>
  <c r="G343" i="20"/>
  <c r="G271" i="20"/>
  <c r="G263" i="20"/>
  <c r="G255" i="20"/>
  <c r="G247" i="20"/>
  <c r="G239" i="20"/>
  <c r="G231" i="20"/>
  <c r="G223" i="20"/>
  <c r="G215" i="20"/>
  <c r="G207" i="20"/>
  <c r="G199" i="20"/>
  <c r="G191" i="20"/>
  <c r="G167" i="20"/>
  <c r="G159" i="20"/>
  <c r="G151" i="20"/>
  <c r="G143" i="20"/>
  <c r="G135" i="20"/>
  <c r="G63" i="20"/>
  <c r="G19" i="20"/>
  <c r="G47" i="20"/>
  <c r="G39" i="20"/>
  <c r="G31" i="20"/>
  <c r="G55" i="20"/>
  <c r="G15" i="20"/>
  <c r="G7" i="20"/>
  <c r="H25" i="44" s="1" a="1"/>
  <c r="H25" i="44" s="1"/>
  <c r="K27" i="1"/>
  <c r="G358" i="20"/>
  <c r="G350" i="20"/>
  <c r="G342" i="20"/>
  <c r="G270" i="20"/>
  <c r="G262" i="20"/>
  <c r="G254" i="20"/>
  <c r="G246" i="20"/>
  <c r="G238" i="20"/>
  <c r="G206" i="20"/>
  <c r="G198" i="20"/>
  <c r="G166" i="20"/>
  <c r="G158" i="20"/>
  <c r="G150" i="20"/>
  <c r="G142" i="20"/>
  <c r="G134" i="20"/>
  <c r="G62" i="20"/>
  <c r="G54" i="20"/>
  <c r="G44" i="20"/>
  <c r="G38" i="20"/>
  <c r="G30" i="20"/>
  <c r="K42" i="1"/>
  <c r="K34" i="1"/>
  <c r="K26" i="1"/>
  <c r="G373" i="20"/>
  <c r="G365" i="20"/>
  <c r="G357" i="20"/>
  <c r="G349" i="20"/>
  <c r="G341" i="20"/>
  <c r="G309" i="20"/>
  <c r="G301" i="20"/>
  <c r="G293" i="20"/>
  <c r="G285" i="20"/>
  <c r="G277" i="20"/>
  <c r="G269" i="20"/>
  <c r="G261" i="20"/>
  <c r="G253" i="20"/>
  <c r="G245" i="20"/>
  <c r="G237" i="20"/>
  <c r="G229" i="20"/>
  <c r="G221" i="20"/>
  <c r="G213" i="20"/>
  <c r="G205" i="20"/>
  <c r="G197" i="20"/>
  <c r="G165" i="20"/>
  <c r="G157" i="20"/>
  <c r="G149" i="20"/>
  <c r="G141" i="20"/>
  <c r="G133" i="20"/>
  <c r="G125" i="20"/>
  <c r="G117" i="20"/>
  <c r="G109" i="20"/>
  <c r="G61" i="20"/>
  <c r="G53" i="20"/>
  <c r="G34" i="20"/>
  <c r="G37" i="20"/>
  <c r="G29" i="20"/>
  <c r="G21" i="20"/>
  <c r="G40" i="20"/>
  <c r="G5" i="20"/>
  <c r="K41" i="1"/>
  <c r="G52" i="20"/>
  <c r="G372" i="20"/>
  <c r="G364" i="20"/>
  <c r="G356" i="20"/>
  <c r="G348" i="20"/>
  <c r="G340" i="20"/>
  <c r="G316" i="20"/>
  <c r="G308" i="20"/>
  <c r="G292" i="20"/>
  <c r="G284" i="20"/>
  <c r="G268" i="20"/>
  <c r="G260" i="20"/>
  <c r="G252" i="20"/>
  <c r="G244" i="20"/>
  <c r="G236" i="20"/>
  <c r="G228" i="20"/>
  <c r="G220" i="20"/>
  <c r="G212" i="20"/>
  <c r="G204" i="20"/>
  <c r="G196" i="20"/>
  <c r="G164" i="20"/>
  <c r="G156" i="20"/>
  <c r="G148" i="20"/>
  <c r="G140" i="20"/>
  <c r="G132" i="20"/>
  <c r="G124" i="20"/>
  <c r="G116" i="20"/>
  <c r="G60" i="20"/>
  <c r="G24" i="20"/>
  <c r="G9" i="20"/>
  <c r="G36" i="20"/>
  <c r="G28" i="20"/>
  <c r="G12" i="20"/>
  <c r="G20" i="20"/>
  <c r="K32" i="1"/>
  <c r="G355" i="20"/>
  <c r="G347" i="20"/>
  <c r="G339" i="20"/>
  <c r="G267" i="20"/>
  <c r="G259" i="20"/>
  <c r="G251" i="20"/>
  <c r="G243" i="20"/>
  <c r="G235" i="20"/>
  <c r="G211" i="20"/>
  <c r="G203" i="20"/>
  <c r="G195" i="20"/>
  <c r="G163" i="20"/>
  <c r="G155" i="20"/>
  <c r="G147" i="20"/>
  <c r="G139" i="20"/>
  <c r="G131" i="20"/>
  <c r="G59" i="20"/>
  <c r="G51" i="20"/>
  <c r="G33" i="20"/>
  <c r="G35" i="20"/>
  <c r="G27" i="20"/>
  <c r="K31" i="1"/>
  <c r="G378" i="20"/>
  <c r="G370" i="20"/>
  <c r="G354" i="20"/>
  <c r="G346" i="20"/>
  <c r="G274" i="20"/>
  <c r="G266" i="20"/>
  <c r="G250" i="20"/>
  <c r="G242" i="20"/>
  <c r="G226" i="20"/>
  <c r="G210" i="20"/>
  <c r="G202" i="20"/>
  <c r="G162" i="20"/>
  <c r="G146" i="20"/>
  <c r="G138" i="20"/>
  <c r="G58" i="20"/>
  <c r="G42" i="20"/>
  <c r="G14" i="20"/>
  <c r="G18" i="20"/>
  <c r="J23" i="55" l="1"/>
  <c r="J19" i="55"/>
  <c r="Y9" i="55"/>
  <c r="J15" i="55"/>
  <c r="Y10" i="55"/>
  <c r="Y12" i="55"/>
  <c r="J14" i="55"/>
  <c r="J17" i="55"/>
  <c r="J18" i="55"/>
  <c r="J11" i="55"/>
  <c r="Y16" i="55"/>
  <c r="J16" i="52" a="1"/>
  <c r="J16" i="52" s="1"/>
  <c r="AH16" i="52" s="1"/>
  <c r="AI63" i="52" s="1"/>
  <c r="K37" i="47" a="1"/>
  <c r="K37" i="47" s="1"/>
  <c r="AI37" i="47" s="1"/>
  <c r="AJ70" i="47" s="1"/>
  <c r="L37" i="45" a="1"/>
  <c r="L37" i="45" s="1"/>
  <c r="AJ37" i="45" s="1"/>
  <c r="AK70" i="45" s="1"/>
  <c r="M27" i="53" a="1"/>
  <c r="M27" i="53" s="1"/>
  <c r="AG28" i="53" s="1"/>
  <c r="AH67" i="53" s="1"/>
  <c r="M6" i="43" a="1"/>
  <c r="M6" i="43" s="1"/>
  <c r="AD7" i="43" s="1"/>
  <c r="AE60" i="43" s="1"/>
  <c r="H16" i="51" a="1"/>
  <c r="H16" i="51" s="1"/>
  <c r="I36" i="51" a="1"/>
  <c r="I36" i="51" s="1"/>
  <c r="Z37" i="51" s="1"/>
  <c r="AA70" i="51" s="1"/>
  <c r="L18" i="49" a="1"/>
  <c r="L18" i="49" s="1"/>
  <c r="AC19" i="49" s="1"/>
  <c r="AD64" i="49" s="1"/>
  <c r="M6" i="51" a="1"/>
  <c r="M6" i="51" s="1"/>
  <c r="AD7" i="51" s="1"/>
  <c r="AE60" i="51" s="1"/>
  <c r="H20" i="52" a="1"/>
  <c r="H20" i="52" s="1"/>
  <c r="J8" i="53" a="1"/>
  <c r="J8" i="53" s="1"/>
  <c r="AR7" i="53" s="1"/>
  <c r="AS60" i="53" s="1"/>
  <c r="I29" i="52" a="1"/>
  <c r="I29" i="52" s="1"/>
  <c r="AN28" i="52" s="1"/>
  <c r="AO67" i="52" s="1"/>
  <c r="L42" i="44" a="1"/>
  <c r="L42" i="44" s="1"/>
  <c r="AC43" i="44" s="1"/>
  <c r="AD72" i="44" s="1"/>
  <c r="M5" i="46" a="1"/>
  <c r="M5" i="46" s="1"/>
  <c r="AR4" i="46" s="1"/>
  <c r="AS59" i="46" s="1"/>
  <c r="K16" i="53" a="1"/>
  <c r="K16" i="53" s="1"/>
  <c r="AL16" i="53" s="1"/>
  <c r="AM63" i="53" s="1"/>
  <c r="L9" i="52" a="1"/>
  <c r="L9" i="52" s="1"/>
  <c r="AC10" i="52" s="1"/>
  <c r="AD61" i="52" s="1"/>
  <c r="M32" i="49" a="1"/>
  <c r="M32" i="49" s="1"/>
  <c r="AR31" i="49" s="1"/>
  <c r="AS68" i="49" s="1"/>
  <c r="M40" i="47" a="1"/>
  <c r="M40" i="47" s="1"/>
  <c r="AK40" i="47" s="1"/>
  <c r="AL71" i="47" s="1"/>
  <c r="N32" i="50" a="1"/>
  <c r="N32" i="50" s="1"/>
  <c r="AS31" i="50" s="1"/>
  <c r="AT68" i="50" s="1"/>
  <c r="N4" i="46" a="1"/>
  <c r="N4" i="46" s="1"/>
  <c r="AL4" i="46" s="1"/>
  <c r="AM59" i="46" s="1"/>
  <c r="K51" i="53" a="1"/>
  <c r="K51" i="53" s="1"/>
  <c r="I21" i="53" a="1"/>
  <c r="I21" i="53" s="1"/>
  <c r="AC22" i="53" s="1"/>
  <c r="AD65" i="53" s="1"/>
  <c r="I44" i="44" a="1"/>
  <c r="I44" i="44" s="1"/>
  <c r="AN43" i="44" s="1"/>
  <c r="AO72" i="44" s="1"/>
  <c r="N32" i="47" a="1"/>
  <c r="N32" i="47" s="1"/>
  <c r="AS31" i="47" s="1"/>
  <c r="AT68" i="47" s="1"/>
  <c r="H14" i="53" a="1"/>
  <c r="H14" i="53" s="1"/>
  <c r="J33" i="43" a="1"/>
  <c r="J33" i="43" s="1"/>
  <c r="AA34" i="43" s="1"/>
  <c r="AB69" i="43" s="1"/>
  <c r="N7" i="51" a="1"/>
  <c r="N7" i="51" s="1"/>
  <c r="AL7" i="51" s="1"/>
  <c r="AM60" i="51" s="1"/>
  <c r="K9" i="49" a="1"/>
  <c r="K9" i="49" s="1"/>
  <c r="AB10" i="49" s="1"/>
  <c r="AC61" i="49" s="1"/>
  <c r="M30" i="45" a="1"/>
  <c r="M30" i="45" s="1"/>
  <c r="AD31" i="45" s="1"/>
  <c r="AE68" i="45" s="1"/>
  <c r="L41" i="46" a="1"/>
  <c r="L41" i="46" s="1"/>
  <c r="AQ40" i="46" s="1"/>
  <c r="AR71" i="46" s="1"/>
  <c r="N45" i="50" a="1"/>
  <c r="N45" i="50" s="1"/>
  <c r="K44" i="49" a="1"/>
  <c r="K44" i="49" s="1"/>
  <c r="AP43" i="49" s="1"/>
  <c r="AQ72" i="49" s="1"/>
  <c r="J15" i="44" a="1"/>
  <c r="J15" i="44" s="1"/>
  <c r="AA16" i="44" s="1"/>
  <c r="AB63" i="44" s="1"/>
  <c r="J35" i="47" a="1"/>
  <c r="J35" i="47" s="1"/>
  <c r="AO34" i="47" s="1"/>
  <c r="AP69" i="47" s="1"/>
  <c r="H48" i="45" a="1"/>
  <c r="H48" i="45" s="1"/>
  <c r="M39" i="43" a="1"/>
  <c r="M39" i="43" s="1"/>
  <c r="AD40" i="43" s="1"/>
  <c r="AE71" i="43" s="1"/>
  <c r="J56" i="50" a="1"/>
  <c r="J56" i="50" s="1"/>
  <c r="I28" i="52" a="1"/>
  <c r="I28" i="52" s="1"/>
  <c r="AG28" i="52" s="1"/>
  <c r="AH67" i="52" s="1"/>
  <c r="L12" i="45" a="1"/>
  <c r="L12" i="45" s="1"/>
  <c r="AC13" i="45" s="1"/>
  <c r="AD62" i="45" s="1"/>
  <c r="N38" i="45" a="1"/>
  <c r="N38" i="45" s="1"/>
  <c r="AS37" i="45" s="1"/>
  <c r="AT70" i="45" s="1"/>
  <c r="I14" i="44" a="1"/>
  <c r="I14" i="44" s="1"/>
  <c r="AN13" i="44" s="1"/>
  <c r="AO62" i="44" s="1"/>
  <c r="J5" i="48" a="1"/>
  <c r="J5" i="48" s="1"/>
  <c r="AR4" i="48" s="1"/>
  <c r="AS59" i="48" s="1"/>
  <c r="I25" i="46" a="1"/>
  <c r="I25" i="46" s="1"/>
  <c r="AG25" i="46" s="1"/>
  <c r="AH66" i="46" s="1"/>
  <c r="I7" i="44" a="1"/>
  <c r="I7" i="44" s="1"/>
  <c r="AG7" i="44" s="1"/>
  <c r="AH60" i="44" s="1"/>
  <c r="L50" i="53" a="1"/>
  <c r="L50" i="53" s="1"/>
  <c r="M37" i="51" a="1"/>
  <c r="M37" i="51" s="1"/>
  <c r="AK37" i="51" s="1"/>
  <c r="AL70" i="51" s="1"/>
  <c r="I4" i="50" a="1"/>
  <c r="I4" i="50" s="1"/>
  <c r="AG4" i="50" s="1"/>
  <c r="AH59" i="50" s="1"/>
  <c r="I29" i="48" a="1"/>
  <c r="I29" i="48" s="1"/>
  <c r="AQ28" i="48" s="1"/>
  <c r="AR67" i="48" s="1"/>
  <c r="H49" i="47" a="1"/>
  <c r="H49" i="47" s="1"/>
  <c r="H38" i="51" a="1"/>
  <c r="H38" i="51" s="1"/>
  <c r="M46" i="52" a="1"/>
  <c r="M46" i="52" s="1"/>
  <c r="AK46" i="52" s="1"/>
  <c r="AL73" i="52" s="1"/>
  <c r="K50" i="44" a="1"/>
  <c r="K50" i="44" s="1"/>
  <c r="J12" i="43" a="1"/>
  <c r="J12" i="43" s="1"/>
  <c r="AA13" i="43" s="1"/>
  <c r="AB62" i="43" s="1"/>
  <c r="M31" i="43" a="1"/>
  <c r="M31" i="43" s="1"/>
  <c r="AK31" i="43" s="1"/>
  <c r="AL68" i="43" s="1"/>
  <c r="J38" i="53" a="1"/>
  <c r="J38" i="53" s="1"/>
  <c r="AR37" i="53" s="1"/>
  <c r="AS70" i="53" s="1"/>
  <c r="J25" i="52" a="1"/>
  <c r="J25" i="52" s="1"/>
  <c r="AH25" i="52" s="1"/>
  <c r="AI66" i="52" s="1"/>
  <c r="N28" i="48" a="1"/>
  <c r="N28" i="48" s="1"/>
  <c r="AO28" i="48" s="1"/>
  <c r="AP67" i="48" s="1"/>
  <c r="N34" i="49" a="1"/>
  <c r="N34" i="49" s="1"/>
  <c r="AL34" i="49" s="1"/>
  <c r="AM69" i="49" s="1"/>
  <c r="N33" i="47" a="1"/>
  <c r="N33" i="47" s="1"/>
  <c r="AE34" i="47" s="1"/>
  <c r="AF69" i="47" s="1"/>
  <c r="H53" i="53" a="1"/>
  <c r="H53" i="53" s="1"/>
  <c r="J46" i="53" a="1"/>
  <c r="J46" i="53" s="1"/>
  <c r="AK46" i="53" s="1"/>
  <c r="AL73" i="53" s="1"/>
  <c r="H39" i="52" a="1"/>
  <c r="H39" i="52" s="1"/>
  <c r="J20" i="43" a="1"/>
  <c r="J20" i="43" s="1"/>
  <c r="AO19" i="43" s="1"/>
  <c r="AP64" i="43" s="1"/>
  <c r="I27" i="43" a="1"/>
  <c r="I27" i="43" s="1"/>
  <c r="Z28" i="43" s="1"/>
  <c r="AA67" i="43" s="1"/>
  <c r="H26" i="53" a="1"/>
  <c r="H26" i="53" s="1"/>
  <c r="I25" i="52" a="1"/>
  <c r="I25" i="52" s="1"/>
  <c r="AG25" i="52" s="1"/>
  <c r="AH66" i="52" s="1"/>
  <c r="I35" i="52" a="1"/>
  <c r="I35" i="52" s="1"/>
  <c r="AN34" i="52" s="1"/>
  <c r="AO69" i="52" s="1"/>
  <c r="I46" i="51" a="1"/>
  <c r="I46" i="51" s="1"/>
  <c r="AG46" i="51" s="1"/>
  <c r="AH73" i="51" s="1"/>
  <c r="K45" i="45" a="1"/>
  <c r="K45" i="45" s="1"/>
  <c r="AB46" i="45" s="1"/>
  <c r="AC73" i="45" s="1"/>
  <c r="H38" i="44" a="1"/>
  <c r="H38" i="44" s="1"/>
  <c r="M7" i="46" a="1"/>
  <c r="M7" i="46" s="1"/>
  <c r="AK7" i="46" s="1"/>
  <c r="AL60" i="46" s="1"/>
  <c r="M44" i="52" a="1"/>
  <c r="M44" i="52" s="1"/>
  <c r="AR43" i="52" s="1"/>
  <c r="AS72" i="52" s="1"/>
  <c r="L39" i="44" a="1"/>
  <c r="L39" i="44" s="1"/>
  <c r="AC40" i="44" s="1"/>
  <c r="AD71" i="44" s="1"/>
  <c r="L34" i="44" a="1"/>
  <c r="L34" i="44" s="1"/>
  <c r="AJ34" i="44" s="1"/>
  <c r="AK69" i="44" s="1"/>
  <c r="M15" i="44" a="1"/>
  <c r="M15" i="44" s="1"/>
  <c r="AD16" i="44" s="1"/>
  <c r="AE63" i="44" s="1"/>
  <c r="M47" i="53" a="1"/>
  <c r="M47" i="53" s="1"/>
  <c r="AU46" i="53" s="1"/>
  <c r="AV73" i="53" s="1"/>
  <c r="M10" i="44" a="1"/>
  <c r="M10" i="44" s="1"/>
  <c r="AK10" i="44" s="1"/>
  <c r="AL61" i="44" s="1"/>
  <c r="M51" i="47" a="1"/>
  <c r="M51" i="47" s="1"/>
  <c r="M39" i="51" a="1"/>
  <c r="M39" i="51" s="1"/>
  <c r="AD40" i="51" s="1"/>
  <c r="AE71" i="51" s="1"/>
  <c r="L31" i="47" a="1"/>
  <c r="L31" i="47" s="1"/>
  <c r="AJ31" i="47" s="1"/>
  <c r="AK68" i="47" s="1"/>
  <c r="N24" i="52" a="1"/>
  <c r="N24" i="52" s="1"/>
  <c r="AE25" i="52" s="1"/>
  <c r="AF66" i="52" s="1"/>
  <c r="I16" i="52" a="1"/>
  <c r="I16" i="52" s="1"/>
  <c r="AG16" i="52" s="1"/>
  <c r="AH63" i="52" s="1"/>
  <c r="K33" i="44" a="1"/>
  <c r="K33" i="44" s="1"/>
  <c r="AB34" i="44" s="1"/>
  <c r="AC69" i="44" s="1"/>
  <c r="K56" i="53" a="1"/>
  <c r="K56" i="53" s="1"/>
  <c r="I44" i="51" a="1"/>
  <c r="I44" i="51" s="1"/>
  <c r="AN43" i="51" s="1"/>
  <c r="AO72" i="51" s="1"/>
  <c r="I14" i="51" a="1"/>
  <c r="I14" i="51" s="1"/>
  <c r="AN13" i="51" s="1"/>
  <c r="AO62" i="51" s="1"/>
  <c r="J29" i="51" a="1"/>
  <c r="J29" i="51" s="1"/>
  <c r="AO28" i="51" s="1"/>
  <c r="AP67" i="51" s="1"/>
  <c r="I18" i="51" a="1"/>
  <c r="I18" i="51" s="1"/>
  <c r="Z19" i="51" s="1"/>
  <c r="AA64" i="51" s="1"/>
  <c r="K52" i="52" a="1"/>
  <c r="K52" i="52" s="1"/>
  <c r="AI52" i="52" s="1"/>
  <c r="AJ75" i="52" s="1"/>
  <c r="K39" i="52" a="1"/>
  <c r="K39" i="52" s="1"/>
  <c r="AB40" i="52" s="1"/>
  <c r="AC71" i="52" s="1"/>
  <c r="K10" i="52" a="1"/>
  <c r="K10" i="52" s="1"/>
  <c r="AI10" i="52" s="1"/>
  <c r="AJ61" i="52" s="1"/>
  <c r="I47" i="53" a="1"/>
  <c r="I47" i="53" s="1"/>
  <c r="AQ46" i="53" s="1"/>
  <c r="AR73" i="53" s="1"/>
  <c r="I31" i="53" a="1"/>
  <c r="I31" i="53" s="1"/>
  <c r="AJ31" i="53" s="1"/>
  <c r="AK68" i="53" s="1"/>
  <c r="H8" i="53" a="1"/>
  <c r="H8" i="53" s="1"/>
  <c r="J47" i="51" a="1"/>
  <c r="J47" i="51" s="1"/>
  <c r="AO46" i="51" s="1"/>
  <c r="AP73" i="51" s="1"/>
  <c r="J26" i="51" a="1"/>
  <c r="J26" i="51" s="1"/>
  <c r="AO25" i="51" s="1"/>
  <c r="AP66" i="51" s="1"/>
  <c r="N29" i="51" a="1"/>
  <c r="N29" i="51" s="1"/>
  <c r="AS28" i="51" s="1"/>
  <c r="AT67" i="51" s="1"/>
  <c r="N53" i="51" a="1"/>
  <c r="N53" i="51" s="1"/>
  <c r="I49" i="52" a="1"/>
  <c r="I49" i="52" s="1"/>
  <c r="AG49" i="52" s="1"/>
  <c r="AH74" i="52" s="1"/>
  <c r="M37" i="52" a="1"/>
  <c r="M37" i="52" s="1"/>
  <c r="AK37" i="52" s="1"/>
  <c r="AL70" i="52" s="1"/>
  <c r="L13" i="52" a="1"/>
  <c r="L13" i="52" s="1"/>
  <c r="AJ13" i="52" s="1"/>
  <c r="AK62" i="52" s="1"/>
  <c r="L5" i="53" a="1"/>
  <c r="L5" i="53" s="1"/>
  <c r="AT4" i="53" s="1"/>
  <c r="AU59" i="53" s="1"/>
  <c r="H39" i="44" a="1"/>
  <c r="H39" i="44" s="1"/>
  <c r="J46" i="47" a="1"/>
  <c r="J46" i="47" s="1"/>
  <c r="AH46" i="47" s="1"/>
  <c r="AI73" i="47" s="1"/>
  <c r="J23" i="52" a="1"/>
  <c r="J23" i="52" s="1"/>
  <c r="AO22" i="52" s="1"/>
  <c r="AP65" i="52" s="1"/>
  <c r="I5" i="46" a="1"/>
  <c r="I5" i="46" s="1"/>
  <c r="AN4" i="46" s="1"/>
  <c r="AO59" i="46" s="1"/>
  <c r="H16" i="47" a="1"/>
  <c r="H16" i="47" s="1"/>
  <c r="N35" i="51" a="1"/>
  <c r="N35" i="51" s="1"/>
  <c r="AS34" i="51" s="1"/>
  <c r="AT69" i="51" s="1"/>
  <c r="I5" i="45" a="1"/>
  <c r="I5" i="45" s="1"/>
  <c r="AN4" i="45" s="1"/>
  <c r="AO59" i="45" s="1"/>
  <c r="L37" i="47" a="1"/>
  <c r="L37" i="47" s="1"/>
  <c r="AJ37" i="47" s="1"/>
  <c r="AK70" i="47" s="1"/>
  <c r="K40" i="44" a="1"/>
  <c r="K40" i="44" s="1"/>
  <c r="AI40" i="44" s="1"/>
  <c r="AJ71" i="44" s="1"/>
  <c r="H41" i="53" a="1"/>
  <c r="H41" i="53" s="1"/>
  <c r="K48" i="48" a="1"/>
  <c r="K48" i="48" s="1"/>
  <c r="AE49" i="48" s="1"/>
  <c r="AF74" i="48" s="1"/>
  <c r="J41" i="52" a="1"/>
  <c r="J41" i="52" s="1"/>
  <c r="AO40" i="52" s="1"/>
  <c r="AP71" i="52" s="1"/>
  <c r="L7" i="46" a="1"/>
  <c r="L7" i="46" s="1"/>
  <c r="AJ7" i="46" s="1"/>
  <c r="AK60" i="46" s="1"/>
  <c r="K56" i="43" a="1"/>
  <c r="K56" i="43" s="1"/>
  <c r="M29" i="43" a="1"/>
  <c r="M29" i="43" s="1"/>
  <c r="AR28" i="43" s="1"/>
  <c r="AS67" i="43" s="1"/>
  <c r="I39" i="50" a="1"/>
  <c r="I39" i="50" s="1"/>
  <c r="Z40" i="50" s="1"/>
  <c r="AA71" i="50" s="1"/>
  <c r="M27" i="44" a="1"/>
  <c r="M27" i="44" s="1"/>
  <c r="AD28" i="44" s="1"/>
  <c r="AE67" i="44" s="1"/>
  <c r="K6" i="43" a="1"/>
  <c r="K6" i="43" s="1"/>
  <c r="AB7" i="43" s="1"/>
  <c r="AC60" i="43" s="1"/>
  <c r="M29" i="46" a="1"/>
  <c r="M29" i="46" s="1"/>
  <c r="AR28" i="46" s="1"/>
  <c r="AS67" i="46" s="1"/>
  <c r="H24" i="53" a="1"/>
  <c r="H24" i="53" s="1"/>
  <c r="I41" i="44" a="1"/>
  <c r="I41" i="44" s="1"/>
  <c r="AN40" i="44" s="1"/>
  <c r="AO71" i="44" s="1"/>
  <c r="M11" i="49" a="1"/>
  <c r="M11" i="49" s="1"/>
  <c r="AR10" i="49" s="1"/>
  <c r="AS61" i="49" s="1"/>
  <c r="I33" i="52" a="1"/>
  <c r="I33" i="52" s="1"/>
  <c r="Z34" i="52" s="1"/>
  <c r="AA69" i="52" s="1"/>
  <c r="L22" i="47" a="1"/>
  <c r="L22" i="47" s="1"/>
  <c r="AJ22" i="47" s="1"/>
  <c r="AK65" i="47" s="1"/>
  <c r="H50" i="43" a="1"/>
  <c r="H50" i="43" s="1"/>
  <c r="L53" i="53" a="1"/>
  <c r="L53" i="53" s="1"/>
  <c r="I28" i="43" a="1"/>
  <c r="I28" i="43" s="1"/>
  <c r="AG28" i="43" s="1"/>
  <c r="AH67" i="43" s="1"/>
  <c r="N50" i="51" a="1"/>
  <c r="N50" i="51" s="1"/>
  <c r="H32" i="47" a="1"/>
  <c r="H32" i="47" s="1"/>
  <c r="I6" i="43" a="1"/>
  <c r="I6" i="43" s="1"/>
  <c r="Z7" i="43" s="1"/>
  <c r="AA60" i="43" s="1"/>
  <c r="K8" i="49" a="1"/>
  <c r="K8" i="49" s="1"/>
  <c r="AP7" i="49" s="1"/>
  <c r="AQ60" i="49" s="1"/>
  <c r="I16" i="51" a="1"/>
  <c r="I16" i="51" s="1"/>
  <c r="AG16" i="51" s="1"/>
  <c r="AH63" i="51" s="1"/>
  <c r="H32" i="45" a="1"/>
  <c r="H32" i="45" s="1"/>
  <c r="J34" i="43" a="1"/>
  <c r="J34" i="43" s="1"/>
  <c r="AH34" i="43" s="1"/>
  <c r="AI69" i="43" s="1"/>
  <c r="J24" i="50" a="1"/>
  <c r="J24" i="50" s="1"/>
  <c r="AA25" i="50" s="1"/>
  <c r="AB66" i="50" s="1"/>
  <c r="I39" i="53" a="1"/>
  <c r="I39" i="53" s="1"/>
  <c r="AC40" i="53" s="1"/>
  <c r="AD71" i="53" s="1"/>
  <c r="J56" i="52" a="1"/>
  <c r="J56" i="52" s="1"/>
  <c r="K17" i="45" a="1"/>
  <c r="K17" i="45" s="1"/>
  <c r="AP16" i="45" s="1"/>
  <c r="AQ63" i="45" s="1"/>
  <c r="K9" i="44" a="1"/>
  <c r="K9" i="44" s="1"/>
  <c r="AB10" i="44" s="1"/>
  <c r="AC61" i="44" s="1"/>
  <c r="N34" i="53" a="1"/>
  <c r="N34" i="53" s="1"/>
  <c r="AO34" i="53" s="1"/>
  <c r="AP69" i="53" s="1"/>
  <c r="K32" i="48" a="1"/>
  <c r="K32" i="48" s="1"/>
  <c r="AS31" i="48" s="1"/>
  <c r="AT68" i="48" s="1"/>
  <c r="M16" i="51" a="1"/>
  <c r="M16" i="51" s="1"/>
  <c r="AK16" i="51" s="1"/>
  <c r="AL63" i="51" s="1"/>
  <c r="J13" i="46" a="1"/>
  <c r="J13" i="46" s="1"/>
  <c r="AH13" i="46" s="1"/>
  <c r="AI62" i="46" s="1"/>
  <c r="I14" i="46" a="1"/>
  <c r="I14" i="46" s="1"/>
  <c r="AN13" i="46" s="1"/>
  <c r="AO62" i="46" s="1"/>
  <c r="J37" i="49" a="1"/>
  <c r="J37" i="49" s="1"/>
  <c r="AH37" i="49" s="1"/>
  <c r="AI70" i="49" s="1"/>
  <c r="N5" i="47" a="1"/>
  <c r="N5" i="47" s="1"/>
  <c r="AS4" i="47" s="1"/>
  <c r="AT59" i="47" s="1"/>
  <c r="L31" i="44" a="1"/>
  <c r="L31" i="44" s="1"/>
  <c r="AJ31" i="44" s="1"/>
  <c r="AK68" i="44" s="1"/>
  <c r="I23" i="52" a="1"/>
  <c r="I23" i="52" s="1"/>
  <c r="AN22" i="52" s="1"/>
  <c r="AO65" i="52" s="1"/>
  <c r="J33" i="53" a="1"/>
  <c r="J33" i="53" s="1"/>
  <c r="AD34" i="53" s="1"/>
  <c r="AE69" i="53" s="1"/>
  <c r="H38" i="53" a="1"/>
  <c r="H38" i="53" s="1"/>
  <c r="J23" i="49" a="1"/>
  <c r="J23" i="49" s="1"/>
  <c r="AO22" i="49" s="1"/>
  <c r="AP65" i="49" s="1"/>
  <c r="N13" i="50" a="1"/>
  <c r="N13" i="50" s="1"/>
  <c r="AL13" i="50" s="1"/>
  <c r="AM62" i="50" s="1"/>
  <c r="J26" i="48" a="1"/>
  <c r="J26" i="48" s="1"/>
  <c r="AR25" i="48" s="1"/>
  <c r="AS66" i="48" s="1"/>
  <c r="M4" i="46" a="1"/>
  <c r="M4" i="46" s="1"/>
  <c r="AK4" i="46" s="1"/>
  <c r="AL59" i="46" s="1"/>
  <c r="J53" i="52" a="1"/>
  <c r="J53" i="52" s="1"/>
  <c r="N53" i="46" a="1"/>
  <c r="N53" i="46" s="1"/>
  <c r="H34" i="43" a="1"/>
  <c r="H34" i="43" s="1"/>
  <c r="I32" i="44" a="1"/>
  <c r="I32" i="44" s="1"/>
  <c r="AN31" i="44" s="1"/>
  <c r="AO68" i="44" s="1"/>
  <c r="L49" i="43" a="1"/>
  <c r="L49" i="43" s="1"/>
  <c r="AJ49" i="43" s="1"/>
  <c r="AK74" i="43" s="1"/>
  <c r="J50" i="53" a="1"/>
  <c r="J50" i="53" s="1"/>
  <c r="L8" i="49" a="1"/>
  <c r="L8" i="49" s="1"/>
  <c r="AQ7" i="49" s="1"/>
  <c r="AR60" i="49" s="1"/>
  <c r="I24" i="51" a="1"/>
  <c r="I24" i="51" s="1"/>
  <c r="Z25" i="51" s="1"/>
  <c r="AA66" i="51" s="1"/>
  <c r="I31" i="49" a="1"/>
  <c r="I31" i="49" s="1"/>
  <c r="AG31" i="49" s="1"/>
  <c r="AH68" i="49" s="1"/>
  <c r="I28" i="45" a="1"/>
  <c r="I28" i="45" s="1"/>
  <c r="AG28" i="45" s="1"/>
  <c r="AH67" i="45" s="1"/>
  <c r="M38" i="53" a="1"/>
  <c r="M38" i="53" s="1"/>
  <c r="AU37" i="53" s="1"/>
  <c r="AV70" i="53" s="1"/>
  <c r="L7" i="45" a="1"/>
  <c r="L7" i="45" s="1"/>
  <c r="AJ7" i="45" s="1"/>
  <c r="AK60" i="45" s="1"/>
  <c r="H49" i="44" a="1"/>
  <c r="H49" i="44" s="1"/>
  <c r="K34" i="43" a="1"/>
  <c r="K34" i="43" s="1"/>
  <c r="AI34" i="43" s="1"/>
  <c r="AJ69" i="43" s="1"/>
  <c r="J32" i="47" a="1"/>
  <c r="J32" i="47" s="1"/>
  <c r="AO31" i="47" s="1"/>
  <c r="AP68" i="47" s="1"/>
  <c r="M22" i="47" a="1"/>
  <c r="M22" i="47" s="1"/>
  <c r="AK22" i="47" s="1"/>
  <c r="AL65" i="47" s="1"/>
  <c r="M51" i="53" a="1"/>
  <c r="M51" i="53" s="1"/>
  <c r="L13" i="44" a="1"/>
  <c r="L13" i="44" s="1"/>
  <c r="AJ13" i="44" s="1"/>
  <c r="AK62" i="44" s="1"/>
  <c r="H50" i="45" a="1"/>
  <c r="H50" i="45" s="1"/>
  <c r="N25" i="45" a="1"/>
  <c r="N25" i="45" s="1"/>
  <c r="AL25" i="45" s="1"/>
  <c r="AM66" i="45" s="1"/>
  <c r="I43" i="48" a="1"/>
  <c r="I43" i="48" s="1"/>
  <c r="AJ43" i="48" s="1"/>
  <c r="AK72" i="48" s="1"/>
  <c r="M20" i="53" a="1"/>
  <c r="M20" i="53" s="1"/>
  <c r="AU19" i="53" s="1"/>
  <c r="AV64" i="53" s="1"/>
  <c r="J28" i="48" a="1"/>
  <c r="J28" i="48" s="1"/>
  <c r="AK28" i="48" s="1"/>
  <c r="AL67" i="48" s="1"/>
  <c r="H56" i="52" a="1"/>
  <c r="H56" i="52" s="1"/>
  <c r="N5" i="48" a="1"/>
  <c r="N5" i="48" s="1"/>
  <c r="AV4" i="48" s="1"/>
  <c r="AW59" i="48" s="1"/>
  <c r="H30" i="51" a="1"/>
  <c r="H30" i="51" s="1"/>
  <c r="H31" i="51" a="1"/>
  <c r="H31" i="51" s="1"/>
  <c r="K25" i="51" a="1"/>
  <c r="K25" i="51" s="1"/>
  <c r="AI25" i="51" s="1"/>
  <c r="AJ66" i="51" s="1"/>
  <c r="K7" i="51" a="1"/>
  <c r="K7" i="51" s="1"/>
  <c r="AI7" i="51" s="1"/>
  <c r="AJ60" i="51" s="1"/>
  <c r="J49" i="52" a="1"/>
  <c r="J49" i="52" s="1"/>
  <c r="AH49" i="52" s="1"/>
  <c r="AI74" i="52" s="1"/>
  <c r="N34" i="52" a="1"/>
  <c r="N34" i="52" s="1"/>
  <c r="AL34" i="52" s="1"/>
  <c r="AM69" i="52" s="1"/>
  <c r="K21" i="52" a="1"/>
  <c r="K21" i="52" s="1"/>
  <c r="AB22" i="52" s="1"/>
  <c r="AC65" i="52" s="1"/>
  <c r="L48" i="53" a="1"/>
  <c r="L48" i="53" s="1"/>
  <c r="AF49" i="53" s="1"/>
  <c r="AG74" i="53" s="1"/>
  <c r="M36" i="53" a="1"/>
  <c r="M36" i="53" s="1"/>
  <c r="AG37" i="53" s="1"/>
  <c r="AH70" i="53" s="1"/>
  <c r="I13" i="50" a="1"/>
  <c r="I13" i="50" s="1"/>
  <c r="AG13" i="50" s="1"/>
  <c r="AH62" i="50" s="1"/>
  <c r="I40" i="51" a="1"/>
  <c r="I40" i="51" s="1"/>
  <c r="AG40" i="51" s="1"/>
  <c r="AH71" i="51" s="1"/>
  <c r="M14" i="51" a="1"/>
  <c r="M14" i="51" s="1"/>
  <c r="AR13" i="51" s="1"/>
  <c r="AS62" i="51" s="1"/>
  <c r="J22" i="51" a="1"/>
  <c r="J22" i="51" s="1"/>
  <c r="AH22" i="51" s="1"/>
  <c r="AI65" i="51" s="1"/>
  <c r="H5" i="51" a="1"/>
  <c r="H5" i="51" s="1"/>
  <c r="L45" i="52" a="1"/>
  <c r="L45" i="52" s="1"/>
  <c r="AC46" i="52" s="1"/>
  <c r="AD73" i="52" s="1"/>
  <c r="K34" i="52" a="1"/>
  <c r="K34" i="52" s="1"/>
  <c r="AI34" i="52" s="1"/>
  <c r="AJ69" i="52" s="1"/>
  <c r="N3" i="52" a="1"/>
  <c r="N3" i="52" s="1"/>
  <c r="AE4" i="52" s="1"/>
  <c r="AF59" i="52" s="1"/>
  <c r="K46" i="43" a="1"/>
  <c r="K46" i="43" s="1"/>
  <c r="AI46" i="43" s="1"/>
  <c r="AJ73" i="43" s="1"/>
  <c r="H6" i="53" a="1"/>
  <c r="H6" i="53" s="1"/>
  <c r="J42" i="44" a="1"/>
  <c r="J42" i="44" s="1"/>
  <c r="AA43" i="44" s="1"/>
  <c r="AB72" i="44" s="1"/>
  <c r="L48" i="45" a="1"/>
  <c r="L48" i="45" s="1"/>
  <c r="AC49" i="45" s="1"/>
  <c r="AD74" i="45" s="1"/>
  <c r="N40" i="51" a="1"/>
  <c r="N40" i="51" s="1"/>
  <c r="AL40" i="51" s="1"/>
  <c r="AM71" i="51" s="1"/>
  <c r="J7" i="46" a="1"/>
  <c r="J7" i="46" s="1"/>
  <c r="AH7" i="46" s="1"/>
  <c r="AI60" i="46" s="1"/>
  <c r="M22" i="44" a="1"/>
  <c r="M22" i="44" s="1"/>
  <c r="AK22" i="44" s="1"/>
  <c r="AL65" i="44" s="1"/>
  <c r="L50" i="43" a="1"/>
  <c r="L50" i="43" s="1"/>
  <c r="M34" i="51" a="1"/>
  <c r="M34" i="51" s="1"/>
  <c r="AK34" i="51" s="1"/>
  <c r="AL69" i="51" s="1"/>
  <c r="J52" i="43" a="1"/>
  <c r="J52" i="43" s="1"/>
  <c r="AH52" i="43" s="1"/>
  <c r="AI75" i="43" s="1"/>
  <c r="L30" i="44" a="1"/>
  <c r="L30" i="44" s="1"/>
  <c r="AC31" i="44" s="1"/>
  <c r="AD68" i="44" s="1"/>
  <c r="M44" i="43" a="1"/>
  <c r="M44" i="43" s="1"/>
  <c r="AR43" i="43" s="1"/>
  <c r="AS72" i="43" s="1"/>
  <c r="K25" i="53" a="1"/>
  <c r="K25" i="53" s="1"/>
  <c r="AL25" i="53" s="1"/>
  <c r="AM66" i="53" s="1"/>
  <c r="N53" i="47" a="1"/>
  <c r="N53" i="47" s="1"/>
  <c r="I23" i="51" a="1"/>
  <c r="I23" i="51" s="1"/>
  <c r="AN22" i="51" s="1"/>
  <c r="AO65" i="51" s="1"/>
  <c r="M33" i="48" a="1"/>
  <c r="M33" i="48" s="1"/>
  <c r="AG34" i="48" s="1"/>
  <c r="AH69" i="48" s="1"/>
  <c r="J9" i="53" a="1"/>
  <c r="J9" i="53" s="1"/>
  <c r="AD10" i="53" s="1"/>
  <c r="AE61" i="53" s="1"/>
  <c r="I8" i="44" a="1"/>
  <c r="I8" i="44" s="1"/>
  <c r="AN7" i="44" s="1"/>
  <c r="AO60" i="44" s="1"/>
  <c r="K26" i="45" a="1"/>
  <c r="K26" i="45" s="1"/>
  <c r="AP25" i="45" s="1"/>
  <c r="AQ66" i="45" s="1"/>
  <c r="L16" i="46" a="1"/>
  <c r="L16" i="46" s="1"/>
  <c r="AJ16" i="46" s="1"/>
  <c r="AK63" i="46" s="1"/>
  <c r="N20" i="45" a="1"/>
  <c r="N20" i="45" s="1"/>
  <c r="AS19" i="45" s="1"/>
  <c r="AT64" i="45" s="1"/>
  <c r="M46" i="44" a="1"/>
  <c r="M46" i="44" s="1"/>
  <c r="AK46" i="44" s="1"/>
  <c r="AL73" i="44" s="1"/>
  <c r="I14" i="53" a="1"/>
  <c r="I14" i="53" s="1"/>
  <c r="AQ13" i="53" s="1"/>
  <c r="AR62" i="53" s="1"/>
  <c r="L35" i="44" a="1"/>
  <c r="L35" i="44" s="1"/>
  <c r="AQ34" i="44" s="1"/>
  <c r="AR69" i="44" s="1"/>
  <c r="I13" i="47" a="1"/>
  <c r="I13" i="47" s="1"/>
  <c r="AG13" i="47" s="1"/>
  <c r="AH62" i="47" s="1"/>
  <c r="K21" i="51" a="1"/>
  <c r="K21" i="51" s="1"/>
  <c r="AB22" i="51" s="1"/>
  <c r="AC65" i="51" s="1"/>
  <c r="I12" i="47" a="1"/>
  <c r="I12" i="47" s="1"/>
  <c r="Z13" i="47" s="1"/>
  <c r="AA62" i="47" s="1"/>
  <c r="N8" i="53" a="1"/>
  <c r="N8" i="53" s="1"/>
  <c r="AV7" i="53" s="1"/>
  <c r="AW60" i="53" s="1"/>
  <c r="N14" i="53" a="1"/>
  <c r="N14" i="53" s="1"/>
  <c r="AV13" i="53" s="1"/>
  <c r="AW62" i="53" s="1"/>
  <c r="H41" i="47" a="1"/>
  <c r="H41" i="47" s="1"/>
  <c r="K29" i="53" a="1"/>
  <c r="K29" i="53" s="1"/>
  <c r="AS28" i="53" s="1"/>
  <c r="AT67" i="53" s="1"/>
  <c r="I6" i="46" a="1"/>
  <c r="I6" i="46" s="1"/>
  <c r="Z7" i="46" s="1"/>
  <c r="AA60" i="46" s="1"/>
  <c r="H15" i="53" a="1"/>
  <c r="H15" i="53" s="1"/>
  <c r="I29" i="44" a="1"/>
  <c r="I29" i="44" s="1"/>
  <c r="AN28" i="44" s="1"/>
  <c r="AO67" i="44" s="1"/>
  <c r="K23" i="45" a="1"/>
  <c r="K23" i="45" s="1"/>
  <c r="AP22" i="45" s="1"/>
  <c r="AQ65" i="45" s="1"/>
  <c r="K9" i="52" a="1"/>
  <c r="K9" i="52" s="1"/>
  <c r="AB10" i="52" s="1"/>
  <c r="AC61" i="52" s="1"/>
  <c r="M8" i="47" a="1"/>
  <c r="M8" i="47" s="1"/>
  <c r="AR7" i="47" s="1"/>
  <c r="AS60" i="47" s="1"/>
  <c r="N5" i="53" a="1"/>
  <c r="N5" i="53" s="1"/>
  <c r="AV4" i="53" s="1"/>
  <c r="AW59" i="53" s="1"/>
  <c r="K45" i="53" a="1"/>
  <c r="K45" i="53" s="1"/>
  <c r="AE46" i="53" s="1"/>
  <c r="AF73" i="53" s="1"/>
  <c r="J53" i="53" a="1"/>
  <c r="J53" i="53" s="1"/>
  <c r="I14" i="48" a="1"/>
  <c r="I14" i="48" s="1"/>
  <c r="AQ13" i="48" s="1"/>
  <c r="AR62" i="48" s="1"/>
  <c r="J9" i="46" a="1"/>
  <c r="J9" i="46" s="1"/>
  <c r="AA10" i="46" s="1"/>
  <c r="AB61" i="46" s="1"/>
  <c r="J13" i="43" a="1"/>
  <c r="J13" i="43" s="1"/>
  <c r="AH13" i="43" s="1"/>
  <c r="AI62" i="43" s="1"/>
  <c r="N40" i="53" a="1"/>
  <c r="N40" i="53" s="1"/>
  <c r="AO40" i="53" s="1"/>
  <c r="AP71" i="53" s="1"/>
  <c r="L38" i="45" a="1"/>
  <c r="L38" i="45" s="1"/>
  <c r="AQ37" i="45" s="1"/>
  <c r="AR70" i="45" s="1"/>
  <c r="N9" i="50" a="1"/>
  <c r="N9" i="50" s="1"/>
  <c r="H19" i="52" a="1"/>
  <c r="H19" i="52" s="1"/>
  <c r="H16" i="46" a="1"/>
  <c r="H16" i="46" s="1"/>
  <c r="N43" i="47" a="1"/>
  <c r="N43" i="47" s="1"/>
  <c r="AL43" i="47" s="1"/>
  <c r="AM72" i="47" s="1"/>
  <c r="H32" i="43" a="1"/>
  <c r="H32" i="43" s="1"/>
  <c r="H50" i="47" a="1"/>
  <c r="H50" i="47" s="1"/>
  <c r="N12" i="45" a="1"/>
  <c r="N12" i="45" s="1"/>
  <c r="AE13" i="45" s="1"/>
  <c r="AF62" i="45" s="1"/>
  <c r="K8" i="53" a="1"/>
  <c r="K8" i="53" s="1"/>
  <c r="AS7" i="53" s="1"/>
  <c r="AT60" i="53" s="1"/>
  <c r="L18" i="53" a="1"/>
  <c r="L18" i="53" s="1"/>
  <c r="AF19" i="53" s="1"/>
  <c r="AG64" i="53" s="1"/>
  <c r="M30" i="48" a="1"/>
  <c r="M30" i="48" s="1"/>
  <c r="AG31" i="48" s="1"/>
  <c r="AH68" i="48" s="1"/>
  <c r="M11" i="51" a="1"/>
  <c r="M11" i="51" s="1"/>
  <c r="AR10" i="51" s="1"/>
  <c r="AS61" i="51" s="1"/>
  <c r="I3" i="46" a="1"/>
  <c r="I3" i="46" s="1"/>
  <c r="Z4" i="46" s="1"/>
  <c r="AA59" i="46" s="1"/>
  <c r="H43" i="48" a="1"/>
  <c r="H43" i="48" s="1"/>
  <c r="L24" i="49" a="1"/>
  <c r="L24" i="49" s="1"/>
  <c r="AC25" i="49" s="1"/>
  <c r="AD66" i="49" s="1"/>
  <c r="J55" i="44" a="1"/>
  <c r="J55" i="44" s="1"/>
  <c r="AH55" i="44" s="1"/>
  <c r="AI76" i="44" s="1"/>
  <c r="L43" i="53" a="1"/>
  <c r="L43" i="53" s="1"/>
  <c r="AM43" i="53" s="1"/>
  <c r="AN72" i="53" s="1"/>
  <c r="K51" i="43" a="1"/>
  <c r="K51" i="43" s="1"/>
  <c r="N9" i="45" a="1"/>
  <c r="N9" i="45" s="1"/>
  <c r="AE10" i="45" s="1"/>
  <c r="AF61" i="45" s="1"/>
  <c r="J30" i="53" a="1"/>
  <c r="J30" i="53" s="1"/>
  <c r="AD31" i="53" s="1"/>
  <c r="AE68" i="53" s="1"/>
  <c r="H24" i="48" a="1"/>
  <c r="H24" i="48" s="1"/>
  <c r="M8" i="48" a="1"/>
  <c r="M8" i="48" s="1"/>
  <c r="AU7" i="48" s="1"/>
  <c r="AV60" i="48" s="1"/>
  <c r="I32" i="45" a="1"/>
  <c r="I32" i="45" s="1"/>
  <c r="AN31" i="45" s="1"/>
  <c r="AO68" i="45" s="1"/>
  <c r="I27" i="46" a="1"/>
  <c r="I27" i="46" s="1"/>
  <c r="Z28" i="46" s="1"/>
  <c r="AA67" i="46" s="1"/>
  <c r="L22" i="49" a="1"/>
  <c r="L22" i="49" s="1"/>
  <c r="AJ22" i="49" s="1"/>
  <c r="AK65" i="49" s="1"/>
  <c r="K37" i="45" a="1"/>
  <c r="K37" i="45" s="1"/>
  <c r="AI37" i="45" s="1"/>
  <c r="AJ70" i="45" s="1"/>
  <c r="I42" i="53" a="1"/>
  <c r="I42" i="53" s="1"/>
  <c r="AC43" i="53" s="1"/>
  <c r="AD72" i="53" s="1"/>
  <c r="M18" i="43" a="1"/>
  <c r="M18" i="43" s="1"/>
  <c r="AD19" i="43" s="1"/>
  <c r="AE64" i="43" s="1"/>
  <c r="L30" i="46" a="1"/>
  <c r="L30" i="46" s="1"/>
  <c r="AC31" i="46" s="1"/>
  <c r="AD68" i="46" s="1"/>
  <c r="H55" i="43" a="1"/>
  <c r="H55" i="43" s="1"/>
  <c r="N27" i="53" a="1"/>
  <c r="N27" i="53" s="1"/>
  <c r="L44" i="44" a="1"/>
  <c r="L44" i="44" s="1"/>
  <c r="AQ43" i="44" s="1"/>
  <c r="AR72" i="44" s="1"/>
  <c r="I30" i="52" a="1"/>
  <c r="I30" i="52" s="1"/>
  <c r="Z31" i="52" s="1"/>
  <c r="AA68" i="52" s="1"/>
  <c r="I21" i="48" a="1"/>
  <c r="I21" i="48" s="1"/>
  <c r="AC22" i="48" s="1"/>
  <c r="AD65" i="48" s="1"/>
  <c r="J47" i="47" a="1"/>
  <c r="J47" i="47" s="1"/>
  <c r="AO46" i="47" s="1"/>
  <c r="AP73" i="47" s="1"/>
  <c r="H24" i="52" a="1"/>
  <c r="H24" i="52" s="1"/>
  <c r="J48" i="51" a="1"/>
  <c r="J48" i="51" s="1"/>
  <c r="AA49" i="51" s="1"/>
  <c r="AB74" i="51" s="1"/>
  <c r="H29" i="44" a="1"/>
  <c r="H29" i="44" s="1"/>
  <c r="K55" i="51" a="1"/>
  <c r="K55" i="51" s="1"/>
  <c r="AI55" i="51" s="1"/>
  <c r="AJ76" i="51" s="1"/>
  <c r="I21" i="51" a="1"/>
  <c r="I21" i="51" s="1"/>
  <c r="Z22" i="51" s="1"/>
  <c r="AA65" i="51" s="1"/>
  <c r="J33" i="51" a="1"/>
  <c r="J33" i="51" s="1"/>
  <c r="AA34" i="51" s="1"/>
  <c r="AB69" i="51" s="1"/>
  <c r="L17" i="51" a="1"/>
  <c r="L17" i="51" s="1"/>
  <c r="AQ16" i="51" s="1"/>
  <c r="AR63" i="51" s="1"/>
  <c r="H13" i="51" a="1"/>
  <c r="H13" i="51" s="1"/>
  <c r="H49" i="52" a="1"/>
  <c r="H49" i="52" s="1"/>
  <c r="N13" i="52" a="1"/>
  <c r="N13" i="52" s="1"/>
  <c r="AL13" i="52" s="1"/>
  <c r="AM62" i="52" s="1"/>
  <c r="I3" i="52" a="1"/>
  <c r="I3" i="52" s="1"/>
  <c r="Z4" i="52" s="1"/>
  <c r="AA59" i="52" s="1"/>
  <c r="L52" i="53" a="1"/>
  <c r="L52" i="53" s="1"/>
  <c r="AM52" i="53" s="1"/>
  <c r="AN75" i="53" s="1"/>
  <c r="K44" i="53" a="1"/>
  <c r="K44" i="53" s="1"/>
  <c r="AS43" i="53" s="1"/>
  <c r="AT72" i="53" s="1"/>
  <c r="M55" i="51" a="1"/>
  <c r="M55" i="51" s="1"/>
  <c r="AK55" i="51" s="1"/>
  <c r="AL76" i="51" s="1"/>
  <c r="N42" i="51" a="1"/>
  <c r="N42" i="51" s="1"/>
  <c r="AE43" i="51" s="1"/>
  <c r="AF72" i="51" s="1"/>
  <c r="J30" i="51" a="1"/>
  <c r="J30" i="51" s="1"/>
  <c r="AA31" i="51" s="1"/>
  <c r="AB68" i="51" s="1"/>
  <c r="K17" i="51" a="1"/>
  <c r="K17" i="51" s="1"/>
  <c r="AP16" i="51" s="1"/>
  <c r="AQ63" i="51" s="1"/>
  <c r="J54" i="52" a="1"/>
  <c r="J54" i="52" s="1"/>
  <c r="AA55" i="52" s="1"/>
  <c r="AB76" i="52" s="1"/>
  <c r="H48" i="52" a="1"/>
  <c r="H48" i="52" s="1"/>
  <c r="K23" i="52" a="1"/>
  <c r="K23" i="52" s="1"/>
  <c r="AP22" i="52" s="1"/>
  <c r="AQ65" i="52" s="1"/>
  <c r="M6" i="52" a="1"/>
  <c r="M6" i="52" s="1"/>
  <c r="AD7" i="52" s="1"/>
  <c r="AE60" i="52" s="1"/>
  <c r="I10" i="53" a="1"/>
  <c r="I10" i="53" s="1"/>
  <c r="AJ10" i="53" s="1"/>
  <c r="AK61" i="53" s="1"/>
  <c r="K20" i="43" a="1"/>
  <c r="K20" i="43" s="1"/>
  <c r="AP19" i="43" s="1"/>
  <c r="AQ64" i="43" s="1"/>
  <c r="J14" i="53" a="1"/>
  <c r="J14" i="53" s="1"/>
  <c r="AR13" i="53" s="1"/>
  <c r="AS62" i="53" s="1"/>
  <c r="I52" i="44" a="1"/>
  <c r="I52" i="44" s="1"/>
  <c r="AG52" i="44" s="1"/>
  <c r="AH75" i="44" s="1"/>
  <c r="L15" i="52" a="1"/>
  <c r="L15" i="52" s="1"/>
  <c r="AC16" i="52" s="1"/>
  <c r="AD63" i="52" s="1"/>
  <c r="J10" i="48" a="1"/>
  <c r="J10" i="48" s="1"/>
  <c r="AK10" i="48" s="1"/>
  <c r="AL61" i="48" s="1"/>
  <c r="N45" i="48" a="1"/>
  <c r="N45" i="48" s="1"/>
  <c r="AH46" i="48" s="1"/>
  <c r="AI73" i="48" s="1"/>
  <c r="K10" i="53" a="1"/>
  <c r="K10" i="53" s="1"/>
  <c r="AL10" i="53" s="1"/>
  <c r="AM61" i="53" s="1"/>
  <c r="J25" i="53" a="1"/>
  <c r="J25" i="53" s="1"/>
  <c r="AK25" i="53" s="1"/>
  <c r="AL66" i="53" s="1"/>
  <c r="I31" i="51" a="1"/>
  <c r="I31" i="51" s="1"/>
  <c r="AG31" i="51" s="1"/>
  <c r="AH68" i="51" s="1"/>
  <c r="J24" i="52" a="1"/>
  <c r="J24" i="52" s="1"/>
  <c r="AA25" i="52" s="1"/>
  <c r="AB66" i="52" s="1"/>
  <c r="M32" i="47" a="1"/>
  <c r="M32" i="47" s="1"/>
  <c r="AR31" i="47" s="1"/>
  <c r="AS68" i="47" s="1"/>
  <c r="M24" i="53" a="1"/>
  <c r="M24" i="53" s="1"/>
  <c r="AG25" i="53" s="1"/>
  <c r="AH66" i="53" s="1"/>
  <c r="L36" i="43" a="1"/>
  <c r="L36" i="43" s="1"/>
  <c r="AC37" i="43" s="1"/>
  <c r="AD70" i="43" s="1"/>
  <c r="N11" i="51" a="1"/>
  <c r="N11" i="51" s="1"/>
  <c r="AS10" i="51" s="1"/>
  <c r="AT61" i="51" s="1"/>
  <c r="I8" i="50" a="1"/>
  <c r="I8" i="50" s="1"/>
  <c r="AN7" i="50" s="1"/>
  <c r="AO60" i="50" s="1"/>
  <c r="M21" i="45" a="1"/>
  <c r="M21" i="45" s="1"/>
  <c r="AD22" i="45" s="1"/>
  <c r="AE65" i="45" s="1"/>
  <c r="M13" i="52" a="1"/>
  <c r="M13" i="52" s="1"/>
  <c r="AK13" i="52" s="1"/>
  <c r="AL62" i="52" s="1"/>
  <c r="M18" i="53" a="1"/>
  <c r="M18" i="53" s="1"/>
  <c r="AG19" i="53" s="1"/>
  <c r="AH64" i="53" s="1"/>
  <c r="I17" i="51" a="1"/>
  <c r="I17" i="51" s="1"/>
  <c r="AN16" i="51" s="1"/>
  <c r="AO63" i="51" s="1"/>
  <c r="J56" i="53" a="1"/>
  <c r="J56" i="53" s="1"/>
  <c r="M42" i="44" a="1"/>
  <c r="M42" i="44" s="1"/>
  <c r="AD43" i="44" s="1"/>
  <c r="AE72" i="44" s="1"/>
  <c r="L9" i="44" a="1"/>
  <c r="L9" i="44" s="1"/>
  <c r="AC10" i="44" s="1"/>
  <c r="AD61" i="44" s="1"/>
  <c r="N41" i="53" a="1"/>
  <c r="N41" i="53" s="1"/>
  <c r="AV40" i="53" s="1"/>
  <c r="AW71" i="53" s="1"/>
  <c r="H14" i="44" a="1"/>
  <c r="H14" i="44" s="1"/>
  <c r="M41" i="45" a="1"/>
  <c r="M41" i="45" s="1"/>
  <c r="AR40" i="45" s="1"/>
  <c r="AS71" i="45" s="1"/>
  <c r="H14" i="52" a="1"/>
  <c r="H14" i="52" s="1"/>
  <c r="I13" i="49" a="1"/>
  <c r="I13" i="49" s="1"/>
  <c r="AG13" i="49" s="1"/>
  <c r="AH62" i="49" s="1"/>
  <c r="M11" i="52" a="1"/>
  <c r="M11" i="52" s="1"/>
  <c r="AR10" i="52" s="1"/>
  <c r="AS61" i="52" s="1"/>
  <c r="J20" i="44" a="1"/>
  <c r="J20" i="44" s="1"/>
  <c r="AO19" i="44" s="1"/>
  <c r="AP64" i="44" s="1"/>
  <c r="H21" i="45" a="1"/>
  <c r="H21" i="45" s="1"/>
  <c r="K38" i="44" a="1"/>
  <c r="K38" i="44" s="1"/>
  <c r="AP37" i="44" s="1"/>
  <c r="AQ70" i="44" s="1"/>
  <c r="N32" i="45" a="1"/>
  <c r="N32" i="45" s="1"/>
  <c r="AS31" i="45" s="1"/>
  <c r="AT68" i="45" s="1"/>
  <c r="H20" i="53" a="1"/>
  <c r="H20" i="53" s="1"/>
  <c r="K31" i="44" a="1"/>
  <c r="K31" i="44" s="1"/>
  <c r="AI31" i="44" s="1"/>
  <c r="AJ68" i="44" s="1"/>
  <c r="J50" i="51" a="1"/>
  <c r="J50" i="51" s="1"/>
  <c r="J13" i="51" a="1"/>
  <c r="J13" i="51" s="1"/>
  <c r="AH13" i="51" s="1"/>
  <c r="AI62" i="51" s="1"/>
  <c r="L38" i="48" a="1"/>
  <c r="L38" i="48" s="1"/>
  <c r="AT37" i="48" s="1"/>
  <c r="AU70" i="48" s="1"/>
  <c r="K6" i="52" a="1"/>
  <c r="K6" i="52" s="1"/>
  <c r="AB7" i="52" s="1"/>
  <c r="AC60" i="52" s="1"/>
  <c r="M45" i="43" a="1"/>
  <c r="M45" i="43" s="1"/>
  <c r="AD46" i="43" s="1"/>
  <c r="AE73" i="43" s="1"/>
  <c r="I34" i="49" a="1"/>
  <c r="I34" i="49" s="1"/>
  <c r="AG34" i="49" s="1"/>
  <c r="AH69" i="49" s="1"/>
  <c r="M28" i="47" a="1"/>
  <c r="M28" i="47" s="1"/>
  <c r="AK28" i="47" s="1"/>
  <c r="AL67" i="47" s="1"/>
  <c r="I49" i="44" a="1"/>
  <c r="I49" i="44" s="1"/>
  <c r="AG49" i="44" s="1"/>
  <c r="AH74" i="44" s="1"/>
  <c r="K22" i="43" a="1"/>
  <c r="K22" i="43" s="1"/>
  <c r="AI22" i="43" s="1"/>
  <c r="AJ65" i="43" s="1"/>
  <c r="J44" i="53" a="1"/>
  <c r="J44" i="53" s="1"/>
  <c r="AR43" i="53" s="1"/>
  <c r="AS72" i="53" s="1"/>
  <c r="M30" i="51" a="1"/>
  <c r="M30" i="51" s="1"/>
  <c r="AD31" i="51" s="1"/>
  <c r="AE68" i="51" s="1"/>
  <c r="H42" i="48" a="1"/>
  <c r="H42" i="48" s="1"/>
  <c r="N38" i="50" a="1"/>
  <c r="N38" i="50" s="1"/>
  <c r="AS37" i="50" s="1"/>
  <c r="AT70" i="50" s="1"/>
  <c r="N49" i="53" a="1"/>
  <c r="N49" i="53" s="1"/>
  <c r="AO49" i="53" s="1"/>
  <c r="AP74" i="53" s="1"/>
  <c r="I40" i="52" a="1"/>
  <c r="I40" i="52" s="1"/>
  <c r="AG40" i="52" s="1"/>
  <c r="AH71" i="52" s="1"/>
  <c r="J15" i="53" a="1"/>
  <c r="J15" i="53" s="1"/>
  <c r="AD16" i="53" s="1"/>
  <c r="AE63" i="53" s="1"/>
  <c r="I32" i="53" a="1"/>
  <c r="I32" i="53" s="1"/>
  <c r="AQ31" i="53" s="1"/>
  <c r="AR68" i="53" s="1"/>
  <c r="N4" i="44" a="1"/>
  <c r="N4" i="44" s="1"/>
  <c r="AL4" i="44" s="1"/>
  <c r="AM59" i="44" s="1"/>
  <c r="L49" i="53" a="1"/>
  <c r="L49" i="53" s="1"/>
  <c r="AM49" i="53" s="1"/>
  <c r="AN74" i="53" s="1"/>
  <c r="M7" i="43" a="1"/>
  <c r="M7" i="43" s="1"/>
  <c r="AK7" i="43" s="1"/>
  <c r="AL60" i="43" s="1"/>
  <c r="K51" i="52" a="1"/>
  <c r="K51" i="52" s="1"/>
  <c r="L7" i="50" a="1"/>
  <c r="L7" i="50" s="1"/>
  <c r="AJ7" i="50" s="1"/>
  <c r="AK60" i="50" s="1"/>
  <c r="H10" i="52" a="1"/>
  <c r="H10" i="52" s="1"/>
  <c r="L50" i="47" a="1"/>
  <c r="L50" i="47" s="1"/>
  <c r="M6" i="46" a="1"/>
  <c r="M6" i="46" s="1"/>
  <c r="AD7" i="46" s="1"/>
  <c r="AE60" i="46" s="1"/>
  <c r="I7" i="43" a="1"/>
  <c r="I7" i="43" s="1"/>
  <c r="AG7" i="43" s="1"/>
  <c r="AH60" i="43" s="1"/>
  <c r="K56" i="46" a="1"/>
  <c r="K56" i="46" s="1"/>
  <c r="N46" i="53" a="1"/>
  <c r="N46" i="53" s="1"/>
  <c r="AO46" i="53" s="1"/>
  <c r="AP73" i="53" s="1"/>
  <c r="J48" i="47" a="1"/>
  <c r="J48" i="47" s="1"/>
  <c r="AA49" i="47" s="1"/>
  <c r="AB74" i="47" s="1"/>
  <c r="L36" i="53" a="1"/>
  <c r="L36" i="53" s="1"/>
  <c r="AF37" i="53" s="1"/>
  <c r="AG70" i="53" s="1"/>
  <c r="M25" i="52" a="1"/>
  <c r="M25" i="52" s="1"/>
  <c r="AK25" i="52" s="1"/>
  <c r="AL66" i="52" s="1"/>
  <c r="J5" i="50" a="1"/>
  <c r="J5" i="50" s="1"/>
  <c r="AO4" i="50" s="1"/>
  <c r="AP59" i="50" s="1"/>
  <c r="L4" i="52" a="1"/>
  <c r="L4" i="52" s="1"/>
  <c r="AJ4" i="52" s="1"/>
  <c r="AK59" i="52" s="1"/>
  <c r="J33" i="47" a="1"/>
  <c r="J33" i="47" s="1"/>
  <c r="AA34" i="47" s="1"/>
  <c r="AB69" i="47" s="1"/>
  <c r="K26" i="52" a="1"/>
  <c r="K26" i="52" s="1"/>
  <c r="AP25" i="52" s="1"/>
  <c r="AQ66" i="52" s="1"/>
  <c r="H10" i="53" a="1"/>
  <c r="H10" i="53" s="1"/>
  <c r="K38" i="46" a="1"/>
  <c r="K38" i="46" s="1"/>
  <c r="AP37" i="46" s="1"/>
  <c r="AQ70" i="46" s="1"/>
  <c r="M30" i="44" a="1"/>
  <c r="M30" i="44" s="1"/>
  <c r="AD31" i="44" s="1"/>
  <c r="AE68" i="44" s="1"/>
  <c r="K14" i="46" a="1"/>
  <c r="K14" i="46" s="1"/>
  <c r="AP13" i="46" s="1"/>
  <c r="AQ62" i="46" s="1"/>
  <c r="J27" i="53" a="1"/>
  <c r="J27" i="53" s="1"/>
  <c r="AD28" i="53" s="1"/>
  <c r="AE67" i="53" s="1"/>
  <c r="N12" i="53" a="1"/>
  <c r="N12" i="53" s="1"/>
  <c r="AH13" i="53" s="1"/>
  <c r="AI62" i="53" s="1"/>
  <c r="I11" i="44" a="1"/>
  <c r="I11" i="44" s="1"/>
  <c r="AN10" i="44" s="1"/>
  <c r="AO61" i="44" s="1"/>
  <c r="K20" i="51" a="1"/>
  <c r="K20" i="51" s="1"/>
  <c r="AP19" i="51" s="1"/>
  <c r="AQ64" i="51" s="1"/>
  <c r="H18" i="49" a="1"/>
  <c r="H18" i="49" s="1"/>
  <c r="J12" i="45" a="1"/>
  <c r="J12" i="45" s="1"/>
  <c r="AA13" i="45" s="1"/>
  <c r="AB62" i="45" s="1"/>
  <c r="M8" i="50" a="1"/>
  <c r="M8" i="50" s="1"/>
  <c r="AR7" i="50" s="1"/>
  <c r="AS60" i="50" s="1"/>
  <c r="J24" i="48" a="1"/>
  <c r="J24" i="48" s="1"/>
  <c r="AD25" i="48" s="1"/>
  <c r="AE66" i="48" s="1"/>
  <c r="K24" i="49" a="1"/>
  <c r="K24" i="49" s="1"/>
  <c r="AB25" i="49" s="1"/>
  <c r="AC66" i="49" s="1"/>
  <c r="I52" i="51" a="1"/>
  <c r="I52" i="51" s="1"/>
  <c r="AG52" i="51" s="1"/>
  <c r="AH75" i="51" s="1"/>
  <c r="N39" i="51" a="1"/>
  <c r="N39" i="51" s="1"/>
  <c r="AE40" i="51" s="1"/>
  <c r="AF71" i="51" s="1"/>
  <c r="M28" i="51" a="1"/>
  <c r="M28" i="51" s="1"/>
  <c r="AK28" i="51" s="1"/>
  <c r="AL67" i="51" s="1"/>
  <c r="K9" i="51" a="1"/>
  <c r="K9" i="51" s="1"/>
  <c r="AB10" i="51" s="1"/>
  <c r="AC61" i="51" s="1"/>
  <c r="J27" i="51" a="1"/>
  <c r="J27" i="51" s="1"/>
  <c r="AA28" i="51" s="1"/>
  <c r="AB67" i="51" s="1"/>
  <c r="K45" i="52" a="1"/>
  <c r="K45" i="52" s="1"/>
  <c r="AB46" i="52" s="1"/>
  <c r="AC73" i="52" s="1"/>
  <c r="J32" i="52" a="1"/>
  <c r="J32" i="52" s="1"/>
  <c r="AO31" i="52" s="1"/>
  <c r="AP68" i="52" s="1"/>
  <c r="H15" i="52" a="1"/>
  <c r="H15" i="52" s="1"/>
  <c r="I29" i="53" a="1"/>
  <c r="I29" i="53" s="1"/>
  <c r="AQ28" i="53" s="1"/>
  <c r="AR67" i="53" s="1"/>
  <c r="H35" i="53" a="1"/>
  <c r="H35" i="53" s="1"/>
  <c r="I54" i="51" a="1"/>
  <c r="I54" i="51" s="1"/>
  <c r="Z55" i="51" s="1"/>
  <c r="AA76" i="51" s="1"/>
  <c r="H43" i="51" a="1"/>
  <c r="H43" i="51" s="1"/>
  <c r="I7" i="51" a="1"/>
  <c r="I7" i="51" s="1"/>
  <c r="AG7" i="51" s="1"/>
  <c r="AH60" i="51" s="1"/>
  <c r="J3" i="51" a="1"/>
  <c r="J3" i="51" s="1"/>
  <c r="AA4" i="51" s="1"/>
  <c r="AB59" i="51" s="1"/>
  <c r="I54" i="52" a="1"/>
  <c r="I54" i="52" s="1"/>
  <c r="Z55" i="52" s="1"/>
  <c r="AA76" i="52" s="1"/>
  <c r="J42" i="52" a="1"/>
  <c r="J42" i="52" s="1"/>
  <c r="AA43" i="52" s="1"/>
  <c r="AB72" i="52" s="1"/>
  <c r="I13" i="52" a="1"/>
  <c r="I13" i="52" s="1"/>
  <c r="AG13" i="52" s="1"/>
  <c r="AH62" i="52" s="1"/>
  <c r="J21" i="52" a="1"/>
  <c r="J21" i="52" s="1"/>
  <c r="AA22" i="52" s="1"/>
  <c r="AB65" i="52" s="1"/>
  <c r="J39" i="44" a="1"/>
  <c r="J39" i="44" s="1"/>
  <c r="AA40" i="44" s="1"/>
  <c r="AB71" i="44" s="1"/>
  <c r="I15" i="53" a="1"/>
  <c r="I15" i="53" s="1"/>
  <c r="AC16" i="53" s="1"/>
  <c r="AD63" i="53" s="1"/>
  <c r="H32" i="50" a="1"/>
  <c r="H32" i="50" s="1"/>
  <c r="N10" i="51" a="1"/>
  <c r="N10" i="51" s="1"/>
  <c r="AL10" i="51" s="1"/>
  <c r="AM61" i="51" s="1"/>
  <c r="J22" i="45" a="1"/>
  <c r="J22" i="45" s="1"/>
  <c r="AH22" i="45" s="1"/>
  <c r="AI65" i="45" s="1"/>
  <c r="H24" i="47" a="1"/>
  <c r="H24" i="47" s="1"/>
  <c r="L17" i="52" a="1"/>
  <c r="L17" i="52" s="1"/>
  <c r="AQ16" i="52" s="1"/>
  <c r="AR63" i="52" s="1"/>
  <c r="N10" i="49" a="1"/>
  <c r="N10" i="49" s="1"/>
  <c r="AL10" i="49" s="1"/>
  <c r="AM61" i="49" s="1"/>
  <c r="J11" i="48" a="1"/>
  <c r="J11" i="48" s="1"/>
  <c r="AR10" i="48" s="1"/>
  <c r="AS61" i="48" s="1"/>
  <c r="H49" i="43" a="1"/>
  <c r="H49" i="43" s="1"/>
  <c r="H9" i="46" a="1"/>
  <c r="H9" i="46" s="1"/>
  <c r="L19" i="53" a="1"/>
  <c r="L19" i="53" s="1"/>
  <c r="AM19" i="53" s="1"/>
  <c r="AN64" i="53" s="1"/>
  <c r="K44" i="43" a="1"/>
  <c r="K44" i="43" s="1"/>
  <c r="AP43" i="43" s="1"/>
  <c r="AQ72" i="43" s="1"/>
  <c r="I40" i="47" a="1"/>
  <c r="I40" i="47" s="1"/>
  <c r="AG40" i="47" s="1"/>
  <c r="AH71" i="47" s="1"/>
  <c r="I4" i="48" a="1"/>
  <c r="I4" i="48" s="1"/>
  <c r="AJ4" i="48" s="1"/>
  <c r="AK59" i="48" s="1"/>
  <c r="K45" i="48" a="1"/>
  <c r="K45" i="48" s="1"/>
  <c r="AE46" i="48" s="1"/>
  <c r="AF73" i="48" s="1"/>
  <c r="J23" i="50" a="1"/>
  <c r="J23" i="50" s="1"/>
  <c r="AO22" i="50" s="1"/>
  <c r="AP65" i="50" s="1"/>
  <c r="I16" i="53" a="1"/>
  <c r="I16" i="53" s="1"/>
  <c r="AJ16" i="53" s="1"/>
  <c r="AK63" i="53" s="1"/>
  <c r="H7" i="50" a="1"/>
  <c r="H7" i="50" s="1"/>
  <c r="H56" i="53" a="1"/>
  <c r="H56" i="53" s="1"/>
  <c r="N28" i="47" a="1"/>
  <c r="N28" i="47" s="1"/>
  <c r="AL28" i="47" s="1"/>
  <c r="AM67" i="47" s="1"/>
  <c r="K40" i="43" a="1"/>
  <c r="K40" i="43" s="1"/>
  <c r="AI40" i="43" s="1"/>
  <c r="AJ71" i="43" s="1"/>
  <c r="L24" i="53" a="1"/>
  <c r="L24" i="53" s="1"/>
  <c r="AF25" i="53" s="1"/>
  <c r="AG66" i="53" s="1"/>
  <c r="K14" i="50" a="1"/>
  <c r="K14" i="50" s="1"/>
  <c r="J55" i="51" a="1"/>
  <c r="J55" i="51" s="1"/>
  <c r="AH55" i="51" s="1"/>
  <c r="AI76" i="51" s="1"/>
  <c r="L3" i="50" a="1"/>
  <c r="L3" i="50" s="1"/>
  <c r="AC4" i="50" s="1"/>
  <c r="AD59" i="50" s="1"/>
  <c r="H38" i="48" a="1"/>
  <c r="H38" i="48" s="1"/>
  <c r="L17" i="50" a="1"/>
  <c r="L17" i="50" s="1"/>
  <c r="N6" i="53" a="1"/>
  <c r="N6" i="53" s="1"/>
  <c r="AH7" i="53" s="1"/>
  <c r="AI60" i="53" s="1"/>
  <c r="L7" i="44" a="1"/>
  <c r="L7" i="44" s="1"/>
  <c r="AJ7" i="44" s="1"/>
  <c r="AK60" i="44" s="1"/>
  <c r="J25" i="47" a="1"/>
  <c r="J25" i="47" s="1"/>
  <c r="AH25" i="47" s="1"/>
  <c r="AI66" i="47" s="1"/>
  <c r="L6" i="53" a="1"/>
  <c r="L6" i="53" s="1"/>
  <c r="AF7" i="53" s="1"/>
  <c r="AG60" i="53" s="1"/>
  <c r="H18" i="44" a="1"/>
  <c r="H18" i="44" s="1"/>
  <c r="J38" i="50" a="1"/>
  <c r="J38" i="50" s="1"/>
  <c r="AO37" i="50" s="1"/>
  <c r="AP70" i="50" s="1"/>
  <c r="J48" i="49" a="1"/>
  <c r="J48" i="49" s="1"/>
  <c r="AA49" i="49" s="1"/>
  <c r="AB74" i="49" s="1"/>
  <c r="J25" i="46" a="1"/>
  <c r="J25" i="46" s="1"/>
  <c r="AH25" i="46" s="1"/>
  <c r="AI66" i="46" s="1"/>
  <c r="K48" i="49" a="1"/>
  <c r="K48" i="49" s="1"/>
  <c r="AB49" i="49" s="1"/>
  <c r="AC74" i="49" s="1"/>
  <c r="L53" i="52" a="1"/>
  <c r="L53" i="52" s="1"/>
  <c r="J8" i="47" a="1"/>
  <c r="J8" i="47" s="1"/>
  <c r="AO7" i="47" s="1"/>
  <c r="AP60" i="47" s="1"/>
  <c r="M8" i="53" a="1"/>
  <c r="M8" i="53" s="1"/>
  <c r="AU7" i="53" s="1"/>
  <c r="AV60" i="53" s="1"/>
  <c r="K35" i="47" a="1"/>
  <c r="K35" i="47" s="1"/>
  <c r="AP34" i="47" s="1"/>
  <c r="AQ69" i="47" s="1"/>
  <c r="J48" i="45" a="1"/>
  <c r="J48" i="45" s="1"/>
  <c r="AA49" i="45" s="1"/>
  <c r="AB74" i="45" s="1"/>
  <c r="K37" i="43" a="1"/>
  <c r="K37" i="43" s="1"/>
  <c r="AI37" i="43" s="1"/>
  <c r="AJ70" i="43" s="1"/>
  <c r="K41" i="50" a="1"/>
  <c r="K41" i="50" s="1"/>
  <c r="AP40" i="50" s="1"/>
  <c r="AQ71" i="50" s="1"/>
  <c r="L21" i="52" a="1"/>
  <c r="L21" i="52" s="1"/>
  <c r="AC22" i="52" s="1"/>
  <c r="AD65" i="52" s="1"/>
  <c r="K3" i="48" a="1"/>
  <c r="K3" i="48" s="1"/>
  <c r="AE4" i="48" s="1"/>
  <c r="AF59" i="48" s="1"/>
  <c r="J34" i="52" a="1"/>
  <c r="J34" i="52" s="1"/>
  <c r="AH34" i="52" s="1"/>
  <c r="AI69" i="52" s="1"/>
  <c r="M45" i="51" a="1"/>
  <c r="M45" i="51" s="1"/>
  <c r="AD46" i="51" s="1"/>
  <c r="AE73" i="51" s="1"/>
  <c r="M26" i="53" a="1"/>
  <c r="M26" i="53" s="1"/>
  <c r="AU25" i="53" s="1"/>
  <c r="AV66" i="53" s="1"/>
  <c r="L16" i="47" a="1"/>
  <c r="L16" i="47" s="1"/>
  <c r="AJ16" i="47" s="1"/>
  <c r="AK63" i="47" s="1"/>
  <c r="M3" i="44" a="1"/>
  <c r="M3" i="44" s="1"/>
  <c r="AD4" i="44" s="1"/>
  <c r="AE59" i="44" s="1"/>
  <c r="L14" i="53" a="1"/>
  <c r="L14" i="53" s="1"/>
  <c r="AT13" i="53" s="1"/>
  <c r="AU62" i="53" s="1"/>
  <c r="I14" i="43" a="1"/>
  <c r="I14" i="43" s="1"/>
  <c r="AN13" i="43" s="1"/>
  <c r="AO62" i="43" s="1"/>
  <c r="J24" i="51" a="1"/>
  <c r="J24" i="51" s="1"/>
  <c r="AA25" i="51" s="1"/>
  <c r="AB66" i="51" s="1"/>
  <c r="I18" i="48" a="1"/>
  <c r="I18" i="48" s="1"/>
  <c r="AC19" i="48" s="1"/>
  <c r="AD64" i="48" s="1"/>
  <c r="H31" i="47" a="1"/>
  <c r="H31" i="47" s="1"/>
  <c r="N33" i="53" a="1"/>
  <c r="N33" i="53" s="1"/>
  <c r="AH34" i="53" s="1"/>
  <c r="AI69" i="53" s="1"/>
  <c r="H35" i="52" a="1"/>
  <c r="H35" i="52" s="1"/>
  <c r="K14" i="47" a="1"/>
  <c r="K14" i="47" s="1"/>
  <c r="AP13" i="47" s="1"/>
  <c r="AQ62" i="47" s="1"/>
  <c r="J49" i="45" a="1"/>
  <c r="J49" i="45" s="1"/>
  <c r="AH49" i="45" s="1"/>
  <c r="AI74" i="45" s="1"/>
  <c r="M6" i="53" a="1"/>
  <c r="M6" i="53" s="1"/>
  <c r="AG7" i="53" s="1"/>
  <c r="AH60" i="53" s="1"/>
  <c r="H7" i="44" a="1"/>
  <c r="H7" i="44" s="1"/>
  <c r="K15" i="53" a="1"/>
  <c r="K15" i="53" s="1"/>
  <c r="AE16" i="53" s="1"/>
  <c r="AF63" i="53" s="1"/>
  <c r="N23" i="51" a="1"/>
  <c r="N23" i="51" s="1"/>
  <c r="AS22" i="51" s="1"/>
  <c r="AT65" i="51" s="1"/>
  <c r="J18" i="52" a="1"/>
  <c r="J18" i="52" s="1"/>
  <c r="AA19" i="52" s="1"/>
  <c r="AB64" i="52" s="1"/>
  <c r="J25" i="49" a="1"/>
  <c r="J25" i="49" s="1"/>
  <c r="AH25" i="49" s="1"/>
  <c r="AI66" i="49" s="1"/>
  <c r="L43" i="48" a="1"/>
  <c r="L43" i="48" s="1"/>
  <c r="AM43" i="48" s="1"/>
  <c r="AN72" i="48" s="1"/>
  <c r="N18" i="44" a="1"/>
  <c r="N18" i="44" s="1"/>
  <c r="I19" i="52" a="1"/>
  <c r="I19" i="52" s="1"/>
  <c r="AG19" i="52" s="1"/>
  <c r="AH64" i="52" s="1"/>
  <c r="N33" i="45" a="1"/>
  <c r="N33" i="45" s="1"/>
  <c r="AE34" i="45" s="1"/>
  <c r="AF69" i="45" s="1"/>
  <c r="N14" i="45" a="1"/>
  <c r="N14" i="45" s="1"/>
  <c r="AS13" i="45" s="1"/>
  <c r="AT62" i="45" s="1"/>
  <c r="J33" i="44" a="1"/>
  <c r="J33" i="44" s="1"/>
  <c r="AA34" i="44" s="1"/>
  <c r="AB69" i="44" s="1"/>
  <c r="I6" i="53" a="1"/>
  <c r="I6" i="53" s="1"/>
  <c r="AC7" i="53" s="1"/>
  <c r="AD60" i="53" s="1"/>
  <c r="N32" i="43" a="1"/>
  <c r="N32" i="43" s="1"/>
  <c r="AS31" i="43" s="1"/>
  <c r="AT68" i="43" s="1"/>
  <c r="I36" i="50" a="1"/>
  <c r="I36" i="50" s="1"/>
  <c r="Z37" i="50" s="1"/>
  <c r="AA70" i="50" s="1"/>
  <c r="L14" i="52" a="1"/>
  <c r="L14" i="52" s="1"/>
  <c r="AQ13" i="52" s="1"/>
  <c r="AR62" i="52" s="1"/>
  <c r="N24" i="46" a="1"/>
  <c r="N24" i="46" s="1"/>
  <c r="AE25" i="46" s="1"/>
  <c r="AF66" i="46" s="1"/>
  <c r="I18" i="53" a="1"/>
  <c r="I18" i="53" s="1"/>
  <c r="AC19" i="53" s="1"/>
  <c r="AD64" i="53" s="1"/>
  <c r="L14" i="46" a="1"/>
  <c r="L14" i="46" s="1"/>
  <c r="AQ13" i="46" s="1"/>
  <c r="AR62" i="46" s="1"/>
  <c r="L34" i="52" a="1"/>
  <c r="L34" i="52" s="1"/>
  <c r="AJ34" i="52" s="1"/>
  <c r="AK69" i="52" s="1"/>
  <c r="J20" i="48" a="1"/>
  <c r="J20" i="48" s="1"/>
  <c r="AR19" i="48" s="1"/>
  <c r="AS64" i="48" s="1"/>
  <c r="J51" i="51" a="1"/>
  <c r="J51" i="51" s="1"/>
  <c r="J45" i="51" a="1"/>
  <c r="J45" i="51" s="1"/>
  <c r="AA46" i="51" s="1"/>
  <c r="AB73" i="51" s="1"/>
  <c r="K16" i="51" a="1"/>
  <c r="K16" i="51" s="1"/>
  <c r="AI16" i="51" s="1"/>
  <c r="AJ63" i="51" s="1"/>
  <c r="L4" i="51" a="1"/>
  <c r="L4" i="51" s="1"/>
  <c r="AJ4" i="51" s="1"/>
  <c r="AK59" i="51" s="1"/>
  <c r="J19" i="51" a="1"/>
  <c r="J19" i="51" s="1"/>
  <c r="AH19" i="51" s="1"/>
  <c r="AI64" i="51" s="1"/>
  <c r="H51" i="52" a="1"/>
  <c r="H51" i="52" s="1"/>
  <c r="K31" i="52" a="1"/>
  <c r="K31" i="52" s="1"/>
  <c r="AI31" i="52" s="1"/>
  <c r="AJ68" i="52" s="1"/>
  <c r="J29" i="52" a="1"/>
  <c r="J29" i="52" s="1"/>
  <c r="AO28" i="52" s="1"/>
  <c r="AP67" i="52" s="1"/>
  <c r="M46" i="53" a="1"/>
  <c r="M46" i="53" s="1"/>
  <c r="AN46" i="53" s="1"/>
  <c r="AO73" i="53" s="1"/>
  <c r="M16" i="53" a="1"/>
  <c r="M16" i="53" s="1"/>
  <c r="AN16" i="53" s="1"/>
  <c r="AO63" i="53" s="1"/>
  <c r="K53" i="51" a="1"/>
  <c r="K53" i="51" s="1"/>
  <c r="J36" i="51" a="1"/>
  <c r="J36" i="51" s="1"/>
  <c r="AA37" i="51" s="1"/>
  <c r="AB70" i="51" s="1"/>
  <c r="I28" i="51" a="1"/>
  <c r="I28" i="51" s="1"/>
  <c r="AG28" i="51" s="1"/>
  <c r="AH67" i="51" s="1"/>
  <c r="N12" i="51" a="1"/>
  <c r="N12" i="51" s="1"/>
  <c r="AE13" i="51" s="1"/>
  <c r="AF62" i="51" s="1"/>
  <c r="H54" i="52" a="1"/>
  <c r="H54" i="52" s="1"/>
  <c r="M43" i="52" a="1"/>
  <c r="M43" i="52" s="1"/>
  <c r="AK43" i="52" s="1"/>
  <c r="AL72" i="52" s="1"/>
  <c r="H4" i="52" a="1"/>
  <c r="H4" i="52" s="1"/>
  <c r="N8" i="52" a="1"/>
  <c r="N8" i="52" s="1"/>
  <c r="AS7" i="52" s="1"/>
  <c r="AT60" i="52" s="1"/>
  <c r="J20" i="45" a="1"/>
  <c r="J20" i="45" s="1"/>
  <c r="AO19" i="45" s="1"/>
  <c r="AP64" i="45" s="1"/>
  <c r="H22" i="43" a="1"/>
  <c r="H22" i="43" s="1"/>
  <c r="N44" i="53" a="1"/>
  <c r="N44" i="53" s="1"/>
  <c r="AV43" i="53" s="1"/>
  <c r="AW72" i="53" s="1"/>
  <c r="L49" i="48" a="1"/>
  <c r="L49" i="48" s="1"/>
  <c r="AM49" i="48" s="1"/>
  <c r="AN74" i="48" s="1"/>
  <c r="J56" i="49" a="1"/>
  <c r="J56" i="49" s="1"/>
  <c r="L53" i="51" a="1"/>
  <c r="L53" i="51" s="1"/>
  <c r="J42" i="45" a="1"/>
  <c r="J42" i="45" s="1"/>
  <c r="AA43" i="45" s="1"/>
  <c r="AB72" i="45" s="1"/>
  <c r="M36" i="50" a="1"/>
  <c r="M36" i="50" s="1"/>
  <c r="AD37" i="50" s="1"/>
  <c r="AE70" i="50" s="1"/>
  <c r="I26" i="48" a="1"/>
  <c r="I26" i="48" s="1"/>
  <c r="AQ25" i="48" s="1"/>
  <c r="AR66" i="48" s="1"/>
  <c r="I34" i="51" a="1"/>
  <c r="I34" i="51" s="1"/>
  <c r="AG34" i="51" s="1"/>
  <c r="AH69" i="51" s="1"/>
  <c r="J31" i="49" a="1"/>
  <c r="J31" i="49" s="1"/>
  <c r="AH31" i="49" s="1"/>
  <c r="AI68" i="49" s="1"/>
  <c r="I48" i="44" a="1"/>
  <c r="I48" i="44" s="1"/>
  <c r="Z49" i="44" s="1"/>
  <c r="AA74" i="44" s="1"/>
  <c r="N25" i="53" a="1"/>
  <c r="N25" i="53" s="1"/>
  <c r="AO25" i="53" s="1"/>
  <c r="AP66" i="53" s="1"/>
  <c r="K16" i="43" a="1"/>
  <c r="K16" i="43" s="1"/>
  <c r="AI16" i="43" s="1"/>
  <c r="AJ63" i="43" s="1"/>
  <c r="N44" i="45" a="1"/>
  <c r="N44" i="45" s="1"/>
  <c r="AS43" i="45" s="1"/>
  <c r="AT72" i="45" s="1"/>
  <c r="L15" i="45" a="1"/>
  <c r="L15" i="45" s="1"/>
  <c r="AC16" i="45" s="1"/>
  <c r="AD63" i="45" s="1"/>
  <c r="K40" i="45" a="1"/>
  <c r="K40" i="45" s="1"/>
  <c r="AI40" i="45" s="1"/>
  <c r="AJ71" i="45" s="1"/>
  <c r="J47" i="48" a="1"/>
  <c r="J47" i="48" s="1"/>
  <c r="AR46" i="48" s="1"/>
  <c r="AS73" i="48" s="1"/>
  <c r="I34" i="45" a="1"/>
  <c r="I34" i="45" s="1"/>
  <c r="AG34" i="45" s="1"/>
  <c r="AH69" i="45" s="1"/>
  <c r="J17" i="44" a="1"/>
  <c r="J17" i="44" s="1"/>
  <c r="AO16" i="44" s="1"/>
  <c r="AP63" i="44" s="1"/>
  <c r="N52" i="46" a="1"/>
  <c r="N52" i="46" s="1"/>
  <c r="AL52" i="46" s="1"/>
  <c r="AM75" i="46" s="1"/>
  <c r="M12" i="46" a="1"/>
  <c r="M12" i="46" s="1"/>
  <c r="AD13" i="46" s="1"/>
  <c r="AE62" i="46" s="1"/>
  <c r="I10" i="43" a="1"/>
  <c r="I10" i="43" s="1"/>
  <c r="AG10" i="43" s="1"/>
  <c r="AH61" i="43" s="1"/>
  <c r="J40" i="53" a="1"/>
  <c r="J40" i="53" s="1"/>
  <c r="AK40" i="53" s="1"/>
  <c r="AL71" i="53" s="1"/>
  <c r="L44" i="48" a="1"/>
  <c r="L44" i="48" s="1"/>
  <c r="AT43" i="48" s="1"/>
  <c r="AU72" i="48" s="1"/>
  <c r="J43" i="50" a="1"/>
  <c r="J43" i="50" s="1"/>
  <c r="AH43" i="50" s="1"/>
  <c r="AI72" i="50" s="1"/>
  <c r="J55" i="47" a="1"/>
  <c r="J55" i="47" s="1"/>
  <c r="AH55" i="47" s="1"/>
  <c r="AI76" i="47" s="1"/>
  <c r="I48" i="45" a="1"/>
  <c r="I48" i="45" s="1"/>
  <c r="Z49" i="45" s="1"/>
  <c r="AA74" i="45" s="1"/>
  <c r="L43" i="52" a="1"/>
  <c r="L43" i="52" s="1"/>
  <c r="AJ43" i="52" s="1"/>
  <c r="AK72" i="52" s="1"/>
  <c r="J44" i="47" a="1"/>
  <c r="J44" i="47" s="1"/>
  <c r="AO43" i="47" s="1"/>
  <c r="AP72" i="47" s="1"/>
  <c r="M13" i="44" a="1"/>
  <c r="M13" i="44" s="1"/>
  <c r="AK13" i="44" s="1"/>
  <c r="AL62" i="44" s="1"/>
  <c r="J31" i="44" a="1"/>
  <c r="J31" i="44" s="1"/>
  <c r="AH31" i="44" s="1"/>
  <c r="AI68" i="44" s="1"/>
  <c r="M36" i="43" a="1"/>
  <c r="M36" i="43" s="1"/>
  <c r="AD37" i="43" s="1"/>
  <c r="AE70" i="43" s="1"/>
  <c r="L41" i="53" a="1"/>
  <c r="L41" i="53" s="1"/>
  <c r="AT40" i="53" s="1"/>
  <c r="AU71" i="53" s="1"/>
  <c r="J52" i="51" a="1"/>
  <c r="J52" i="51" s="1"/>
  <c r="AH52" i="51" s="1"/>
  <c r="AI75" i="51" s="1"/>
  <c r="K36" i="52" a="1"/>
  <c r="K36" i="52" s="1"/>
  <c r="AB37" i="52" s="1"/>
  <c r="AC70" i="52" s="1"/>
  <c r="I31" i="48" a="1"/>
  <c r="I31" i="48" s="1"/>
  <c r="AJ31" i="48" s="1"/>
  <c r="AK68" i="48" s="1"/>
  <c r="N30" i="46" a="1"/>
  <c r="N30" i="46" s="1"/>
  <c r="AE31" i="46" s="1"/>
  <c r="AF68" i="46" s="1"/>
  <c r="J52" i="47" a="1"/>
  <c r="J52" i="47" s="1"/>
  <c r="AH52" i="47" s="1"/>
  <c r="AI75" i="47" s="1"/>
  <c r="L26" i="47" a="1"/>
  <c r="L26" i="47" s="1"/>
  <c r="AQ25" i="47" s="1"/>
  <c r="AR66" i="47" s="1"/>
  <c r="K56" i="44" a="1"/>
  <c r="K56" i="44" s="1"/>
  <c r="H40" i="52" a="1"/>
  <c r="H40" i="52" s="1"/>
  <c r="K32" i="47" a="1"/>
  <c r="K32" i="47" s="1"/>
  <c r="AP31" i="47" s="1"/>
  <c r="AQ68" i="47" s="1"/>
  <c r="K14" i="44" a="1"/>
  <c r="K14" i="44" s="1"/>
  <c r="AP13" i="44" s="1"/>
  <c r="AQ62" i="44" s="1"/>
  <c r="H22" i="44" a="1"/>
  <c r="H22" i="44" s="1"/>
  <c r="J37" i="48" a="1"/>
  <c r="J37" i="48" s="1"/>
  <c r="AK37" i="48" s="1"/>
  <c r="AL70" i="48" s="1"/>
  <c r="I11" i="51" a="1"/>
  <c r="I11" i="51" s="1"/>
  <c r="AN10" i="51" s="1"/>
  <c r="AO61" i="51" s="1"/>
  <c r="M32" i="45" a="1"/>
  <c r="M32" i="45" s="1"/>
  <c r="AR31" i="45" s="1"/>
  <c r="AS68" i="45" s="1"/>
  <c r="I5" i="49" a="1"/>
  <c r="I5" i="49" s="1"/>
  <c r="AN4" i="49" s="1"/>
  <c r="AO59" i="49" s="1"/>
  <c r="M5" i="45" a="1"/>
  <c r="M5" i="45" s="1"/>
  <c r="AR4" i="45" s="1"/>
  <c r="AS59" i="45" s="1"/>
  <c r="I23" i="53" a="1"/>
  <c r="I23" i="53" s="1"/>
  <c r="AQ22" i="53" s="1"/>
  <c r="AR65" i="53" s="1"/>
  <c r="H53" i="52" a="1"/>
  <c r="H53" i="52" s="1"/>
  <c r="N38" i="53" a="1"/>
  <c r="N38" i="53" s="1"/>
  <c r="AV37" i="53" s="1"/>
  <c r="AW70" i="53" s="1"/>
  <c r="M16" i="43" a="1"/>
  <c r="M16" i="43" s="1"/>
  <c r="AK16" i="43" s="1"/>
  <c r="AL63" i="43" s="1"/>
  <c r="N7" i="50" a="1"/>
  <c r="N7" i="50" s="1"/>
  <c r="AL7" i="50" s="1"/>
  <c r="AM60" i="50" s="1"/>
  <c r="H8" i="52" a="1"/>
  <c r="H8" i="52" s="1"/>
  <c r="L35" i="46" a="1"/>
  <c r="L35" i="46" s="1"/>
  <c r="AQ34" i="46" s="1"/>
  <c r="AR69" i="46" s="1"/>
  <c r="M17" i="52" a="1"/>
  <c r="M17" i="52" s="1"/>
  <c r="AR16" i="52" s="1"/>
  <c r="AS63" i="52" s="1"/>
  <c r="M36" i="44" a="1"/>
  <c r="M36" i="44" s="1"/>
  <c r="AD37" i="44" s="1"/>
  <c r="AE70" i="44" s="1"/>
  <c r="I11" i="53" a="1"/>
  <c r="I11" i="53" s="1"/>
  <c r="AQ10" i="53" s="1"/>
  <c r="AR61" i="53" s="1"/>
  <c r="L32" i="52" a="1"/>
  <c r="L32" i="52" s="1"/>
  <c r="AQ31" i="52" s="1"/>
  <c r="AR68" i="52" s="1"/>
  <c r="I32" i="47" a="1"/>
  <c r="I32" i="47" s="1"/>
  <c r="AN31" i="47" s="1"/>
  <c r="AO68" i="47" s="1"/>
  <c r="K11" i="43" a="1"/>
  <c r="K11" i="43" s="1"/>
  <c r="AP10" i="43" s="1"/>
  <c r="AQ61" i="43" s="1"/>
  <c r="I3" i="43" a="1"/>
  <c r="I3" i="43" s="1"/>
  <c r="Z4" i="43" s="1"/>
  <c r="AA59" i="43" s="1"/>
  <c r="K5" i="50" a="1"/>
  <c r="K5" i="50" s="1"/>
  <c r="AP4" i="50" s="1"/>
  <c r="AQ59" i="50" s="1"/>
  <c r="K10" i="51" a="1"/>
  <c r="K10" i="51" s="1"/>
  <c r="AI10" i="51" s="1"/>
  <c r="AJ61" i="51" s="1"/>
  <c r="K31" i="47" a="1"/>
  <c r="K31" i="47" s="1"/>
  <c r="AI31" i="47" s="1"/>
  <c r="AJ68" i="47" s="1"/>
  <c r="K27" i="53" a="1"/>
  <c r="K27" i="53" s="1"/>
  <c r="AE28" i="53" s="1"/>
  <c r="AF67" i="53" s="1"/>
  <c r="K5" i="51" a="1"/>
  <c r="K5" i="51" s="1"/>
  <c r="AP4" i="51" s="1"/>
  <c r="AQ59" i="51" s="1"/>
  <c r="N37" i="48" a="1"/>
  <c r="N37" i="48" s="1"/>
  <c r="AO37" i="48" s="1"/>
  <c r="AP70" i="48" s="1"/>
  <c r="N54" i="46" a="1"/>
  <c r="N54" i="46" s="1"/>
  <c r="L45" i="48" a="1"/>
  <c r="L45" i="48" s="1"/>
  <c r="AF46" i="48" s="1"/>
  <c r="AG73" i="48" s="1"/>
  <c r="J55" i="43" a="1"/>
  <c r="J55" i="43" s="1"/>
  <c r="AH55" i="43" s="1"/>
  <c r="AI76" i="43" s="1"/>
  <c r="M39" i="53" a="1"/>
  <c r="M39" i="53" s="1"/>
  <c r="AG40" i="53" s="1"/>
  <c r="AH71" i="53" s="1"/>
  <c r="J6" i="43" a="1"/>
  <c r="J6" i="43" s="1"/>
  <c r="AA7" i="43" s="1"/>
  <c r="AB60" i="43" s="1"/>
  <c r="H6" i="49" a="1"/>
  <c r="H6" i="49" s="1"/>
  <c r="J8" i="51" a="1"/>
  <c r="J8" i="51" s="1"/>
  <c r="AO7" i="51" s="1"/>
  <c r="AP60" i="51" s="1"/>
  <c r="N18" i="46" a="1"/>
  <c r="N18" i="46" s="1"/>
  <c r="J25" i="51" a="1"/>
  <c r="J25" i="51" s="1"/>
  <c r="AH25" i="51" s="1"/>
  <c r="AI66" i="51" s="1"/>
  <c r="K3" i="44" a="1"/>
  <c r="K3" i="44" s="1"/>
  <c r="AB4" i="44" s="1"/>
  <c r="AC59" i="44" s="1"/>
  <c r="L40" i="52" a="1"/>
  <c r="L40" i="52" s="1"/>
  <c r="AJ40" i="52" s="1"/>
  <c r="AK71" i="52" s="1"/>
  <c r="K11" i="53" a="1"/>
  <c r="K11" i="53" s="1"/>
  <c r="AS10" i="53" s="1"/>
  <c r="AT61" i="53" s="1"/>
  <c r="L48" i="51" a="1"/>
  <c r="L48" i="51" s="1"/>
  <c r="AC49" i="51" s="1"/>
  <c r="AD74" i="51" s="1"/>
  <c r="L40" i="51" a="1"/>
  <c r="L40" i="51" s="1"/>
  <c r="AJ40" i="51" s="1"/>
  <c r="AK71" i="51" s="1"/>
  <c r="H32" i="51" a="1"/>
  <c r="H32" i="51" s="1"/>
  <c r="L11" i="51" a="1"/>
  <c r="L11" i="51" s="1"/>
  <c r="AQ10" i="51" s="1"/>
  <c r="AR61" i="51" s="1"/>
  <c r="M54" i="52" a="1"/>
  <c r="M54" i="52" s="1"/>
  <c r="AD55" i="52" s="1"/>
  <c r="AE76" i="52" s="1"/>
  <c r="J44" i="52" a="1"/>
  <c r="J44" i="52" s="1"/>
  <c r="AO43" i="52" s="1"/>
  <c r="AP72" i="52" s="1"/>
  <c r="H30" i="52" a="1"/>
  <c r="H30" i="52" s="1"/>
  <c r="M55" i="53" a="1"/>
  <c r="M55" i="53" s="1"/>
  <c r="AN55" i="53" s="1"/>
  <c r="AO76" i="53" s="1"/>
  <c r="M40" i="53" a="1"/>
  <c r="M40" i="53" s="1"/>
  <c r="AN40" i="53" s="1"/>
  <c r="AO71" i="53" s="1"/>
  <c r="N39" i="53" a="1"/>
  <c r="N39" i="53" s="1"/>
  <c r="AH40" i="53" s="1"/>
  <c r="AI71" i="53" s="1"/>
  <c r="I47" i="51" a="1"/>
  <c r="I47" i="51" s="1"/>
  <c r="AN46" i="51" s="1"/>
  <c r="AO73" i="51" s="1"/>
  <c r="N46" i="51" a="1"/>
  <c r="N46" i="51" s="1"/>
  <c r="AL46" i="51" s="1"/>
  <c r="AM73" i="51" s="1"/>
  <c r="K24" i="51" a="1"/>
  <c r="K24" i="51" s="1"/>
  <c r="AB25" i="51" s="1"/>
  <c r="AC66" i="51" s="1"/>
  <c r="N18" i="51" a="1"/>
  <c r="N18" i="51" s="1"/>
  <c r="J55" i="52" a="1"/>
  <c r="J55" i="52" s="1"/>
  <c r="AH55" i="52" s="1"/>
  <c r="AI76" i="52" s="1"/>
  <c r="L51" i="52" a="1"/>
  <c r="L51" i="52" s="1"/>
  <c r="H13" i="52" a="1"/>
  <c r="H13" i="52" s="1"/>
  <c r="K4" i="47" a="1"/>
  <c r="K4" i="47" s="1"/>
  <c r="AI4" i="47" s="1"/>
  <c r="AJ59" i="47" s="1"/>
  <c r="H30" i="47" a="1"/>
  <c r="H30" i="47" s="1"/>
  <c r="K33" i="47" a="1"/>
  <c r="K33" i="47" s="1"/>
  <c r="AB34" i="47" s="1"/>
  <c r="AC69" i="47" s="1"/>
  <c r="H45" i="47" a="1"/>
  <c r="H45" i="47" s="1"/>
  <c r="K17" i="46" a="1"/>
  <c r="K17" i="46" s="1"/>
  <c r="AP16" i="46" s="1"/>
  <c r="AQ63" i="46" s="1"/>
  <c r="J27" i="46" a="1"/>
  <c r="J27" i="46" s="1"/>
  <c r="AA28" i="46" s="1"/>
  <c r="AB67" i="46" s="1"/>
  <c r="J18" i="48" a="1"/>
  <c r="J18" i="48" s="1"/>
  <c r="AD19" i="48" s="1"/>
  <c r="AE64" i="48" s="1"/>
  <c r="K34" i="48" a="1"/>
  <c r="K34" i="48" s="1"/>
  <c r="AL34" i="48" s="1"/>
  <c r="AM69" i="48" s="1"/>
  <c r="H52" i="48" a="1"/>
  <c r="H52" i="48" s="1"/>
  <c r="M5" i="47" a="1"/>
  <c r="M5" i="47" s="1"/>
  <c r="AR4" i="47" s="1"/>
  <c r="AS59" i="47" s="1"/>
  <c r="K5" i="47" a="1"/>
  <c r="K5" i="47" s="1"/>
  <c r="AP4" i="47" s="1"/>
  <c r="AQ59" i="47" s="1"/>
  <c r="K40" i="47" a="1"/>
  <c r="K40" i="47" s="1"/>
  <c r="AI40" i="47" s="1"/>
  <c r="AJ71" i="47" s="1"/>
  <c r="L51" i="47" a="1"/>
  <c r="L51" i="47" s="1"/>
  <c r="L12" i="46" a="1"/>
  <c r="L12" i="46" s="1"/>
  <c r="AC13" i="46" s="1"/>
  <c r="AD62" i="46" s="1"/>
  <c r="H13" i="46" a="1"/>
  <c r="H13" i="46" s="1"/>
  <c r="M35" i="46" a="1"/>
  <c r="M35" i="46" s="1"/>
  <c r="AR34" i="46" s="1"/>
  <c r="AS69" i="46" s="1"/>
  <c r="L20" i="48" a="1"/>
  <c r="L20" i="48" s="1"/>
  <c r="AT19" i="48" s="1"/>
  <c r="AU64" i="48" s="1"/>
  <c r="N31" i="48" a="1"/>
  <c r="N31" i="48" s="1"/>
  <c r="AO31" i="48" s="1"/>
  <c r="AP68" i="48" s="1"/>
  <c r="K51" i="48" a="1"/>
  <c r="K51" i="48" s="1"/>
  <c r="H4" i="47" a="1"/>
  <c r="H4" i="47" s="1"/>
  <c r="J39" i="47" a="1"/>
  <c r="J39" i="47" s="1"/>
  <c r="AA40" i="47" s="1"/>
  <c r="AB71" i="47" s="1"/>
  <c r="H51" i="47" a="1"/>
  <c r="H51" i="47" s="1"/>
  <c r="H5" i="46" a="1"/>
  <c r="H5" i="46" s="1"/>
  <c r="J12" i="46" a="1"/>
  <c r="J12" i="46" s="1"/>
  <c r="AA13" i="46" s="1"/>
  <c r="AB62" i="46" s="1"/>
  <c r="H43" i="46" a="1"/>
  <c r="H43" i="46" s="1"/>
  <c r="N11" i="48" a="1"/>
  <c r="N11" i="48" s="1"/>
  <c r="AV10" i="48" s="1"/>
  <c r="AW61" i="48" s="1"/>
  <c r="N25" i="48" a="1"/>
  <c r="N25" i="48" s="1"/>
  <c r="AO25" i="48" s="1"/>
  <c r="AP66" i="48" s="1"/>
  <c r="K35" i="48" a="1"/>
  <c r="K35" i="48" s="1"/>
  <c r="AS34" i="48" s="1"/>
  <c r="AT69" i="48" s="1"/>
  <c r="N55" i="48" a="1"/>
  <c r="N55" i="48" s="1"/>
  <c r="AO55" i="48" s="1"/>
  <c r="AP76" i="48" s="1"/>
  <c r="M14" i="47" a="1"/>
  <c r="M14" i="47" s="1"/>
  <c r="AR13" i="47" s="1"/>
  <c r="AS62" i="47" s="1"/>
  <c r="K29" i="47" a="1"/>
  <c r="K29" i="47" s="1"/>
  <c r="AP28" i="47" s="1"/>
  <c r="AQ67" i="47" s="1"/>
  <c r="L35" i="47" a="1"/>
  <c r="L35" i="47" s="1"/>
  <c r="AQ34" i="47" s="1"/>
  <c r="AR69" i="47" s="1"/>
  <c r="H15" i="46" a="1"/>
  <c r="H15" i="46" s="1"/>
  <c r="H14" i="46" a="1"/>
  <c r="H14" i="46" s="1"/>
  <c r="H45" i="46" a="1"/>
  <c r="H45" i="46" s="1"/>
  <c r="M31" i="46" a="1"/>
  <c r="M31" i="46" s="1"/>
  <c r="AK31" i="46" s="1"/>
  <c r="AL68" i="46" s="1"/>
  <c r="K48" i="46" a="1"/>
  <c r="K48" i="46" s="1"/>
  <c r="AB49" i="46" s="1"/>
  <c r="AC74" i="46" s="1"/>
  <c r="L43" i="45" a="1"/>
  <c r="L43" i="45" s="1"/>
  <c r="AJ43" i="45" s="1"/>
  <c r="AK72" i="45" s="1"/>
  <c r="N10" i="45" a="1"/>
  <c r="N10" i="45" s="1"/>
  <c r="AL10" i="45" s="1"/>
  <c r="AM61" i="45" s="1"/>
  <c r="J17" i="45" a="1"/>
  <c r="J17" i="45" s="1"/>
  <c r="AO16" i="45" s="1"/>
  <c r="AP63" i="45" s="1"/>
  <c r="J37" i="45" a="1"/>
  <c r="J37" i="45" s="1"/>
  <c r="AH37" i="45" s="1"/>
  <c r="AI70" i="45" s="1"/>
  <c r="H56" i="45" a="1"/>
  <c r="H56" i="45" s="1"/>
  <c r="N8" i="44" a="1"/>
  <c r="N8" i="44" s="1"/>
  <c r="AS7" i="44" s="1"/>
  <c r="AT60" i="44" s="1"/>
  <c r="K30" i="44" a="1"/>
  <c r="K30" i="44" s="1"/>
  <c r="AB31" i="44" s="1"/>
  <c r="AC68" i="44" s="1"/>
  <c r="K37" i="44" a="1"/>
  <c r="K37" i="44" s="1"/>
  <c r="AI37" i="44" s="1"/>
  <c r="AJ70" i="44" s="1"/>
  <c r="N41" i="46" a="1"/>
  <c r="N41" i="46" s="1"/>
  <c r="AS40" i="46" s="1"/>
  <c r="AT71" i="46" s="1"/>
  <c r="N43" i="45" a="1"/>
  <c r="N43" i="45" s="1"/>
  <c r="AL43" i="45" s="1"/>
  <c r="AM72" i="45" s="1"/>
  <c r="K14" i="45" a="1"/>
  <c r="K14" i="45" s="1"/>
  <c r="AP13" i="45" s="1"/>
  <c r="AQ62" i="45" s="1"/>
  <c r="L32" i="45" a="1"/>
  <c r="L32" i="45" s="1"/>
  <c r="AQ31" i="45" s="1"/>
  <c r="AR68" i="45" s="1"/>
  <c r="H40" i="45" a="1"/>
  <c r="H40" i="45" s="1"/>
  <c r="I53" i="45" a="1"/>
  <c r="I53" i="45" s="1"/>
  <c r="M17" i="44" a="1"/>
  <c r="M17" i="44" s="1"/>
  <c r="AR16" i="44" s="1"/>
  <c r="AS63" i="44" s="1"/>
  <c r="H35" i="44" a="1"/>
  <c r="H35" i="44" s="1"/>
  <c r="I46" i="44" a="1"/>
  <c r="I46" i="44" s="1"/>
  <c r="AG46" i="44" s="1"/>
  <c r="AH73" i="44" s="1"/>
  <c r="I42" i="44" a="1"/>
  <c r="I42" i="44" s="1"/>
  <c r="Z43" i="44" s="1"/>
  <c r="AA72" i="44" s="1"/>
  <c r="J38" i="46" a="1"/>
  <c r="J38" i="46" s="1"/>
  <c r="AO37" i="46" s="1"/>
  <c r="AP70" i="46" s="1"/>
  <c r="I56" i="46" a="1"/>
  <c r="I56" i="46" s="1"/>
  <c r="N17" i="45" a="1"/>
  <c r="N17" i="45" s="1"/>
  <c r="AS16" i="45" s="1"/>
  <c r="AT63" i="45" s="1"/>
  <c r="M22" i="45" a="1"/>
  <c r="M22" i="45" s="1"/>
  <c r="AK22" i="45" s="1"/>
  <c r="AL65" i="45" s="1"/>
  <c r="K28" i="45" a="1"/>
  <c r="K28" i="45" s="1"/>
  <c r="AI28" i="45" s="1"/>
  <c r="AJ67" i="45" s="1"/>
  <c r="J47" i="45" a="1"/>
  <c r="J47" i="45" s="1"/>
  <c r="AO46" i="45" s="1"/>
  <c r="AP73" i="45" s="1"/>
  <c r="J10" i="44" a="1"/>
  <c r="J10" i="44" s="1"/>
  <c r="AH10" i="44" s="1"/>
  <c r="AI61" i="44" s="1"/>
  <c r="K25" i="44" a="1"/>
  <c r="K25" i="44" s="1"/>
  <c r="AI25" i="44" s="1"/>
  <c r="AJ66" i="44" s="1"/>
  <c r="N45" i="44" a="1"/>
  <c r="N45" i="44" s="1"/>
  <c r="L25" i="46" a="1"/>
  <c r="L25" i="46" s="1"/>
  <c r="AJ25" i="46" s="1"/>
  <c r="AK66" i="46" s="1"/>
  <c r="L51" i="46" a="1"/>
  <c r="L51" i="46" s="1"/>
  <c r="H43" i="45" a="1"/>
  <c r="H43" i="45" s="1"/>
  <c r="M16" i="45" a="1"/>
  <c r="M16" i="45" s="1"/>
  <c r="AK16" i="45" s="1"/>
  <c r="AL63" i="45" s="1"/>
  <c r="I39" i="45" a="1"/>
  <c r="I39" i="45" s="1"/>
  <c r="Z40" i="45" s="1"/>
  <c r="AA71" i="45" s="1"/>
  <c r="J36" i="45" a="1"/>
  <c r="J36" i="45" s="1"/>
  <c r="AA37" i="45" s="1"/>
  <c r="AB70" i="45" s="1"/>
  <c r="K52" i="45" a="1"/>
  <c r="K52" i="45" s="1"/>
  <c r="AI52" i="45" s="1"/>
  <c r="AJ75" i="45" s="1"/>
  <c r="L12" i="44" a="1"/>
  <c r="L12" i="44" s="1"/>
  <c r="AC13" i="44" s="1"/>
  <c r="AD62" i="44" s="1"/>
  <c r="H32" i="44" a="1"/>
  <c r="H32" i="44" s="1"/>
  <c r="M41" i="44" a="1"/>
  <c r="M41" i="44" s="1"/>
  <c r="AR40" i="44" s="1"/>
  <c r="AS71" i="44" s="1"/>
  <c r="J26" i="46" a="1"/>
  <c r="J26" i="46" s="1"/>
  <c r="AO25" i="46" s="1"/>
  <c r="AP66" i="46" s="1"/>
  <c r="L42" i="46" a="1"/>
  <c r="L42" i="46" s="1"/>
  <c r="AC43" i="46" s="1"/>
  <c r="AD72" i="46" s="1"/>
  <c r="J9" i="45" a="1"/>
  <c r="J9" i="45" s="1"/>
  <c r="AA10" i="45" s="1"/>
  <c r="AB61" i="45" s="1"/>
  <c r="L19" i="45" a="1"/>
  <c r="L19" i="45" s="1"/>
  <c r="AJ19" i="45" s="1"/>
  <c r="AK64" i="45" s="1"/>
  <c r="M40" i="45" a="1"/>
  <c r="M40" i="45" s="1"/>
  <c r="AK40" i="45" s="1"/>
  <c r="AL71" i="45" s="1"/>
  <c r="N30" i="45" a="1"/>
  <c r="N30" i="45" s="1"/>
  <c r="AE31" i="45" s="1"/>
  <c r="AF68" i="45" s="1"/>
  <c r="M42" i="45" a="1"/>
  <c r="M42" i="45" s="1"/>
  <c r="AD43" i="45" s="1"/>
  <c r="AE72" i="45" s="1"/>
  <c r="K16" i="44" a="1"/>
  <c r="K16" i="44" s="1"/>
  <c r="AI16" i="44" s="1"/>
  <c r="AJ63" i="44" s="1"/>
  <c r="K6" i="44" a="1"/>
  <c r="K6" i="44" s="1"/>
  <c r="AB7" i="44" s="1"/>
  <c r="AC60" i="44" s="1"/>
  <c r="J14" i="44" a="1"/>
  <c r="J14" i="44" s="1"/>
  <c r="AO13" i="44" s="1"/>
  <c r="AP62" i="44" s="1"/>
  <c r="M33" i="46" a="1"/>
  <c r="M33" i="46" s="1"/>
  <c r="AD34" i="46" s="1"/>
  <c r="AE69" i="46" s="1"/>
  <c r="I10" i="47" a="1"/>
  <c r="I10" i="47" s="1"/>
  <c r="AG10" i="47" s="1"/>
  <c r="AH61" i="47" s="1"/>
  <c r="H18" i="47" a="1"/>
  <c r="H18" i="47" s="1"/>
  <c r="J26" i="47" a="1"/>
  <c r="J26" i="47" s="1"/>
  <c r="AO25" i="47" s="1"/>
  <c r="AP66" i="47" s="1"/>
  <c r="N55" i="47" a="1"/>
  <c r="N55" i="47" s="1"/>
  <c r="AL55" i="47" s="1"/>
  <c r="AM76" i="47" s="1"/>
  <c r="N12" i="46" a="1"/>
  <c r="N12" i="46" s="1"/>
  <c r="AE13" i="46" s="1"/>
  <c r="AF62" i="46" s="1"/>
  <c r="M37" i="46" a="1"/>
  <c r="M37" i="46" s="1"/>
  <c r="AK37" i="46" s="1"/>
  <c r="AL70" i="46" s="1"/>
  <c r="N8" i="48" a="1"/>
  <c r="N8" i="48" s="1"/>
  <c r="AV7" i="48" s="1"/>
  <c r="AW60" i="48" s="1"/>
  <c r="K20" i="48" a="1"/>
  <c r="K20" i="48" s="1"/>
  <c r="AS19" i="48" s="1"/>
  <c r="AT64" i="48" s="1"/>
  <c r="I54" i="48" a="1"/>
  <c r="I54" i="48" s="1"/>
  <c r="AC55" i="48" s="1"/>
  <c r="AD76" i="48" s="1"/>
  <c r="N10" i="47" a="1"/>
  <c r="N10" i="47" s="1"/>
  <c r="AL10" i="47" s="1"/>
  <c r="AM61" i="47" s="1"/>
  <c r="K16" i="47" a="1"/>
  <c r="K16" i="47" s="1"/>
  <c r="AI16" i="47" s="1"/>
  <c r="AJ63" i="47" s="1"/>
  <c r="I33" i="47" a="1"/>
  <c r="I33" i="47" s="1"/>
  <c r="Z34" i="47" s="1"/>
  <c r="AA69" i="47" s="1"/>
  <c r="I46" i="47" a="1"/>
  <c r="I46" i="47" s="1"/>
  <c r="AG46" i="47" s="1"/>
  <c r="AH73" i="47" s="1"/>
  <c r="J21" i="46" a="1"/>
  <c r="J21" i="46" s="1"/>
  <c r="AA22" i="46" s="1"/>
  <c r="AB65" i="46" s="1"/>
  <c r="K6" i="46" a="1"/>
  <c r="K6" i="46" s="1"/>
  <c r="AB7" i="46" s="1"/>
  <c r="AC60" i="46" s="1"/>
  <c r="L28" i="46" a="1"/>
  <c r="L28" i="46" s="1"/>
  <c r="AJ28" i="46" s="1"/>
  <c r="AK67" i="46" s="1"/>
  <c r="I28" i="48" a="1"/>
  <c r="I28" i="48" s="1"/>
  <c r="AJ28" i="48" s="1"/>
  <c r="AK67" i="48" s="1"/>
  <c r="K26" i="48" a="1"/>
  <c r="K26" i="48" s="1"/>
  <c r="AS25" i="48" s="1"/>
  <c r="AT66" i="48" s="1"/>
  <c r="L51" i="48" a="1"/>
  <c r="L51" i="48" s="1"/>
  <c r="K22" i="47" a="1"/>
  <c r="K22" i="47" s="1"/>
  <c r="AI22" i="47" s="1"/>
  <c r="AJ65" i="47" s="1"/>
  <c r="J42" i="47" a="1"/>
  <c r="J42" i="47" s="1"/>
  <c r="AA43" i="47" s="1"/>
  <c r="AB72" i="47" s="1"/>
  <c r="M46" i="47" a="1"/>
  <c r="M46" i="47" s="1"/>
  <c r="AK46" i="47" s="1"/>
  <c r="AL73" i="47" s="1"/>
  <c r="M17" i="46" a="1"/>
  <c r="M17" i="46" s="1"/>
  <c r="AR16" i="46" s="1"/>
  <c r="AS63" i="46" s="1"/>
  <c r="H8" i="46" a="1"/>
  <c r="H8" i="46" s="1"/>
  <c r="L45" i="46" a="1"/>
  <c r="L45" i="46" s="1"/>
  <c r="AC46" i="46" s="1"/>
  <c r="AD73" i="46" s="1"/>
  <c r="I11" i="48" a="1"/>
  <c r="I11" i="48" s="1"/>
  <c r="AQ10" i="48" s="1"/>
  <c r="AR61" i="48" s="1"/>
  <c r="L29" i="48" a="1"/>
  <c r="L29" i="48" s="1"/>
  <c r="AT28" i="48" s="1"/>
  <c r="AU67" i="48" s="1"/>
  <c r="J44" i="48" a="1"/>
  <c r="J44" i="48" s="1"/>
  <c r="AR43" i="48" s="1"/>
  <c r="AS72" i="48" s="1"/>
  <c r="J51" i="48" a="1"/>
  <c r="J51" i="48" s="1"/>
  <c r="L4" i="47" a="1"/>
  <c r="L4" i="47" s="1"/>
  <c r="AJ4" i="47" s="1"/>
  <c r="AK59" i="47" s="1"/>
  <c r="I24" i="47" a="1"/>
  <c r="I24" i="47" s="1"/>
  <c r="Z25" i="47" s="1"/>
  <c r="AA66" i="47" s="1"/>
  <c r="I35" i="47" a="1"/>
  <c r="I35" i="47" s="1"/>
  <c r="AN34" i="47" s="1"/>
  <c r="AO69" i="47" s="1"/>
  <c r="K3" i="46" a="1"/>
  <c r="K3" i="46" s="1"/>
  <c r="AB4" i="46" s="1"/>
  <c r="AC59" i="46" s="1"/>
  <c r="I8" i="46" a="1"/>
  <c r="I8" i="46" s="1"/>
  <c r="AN7" i="46" s="1"/>
  <c r="AO60" i="46" s="1"/>
  <c r="L31" i="46" a="1"/>
  <c r="L31" i="46" s="1"/>
  <c r="AJ31" i="46" s="1"/>
  <c r="AK68" i="46" s="1"/>
  <c r="N29" i="46" a="1"/>
  <c r="N29" i="46" s="1"/>
  <c r="AS28" i="46" s="1"/>
  <c r="AT67" i="46" s="1"/>
  <c r="I33" i="46" a="1"/>
  <c r="I33" i="46" s="1"/>
  <c r="Z34" i="46" s="1"/>
  <c r="AA69" i="46" s="1"/>
  <c r="M23" i="45" a="1"/>
  <c r="M23" i="45" s="1"/>
  <c r="AR22" i="45" s="1"/>
  <c r="AS65" i="45" s="1"/>
  <c r="M13" i="45" a="1"/>
  <c r="M13" i="45" s="1"/>
  <c r="AK13" i="45" s="1"/>
  <c r="AL62" i="45" s="1"/>
  <c r="L31" i="45" a="1"/>
  <c r="L31" i="45" s="1"/>
  <c r="AJ31" i="45" s="1"/>
  <c r="AK68" i="45" s="1"/>
  <c r="L50" i="45" a="1"/>
  <c r="L50" i="45" s="1"/>
  <c r="L54" i="45" a="1"/>
  <c r="L54" i="45" s="1"/>
  <c r="AC55" i="45" s="1"/>
  <c r="AD76" i="45" s="1"/>
  <c r="L5" i="44" a="1"/>
  <c r="L5" i="44" s="1"/>
  <c r="AQ4" i="44" s="1"/>
  <c r="AR59" i="44" s="1"/>
  <c r="L32" i="44" a="1"/>
  <c r="L32" i="44" s="1"/>
  <c r="AQ31" i="44" s="1"/>
  <c r="AR68" i="44" s="1"/>
  <c r="H31" i="44" a="1"/>
  <c r="H31" i="44" s="1"/>
  <c r="M49" i="46" a="1"/>
  <c r="M49" i="46" s="1"/>
  <c r="AK49" i="46" s="1"/>
  <c r="AL74" i="46" s="1"/>
  <c r="K6" i="45" a="1"/>
  <c r="K6" i="45" s="1"/>
  <c r="AB7" i="45" s="1"/>
  <c r="AC60" i="45" s="1"/>
  <c r="M8" i="45" a="1"/>
  <c r="M8" i="45" s="1"/>
  <c r="AR7" i="45" s="1"/>
  <c r="AS60" i="45" s="1"/>
  <c r="H35" i="45" a="1"/>
  <c r="H35" i="45" s="1"/>
  <c r="H49" i="45" a="1"/>
  <c r="H49" i="45" s="1"/>
  <c r="M11" i="44" a="1"/>
  <c r="M11" i="44" s="1"/>
  <c r="AR10" i="44" s="1"/>
  <c r="AS61" i="44" s="1"/>
  <c r="H11" i="44" a="1"/>
  <c r="H11" i="44" s="1"/>
  <c r="J12" i="44" a="1"/>
  <c r="J12" i="44" s="1"/>
  <c r="AA13" i="44" s="1"/>
  <c r="AB62" i="44" s="1"/>
  <c r="L26" i="44" a="1"/>
  <c r="L26" i="44" s="1"/>
  <c r="AQ25" i="44" s="1"/>
  <c r="AR66" i="44" s="1"/>
  <c r="K40" i="46" a="1"/>
  <c r="K40" i="46" s="1"/>
  <c r="AI40" i="46" s="1"/>
  <c r="AJ71" i="46" s="1"/>
  <c r="K47" i="46" a="1"/>
  <c r="K47" i="46" s="1"/>
  <c r="AP46" i="46" s="1"/>
  <c r="AQ73" i="46" s="1"/>
  <c r="K52" i="46" a="1"/>
  <c r="K52" i="46" s="1"/>
  <c r="AI52" i="46" s="1"/>
  <c r="AJ75" i="46" s="1"/>
  <c r="I8" i="45" a="1"/>
  <c r="I8" i="45" s="1"/>
  <c r="AN7" i="45" s="1"/>
  <c r="AO60" i="45" s="1"/>
  <c r="N26" i="45" a="1"/>
  <c r="N26" i="45" s="1"/>
  <c r="AS25" i="45" s="1"/>
  <c r="AT66" i="45" s="1"/>
  <c r="N39" i="45" a="1"/>
  <c r="N39" i="45" s="1"/>
  <c r="AE40" i="45" s="1"/>
  <c r="AF71" i="45" s="1"/>
  <c r="J55" i="45" a="1"/>
  <c r="J55" i="45" s="1"/>
  <c r="AH55" i="45" s="1"/>
  <c r="AI76" i="45" s="1"/>
  <c r="H4" i="44" a="1"/>
  <c r="H4" i="44" s="1"/>
  <c r="J22" i="44" a="1"/>
  <c r="J22" i="44" s="1"/>
  <c r="AH22" i="44" s="1"/>
  <c r="AI65" i="44" s="1"/>
  <c r="K44" i="44" a="1"/>
  <c r="K44" i="44" s="1"/>
  <c r="AP43" i="44" s="1"/>
  <c r="AQ72" i="44" s="1"/>
  <c r="M38" i="46" a="1"/>
  <c r="M38" i="46" s="1"/>
  <c r="AR37" i="46" s="1"/>
  <c r="AS70" i="46" s="1"/>
  <c r="N48" i="46" a="1"/>
  <c r="N48" i="46" s="1"/>
  <c r="AE49" i="46" s="1"/>
  <c r="AF74" i="46" s="1"/>
  <c r="J5" i="45" a="1"/>
  <c r="J5" i="45" s="1"/>
  <c r="AO4" i="45" s="1"/>
  <c r="AP59" i="45" s="1"/>
  <c r="H11" i="45" a="1"/>
  <c r="H11" i="45" s="1"/>
  <c r="L39" i="45" a="1"/>
  <c r="L39" i="45" s="1"/>
  <c r="AC40" i="45" s="1"/>
  <c r="AD71" i="45" s="1"/>
  <c r="I40" i="45" a="1"/>
  <c r="I40" i="45" s="1"/>
  <c r="AG40" i="45" s="1"/>
  <c r="AH71" i="45" s="1"/>
  <c r="M5" i="44" a="1"/>
  <c r="M5" i="44" s="1"/>
  <c r="AR4" i="44" s="1"/>
  <c r="AS59" i="44" s="1"/>
  <c r="I23" i="44" a="1"/>
  <c r="I23" i="44" s="1"/>
  <c r="AN22" i="44" s="1"/>
  <c r="AO65" i="44" s="1"/>
  <c r="J54" i="44" a="1"/>
  <c r="J54" i="44" s="1"/>
  <c r="AA55" i="44" s="1"/>
  <c r="AB76" i="44" s="1"/>
  <c r="H41" i="46" a="1"/>
  <c r="H41" i="46" s="1"/>
  <c r="H51" i="46" a="1"/>
  <c r="H51" i="46" s="1"/>
  <c r="L23" i="45" a="1"/>
  <c r="L23" i="45" s="1"/>
  <c r="AQ22" i="45" s="1"/>
  <c r="AR65" i="45" s="1"/>
  <c r="H5" i="45" a="1"/>
  <c r="H5" i="45" s="1"/>
  <c r="J32" i="45" a="1"/>
  <c r="J32" i="45" s="1"/>
  <c r="AO31" i="45" s="1"/>
  <c r="AP68" i="45" s="1"/>
  <c r="H41" i="45" a="1"/>
  <c r="H41" i="45" s="1"/>
  <c r="H46" i="45" a="1"/>
  <c r="H46" i="45" s="1"/>
  <c r="K5" i="44" a="1"/>
  <c r="K5" i="44" s="1"/>
  <c r="AP4" i="44" s="1"/>
  <c r="AQ59" i="44" s="1"/>
  <c r="I26" i="44" a="1"/>
  <c r="I26" i="44" s="1"/>
  <c r="AN25" i="44" s="1"/>
  <c r="AO66" i="44" s="1"/>
  <c r="K28" i="44" a="1"/>
  <c r="K28" i="44" s="1"/>
  <c r="AI28" i="44" s="1"/>
  <c r="AJ67" i="44" s="1"/>
  <c r="L32" i="46" a="1"/>
  <c r="L32" i="46" s="1"/>
  <c r="AQ31" i="46" s="1"/>
  <c r="AR68" i="46" s="1"/>
  <c r="I42" i="46" a="1"/>
  <c r="I42" i="46" s="1"/>
  <c r="Z43" i="46" s="1"/>
  <c r="AA72" i="46" s="1"/>
  <c r="L27" i="47" a="1"/>
  <c r="L27" i="47" s="1"/>
  <c r="AC28" i="47" s="1"/>
  <c r="AD67" i="47" s="1"/>
  <c r="I8" i="47" a="1"/>
  <c r="I8" i="47" s="1"/>
  <c r="AN7" i="47" s="1"/>
  <c r="AO60" i="47" s="1"/>
  <c r="M36" i="47" a="1"/>
  <c r="M36" i="47" s="1"/>
  <c r="AD37" i="47" s="1"/>
  <c r="AE70" i="47" s="1"/>
  <c r="H55" i="47" a="1"/>
  <c r="H55" i="47" s="1"/>
  <c r="J11" i="46" a="1"/>
  <c r="J11" i="46" s="1"/>
  <c r="AO10" i="46" s="1"/>
  <c r="AP61" i="46" s="1"/>
  <c r="M26" i="46" a="1"/>
  <c r="M26" i="46" s="1"/>
  <c r="AR25" i="46" s="1"/>
  <c r="AS66" i="46" s="1"/>
  <c r="K19" i="48" a="1"/>
  <c r="K19" i="48" s="1"/>
  <c r="AL19" i="48" s="1"/>
  <c r="AM64" i="48" s="1"/>
  <c r="J29" i="48" a="1"/>
  <c r="J29" i="48" s="1"/>
  <c r="AR28" i="48" s="1"/>
  <c r="AS67" i="48" s="1"/>
  <c r="N53" i="48" a="1"/>
  <c r="N53" i="48" s="1"/>
  <c r="J19" i="47" a="1"/>
  <c r="J19" i="47" s="1"/>
  <c r="AH19" i="47" s="1"/>
  <c r="AI64" i="47" s="1"/>
  <c r="N18" i="47" a="1"/>
  <c r="N18" i="47" s="1"/>
  <c r="N24" i="47" a="1"/>
  <c r="N24" i="47" s="1"/>
  <c r="AE25" i="47" s="1"/>
  <c r="AF66" i="47" s="1"/>
  <c r="L38" i="47" a="1"/>
  <c r="L38" i="47" s="1"/>
  <c r="AQ37" i="47" s="1"/>
  <c r="AR70" i="47" s="1"/>
  <c r="L4" i="46" a="1"/>
  <c r="L4" i="46" s="1"/>
  <c r="AJ4" i="46" s="1"/>
  <c r="AK59" i="46" s="1"/>
  <c r="J22" i="46" a="1"/>
  <c r="J22" i="46" s="1"/>
  <c r="AH22" i="46" s="1"/>
  <c r="AI65" i="46" s="1"/>
  <c r="I52" i="49" a="1"/>
  <c r="I52" i="49" s="1"/>
  <c r="AG52" i="49" s="1"/>
  <c r="AH75" i="49" s="1"/>
  <c r="N33" i="48" a="1"/>
  <c r="N33" i="48" s="1"/>
  <c r="AH34" i="48" s="1"/>
  <c r="AI69" i="48" s="1"/>
  <c r="I32" i="48" a="1"/>
  <c r="I32" i="48" s="1"/>
  <c r="AQ31" i="48" s="1"/>
  <c r="AR68" i="48" s="1"/>
  <c r="N7" i="47" a="1"/>
  <c r="N7" i="47" s="1"/>
  <c r="AL7" i="47" s="1"/>
  <c r="AM60" i="47" s="1"/>
  <c r="H6" i="47" a="1"/>
  <c r="H6" i="47" s="1"/>
  <c r="M21" i="47" a="1"/>
  <c r="M21" i="47" s="1"/>
  <c r="AD22" i="47" s="1"/>
  <c r="AE65" i="47" s="1"/>
  <c r="H43" i="47" a="1"/>
  <c r="H43" i="47" s="1"/>
  <c r="J23" i="46" a="1"/>
  <c r="J23" i="46" s="1"/>
  <c r="AO22" i="46" s="1"/>
  <c r="AP65" i="46" s="1"/>
  <c r="J10" i="46" a="1"/>
  <c r="J10" i="46" s="1"/>
  <c r="AH10" i="46" s="1"/>
  <c r="AI61" i="46" s="1"/>
  <c r="K30" i="46" a="1"/>
  <c r="K30" i="46" s="1"/>
  <c r="AB31" i="46" s="1"/>
  <c r="AC68" i="46" s="1"/>
  <c r="I6" i="48" a="1"/>
  <c r="I6" i="48" s="1"/>
  <c r="AC7" i="48" s="1"/>
  <c r="AD60" i="48" s="1"/>
  <c r="I23" i="48" a="1"/>
  <c r="I23" i="48" s="1"/>
  <c r="AQ22" i="48" s="1"/>
  <c r="AR65" i="48" s="1"/>
  <c r="J32" i="48" a="1"/>
  <c r="J32" i="48" s="1"/>
  <c r="AR31" i="48" s="1"/>
  <c r="AS68" i="48" s="1"/>
  <c r="H53" i="48" a="1"/>
  <c r="H53" i="48" s="1"/>
  <c r="N22" i="47" a="1"/>
  <c r="N22" i="47" s="1"/>
  <c r="AL22" i="47" s="1"/>
  <c r="AM65" i="47" s="1"/>
  <c r="L40" i="47" a="1"/>
  <c r="L40" i="47" s="1"/>
  <c r="AJ40" i="47" s="1"/>
  <c r="AK71" i="47" s="1"/>
  <c r="K43" i="47" a="1"/>
  <c r="K43" i="47" s="1"/>
  <c r="AI43" i="47" s="1"/>
  <c r="AJ72" i="47" s="1"/>
  <c r="I17" i="46" a="1"/>
  <c r="I17" i="46" s="1"/>
  <c r="AN16" i="46" s="1"/>
  <c r="AO63" i="46" s="1"/>
  <c r="H11" i="46" a="1"/>
  <c r="H11" i="46" s="1"/>
  <c r="N25" i="46" a="1"/>
  <c r="N25" i="46" s="1"/>
  <c r="AL25" i="46" s="1"/>
  <c r="AM66" i="46" s="1"/>
  <c r="L36" i="46" a="1"/>
  <c r="L36" i="46" s="1"/>
  <c r="AC37" i="46" s="1"/>
  <c r="AD70" i="46" s="1"/>
  <c r="K50" i="46" a="1"/>
  <c r="K50" i="46" s="1"/>
  <c r="J19" i="45" a="1"/>
  <c r="J19" i="45" s="1"/>
  <c r="AH19" i="45" s="1"/>
  <c r="AI64" i="45" s="1"/>
  <c r="H24" i="45" a="1"/>
  <c r="H24" i="45" s="1"/>
  <c r="J30" i="45" a="1"/>
  <c r="J30" i="45" s="1"/>
  <c r="AA31" i="45" s="1"/>
  <c r="AB68" i="45" s="1"/>
  <c r="M37" i="45" a="1"/>
  <c r="M37" i="45" s="1"/>
  <c r="AK37" i="45" s="1"/>
  <c r="AL70" i="45" s="1"/>
  <c r="L55" i="45" a="1"/>
  <c r="L55" i="45" s="1"/>
  <c r="AJ55" i="45" s="1"/>
  <c r="AK76" i="45" s="1"/>
  <c r="M14" i="44" a="1"/>
  <c r="M14" i="44" s="1"/>
  <c r="AR13" i="44" s="1"/>
  <c r="AS62" i="44" s="1"/>
  <c r="K21" i="44" a="1"/>
  <c r="K21" i="44" s="1"/>
  <c r="AB22" i="44" s="1"/>
  <c r="AC65" i="44" s="1"/>
  <c r="K29" i="46" a="1"/>
  <c r="K29" i="46" s="1"/>
  <c r="AP28" i="46" s="1"/>
  <c r="AQ67" i="46" s="1"/>
  <c r="I40" i="46" a="1"/>
  <c r="I40" i="46" s="1"/>
  <c r="AG40" i="46" s="1"/>
  <c r="AH71" i="46" s="1"/>
  <c r="I16" i="45" a="1"/>
  <c r="I16" i="45" s="1"/>
  <c r="AG16" i="45" s="1"/>
  <c r="AH63" i="45" s="1"/>
  <c r="I22" i="45" a="1"/>
  <c r="I22" i="45" s="1"/>
  <c r="AG22" i="45" s="1"/>
  <c r="AH65" i="45" s="1"/>
  <c r="N40" i="45" a="1"/>
  <c r="N40" i="45" s="1"/>
  <c r="AL40" i="45" s="1"/>
  <c r="AM71" i="45" s="1"/>
  <c r="I49" i="45" a="1"/>
  <c r="I49" i="45" s="1"/>
  <c r="AG49" i="45" s="1"/>
  <c r="AH74" i="45" s="1"/>
  <c r="H16" i="44" a="1"/>
  <c r="H16" i="44" s="1"/>
  <c r="N5" i="44" a="1"/>
  <c r="N5" i="44" s="1"/>
  <c r="AS4" i="44" s="1"/>
  <c r="AT59" i="44" s="1"/>
  <c r="M25" i="44" a="1"/>
  <c r="M25" i="44" s="1"/>
  <c r="AK25" i="44" s="1"/>
  <c r="AL66" i="44" s="1"/>
  <c r="L41" i="44" a="1"/>
  <c r="L41" i="44" s="1"/>
  <c r="AQ40" i="44" s="1"/>
  <c r="AR71" i="44" s="1"/>
  <c r="M45" i="46" a="1"/>
  <c r="M45" i="46" s="1"/>
  <c r="AD46" i="46" s="1"/>
  <c r="AE73" i="46" s="1"/>
  <c r="K42" i="46" a="1"/>
  <c r="K42" i="46" s="1"/>
  <c r="AB43" i="46" s="1"/>
  <c r="AC72" i="46" s="1"/>
  <c r="I55" i="46" a="1"/>
  <c r="I55" i="46" s="1"/>
  <c r="AG55" i="46" s="1"/>
  <c r="AH76" i="46" s="1"/>
  <c r="I14" i="45" a="1"/>
  <c r="I14" i="45" s="1"/>
  <c r="AN13" i="45" s="1"/>
  <c r="AO62" i="45" s="1"/>
  <c r="N27" i="45" a="1"/>
  <c r="N27" i="45" s="1"/>
  <c r="AE28" i="45" s="1"/>
  <c r="AF67" i="45" s="1"/>
  <c r="M46" i="45" a="1"/>
  <c r="M46" i="45" s="1"/>
  <c r="AK46" i="45" s="1"/>
  <c r="AL73" i="45" s="1"/>
  <c r="I50" i="45" a="1"/>
  <c r="I50" i="45" s="1"/>
  <c r="I15" i="44" a="1"/>
  <c r="I15" i="44" s="1"/>
  <c r="Z16" i="44" s="1"/>
  <c r="AA63" i="44" s="1"/>
  <c r="L33" i="44" a="1"/>
  <c r="L33" i="44" s="1"/>
  <c r="AC34" i="44" s="1"/>
  <c r="AD69" i="44" s="1"/>
  <c r="N27" i="44" a="1"/>
  <c r="N27" i="44" s="1"/>
  <c r="H31" i="46" a="1"/>
  <c r="H31" i="46" s="1"/>
  <c r="J42" i="46" a="1"/>
  <c r="J42" i="46" s="1"/>
  <c r="AA43" i="46" s="1"/>
  <c r="AB72" i="46" s="1"/>
  <c r="N13" i="45" a="1"/>
  <c r="N13" i="45" s="1"/>
  <c r="AL13" i="45" s="1"/>
  <c r="AM62" i="45" s="1"/>
  <c r="J10" i="45" a="1"/>
  <c r="J10" i="45" s="1"/>
  <c r="AH10" i="45" s="1"/>
  <c r="AI61" i="45" s="1"/>
  <c r="J28" i="45" a="1"/>
  <c r="J28" i="45" s="1"/>
  <c r="AH28" i="45" s="1"/>
  <c r="AI67" i="45" s="1"/>
  <c r="I42" i="45" a="1"/>
  <c r="I42" i="45" s="1"/>
  <c r="Z43" i="45" s="1"/>
  <c r="AA72" i="45" s="1"/>
  <c r="J16" i="44" a="1"/>
  <c r="J16" i="44" s="1"/>
  <c r="AH16" i="44" s="1"/>
  <c r="AI63" i="44" s="1"/>
  <c r="K26" i="44" a="1"/>
  <c r="K26" i="44" s="1"/>
  <c r="AP25" i="44" s="1"/>
  <c r="AQ66" i="44" s="1"/>
  <c r="J45" i="44" a="1"/>
  <c r="J45" i="44" s="1"/>
  <c r="AA46" i="44" s="1"/>
  <c r="AB73" i="44" s="1"/>
  <c r="J43" i="44" a="1"/>
  <c r="J43" i="44" s="1"/>
  <c r="AH43" i="44" s="1"/>
  <c r="AI72" i="44" s="1"/>
  <c r="J32" i="46" a="1"/>
  <c r="J32" i="46" s="1"/>
  <c r="AO31" i="46" s="1"/>
  <c r="AP68" i="46" s="1"/>
  <c r="H49" i="46" a="1"/>
  <c r="H49" i="46" s="1"/>
  <c r="J13" i="47" a="1"/>
  <c r="J13" i="47" s="1"/>
  <c r="AH13" i="47" s="1"/>
  <c r="AI62" i="47" s="1"/>
  <c r="J36" i="47" a="1"/>
  <c r="J36" i="47" s="1"/>
  <c r="AA37" i="47" s="1"/>
  <c r="AB70" i="47" s="1"/>
  <c r="N41" i="47" a="1"/>
  <c r="N41" i="47" s="1"/>
  <c r="AS40" i="47" s="1"/>
  <c r="AT71" i="47" s="1"/>
  <c r="I53" i="47" a="1"/>
  <c r="I53" i="47" s="1"/>
  <c r="H22" i="46" a="1"/>
  <c r="H22" i="46" s="1"/>
  <c r="L34" i="46" a="1"/>
  <c r="L34" i="46" s="1"/>
  <c r="AJ34" i="46" s="1"/>
  <c r="AK69" i="46" s="1"/>
  <c r="I5" i="48" a="1"/>
  <c r="I5" i="48" s="1"/>
  <c r="AQ4" i="48" s="1"/>
  <c r="AR59" i="48" s="1"/>
  <c r="J22" i="48" a="1"/>
  <c r="J22" i="48" s="1"/>
  <c r="AK22" i="48" s="1"/>
  <c r="AL65" i="48" s="1"/>
  <c r="L56" i="48" a="1"/>
  <c r="L56" i="48" s="1"/>
  <c r="H27" i="47" a="1"/>
  <c r="H27" i="47" s="1"/>
  <c r="N8" i="47" a="1"/>
  <c r="N8" i="47" s="1"/>
  <c r="AS7" i="47" s="1"/>
  <c r="AT60" i="47" s="1"/>
  <c r="K41" i="47" a="1"/>
  <c r="K41" i="47" s="1"/>
  <c r="AP40" i="47" s="1"/>
  <c r="AQ71" i="47" s="1"/>
  <c r="N48" i="47" a="1"/>
  <c r="N48" i="47" s="1"/>
  <c r="AE49" i="47" s="1"/>
  <c r="AF74" i="47" s="1"/>
  <c r="J14" i="46" a="1"/>
  <c r="J14" i="46" s="1"/>
  <c r="AO13" i="46" s="1"/>
  <c r="AP62" i="46" s="1"/>
  <c r="I10" i="46" a="1"/>
  <c r="I10" i="46" s="1"/>
  <c r="AG10" i="46" s="1"/>
  <c r="AH61" i="46" s="1"/>
  <c r="L11" i="48" a="1"/>
  <c r="L11" i="48" s="1"/>
  <c r="AT10" i="48" s="1"/>
  <c r="AU61" i="48" s="1"/>
  <c r="N40" i="48" a="1"/>
  <c r="N40" i="48" s="1"/>
  <c r="AO40" i="48" s="1"/>
  <c r="AP71" i="48" s="1"/>
  <c r="M42" i="48" a="1"/>
  <c r="M42" i="48" s="1"/>
  <c r="AG43" i="48" s="1"/>
  <c r="AH72" i="48" s="1"/>
  <c r="L21" i="47" a="1"/>
  <c r="L21" i="47" s="1"/>
  <c r="AC22" i="47" s="1"/>
  <c r="AD65" i="47" s="1"/>
  <c r="N16" i="47" a="1"/>
  <c r="N16" i="47" s="1"/>
  <c r="AL16" i="47" s="1"/>
  <c r="AM63" i="47" s="1"/>
  <c r="L25" i="47" a="1"/>
  <c r="L25" i="47" s="1"/>
  <c r="AJ25" i="47" s="1"/>
  <c r="AK66" i="47" s="1"/>
  <c r="M49" i="47" a="1"/>
  <c r="M49" i="47" s="1"/>
  <c r="AK49" i="47" s="1"/>
  <c r="AL74" i="47" s="1"/>
  <c r="H24" i="46" a="1"/>
  <c r="H24" i="46" s="1"/>
  <c r="J16" i="46" a="1"/>
  <c r="J16" i="46" s="1"/>
  <c r="AH16" i="46" s="1"/>
  <c r="AI63" i="46" s="1"/>
  <c r="H25" i="46" a="1"/>
  <c r="H25" i="46" s="1"/>
  <c r="I12" i="48" a="1"/>
  <c r="I12" i="48" s="1"/>
  <c r="AC13" i="48" s="1"/>
  <c r="AD62" i="48" s="1"/>
  <c r="M17" i="48" a="1"/>
  <c r="M17" i="48" s="1"/>
  <c r="AU16" i="48" s="1"/>
  <c r="AV63" i="48" s="1"/>
  <c r="J39" i="48" a="1"/>
  <c r="J39" i="48" s="1"/>
  <c r="AD40" i="48" s="1"/>
  <c r="AE71" i="48" s="1"/>
  <c r="I53" i="48" a="1"/>
  <c r="I53" i="48" s="1"/>
  <c r="L6" i="47" a="1"/>
  <c r="L6" i="47" s="1"/>
  <c r="AC7" i="47" s="1"/>
  <c r="AD60" i="47" s="1"/>
  <c r="N25" i="47" a="1"/>
  <c r="N25" i="47" s="1"/>
  <c r="AL25" i="47" s="1"/>
  <c r="AM66" i="47" s="1"/>
  <c r="K51" i="47" a="1"/>
  <c r="K51" i="47" s="1"/>
  <c r="L24" i="46" a="1"/>
  <c r="L24" i="46" s="1"/>
  <c r="AC25" i="46" s="1"/>
  <c r="AD66" i="46" s="1"/>
  <c r="H17" i="46" a="1"/>
  <c r="H17" i="46" s="1"/>
  <c r="I37" i="46" a="1"/>
  <c r="I37" i="46" s="1"/>
  <c r="AG37" i="46" s="1"/>
  <c r="AH70" i="46" s="1"/>
  <c r="K35" i="46" a="1"/>
  <c r="K35" i="46" s="1"/>
  <c r="AP34" i="46" s="1"/>
  <c r="AQ69" i="46" s="1"/>
  <c r="H48" i="46" a="1"/>
  <c r="H48" i="46" s="1"/>
  <c r="K4" i="45" a="1"/>
  <c r="K4" i="45" s="1"/>
  <c r="AI4" i="45" s="1"/>
  <c r="AJ59" i="45" s="1"/>
  <c r="K10" i="45" a="1"/>
  <c r="K10" i="45" s="1"/>
  <c r="AI10" i="45" s="1"/>
  <c r="AJ61" i="45" s="1"/>
  <c r="K29" i="45" a="1"/>
  <c r="K29" i="45" s="1"/>
  <c r="AP28" i="45" s="1"/>
  <c r="AQ67" i="45" s="1"/>
  <c r="M48" i="45" a="1"/>
  <c r="M48" i="45" s="1"/>
  <c r="AD49" i="45" s="1"/>
  <c r="AE74" i="45" s="1"/>
  <c r="L51" i="45" a="1"/>
  <c r="L51" i="45" s="1"/>
  <c r="I17" i="44" a="1"/>
  <c r="I17" i="44" s="1"/>
  <c r="AN16" i="44" s="1"/>
  <c r="AO63" i="44" s="1"/>
  <c r="M33" i="44" a="1"/>
  <c r="M33" i="44" s="1"/>
  <c r="AD34" i="44" s="1"/>
  <c r="AE69" i="44" s="1"/>
  <c r="J36" i="46" a="1"/>
  <c r="J36" i="46" s="1"/>
  <c r="AA37" i="46" s="1"/>
  <c r="AB70" i="46" s="1"/>
  <c r="I49" i="46" a="1"/>
  <c r="I49" i="46" s="1"/>
  <c r="AG49" i="46" s="1"/>
  <c r="AH74" i="46" s="1"/>
  <c r="L5" i="45" a="1"/>
  <c r="L5" i="45" s="1"/>
  <c r="AQ4" i="45" s="1"/>
  <c r="AR59" i="45" s="1"/>
  <c r="H26" i="45" a="1"/>
  <c r="H26" i="45" s="1"/>
  <c r="K34" i="45" a="1"/>
  <c r="K34" i="45" s="1"/>
  <c r="AI34" i="45" s="1"/>
  <c r="AJ69" i="45" s="1"/>
  <c r="H36" i="45" a="1"/>
  <c r="H36" i="45" s="1"/>
  <c r="M20" i="44" a="1"/>
  <c r="M20" i="44" s="1"/>
  <c r="AR19" i="44" s="1"/>
  <c r="AS64" i="44" s="1"/>
  <c r="I19" i="44" a="1"/>
  <c r="I19" i="44" s="1"/>
  <c r="AG19" i="44" s="1"/>
  <c r="AH64" i="44" s="1"/>
  <c r="H24" i="44" a="1"/>
  <c r="H24" i="44" s="1"/>
  <c r="L40" i="44" a="1"/>
  <c r="L40" i="44" s="1"/>
  <c r="AJ40" i="44" s="1"/>
  <c r="AK71" i="44" s="1"/>
  <c r="N39" i="46" a="1"/>
  <c r="N39" i="46" s="1"/>
  <c r="AE40" i="46" s="1"/>
  <c r="AF71" i="46" s="1"/>
  <c r="M51" i="46" a="1"/>
  <c r="M51" i="46" s="1"/>
  <c r="J35" i="45" a="1"/>
  <c r="J35" i="45" s="1"/>
  <c r="AO34" i="45" s="1"/>
  <c r="AP69" i="45" s="1"/>
  <c r="I19" i="45" a="1"/>
  <c r="I19" i="45" s="1"/>
  <c r="AG19" i="45" s="1"/>
  <c r="AH64" i="45" s="1"/>
  <c r="J21" i="45" a="1"/>
  <c r="J21" i="45" s="1"/>
  <c r="AA22" i="45" s="1"/>
  <c r="AB65" i="45" s="1"/>
  <c r="H45" i="45" a="1"/>
  <c r="H45" i="45" s="1"/>
  <c r="M56" i="45" a="1"/>
  <c r="M56" i="45" s="1"/>
  <c r="N28" i="44" a="1"/>
  <c r="N28" i="44" s="1"/>
  <c r="AL28" i="44" s="1"/>
  <c r="AM67" i="44" s="1"/>
  <c r="K35" i="44" a="1"/>
  <c r="K35" i="44" s="1"/>
  <c r="AP34" i="44" s="1"/>
  <c r="AQ69" i="44" s="1"/>
  <c r="H41" i="44" a="1"/>
  <c r="H41" i="44" s="1"/>
  <c r="J37" i="46" a="1"/>
  <c r="J37" i="46" s="1"/>
  <c r="AH37" i="46" s="1"/>
  <c r="AI70" i="46" s="1"/>
  <c r="H56" i="46" a="1"/>
  <c r="H56" i="46" s="1"/>
  <c r="J4" i="45" a="1"/>
  <c r="J4" i="45" s="1"/>
  <c r="AH4" i="45" s="1"/>
  <c r="AI59" i="45" s="1"/>
  <c r="H22" i="45" a="1"/>
  <c r="H22" i="45" s="1"/>
  <c r="M39" i="45" a="1"/>
  <c r="M39" i="45" s="1"/>
  <c r="AD40" i="45" s="1"/>
  <c r="AE71" i="45" s="1"/>
  <c r="I43" i="45" a="1"/>
  <c r="I43" i="45" s="1"/>
  <c r="AG43" i="45" s="1"/>
  <c r="AH72" i="45" s="1"/>
  <c r="K20" i="44" a="1"/>
  <c r="K20" i="44" s="1"/>
  <c r="AP19" i="44" s="1"/>
  <c r="AQ64" i="44" s="1"/>
  <c r="H27" i="44" a="1"/>
  <c r="H27" i="44" s="1"/>
  <c r="M43" i="44" a="1"/>
  <c r="M43" i="44" s="1"/>
  <c r="AK43" i="44" s="1"/>
  <c r="AL72" i="44" s="1"/>
  <c r="J49" i="44" a="1"/>
  <c r="J49" i="44" s="1"/>
  <c r="AH49" i="44" s="1"/>
  <c r="AI74" i="44" s="1"/>
  <c r="L38" i="46" a="1"/>
  <c r="L38" i="46" s="1"/>
  <c r="AQ37" i="46" s="1"/>
  <c r="AR70" i="46" s="1"/>
  <c r="H46" i="46" a="1"/>
  <c r="H46" i="46" s="1"/>
  <c r="H15" i="45" a="1"/>
  <c r="H15" i="45" s="1"/>
  <c r="M11" i="45" a="1"/>
  <c r="M11" i="45" s="1"/>
  <c r="AR10" i="45" s="1"/>
  <c r="AS61" i="45" s="1"/>
  <c r="L41" i="48" a="1"/>
  <c r="L41" i="48" s="1"/>
  <c r="AT40" i="48" s="1"/>
  <c r="AU71" i="48" s="1"/>
  <c r="K13" i="47" a="1"/>
  <c r="K13" i="47" s="1"/>
  <c r="AI13" i="47" s="1"/>
  <c r="AJ62" i="47" s="1"/>
  <c r="M35" i="47" a="1"/>
  <c r="M35" i="47" s="1"/>
  <c r="AR34" i="47" s="1"/>
  <c r="AS69" i="47" s="1"/>
  <c r="L34" i="47" a="1"/>
  <c r="L34" i="47" s="1"/>
  <c r="AJ34" i="47" s="1"/>
  <c r="AK69" i="47" s="1"/>
  <c r="N3" i="46" a="1"/>
  <c r="N3" i="46" s="1"/>
  <c r="AE4" i="46" s="1"/>
  <c r="AF59" i="46" s="1"/>
  <c r="K9" i="46" a="1"/>
  <c r="K9" i="46" s="1"/>
  <c r="AB10" i="46" s="1"/>
  <c r="AC61" i="46" s="1"/>
  <c r="H28" i="46" a="1"/>
  <c r="H28" i="46" s="1"/>
  <c r="N19" i="48" a="1"/>
  <c r="N19" i="48" s="1"/>
  <c r="AO19" i="48" s="1"/>
  <c r="AP64" i="48" s="1"/>
  <c r="J36" i="48" a="1"/>
  <c r="J36" i="48" s="1"/>
  <c r="AD37" i="48" s="1"/>
  <c r="AE70" i="48" s="1"/>
  <c r="M56" i="48" a="1"/>
  <c r="M56" i="48" s="1"/>
  <c r="N14" i="47" a="1"/>
  <c r="N14" i="47" s="1"/>
  <c r="AS13" i="47" s="1"/>
  <c r="AT62" i="47" s="1"/>
  <c r="K24" i="47" a="1"/>
  <c r="K24" i="47" s="1"/>
  <c r="AB25" i="47" s="1"/>
  <c r="AC66" i="47" s="1"/>
  <c r="M29" i="47" a="1"/>
  <c r="M29" i="47" s="1"/>
  <c r="AR28" i="47" s="1"/>
  <c r="AS67" i="47" s="1"/>
  <c r="I52" i="47" a="1"/>
  <c r="I52" i="47" s="1"/>
  <c r="AG52" i="47" s="1"/>
  <c r="AH75" i="47" s="1"/>
  <c r="N23" i="46" a="1"/>
  <c r="N23" i="46" s="1"/>
  <c r="AS22" i="46" s="1"/>
  <c r="AT65" i="46" s="1"/>
  <c r="K23" i="46" a="1"/>
  <c r="K23" i="46" s="1"/>
  <c r="AP22" i="46" s="1"/>
  <c r="AQ65" i="46" s="1"/>
  <c r="K14" i="48" a="1"/>
  <c r="K14" i="48" s="1"/>
  <c r="AS13" i="48" s="1"/>
  <c r="AT62" i="48" s="1"/>
  <c r="N34" i="48" a="1"/>
  <c r="N34" i="48" s="1"/>
  <c r="AO34" i="48" s="1"/>
  <c r="AP69" i="48" s="1"/>
  <c r="H25" i="48" a="1"/>
  <c r="H25" i="48" s="1"/>
  <c r="K11" i="47" a="1"/>
  <c r="K11" i="47" s="1"/>
  <c r="AP10" i="47" s="1"/>
  <c r="AQ61" i="47" s="1"/>
  <c r="N19" i="47" a="1"/>
  <c r="N19" i="47" s="1"/>
  <c r="AL19" i="47" s="1"/>
  <c r="AM64" i="47" s="1"/>
  <c r="N47" i="47" a="1"/>
  <c r="N47" i="47" s="1"/>
  <c r="AS46" i="47" s="1"/>
  <c r="AT73" i="47" s="1"/>
  <c r="I41" i="47" a="1"/>
  <c r="I41" i="47" s="1"/>
  <c r="AN40" i="47" s="1"/>
  <c r="AO71" i="47" s="1"/>
  <c r="M21" i="46" a="1"/>
  <c r="M21" i="46" s="1"/>
  <c r="AD22" i="46" s="1"/>
  <c r="AE65" i="46" s="1"/>
  <c r="H18" i="46" a="1"/>
  <c r="H18" i="46" s="1"/>
  <c r="J29" i="46" a="1"/>
  <c r="J29" i="46" s="1"/>
  <c r="AO28" i="46" s="1"/>
  <c r="AP67" i="46" s="1"/>
  <c r="M20" i="48" a="1"/>
  <c r="M20" i="48" s="1"/>
  <c r="AU19" i="48" s="1"/>
  <c r="AV64" i="48" s="1"/>
  <c r="M36" i="48" a="1"/>
  <c r="M36" i="48" s="1"/>
  <c r="AG37" i="48" s="1"/>
  <c r="AH70" i="48" s="1"/>
  <c r="J27" i="48" a="1"/>
  <c r="J27" i="48" s="1"/>
  <c r="AD28" i="48" s="1"/>
  <c r="AE67" i="48" s="1"/>
  <c r="K23" i="47" a="1"/>
  <c r="K23" i="47" s="1"/>
  <c r="AP22" i="47" s="1"/>
  <c r="AQ65" i="47" s="1"/>
  <c r="J16" i="47" a="1"/>
  <c r="J16" i="47" s="1"/>
  <c r="AH16" i="47" s="1"/>
  <c r="AI63" i="47" s="1"/>
  <c r="N35" i="47" a="1"/>
  <c r="N35" i="47" s="1"/>
  <c r="AS34" i="47" s="1"/>
  <c r="AT69" i="47" s="1"/>
  <c r="L43" i="47" a="1"/>
  <c r="L43" i="47" s="1"/>
  <c r="AJ43" i="47" s="1"/>
  <c r="AK72" i="47" s="1"/>
  <c r="L8" i="46" a="1"/>
  <c r="L8" i="46" s="1"/>
  <c r="AQ7" i="46" s="1"/>
  <c r="AR60" i="46" s="1"/>
  <c r="L18" i="46" a="1"/>
  <c r="L18" i="46" s="1"/>
  <c r="AC19" i="46" s="1"/>
  <c r="AD64" i="46" s="1"/>
  <c r="M32" i="46" a="1"/>
  <c r="M32" i="46" s="1"/>
  <c r="AR31" i="46" s="1"/>
  <c r="AS68" i="46" s="1"/>
  <c r="N34" i="46" a="1"/>
  <c r="N34" i="46" s="1"/>
  <c r="AL34" i="46" s="1"/>
  <c r="AM69" i="46" s="1"/>
  <c r="L46" i="46" a="1"/>
  <c r="L46" i="46" s="1"/>
  <c r="AJ46" i="46" s="1"/>
  <c r="AK73" i="46" s="1"/>
  <c r="I15" i="45" a="1"/>
  <c r="I15" i="45" s="1"/>
  <c r="Z16" i="45" s="1"/>
  <c r="AA63" i="45" s="1"/>
  <c r="I26" i="45" a="1"/>
  <c r="I26" i="45" s="1"/>
  <c r="AN25" i="45" s="1"/>
  <c r="AO66" i="45" s="1"/>
  <c r="H34" i="45" a="1"/>
  <c r="H34" i="45" s="1"/>
  <c r="I45" i="45" a="1"/>
  <c r="I45" i="45" s="1"/>
  <c r="Z46" i="45" s="1"/>
  <c r="AA73" i="45" s="1"/>
  <c r="L3" i="44" a="1"/>
  <c r="L3" i="44" s="1"/>
  <c r="AC4" i="44" s="1"/>
  <c r="AD59" i="44" s="1"/>
  <c r="J11" i="44" a="1"/>
  <c r="J11" i="44" s="1"/>
  <c r="AO10" i="44" s="1"/>
  <c r="AP61" i="44" s="1"/>
  <c r="M35" i="44" a="1"/>
  <c r="M35" i="44" s="1"/>
  <c r="AR34" i="44" s="1"/>
  <c r="AS69" i="44" s="1"/>
  <c r="K36" i="46" a="1"/>
  <c r="K36" i="46" s="1"/>
  <c r="AB37" i="46" s="1"/>
  <c r="AC70" i="46" s="1"/>
  <c r="I48" i="46" a="1"/>
  <c r="I48" i="46" s="1"/>
  <c r="Z49" i="46" s="1"/>
  <c r="AA74" i="46" s="1"/>
  <c r="I13" i="45" a="1"/>
  <c r="I13" i="45" s="1"/>
  <c r="AG13" i="45" s="1"/>
  <c r="AH62" i="45" s="1"/>
  <c r="K27" i="45" a="1"/>
  <c r="K27" i="45" s="1"/>
  <c r="AB28" i="45" s="1"/>
  <c r="AC67" i="45" s="1"/>
  <c r="J18" i="45" a="1"/>
  <c r="J18" i="45" s="1"/>
  <c r="AA19" i="45" s="1"/>
  <c r="AB64" i="45" s="1"/>
  <c r="I47" i="45" a="1"/>
  <c r="I47" i="45" s="1"/>
  <c r="AN46" i="45" s="1"/>
  <c r="AO73" i="45" s="1"/>
  <c r="K10" i="44" a="1"/>
  <c r="K10" i="44" s="1"/>
  <c r="AI10" i="44" s="1"/>
  <c r="AJ61" i="44" s="1"/>
  <c r="J30" i="44" a="1"/>
  <c r="J30" i="44" s="1"/>
  <c r="AA31" i="44" s="1"/>
  <c r="AB68" i="44" s="1"/>
  <c r="J21" i="44" a="1"/>
  <c r="J21" i="44" s="1"/>
  <c r="AA22" i="44" s="1"/>
  <c r="AB65" i="44" s="1"/>
  <c r="N47" i="44" a="1"/>
  <c r="N47" i="44" s="1"/>
  <c r="AS46" i="44" s="1"/>
  <c r="AT73" i="44" s="1"/>
  <c r="I29" i="46" a="1"/>
  <c r="I29" i="46" s="1"/>
  <c r="AN28" i="46" s="1"/>
  <c r="AO67" i="46" s="1"/>
  <c r="K41" i="46" a="1"/>
  <c r="K41" i="46" s="1"/>
  <c r="AP40" i="46" s="1"/>
  <c r="AQ71" i="46" s="1"/>
  <c r="N5" i="45" a="1"/>
  <c r="N5" i="45" s="1"/>
  <c r="AS4" i="45" s="1"/>
  <c r="AT59" i="45" s="1"/>
  <c r="J7" i="45" a="1"/>
  <c r="J7" i="45" s="1"/>
  <c r="AH7" i="45" s="1"/>
  <c r="AI60" i="45" s="1"/>
  <c r="L36" i="45" a="1"/>
  <c r="L36" i="45" s="1"/>
  <c r="AC37" i="45" s="1"/>
  <c r="AD70" i="45" s="1"/>
  <c r="I31" i="45" a="1"/>
  <c r="I31" i="45" s="1"/>
  <c r="AG31" i="45" s="1"/>
  <c r="AH68" i="45" s="1"/>
  <c r="M53" i="45" a="1"/>
  <c r="M53" i="45" s="1"/>
  <c r="J5" i="44" a="1"/>
  <c r="J5" i="44" s="1"/>
  <c r="AO4" i="44" s="1"/>
  <c r="AP59" i="44" s="1"/>
  <c r="N12" i="44" a="1"/>
  <c r="N12" i="44" s="1"/>
  <c r="AE13" i="44" s="1"/>
  <c r="AF62" i="44" s="1"/>
  <c r="M48" i="44" a="1"/>
  <c r="M48" i="44" s="1"/>
  <c r="AD49" i="44" s="1"/>
  <c r="AE74" i="44" s="1"/>
  <c r="N38" i="46" a="1"/>
  <c r="N38" i="46" s="1"/>
  <c r="AS37" i="46" s="1"/>
  <c r="AT70" i="46" s="1"/>
  <c r="M56" i="46" a="1"/>
  <c r="M56" i="46" s="1"/>
  <c r="K8" i="45" a="1"/>
  <c r="K8" i="45" s="1"/>
  <c r="AP7" i="45" s="1"/>
  <c r="AQ60" i="45" s="1"/>
  <c r="M26" i="45" a="1"/>
  <c r="M26" i="45" s="1"/>
  <c r="AR25" i="45" s="1"/>
  <c r="AS66" i="45" s="1"/>
  <c r="M29" i="45" a="1"/>
  <c r="M29" i="45" s="1"/>
  <c r="AR28" i="45" s="1"/>
  <c r="AS67" i="45" s="1"/>
  <c r="N48" i="45" a="1"/>
  <c r="N48" i="45" s="1"/>
  <c r="AE49" i="45" s="1"/>
  <c r="AF74" i="45" s="1"/>
  <c r="K13" i="44" a="1"/>
  <c r="K13" i="44" s="1"/>
  <c r="AI13" i="44" s="1"/>
  <c r="AJ62" i="44" s="1"/>
  <c r="K32" i="44" a="1"/>
  <c r="K32" i="44" s="1"/>
  <c r="AP31" i="44" s="1"/>
  <c r="AQ68" i="44" s="1"/>
  <c r="L37" i="44" a="1"/>
  <c r="L37" i="44" s="1"/>
  <c r="AJ37" i="44" s="1"/>
  <c r="AK70" i="44" s="1"/>
  <c r="N50" i="44" a="1"/>
  <c r="N50" i="44" s="1"/>
  <c r="K37" i="46" a="1"/>
  <c r="K37" i="46" s="1"/>
  <c r="AI37" i="46" s="1"/>
  <c r="AJ70" i="46" s="1"/>
  <c r="L56" i="46" a="1"/>
  <c r="L56" i="46" s="1"/>
  <c r="N8" i="45" a="1"/>
  <c r="N8" i="45" s="1"/>
  <c r="AS7" i="45" s="1"/>
  <c r="AT60" i="45" s="1"/>
  <c r="J26" i="45" a="1"/>
  <c r="J26" i="45" s="1"/>
  <c r="AO25" i="45" s="1"/>
  <c r="AP66" i="45" s="1"/>
  <c r="N29" i="45" a="1"/>
  <c r="N29" i="45" s="1"/>
  <c r="AS28" i="45" s="1"/>
  <c r="AT67" i="45" s="1"/>
  <c r="I35" i="45" a="1"/>
  <c r="I35" i="45" s="1"/>
  <c r="AN34" i="45" s="1"/>
  <c r="AO69" i="45" s="1"/>
  <c r="I54" i="45" a="1"/>
  <c r="I54" i="45" s="1"/>
  <c r="Z55" i="45" s="1"/>
  <c r="AA76" i="45" s="1"/>
  <c r="K17" i="44" a="1"/>
  <c r="K17" i="44" s="1"/>
  <c r="AP16" i="44" s="1"/>
  <c r="AQ63" i="44" s="1"/>
  <c r="M34" i="44" a="1"/>
  <c r="M34" i="44" s="1"/>
  <c r="AK34" i="44" s="1"/>
  <c r="AL69" i="44" s="1"/>
  <c r="I18" i="46" a="1"/>
  <c r="I18" i="46" s="1"/>
  <c r="Z19" i="46" s="1"/>
  <c r="AA64" i="46" s="1"/>
  <c r="N48" i="48" a="1"/>
  <c r="N48" i="48" s="1"/>
  <c r="AH49" i="48" s="1"/>
  <c r="AI74" i="48" s="1"/>
  <c r="I4" i="47" a="1"/>
  <c r="I4" i="47" s="1"/>
  <c r="AG4" i="47" s="1"/>
  <c r="AH59" i="47" s="1"/>
  <c r="M20" i="47" a="1"/>
  <c r="M20" i="47" s="1"/>
  <c r="AR19" i="47" s="1"/>
  <c r="AS64" i="47" s="1"/>
  <c r="M44" i="47" a="1"/>
  <c r="M44" i="47" s="1"/>
  <c r="AR43" i="47" s="1"/>
  <c r="AS72" i="47" s="1"/>
  <c r="I11" i="46" a="1"/>
  <c r="I11" i="46" s="1"/>
  <c r="AN10" i="46" s="1"/>
  <c r="AO61" i="46" s="1"/>
  <c r="M22" i="46" a="1"/>
  <c r="M22" i="46" s="1"/>
  <c r="AK22" i="46" s="1"/>
  <c r="AL65" i="46" s="1"/>
  <c r="J3" i="48" a="1"/>
  <c r="J3" i="48" s="1"/>
  <c r="AD4" i="48" s="1"/>
  <c r="AE59" i="48" s="1"/>
  <c r="L26" i="48" a="1"/>
  <c r="L26" i="48" s="1"/>
  <c r="AT25" i="48" s="1"/>
  <c r="AU66" i="48" s="1"/>
  <c r="I42" i="48" a="1"/>
  <c r="I42" i="48" s="1"/>
  <c r="AC43" i="48" s="1"/>
  <c r="AD72" i="48" s="1"/>
  <c r="H51" i="48" a="1"/>
  <c r="H51" i="48" s="1"/>
  <c r="J18" i="47" a="1"/>
  <c r="J18" i="47" s="1"/>
  <c r="AA19" i="47" s="1"/>
  <c r="AB64" i="47" s="1"/>
  <c r="N39" i="47" a="1"/>
  <c r="N39" i="47" s="1"/>
  <c r="AE40" i="47" s="1"/>
  <c r="AF71" i="47" s="1"/>
  <c r="L39" i="47" a="1"/>
  <c r="L39" i="47" s="1"/>
  <c r="AC40" i="47" s="1"/>
  <c r="AD71" i="47" s="1"/>
  <c r="K53" i="47" a="1"/>
  <c r="K53" i="47" s="1"/>
  <c r="M24" i="46" a="1"/>
  <c r="M24" i="46" s="1"/>
  <c r="AD25" i="46" s="1"/>
  <c r="AE66" i="46" s="1"/>
  <c r="N16" i="46" a="1"/>
  <c r="N16" i="46" s="1"/>
  <c r="AL16" i="46" s="1"/>
  <c r="AM63" i="46" s="1"/>
  <c r="L9" i="48" a="1"/>
  <c r="L9" i="48" s="1"/>
  <c r="AF10" i="48" s="1"/>
  <c r="AG61" i="48" s="1"/>
  <c r="H23" i="48" a="1"/>
  <c r="H23" i="48" s="1"/>
  <c r="N52" i="48" a="1"/>
  <c r="N52" i="48" s="1"/>
  <c r="AO52" i="48" s="1"/>
  <c r="AP75" i="48" s="1"/>
  <c r="K20" i="47" a="1"/>
  <c r="K20" i="47" s="1"/>
  <c r="AP19" i="47" s="1"/>
  <c r="AQ64" i="47" s="1"/>
  <c r="I30" i="47" a="1"/>
  <c r="I30" i="47" s="1"/>
  <c r="Z31" i="47" s="1"/>
  <c r="AA68" i="47" s="1"/>
  <c r="I31" i="47" a="1"/>
  <c r="I31" i="47" s="1"/>
  <c r="AG31" i="47" s="1"/>
  <c r="AH68" i="47" s="1"/>
  <c r="K48" i="47" a="1"/>
  <c r="K48" i="47" s="1"/>
  <c r="AB49" i="47" s="1"/>
  <c r="AC74" i="47" s="1"/>
  <c r="J15" i="46" a="1"/>
  <c r="J15" i="46" s="1"/>
  <c r="AA16" i="46" s="1"/>
  <c r="AB63" i="46" s="1"/>
  <c r="L37" i="46" a="1"/>
  <c r="L37" i="46" s="1"/>
  <c r="AJ37" i="46" s="1"/>
  <c r="AK70" i="46" s="1"/>
  <c r="J35" i="46" a="1"/>
  <c r="J35" i="46" s="1"/>
  <c r="AO34" i="46" s="1"/>
  <c r="AP69" i="46" s="1"/>
  <c r="J33" i="48" a="1"/>
  <c r="J33" i="48" s="1"/>
  <c r="AD34" i="48" s="1"/>
  <c r="AE69" i="48" s="1"/>
  <c r="M40" i="48" a="1"/>
  <c r="M40" i="48" s="1"/>
  <c r="AN40" i="48" s="1"/>
  <c r="AO71" i="48" s="1"/>
  <c r="K49" i="48" a="1"/>
  <c r="K49" i="48" s="1"/>
  <c r="AL49" i="48" s="1"/>
  <c r="AM74" i="48" s="1"/>
  <c r="N6" i="47" a="1"/>
  <c r="N6" i="47" s="1"/>
  <c r="AE7" i="47" s="1"/>
  <c r="AF60" i="47" s="1"/>
  <c r="N30" i="47" a="1"/>
  <c r="N30" i="47" s="1"/>
  <c r="AE31" i="47" s="1"/>
  <c r="AF68" i="47" s="1"/>
  <c r="N26" i="47" a="1"/>
  <c r="N26" i="47" s="1"/>
  <c r="AS25" i="47" s="1"/>
  <c r="AT66" i="47" s="1"/>
  <c r="K54" i="47" a="1"/>
  <c r="K54" i="47" s="1"/>
  <c r="AB55" i="47" s="1"/>
  <c r="AC76" i="47" s="1"/>
  <c r="L17" i="46" a="1"/>
  <c r="L17" i="46" s="1"/>
  <c r="AQ16" i="46" s="1"/>
  <c r="AR63" i="46" s="1"/>
  <c r="M30" i="46" a="1"/>
  <c r="M30" i="46" s="1"/>
  <c r="AD31" i="46" s="1"/>
  <c r="AE68" i="46" s="1"/>
  <c r="H35" i="46" a="1"/>
  <c r="H35" i="46" s="1"/>
  <c r="I36" i="46" a="1"/>
  <c r="I36" i="46" s="1"/>
  <c r="Z37" i="46" s="1"/>
  <c r="AA70" i="46" s="1"/>
  <c r="I52" i="46" a="1"/>
  <c r="I52" i="46" s="1"/>
  <c r="AG52" i="46" s="1"/>
  <c r="AH75" i="46" s="1"/>
  <c r="H12" i="45" a="1"/>
  <c r="H12" i="45" s="1"/>
  <c r="M24" i="45" a="1"/>
  <c r="M24" i="45" s="1"/>
  <c r="AD25" i="45" s="1"/>
  <c r="AE66" i="45" s="1"/>
  <c r="N18" i="45" a="1"/>
  <c r="N18" i="45" s="1"/>
  <c r="I27" i="45" a="1"/>
  <c r="I27" i="45" s="1"/>
  <c r="Z28" i="45" s="1"/>
  <c r="AA67" i="45" s="1"/>
  <c r="M16" i="44" a="1"/>
  <c r="M16" i="44" s="1"/>
  <c r="AK16" i="44" s="1"/>
  <c r="AL63" i="44" s="1"/>
  <c r="N15" i="44" a="1"/>
  <c r="N15" i="44" s="1"/>
  <c r="AE16" i="44" s="1"/>
  <c r="AF63" i="44" s="1"/>
  <c r="H19" i="44" a="1"/>
  <c r="H19" i="44" s="1"/>
  <c r="J34" i="46" a="1"/>
  <c r="J34" i="46" s="1"/>
  <c r="AH34" i="46" s="1"/>
  <c r="AI69" i="46" s="1"/>
  <c r="M52" i="46" a="1"/>
  <c r="M52" i="46" s="1"/>
  <c r="AK52" i="46" s="1"/>
  <c r="AL75" i="46" s="1"/>
  <c r="N19" i="45" a="1"/>
  <c r="N19" i="45" s="1"/>
  <c r="AL19" i="45" s="1"/>
  <c r="AM64" i="45" s="1"/>
  <c r="K36" i="45" a="1"/>
  <c r="K36" i="45" s="1"/>
  <c r="AB37" i="45" s="1"/>
  <c r="AC70" i="45" s="1"/>
  <c r="J25" i="45" a="1"/>
  <c r="J25" i="45" s="1"/>
  <c r="AH25" i="45" s="1"/>
  <c r="AI66" i="45" s="1"/>
  <c r="N53" i="45" a="1"/>
  <c r="N53" i="45" s="1"/>
  <c r="N9" i="44" a="1"/>
  <c r="N9" i="44" s="1"/>
  <c r="M23" i="44" a="1"/>
  <c r="M23" i="44" s="1"/>
  <c r="AR22" i="44" s="1"/>
  <c r="AS65" i="44" s="1"/>
  <c r="K45" i="44" a="1"/>
  <c r="K45" i="44" s="1"/>
  <c r="AB46" i="44" s="1"/>
  <c r="AC73" i="44" s="1"/>
  <c r="N53" i="44" a="1"/>
  <c r="N53" i="44" s="1"/>
  <c r="J28" i="46" a="1"/>
  <c r="J28" i="46" s="1"/>
  <c r="AH28" i="46" s="1"/>
  <c r="AI67" i="46" s="1"/>
  <c r="K46" i="46" a="1"/>
  <c r="K46" i="46" s="1"/>
  <c r="AI46" i="46" s="1"/>
  <c r="AJ73" i="46" s="1"/>
  <c r="M12" i="45" a="1"/>
  <c r="M12" i="45" s="1"/>
  <c r="AD13" i="45" s="1"/>
  <c r="AE62" i="45" s="1"/>
  <c r="J15" i="45" a="1"/>
  <c r="J15" i="45" s="1"/>
  <c r="AA16" i="45" s="1"/>
  <c r="AB63" i="45" s="1"/>
  <c r="J40" i="45" a="1"/>
  <c r="J40" i="45" s="1"/>
  <c r="AH40" i="45" s="1"/>
  <c r="AI71" i="45" s="1"/>
  <c r="L40" i="45" a="1"/>
  <c r="L40" i="45" s="1"/>
  <c r="AJ40" i="45" s="1"/>
  <c r="AK71" i="45" s="1"/>
  <c r="L11" i="44" a="1"/>
  <c r="L11" i="44" s="1"/>
  <c r="AQ10" i="44" s="1"/>
  <c r="AR61" i="44" s="1"/>
  <c r="M19" i="44" a="1"/>
  <c r="M19" i="44" s="1"/>
  <c r="AK19" i="44" s="1"/>
  <c r="AL64" i="44" s="1"/>
  <c r="K27" i="44" a="1"/>
  <c r="K27" i="44" s="1"/>
  <c r="AB28" i="44" s="1"/>
  <c r="AC67" i="44" s="1"/>
  <c r="N54" i="44" a="1"/>
  <c r="N54" i="44" s="1"/>
  <c r="M47" i="46" a="1"/>
  <c r="M47" i="46" s="1"/>
  <c r="AR46" i="46" s="1"/>
  <c r="AS73" i="46" s="1"/>
  <c r="I54" i="46" a="1"/>
  <c r="I54" i="46" s="1"/>
  <c r="Z55" i="46" s="1"/>
  <c r="AA76" i="46" s="1"/>
  <c r="J14" i="45" a="1"/>
  <c r="J14" i="45" s="1"/>
  <c r="AO13" i="45" s="1"/>
  <c r="AP62" i="45" s="1"/>
  <c r="J27" i="45" a="1"/>
  <c r="J27" i="45" s="1"/>
  <c r="AA28" i="45" s="1"/>
  <c r="AB67" i="45" s="1"/>
  <c r="L41" i="45" a="1"/>
  <c r="L41" i="45" s="1"/>
  <c r="AQ40" i="45" s="1"/>
  <c r="AR71" i="45" s="1"/>
  <c r="N55" i="45" a="1"/>
  <c r="N55" i="45" s="1"/>
  <c r="AL55" i="45" s="1"/>
  <c r="AM76" i="45" s="1"/>
  <c r="H6" i="44" a="1"/>
  <c r="H6" i="44" s="1"/>
  <c r="L22" i="44" a="1"/>
  <c r="L22" i="44" s="1"/>
  <c r="AJ22" i="44" s="1"/>
  <c r="AK65" i="44" s="1"/>
  <c r="L43" i="44" a="1"/>
  <c r="L43" i="44" s="1"/>
  <c r="AJ43" i="44" s="1"/>
  <c r="AK72" i="44" s="1"/>
  <c r="I43" i="44" a="1"/>
  <c r="I43" i="44" s="1"/>
  <c r="AG43" i="44" s="1"/>
  <c r="AH72" i="44" s="1"/>
  <c r="I47" i="46" a="1"/>
  <c r="I47" i="46" s="1"/>
  <c r="AN46" i="46" s="1"/>
  <c r="AO73" i="46" s="1"/>
  <c r="L53" i="46" a="1"/>
  <c r="L53" i="46" s="1"/>
  <c r="M10" i="45" a="1"/>
  <c r="M10" i="45" s="1"/>
  <c r="AK10" i="45" s="1"/>
  <c r="AL61" i="45" s="1"/>
  <c r="K11" i="45" a="1"/>
  <c r="K11" i="45" s="1"/>
  <c r="AP10" i="45" s="1"/>
  <c r="AQ61" i="45" s="1"/>
  <c r="H39" i="45" a="1"/>
  <c r="H39" i="45" s="1"/>
  <c r="K42" i="45" a="1"/>
  <c r="K42" i="45" s="1"/>
  <c r="AB43" i="45" s="1"/>
  <c r="AC72" i="45" s="1"/>
  <c r="I55" i="45" a="1"/>
  <c r="I55" i="45" s="1"/>
  <c r="AG55" i="45" s="1"/>
  <c r="AH76" i="45" s="1"/>
  <c r="H8" i="44" a="1"/>
  <c r="H8" i="44" s="1"/>
  <c r="K22" i="44" a="1"/>
  <c r="K22" i="44" s="1"/>
  <c r="AI22" i="44" s="1"/>
  <c r="AJ65" i="44" s="1"/>
  <c r="M54" i="48" a="1"/>
  <c r="M54" i="48" s="1"/>
  <c r="AG55" i="48" s="1"/>
  <c r="AH76" i="48" s="1"/>
  <c r="L15" i="47" a="1"/>
  <c r="L15" i="47" s="1"/>
  <c r="AC16" i="47" s="1"/>
  <c r="AD63" i="47" s="1"/>
  <c r="K47" i="47" a="1"/>
  <c r="K47" i="47" s="1"/>
  <c r="AP46" i="47" s="1"/>
  <c r="AQ73" i="47" s="1"/>
  <c r="H38" i="47" a="1"/>
  <c r="H38" i="47" s="1"/>
  <c r="L23" i="46" a="1"/>
  <c r="L23" i="46" s="1"/>
  <c r="AQ22" i="46" s="1"/>
  <c r="AR65" i="46" s="1"/>
  <c r="N7" i="46" a="1"/>
  <c r="N7" i="46" s="1"/>
  <c r="AL7" i="46" s="1"/>
  <c r="AM60" i="46" s="1"/>
  <c r="L8" i="48" a="1"/>
  <c r="L8" i="48" s="1"/>
  <c r="AT7" i="48" s="1"/>
  <c r="AU60" i="48" s="1"/>
  <c r="K33" i="48" a="1"/>
  <c r="K33" i="48" s="1"/>
  <c r="AE34" i="48" s="1"/>
  <c r="AF69" i="48" s="1"/>
  <c r="M38" i="48" a="1"/>
  <c r="M38" i="48" s="1"/>
  <c r="AU37" i="48" s="1"/>
  <c r="AV70" i="48" s="1"/>
  <c r="M11" i="47" a="1"/>
  <c r="M11" i="47" s="1"/>
  <c r="AR10" i="47" s="1"/>
  <c r="AS61" i="47" s="1"/>
  <c r="H7" i="47" a="1"/>
  <c r="H7" i="47" s="1"/>
  <c r="N42" i="47" a="1"/>
  <c r="N42" i="47" s="1"/>
  <c r="AE43" i="47" s="1"/>
  <c r="AF72" i="47" s="1"/>
  <c r="H44" i="47" a="1"/>
  <c r="H44" i="47" s="1"/>
  <c r="L55" i="47" a="1"/>
  <c r="L55" i="47" s="1"/>
  <c r="AJ55" i="47" s="1"/>
  <c r="AK76" i="47" s="1"/>
  <c r="M20" i="46" a="1"/>
  <c r="M20" i="46" s="1"/>
  <c r="AR19" i="46" s="1"/>
  <c r="AS64" i="46" s="1"/>
  <c r="I9" i="46" a="1"/>
  <c r="I9" i="46" s="1"/>
  <c r="Z10" i="46" s="1"/>
  <c r="AA61" i="46" s="1"/>
  <c r="N10" i="48" a="1"/>
  <c r="N10" i="48" s="1"/>
  <c r="AO10" i="48" s="1"/>
  <c r="AP61" i="48" s="1"/>
  <c r="I17" i="48" a="1"/>
  <c r="I17" i="48" s="1"/>
  <c r="AQ16" i="48" s="1"/>
  <c r="AR63" i="48" s="1"/>
  <c r="J55" i="48" a="1"/>
  <c r="J55" i="48" s="1"/>
  <c r="AK55" i="48" s="1"/>
  <c r="AL76" i="48" s="1"/>
  <c r="I27" i="47" a="1"/>
  <c r="I27" i="47" s="1"/>
  <c r="Z28" i="47" s="1"/>
  <c r="AA67" i="47" s="1"/>
  <c r="I3" i="47" a="1"/>
  <c r="I3" i="47" s="1"/>
  <c r="Z4" i="47" s="1"/>
  <c r="AA59" i="47" s="1"/>
  <c r="L44" i="47" a="1"/>
  <c r="L44" i="47" s="1"/>
  <c r="AQ43" i="47" s="1"/>
  <c r="AR72" i="47" s="1"/>
  <c r="M52" i="47" a="1"/>
  <c r="M52" i="47" s="1"/>
  <c r="AK52" i="47" s="1"/>
  <c r="AL75" i="47" s="1"/>
  <c r="N10" i="46" a="1"/>
  <c r="N10" i="46" s="1"/>
  <c r="AL10" i="46" s="1"/>
  <c r="AM61" i="46" s="1"/>
  <c r="L39" i="46" a="1"/>
  <c r="L39" i="46" s="1"/>
  <c r="AC40" i="46" s="1"/>
  <c r="AD71" i="46" s="1"/>
  <c r="K32" i="46" a="1"/>
  <c r="K32" i="46" s="1"/>
  <c r="AP31" i="46" s="1"/>
  <c r="AQ68" i="46" s="1"/>
  <c r="J40" i="48" a="1"/>
  <c r="J40" i="48" s="1"/>
  <c r="AK40" i="48" s="1"/>
  <c r="AL71" i="48" s="1"/>
  <c r="I7" i="48" a="1"/>
  <c r="I7" i="48" s="1"/>
  <c r="AJ7" i="48" s="1"/>
  <c r="AK60" i="48" s="1"/>
  <c r="J52" i="48" a="1"/>
  <c r="J52" i="48" s="1"/>
  <c r="AK52" i="48" s="1"/>
  <c r="AL75" i="48" s="1"/>
  <c r="I11" i="47" a="1"/>
  <c r="I11" i="47" s="1"/>
  <c r="AN10" i="47" s="1"/>
  <c r="AO61" i="47" s="1"/>
  <c r="J4" i="47" a="1"/>
  <c r="J4" i="47" s="1"/>
  <c r="AH4" i="47" s="1"/>
  <c r="AI59" i="47" s="1"/>
  <c r="I18" i="47" a="1"/>
  <c r="I18" i="47" s="1"/>
  <c r="Z19" i="47" s="1"/>
  <c r="AA64" i="47" s="1"/>
  <c r="L54" i="47" a="1"/>
  <c r="L54" i="47" s="1"/>
  <c r="AC55" i="47" s="1"/>
  <c r="AD76" i="47" s="1"/>
  <c r="L11" i="46" a="1"/>
  <c r="L11" i="46" s="1"/>
  <c r="AQ10" i="46" s="1"/>
  <c r="AR61" i="46" s="1"/>
  <c r="N31" i="46" a="1"/>
  <c r="N31" i="46" s="1"/>
  <c r="AL31" i="46" s="1"/>
  <c r="AM68" i="46" s="1"/>
  <c r="J45" i="46" a="1"/>
  <c r="J45" i="46" s="1"/>
  <c r="AA46" i="46" s="1"/>
  <c r="AB73" i="46" s="1"/>
  <c r="L47" i="46" a="1"/>
  <c r="L47" i="46" s="1"/>
  <c r="AQ46" i="46" s="1"/>
  <c r="AR73" i="46" s="1"/>
  <c r="K55" i="46" a="1"/>
  <c r="K55" i="46" s="1"/>
  <c r="AI55" i="46" s="1"/>
  <c r="AJ76" i="46" s="1"/>
  <c r="K19" i="45" a="1"/>
  <c r="K19" i="45" s="1"/>
  <c r="AI19" i="45" s="1"/>
  <c r="AJ64" i="45" s="1"/>
  <c r="N35" i="45" a="1"/>
  <c r="N35" i="45" s="1"/>
  <c r="AS34" i="45" s="1"/>
  <c r="AT69" i="45" s="1"/>
  <c r="J33" i="45" a="1"/>
  <c r="J33" i="45" s="1"/>
  <c r="AA34" i="45" s="1"/>
  <c r="AB69" i="45" s="1"/>
  <c r="M47" i="45" a="1"/>
  <c r="M47" i="45" s="1"/>
  <c r="AR46" i="45" s="1"/>
  <c r="AS73" i="45" s="1"/>
  <c r="H20" i="44" a="1"/>
  <c r="H20" i="44" s="1"/>
  <c r="N19" i="44" a="1"/>
  <c r="N19" i="44" s="1"/>
  <c r="AL19" i="44" s="1"/>
  <c r="AM64" i="44" s="1"/>
  <c r="M18" i="44" a="1"/>
  <c r="M18" i="44" s="1"/>
  <c r="AD19" i="44" s="1"/>
  <c r="AE64" i="44" s="1"/>
  <c r="M36" i="46" a="1"/>
  <c r="M36" i="46" s="1"/>
  <c r="AD37" i="46" s="1"/>
  <c r="AE70" i="46" s="1"/>
  <c r="L54" i="46" a="1"/>
  <c r="L54" i="46" s="1"/>
  <c r="AC55" i="46" s="1"/>
  <c r="AD76" i="46" s="1"/>
  <c r="I12" i="45" a="1"/>
  <c r="I12" i="45" s="1"/>
  <c r="Z13" i="45" s="1"/>
  <c r="AA62" i="45" s="1"/>
  <c r="K31" i="45" a="1"/>
  <c r="K31" i="45" s="1"/>
  <c r="AI31" i="45" s="1"/>
  <c r="AJ68" i="45" s="1"/>
  <c r="K44" i="45" a="1"/>
  <c r="K44" i="45" s="1"/>
  <c r="AP43" i="45" s="1"/>
  <c r="AQ72" i="45" s="1"/>
  <c r="L56" i="45" a="1"/>
  <c r="L56" i="45" s="1"/>
  <c r="L4" i="44" a="1"/>
  <c r="L4" i="44" s="1"/>
  <c r="AJ4" i="44" s="1"/>
  <c r="AK59" i="44" s="1"/>
  <c r="N22" i="44" a="1"/>
  <c r="N22" i="44" s="1"/>
  <c r="AL22" i="44" s="1"/>
  <c r="AM65" i="44" s="1"/>
  <c r="M40" i="44" a="1"/>
  <c r="M40" i="44" s="1"/>
  <c r="AK40" i="44" s="1"/>
  <c r="AL71" i="44" s="1"/>
  <c r="J38" i="44" a="1"/>
  <c r="J38" i="44" s="1"/>
  <c r="AO37" i="44" s="1"/>
  <c r="AP70" i="44" s="1"/>
  <c r="N37" i="46" a="1"/>
  <c r="N37" i="46" s="1"/>
  <c r="AL37" i="46" s="1"/>
  <c r="AM70" i="46" s="1"/>
  <c r="I41" i="46" a="1"/>
  <c r="I41" i="46" s="1"/>
  <c r="AN40" i="46" s="1"/>
  <c r="AO71" i="46" s="1"/>
  <c r="N22" i="45" a="1"/>
  <c r="N22" i="45" s="1"/>
  <c r="AL22" i="45" s="1"/>
  <c r="AM65" i="45" s="1"/>
  <c r="L11" i="45" a="1"/>
  <c r="L11" i="45" s="1"/>
  <c r="AQ10" i="45" s="1"/>
  <c r="AR61" i="45" s="1"/>
  <c r="K24" i="45" a="1"/>
  <c r="K24" i="45" s="1"/>
  <c r="AB25" i="45" s="1"/>
  <c r="AC66" i="45" s="1"/>
  <c r="K49" i="45" a="1"/>
  <c r="K49" i="45" s="1"/>
  <c r="AI49" i="45" s="1"/>
  <c r="AJ74" i="45" s="1"/>
  <c r="L16" i="44" a="1"/>
  <c r="L16" i="44" s="1"/>
  <c r="AJ16" i="44" s="1"/>
  <c r="AK63" i="44" s="1"/>
  <c r="I27" i="44" a="1"/>
  <c r="I27" i="44" s="1"/>
  <c r="Z28" i="44" s="1"/>
  <c r="AA67" i="44" s="1"/>
  <c r="N25" i="44" a="1"/>
  <c r="N25" i="44" s="1"/>
  <c r="AL25" i="44" s="1"/>
  <c r="AM66" i="44" s="1"/>
  <c r="N38" i="44" a="1"/>
  <c r="N38" i="44" s="1"/>
  <c r="AS37" i="44" s="1"/>
  <c r="AT70" i="44" s="1"/>
  <c r="H44" i="46" a="1"/>
  <c r="H44" i="46" s="1"/>
  <c r="M55" i="46" a="1"/>
  <c r="M55" i="46" s="1"/>
  <c r="AK55" i="46" s="1"/>
  <c r="AL76" i="46" s="1"/>
  <c r="M19" i="45" a="1"/>
  <c r="M19" i="45" s="1"/>
  <c r="AK19" i="45" s="1"/>
  <c r="AL64" i="45" s="1"/>
  <c r="K32" i="45" a="1"/>
  <c r="K32" i="45" s="1"/>
  <c r="AP31" i="45" s="1"/>
  <c r="AQ68" i="45" s="1"/>
  <c r="N49" i="45" a="1"/>
  <c r="N49" i="45" s="1"/>
  <c r="AL49" i="45" s="1"/>
  <c r="AM74" i="45" s="1"/>
  <c r="J51" i="45" a="1"/>
  <c r="J51" i="45" s="1"/>
  <c r="N16" i="44" a="1"/>
  <c r="N16" i="44" s="1"/>
  <c r="AL16" i="44" s="1"/>
  <c r="AM63" i="44" s="1"/>
  <c r="L23" i="44" a="1"/>
  <c r="L23" i="44" s="1"/>
  <c r="AQ22" i="44" s="1"/>
  <c r="AR65" i="44" s="1"/>
  <c r="N46" i="44" a="1"/>
  <c r="N46" i="44" s="1"/>
  <c r="AL46" i="44" s="1"/>
  <c r="AM73" i="44" s="1"/>
  <c r="L43" i="46" a="1"/>
  <c r="L43" i="46" s="1"/>
  <c r="AJ43" i="46" s="1"/>
  <c r="AK72" i="46" s="1"/>
  <c r="L44" i="46" a="1"/>
  <c r="L44" i="46" s="1"/>
  <c r="AQ43" i="46" s="1"/>
  <c r="AR72" i="46" s="1"/>
  <c r="M54" i="46" a="1"/>
  <c r="M54" i="46" s="1"/>
  <c r="AD55" i="46" s="1"/>
  <c r="AE76" i="46" s="1"/>
  <c r="I56" i="48" a="1"/>
  <c r="I56" i="48" s="1"/>
  <c r="J17" i="47" a="1"/>
  <c r="J17" i="47" s="1"/>
  <c r="AO16" i="47" s="1"/>
  <c r="AP63" i="47" s="1"/>
  <c r="J24" i="47" a="1"/>
  <c r="J24" i="47" s="1"/>
  <c r="AA25" i="47" s="1"/>
  <c r="AB66" i="47" s="1"/>
  <c r="H48" i="47" a="1"/>
  <c r="H48" i="47" s="1"/>
  <c r="M18" i="46" a="1"/>
  <c r="M18" i="46" s="1"/>
  <c r="AD19" i="46" s="1"/>
  <c r="AE64" i="46" s="1"/>
  <c r="K16" i="46" a="1"/>
  <c r="K16" i="46" s="1"/>
  <c r="AI16" i="46" s="1"/>
  <c r="AJ63" i="46" s="1"/>
  <c r="L12" i="48" a="1"/>
  <c r="L12" i="48" s="1"/>
  <c r="AF13" i="48" s="1"/>
  <c r="AG62" i="48" s="1"/>
  <c r="K40" i="48" a="1"/>
  <c r="K40" i="48" s="1"/>
  <c r="AL40" i="48" s="1"/>
  <c r="AM71" i="48" s="1"/>
  <c r="K44" i="48" a="1"/>
  <c r="K44" i="48" s="1"/>
  <c r="AS43" i="48" s="1"/>
  <c r="AT72" i="48" s="1"/>
  <c r="J23" i="47" a="1"/>
  <c r="J23" i="47" s="1"/>
  <c r="AO22" i="47" s="1"/>
  <c r="AP65" i="47" s="1"/>
  <c r="M13" i="47" a="1"/>
  <c r="M13" i="47" s="1"/>
  <c r="AK13" i="47" s="1"/>
  <c r="AL62" i="47" s="1"/>
  <c r="I21" i="47" a="1"/>
  <c r="I21" i="47" s="1"/>
  <c r="Z22" i="47" s="1"/>
  <c r="AA65" i="47" s="1"/>
  <c r="N36" i="47" a="1"/>
  <c r="N36" i="47" s="1"/>
  <c r="M53" i="47" a="1"/>
  <c r="M53" i="47" s="1"/>
  <c r="K18" i="46" a="1"/>
  <c r="K18" i="46" s="1"/>
  <c r="AB19" i="46" s="1"/>
  <c r="AC64" i="46" s="1"/>
  <c r="K28" i="46" a="1"/>
  <c r="K28" i="46" s="1"/>
  <c r="AI28" i="46" s="1"/>
  <c r="AJ67" i="46" s="1"/>
  <c r="N4" i="48" a="1"/>
  <c r="N4" i="48" s="1"/>
  <c r="AO4" i="48" s="1"/>
  <c r="AP59" i="48" s="1"/>
  <c r="K24" i="48" a="1"/>
  <c r="K24" i="48" s="1"/>
  <c r="AE25" i="48" s="1"/>
  <c r="AF66" i="48" s="1"/>
  <c r="I50" i="48" a="1"/>
  <c r="I50" i="48" s="1"/>
  <c r="J14" i="47" a="1"/>
  <c r="J14" i="47" s="1"/>
  <c r="AO13" i="47" s="1"/>
  <c r="AP62" i="47" s="1"/>
  <c r="H10" i="47" a="1"/>
  <c r="H10" i="47" s="1"/>
  <c r="K38" i="47" a="1"/>
  <c r="K38" i="47" s="1"/>
  <c r="AP37" i="47" s="1"/>
  <c r="AQ70" i="47" s="1"/>
  <c r="K55" i="47" a="1"/>
  <c r="K55" i="47" s="1"/>
  <c r="AI55" i="47" s="1"/>
  <c r="AJ76" i="47" s="1"/>
  <c r="K22" i="46" a="1"/>
  <c r="K22" i="46" s="1"/>
  <c r="AI22" i="46" s="1"/>
  <c r="AJ65" i="46" s="1"/>
  <c r="N36" i="46" a="1"/>
  <c r="N36" i="46" s="1"/>
  <c r="J16" i="48" a="1"/>
  <c r="J16" i="48" s="1"/>
  <c r="AK16" i="48" s="1"/>
  <c r="AL63" i="48" s="1"/>
  <c r="J34" i="48" a="1"/>
  <c r="J34" i="48" s="1"/>
  <c r="AK34" i="48" s="1"/>
  <c r="AL69" i="48" s="1"/>
  <c r="K38" i="48" a="1"/>
  <c r="K38" i="48" s="1"/>
  <c r="AS37" i="48" s="1"/>
  <c r="AT70" i="48" s="1"/>
  <c r="L54" i="48" a="1"/>
  <c r="L54" i="48" s="1"/>
  <c r="AF55" i="48" s="1"/>
  <c r="AG76" i="48" s="1"/>
  <c r="L23" i="47" a="1"/>
  <c r="L23" i="47" s="1"/>
  <c r="AQ22" i="47" s="1"/>
  <c r="AR65" i="47" s="1"/>
  <c r="H11" i="47" a="1"/>
  <c r="H11" i="47" s="1"/>
  <c r="L33" i="47" a="1"/>
  <c r="L33" i="47" s="1"/>
  <c r="AC34" i="47" s="1"/>
  <c r="AD69" i="47" s="1"/>
  <c r="I55" i="47" a="1"/>
  <c r="I55" i="47" s="1"/>
  <c r="AG55" i="47" s="1"/>
  <c r="AH76" i="47" s="1"/>
  <c r="L6" i="46" a="1"/>
  <c r="L6" i="46" s="1"/>
  <c r="AC7" i="46" s="1"/>
  <c r="AD60" i="46" s="1"/>
  <c r="H39" i="46" a="1"/>
  <c r="H39" i="46" s="1"/>
  <c r="M34" i="46" a="1"/>
  <c r="M34" i="46" s="1"/>
  <c r="AK34" i="46" s="1"/>
  <c r="AL69" i="46" s="1"/>
  <c r="J41" i="46" a="1"/>
  <c r="J41" i="46" s="1"/>
  <c r="AO40" i="46" s="1"/>
  <c r="AP71" i="46" s="1"/>
  <c r="M53" i="46" a="1"/>
  <c r="M53" i="46" s="1"/>
  <c r="N6" i="45" a="1"/>
  <c r="N6" i="45" s="1"/>
  <c r="AE7" i="45" s="1"/>
  <c r="AF60" i="45" s="1"/>
  <c r="I30" i="45" a="1"/>
  <c r="I30" i="45" s="1"/>
  <c r="Z31" i="45" s="1"/>
  <c r="AA68" i="45" s="1"/>
  <c r="H25" i="45" a="1"/>
  <c r="H25" i="45" s="1"/>
  <c r="J53" i="45" a="1"/>
  <c r="J53" i="45" s="1"/>
  <c r="H10" i="44" a="1"/>
  <c r="H10" i="44" s="1"/>
  <c r="L27" i="44" a="1"/>
  <c r="L27" i="44" s="1"/>
  <c r="AC28" i="44" s="1"/>
  <c r="AD67" i="44" s="1"/>
  <c r="L29" i="44" a="1"/>
  <c r="L29" i="44" s="1"/>
  <c r="AQ28" i="44" s="1"/>
  <c r="AR67" i="44" s="1"/>
  <c r="H47" i="46" a="1"/>
  <c r="H47" i="46" s="1"/>
  <c r="M3" i="45" a="1"/>
  <c r="M3" i="45" s="1"/>
  <c r="AD4" i="45" s="1"/>
  <c r="AE59" i="45" s="1"/>
  <c r="I10" i="45" a="1"/>
  <c r="I10" i="45" s="1"/>
  <c r="AG10" i="45" s="1"/>
  <c r="AH61" i="45" s="1"/>
  <c r="M20" i="45" a="1"/>
  <c r="M20" i="45" s="1"/>
  <c r="AR19" i="45" s="1"/>
  <c r="AS64" i="45" s="1"/>
  <c r="J43" i="45" a="1"/>
  <c r="J43" i="45" s="1"/>
  <c r="AH43" i="45" s="1"/>
  <c r="AI72" i="45" s="1"/>
  <c r="I56" i="45" a="1"/>
  <c r="I56" i="45" s="1"/>
  <c r="L14" i="44" a="1"/>
  <c r="L14" i="44" s="1"/>
  <c r="AQ13" i="44" s="1"/>
  <c r="AR62" i="44" s="1"/>
  <c r="H33" i="44" a="1"/>
  <c r="H33" i="44" s="1"/>
  <c r="M31" i="44" a="1"/>
  <c r="M31" i="44" s="1"/>
  <c r="AK31" i="44" s="1"/>
  <c r="AL68" i="44" s="1"/>
  <c r="M51" i="44" a="1"/>
  <c r="M51" i="44" s="1"/>
  <c r="K34" i="46" a="1"/>
  <c r="K34" i="46" s="1"/>
  <c r="AI34" i="46" s="1"/>
  <c r="AJ69" i="46" s="1"/>
  <c r="K54" i="46" a="1"/>
  <c r="K54" i="46" s="1"/>
  <c r="AB55" i="46" s="1"/>
  <c r="AC76" i="46" s="1"/>
  <c r="I6" i="45" a="1"/>
  <c r="I6" i="45" s="1"/>
  <c r="Z7" i="45" s="1"/>
  <c r="AA60" i="45" s="1"/>
  <c r="K15" i="45" a="1"/>
  <c r="K15" i="45" s="1"/>
  <c r="AB16" i="45" s="1"/>
  <c r="AC63" i="45" s="1"/>
  <c r="K35" i="45" a="1"/>
  <c r="K35" i="45" s="1"/>
  <c r="AP34" i="45" s="1"/>
  <c r="AQ69" i="45" s="1"/>
  <c r="I38" i="45" a="1"/>
  <c r="I38" i="45" s="1"/>
  <c r="AN37" i="45" s="1"/>
  <c r="AO70" i="45" s="1"/>
  <c r="L20" i="44" a="1"/>
  <c r="L20" i="44" s="1"/>
  <c r="AQ19" i="44" s="1"/>
  <c r="AR64" i="44" s="1"/>
  <c r="N30" i="44" a="1"/>
  <c r="N30" i="44" s="1"/>
  <c r="AE31" i="44" s="1"/>
  <c r="AF68" i="44" s="1"/>
  <c r="N21" i="44" a="1"/>
  <c r="N21" i="44" s="1"/>
  <c r="AE22" i="44" s="1"/>
  <c r="AF65" i="44" s="1"/>
  <c r="I19" i="46" a="1"/>
  <c r="I19" i="46" s="1"/>
  <c r="AG19" i="46" s="1"/>
  <c r="AH64" i="46" s="1"/>
  <c r="H42" i="46" a="1"/>
  <c r="H42" i="46" s="1"/>
  <c r="L35" i="45" a="1"/>
  <c r="L35" i="45" s="1"/>
  <c r="AQ34" i="45" s="1"/>
  <c r="AR69" i="45" s="1"/>
  <c r="H4" i="45" a="1"/>
  <c r="H4" i="45" s="1"/>
  <c r="I20" i="45" a="1"/>
  <c r="I20" i="45" s="1"/>
  <c r="AN19" i="45" s="1"/>
  <c r="AO64" i="45" s="1"/>
  <c r="M31" i="45" a="1"/>
  <c r="M31" i="45" s="1"/>
  <c r="AK31" i="45" s="1"/>
  <c r="AL68" i="45" s="1"/>
  <c r="K51" i="45" a="1"/>
  <c r="K51" i="45" s="1"/>
  <c r="L8" i="44" a="1"/>
  <c r="L8" i="44" s="1"/>
  <c r="AQ7" i="44" s="1"/>
  <c r="AR60" i="44" s="1"/>
  <c r="N14" i="44" a="1"/>
  <c r="N14" i="44" s="1"/>
  <c r="AS13" i="44" s="1"/>
  <c r="AT62" i="44" s="1"/>
  <c r="J27" i="44" a="1"/>
  <c r="J27" i="44" s="1"/>
  <c r="AA28" i="44" s="1"/>
  <c r="AB67" i="44" s="1"/>
  <c r="I26" i="46" a="1"/>
  <c r="I26" i="46" s="1"/>
  <c r="AN25" i="46" s="1"/>
  <c r="AO66" i="46" s="1"/>
  <c r="J46" i="46" a="1"/>
  <c r="J46" i="46" s="1"/>
  <c r="AH46" i="46" s="1"/>
  <c r="AI73" i="46" s="1"/>
  <c r="H52" i="46" a="1"/>
  <c r="H52" i="46" s="1"/>
  <c r="H17" i="45" a="1"/>
  <c r="H17" i="45" s="1"/>
  <c r="I46" i="45" a="1"/>
  <c r="I46" i="45" s="1"/>
  <c r="AG46" i="45" s="1"/>
  <c r="AH73" i="45" s="1"/>
  <c r="N10" i="44" a="1"/>
  <c r="N10" i="44" s="1"/>
  <c r="AL10" i="44" s="1"/>
  <c r="AM61" i="44" s="1"/>
  <c r="M45" i="44" a="1"/>
  <c r="M45" i="44" s="1"/>
  <c r="AD46" i="44" s="1"/>
  <c r="AE73" i="44" s="1"/>
  <c r="L48" i="46" a="1"/>
  <c r="L48" i="46" s="1"/>
  <c r="AC49" i="46" s="1"/>
  <c r="AD74" i="46" s="1"/>
  <c r="J11" i="45" a="1"/>
  <c r="J11" i="45" s="1"/>
  <c r="AO10" i="45" s="1"/>
  <c r="AP61" i="45" s="1"/>
  <c r="J29" i="45" a="1"/>
  <c r="J29" i="45" s="1"/>
  <c r="AO28" i="45" s="1"/>
  <c r="AP67" i="45" s="1"/>
  <c r="M35" i="45" a="1"/>
  <c r="M35" i="45" s="1"/>
  <c r="AR34" i="45" s="1"/>
  <c r="AS69" i="45" s="1"/>
  <c r="M55" i="45" a="1"/>
  <c r="M55" i="45" s="1"/>
  <c r="AK55" i="45" s="1"/>
  <c r="AL76" i="45" s="1"/>
  <c r="M7" i="44" a="1"/>
  <c r="M7" i="44" s="1"/>
  <c r="AK7" i="44" s="1"/>
  <c r="AL60" i="44" s="1"/>
  <c r="L18" i="44" a="1"/>
  <c r="L18" i="44" s="1"/>
  <c r="AC19" i="44" s="1"/>
  <c r="AD64" i="44" s="1"/>
  <c r="I34" i="44" a="1"/>
  <c r="I34" i="44" s="1"/>
  <c r="AG34" i="44" s="1"/>
  <c r="AH69" i="44" s="1"/>
  <c r="I39" i="46" a="1"/>
  <c r="I39" i="46" s="1"/>
  <c r="Z40" i="46" s="1"/>
  <c r="AA71" i="46" s="1"/>
  <c r="K49" i="46" a="1"/>
  <c r="K49" i="46" s="1"/>
  <c r="AI49" i="46" s="1"/>
  <c r="AJ74" i="46" s="1"/>
  <c r="H13" i="45" a="1"/>
  <c r="H13" i="45" s="1"/>
  <c r="M28" i="45" a="1"/>
  <c r="M28" i="45" s="1"/>
  <c r="AK28" i="45" s="1"/>
  <c r="AL67" i="45" s="1"/>
  <c r="N50" i="45" a="1"/>
  <c r="N50" i="45" s="1"/>
  <c r="K53" i="45" a="1"/>
  <c r="K53" i="45" s="1"/>
  <c r="H17" i="44" a="1"/>
  <c r="H17" i="44" s="1"/>
  <c r="L24" i="44" a="1"/>
  <c r="L24" i="44" s="1"/>
  <c r="AC25" i="44" s="1"/>
  <c r="AD66" i="44" s="1"/>
  <c r="M39" i="44" a="1"/>
  <c r="M39" i="44" s="1"/>
  <c r="AD40" i="44" s="1"/>
  <c r="AE71" i="44" s="1"/>
  <c r="L54" i="44" a="1"/>
  <c r="L54" i="44" s="1"/>
  <c r="AC55" i="44" s="1"/>
  <c r="AD76" i="44" s="1"/>
  <c r="N46" i="46" a="1"/>
  <c r="N46" i="46" s="1"/>
  <c r="AL46" i="46" s="1"/>
  <c r="AM73" i="46" s="1"/>
  <c r="K33" i="45" a="1"/>
  <c r="K33" i="45" s="1"/>
  <c r="AB34" i="45" s="1"/>
  <c r="AC69" i="45" s="1"/>
  <c r="L24" i="45" a="1"/>
  <c r="L24" i="45" s="1"/>
  <c r="AC25" i="45" s="1"/>
  <c r="AD66" i="45" s="1"/>
  <c r="H29" i="45" a="1"/>
  <c r="H29" i="45" s="1"/>
  <c r="I37" i="45" a="1"/>
  <c r="I37" i="45" s="1"/>
  <c r="AG37" i="45" s="1"/>
  <c r="AH70" i="45" s="1"/>
  <c r="K55" i="45" a="1"/>
  <c r="K55" i="45" s="1"/>
  <c r="AI55" i="45" s="1"/>
  <c r="AJ76" i="45" s="1"/>
  <c r="M4" i="44" a="1"/>
  <c r="M4" i="44" s="1"/>
  <c r="AK4" i="44" s="1"/>
  <c r="AL59" i="44" s="1"/>
  <c r="M12" i="44" a="1"/>
  <c r="M12" i="44" s="1"/>
  <c r="AD13" i="44" s="1"/>
  <c r="AE62" i="44" s="1"/>
  <c r="I39" i="44" a="1"/>
  <c r="I39" i="44" s="1"/>
  <c r="Z40" i="44" s="1"/>
  <c r="AA71" i="44" s="1"/>
  <c r="K50" i="51" a="1"/>
  <c r="K50" i="51" s="1"/>
  <c r="L35" i="50" a="1"/>
  <c r="L35" i="50" s="1"/>
  <c r="AQ34" i="50" s="1"/>
  <c r="AR69" i="50" s="1"/>
  <c r="L12" i="50" a="1"/>
  <c r="L12" i="50" s="1"/>
  <c r="AC13" i="50" s="1"/>
  <c r="AD62" i="50" s="1"/>
  <c r="N34" i="50" a="1"/>
  <c r="N34" i="50" s="1"/>
  <c r="AL34" i="50" s="1"/>
  <c r="AM69" i="50" s="1"/>
  <c r="I25" i="50" a="1"/>
  <c r="I25" i="50" s="1"/>
  <c r="AG25" i="50" s="1"/>
  <c r="AH66" i="50" s="1"/>
  <c r="N53" i="49" a="1"/>
  <c r="N53" i="49" s="1"/>
  <c r="K25" i="49" a="1"/>
  <c r="K25" i="49" s="1"/>
  <c r="AI25" i="49" s="1"/>
  <c r="AJ66" i="49" s="1"/>
  <c r="L13" i="49" a="1"/>
  <c r="L13" i="49" s="1"/>
  <c r="AJ13" i="49" s="1"/>
  <c r="AK62" i="49" s="1"/>
  <c r="L37" i="49" a="1"/>
  <c r="L37" i="49" s="1"/>
  <c r="AJ37" i="49" s="1"/>
  <c r="AK70" i="49" s="1"/>
  <c r="H46" i="49" a="1"/>
  <c r="H46" i="49" s="1"/>
  <c r="I23" i="50" a="1"/>
  <c r="I23" i="50" s="1"/>
  <c r="AN22" i="50" s="1"/>
  <c r="AO65" i="50" s="1"/>
  <c r="J6" i="50" a="1"/>
  <c r="J6" i="50" s="1"/>
  <c r="AA7" i="50" s="1"/>
  <c r="AB60" i="50" s="1"/>
  <c r="L11" i="50" a="1"/>
  <c r="L11" i="50" s="1"/>
  <c r="AQ10" i="50" s="1"/>
  <c r="AR61" i="50" s="1"/>
  <c r="L33" i="50" a="1"/>
  <c r="L33" i="50" s="1"/>
  <c r="AC34" i="50" s="1"/>
  <c r="AD69" i="50" s="1"/>
  <c r="J48" i="50" a="1"/>
  <c r="J48" i="50" s="1"/>
  <c r="AA49" i="50" s="1"/>
  <c r="AB74" i="50" s="1"/>
  <c r="L39" i="49" a="1"/>
  <c r="L39" i="49" s="1"/>
  <c r="AC40" i="49" s="1"/>
  <c r="AD71" i="49" s="1"/>
  <c r="K17" i="49" a="1"/>
  <c r="K17" i="49" s="1"/>
  <c r="AP16" i="49" s="1"/>
  <c r="AQ63" i="49" s="1"/>
  <c r="N7" i="49" a="1"/>
  <c r="N7" i="49" s="1"/>
  <c r="AL7" i="49" s="1"/>
  <c r="AM60" i="49" s="1"/>
  <c r="H29" i="49" a="1"/>
  <c r="H29" i="49" s="1"/>
  <c r="K50" i="49" a="1"/>
  <c r="K50" i="49" s="1"/>
  <c r="K7" i="50" a="1"/>
  <c r="K7" i="50" s="1"/>
  <c r="AI7" i="50" s="1"/>
  <c r="AJ60" i="50" s="1"/>
  <c r="K16" i="50" a="1"/>
  <c r="K16" i="50" s="1"/>
  <c r="AI16" i="50" s="1"/>
  <c r="AJ63" i="50" s="1"/>
  <c r="M29" i="50" a="1"/>
  <c r="M29" i="50" s="1"/>
  <c r="AR28" i="50" s="1"/>
  <c r="AS67" i="50" s="1"/>
  <c r="I47" i="50" a="1"/>
  <c r="I47" i="50" s="1"/>
  <c r="AN46" i="50" s="1"/>
  <c r="AO73" i="50" s="1"/>
  <c r="J51" i="50" a="1"/>
  <c r="J51" i="50" s="1"/>
  <c r="K30" i="49" a="1"/>
  <c r="K30" i="49" s="1"/>
  <c r="AB31" i="49" s="1"/>
  <c r="AC68" i="49" s="1"/>
  <c r="L9" i="49" a="1"/>
  <c r="L9" i="49" s="1"/>
  <c r="AC10" i="49" s="1"/>
  <c r="AD61" i="49" s="1"/>
  <c r="I16" i="49" a="1"/>
  <c r="I16" i="49" s="1"/>
  <c r="AG16" i="49" s="1"/>
  <c r="AH63" i="49" s="1"/>
  <c r="H54" i="49" a="1"/>
  <c r="H54" i="49" s="1"/>
  <c r="K6" i="48" a="1"/>
  <c r="K6" i="48" s="1"/>
  <c r="AE7" i="48" s="1"/>
  <c r="AF60" i="48" s="1"/>
  <c r="J35" i="50" a="1"/>
  <c r="J35" i="50" s="1"/>
  <c r="AO34" i="50" s="1"/>
  <c r="AP69" i="50" s="1"/>
  <c r="I19" i="50" a="1"/>
  <c r="I19" i="50" s="1"/>
  <c r="AG19" i="50" s="1"/>
  <c r="AH64" i="50" s="1"/>
  <c r="I20" i="50" a="1"/>
  <c r="I20" i="50" s="1"/>
  <c r="I35" i="50" a="1"/>
  <c r="I35" i="50" s="1"/>
  <c r="AN34" i="50" s="1"/>
  <c r="AO69" i="50" s="1"/>
  <c r="N11" i="49" a="1"/>
  <c r="N11" i="49" s="1"/>
  <c r="AS10" i="49" s="1"/>
  <c r="AT61" i="49" s="1"/>
  <c r="L14" i="49" a="1"/>
  <c r="L14" i="49" s="1"/>
  <c r="AQ13" i="49" s="1"/>
  <c r="AR62" i="49" s="1"/>
  <c r="I26" i="49" a="1"/>
  <c r="I26" i="49" s="1"/>
  <c r="AN25" i="49" s="1"/>
  <c r="AO66" i="49" s="1"/>
  <c r="K43" i="49" a="1"/>
  <c r="K43" i="49" s="1"/>
  <c r="AI43" i="49" s="1"/>
  <c r="AJ72" i="49" s="1"/>
  <c r="L55" i="49" a="1"/>
  <c r="L55" i="49" s="1"/>
  <c r="AJ55" i="49" s="1"/>
  <c r="AK76" i="49" s="1"/>
  <c r="J13" i="48" a="1"/>
  <c r="J13" i="48" s="1"/>
  <c r="AK13" i="48" s="1"/>
  <c r="AL62" i="48" s="1"/>
  <c r="H13" i="50" a="1"/>
  <c r="H13" i="50" s="1"/>
  <c r="K8" i="50" a="1"/>
  <c r="K8" i="50" s="1"/>
  <c r="AP7" i="50" s="1"/>
  <c r="AQ60" i="50" s="1"/>
  <c r="I24" i="50" a="1"/>
  <c r="I24" i="50" s="1"/>
  <c r="Z25" i="50" s="1"/>
  <c r="AA66" i="50" s="1"/>
  <c r="K46" i="50" a="1"/>
  <c r="K46" i="50" s="1"/>
  <c r="AI46" i="50" s="1"/>
  <c r="AJ73" i="50" s="1"/>
  <c r="J55" i="50" a="1"/>
  <c r="J55" i="50" s="1"/>
  <c r="AH55" i="50" s="1"/>
  <c r="AI76" i="50" s="1"/>
  <c r="L12" i="49" a="1"/>
  <c r="L12" i="49" s="1"/>
  <c r="AC13" i="49" s="1"/>
  <c r="AD62" i="49" s="1"/>
  <c r="N31" i="49" a="1"/>
  <c r="N31" i="49" s="1"/>
  <c r="AL31" i="49" s="1"/>
  <c r="AM68" i="49" s="1"/>
  <c r="M42" i="49" a="1"/>
  <c r="M42" i="49" s="1"/>
  <c r="AD43" i="49" s="1"/>
  <c r="AE72" i="49" s="1"/>
  <c r="J54" i="49" a="1"/>
  <c r="J54" i="49" s="1"/>
  <c r="AA55" i="49" s="1"/>
  <c r="AB76" i="49" s="1"/>
  <c r="L14" i="48" a="1"/>
  <c r="L14" i="48" s="1"/>
  <c r="AT13" i="48" s="1"/>
  <c r="AU62" i="48" s="1"/>
  <c r="L45" i="50" a="1"/>
  <c r="L45" i="50" s="1"/>
  <c r="AC46" i="50" s="1"/>
  <c r="AD73" i="50" s="1"/>
  <c r="L10" i="50" a="1"/>
  <c r="L10" i="50" s="1"/>
  <c r="AJ10" i="50" s="1"/>
  <c r="AK61" i="50" s="1"/>
  <c r="I26" i="50" a="1"/>
  <c r="I26" i="50" s="1"/>
  <c r="AN25" i="50" s="1"/>
  <c r="AO66" i="50" s="1"/>
  <c r="L46" i="50" a="1"/>
  <c r="L46" i="50" s="1"/>
  <c r="AJ46" i="50" s="1"/>
  <c r="AK73" i="50" s="1"/>
  <c r="L22" i="45" a="1"/>
  <c r="L22" i="45" s="1"/>
  <c r="AJ22" i="45" s="1"/>
  <c r="AK65" i="45" s="1"/>
  <c r="N36" i="45" a="1"/>
  <c r="N36" i="45" s="1"/>
  <c r="K15" i="44" a="1"/>
  <c r="K15" i="44" s="1"/>
  <c r="AB16" i="44" s="1"/>
  <c r="AC63" i="44" s="1"/>
  <c r="N26" i="46" a="1"/>
  <c r="N26" i="46" s="1"/>
  <c r="AS25" i="46" s="1"/>
  <c r="AT66" i="46" s="1"/>
  <c r="I44" i="46" a="1"/>
  <c r="I44" i="46" s="1"/>
  <c r="AN43" i="46" s="1"/>
  <c r="AO72" i="46" s="1"/>
  <c r="I7" i="45" a="1"/>
  <c r="I7" i="45" s="1"/>
  <c r="AG7" i="45" s="1"/>
  <c r="AH60" i="45" s="1"/>
  <c r="L14" i="45" a="1"/>
  <c r="L14" i="45" s="1"/>
  <c r="AQ13" i="45" s="1"/>
  <c r="AR62" i="45" s="1"/>
  <c r="N34" i="45" a="1"/>
  <c r="N34" i="45" s="1"/>
  <c r="AL34" i="45" s="1"/>
  <c r="AM69" i="45" s="1"/>
  <c r="H44" i="45" a="1"/>
  <c r="H44" i="45" s="1"/>
  <c r="J3" i="44" a="1"/>
  <c r="J3" i="44" s="1"/>
  <c r="AA4" i="44" s="1"/>
  <c r="AB59" i="44" s="1"/>
  <c r="H15" i="44" a="1"/>
  <c r="H15" i="44" s="1"/>
  <c r="M28" i="44" a="1"/>
  <c r="M28" i="44" s="1"/>
  <c r="AK28" i="44" s="1"/>
  <c r="AL67" i="44" s="1"/>
  <c r="M44" i="44" a="1"/>
  <c r="M44" i="44" s="1"/>
  <c r="AR43" i="44" s="1"/>
  <c r="AS72" i="44" s="1"/>
  <c r="M41" i="46" a="1"/>
  <c r="M41" i="46" s="1"/>
  <c r="AR40" i="46" s="1"/>
  <c r="AS71" i="46" s="1"/>
  <c r="H55" i="46" a="1"/>
  <c r="H55" i="46" s="1"/>
  <c r="M7" i="45" a="1"/>
  <c r="M7" i="45" s="1"/>
  <c r="AK7" i="45" s="1"/>
  <c r="AL60" i="45" s="1"/>
  <c r="L30" i="45" a="1"/>
  <c r="L30" i="45" s="1"/>
  <c r="AC31" i="45" s="1"/>
  <c r="AD68" i="45" s="1"/>
  <c r="L44" i="45" a="1"/>
  <c r="L44" i="45" s="1"/>
  <c r="AQ43" i="45" s="1"/>
  <c r="AR72" i="45" s="1"/>
  <c r="J56" i="45" a="1"/>
  <c r="J56" i="45" s="1"/>
  <c r="I10" i="44" a="1"/>
  <c r="I10" i="44" s="1"/>
  <c r="AG10" i="44" s="1"/>
  <c r="AH61" i="44" s="1"/>
  <c r="J35" i="44" a="1"/>
  <c r="J35" i="44" s="1"/>
  <c r="AO34" i="44" s="1"/>
  <c r="AP69" i="44" s="1"/>
  <c r="L38" i="44" a="1"/>
  <c r="L38" i="44" s="1"/>
  <c r="AQ37" i="44" s="1"/>
  <c r="AR70" i="44" s="1"/>
  <c r="N33" i="46" a="1"/>
  <c r="N33" i="46" s="1"/>
  <c r="AE34" i="46" s="1"/>
  <c r="AF69" i="46" s="1"/>
  <c r="J51" i="46" a="1"/>
  <c r="J51" i="46" s="1"/>
  <c r="L21" i="45" a="1"/>
  <c r="L21" i="45" s="1"/>
  <c r="AC22" i="45" s="1"/>
  <c r="AD65" i="45" s="1"/>
  <c r="H8" i="45" a="1"/>
  <c r="H8" i="45" s="1"/>
  <c r="L34" i="45" a="1"/>
  <c r="L34" i="45" s="1"/>
  <c r="AJ34" i="45" s="1"/>
  <c r="AK69" i="45" s="1"/>
  <c r="J46" i="45" a="1"/>
  <c r="J46" i="45" s="1"/>
  <c r="AH46" i="45" s="1"/>
  <c r="AI73" i="45" s="1"/>
  <c r="H55" i="45" a="1"/>
  <c r="H55" i="45" s="1"/>
  <c r="N17" i="44" a="1"/>
  <c r="N17" i="44" s="1"/>
  <c r="AS16" i="44" s="1"/>
  <c r="AT63" i="44" s="1"/>
  <c r="N31" i="44" a="1"/>
  <c r="N31" i="44" s="1"/>
  <c r="AL31" i="44" s="1"/>
  <c r="AM68" i="44" s="1"/>
  <c r="N39" i="44" a="1"/>
  <c r="N39" i="44" s="1"/>
  <c r="AE40" i="44" s="1"/>
  <c r="AF71" i="44" s="1"/>
  <c r="K54" i="51" a="1"/>
  <c r="K54" i="51" s="1"/>
  <c r="AB55" i="51" s="1"/>
  <c r="AC76" i="51" s="1"/>
  <c r="N28" i="50" a="1"/>
  <c r="N28" i="50" s="1"/>
  <c r="AL28" i="50" s="1"/>
  <c r="AM67" i="50" s="1"/>
  <c r="K29" i="50" a="1"/>
  <c r="K29" i="50" s="1"/>
  <c r="AP28" i="50" s="1"/>
  <c r="AQ67" i="50" s="1"/>
  <c r="M39" i="50" a="1"/>
  <c r="M39" i="50" s="1"/>
  <c r="AD40" i="50" s="1"/>
  <c r="AE71" i="50" s="1"/>
  <c r="M45" i="50" a="1"/>
  <c r="M45" i="50" s="1"/>
  <c r="AD46" i="50" s="1"/>
  <c r="AE73" i="50" s="1"/>
  <c r="L41" i="49" a="1"/>
  <c r="L41" i="49" s="1"/>
  <c r="AQ40" i="49" s="1"/>
  <c r="AR71" i="49" s="1"/>
  <c r="H12" i="49" a="1"/>
  <c r="H12" i="49" s="1"/>
  <c r="J22" i="49" a="1"/>
  <c r="J22" i="49" s="1"/>
  <c r="AH22" i="49" s="1"/>
  <c r="AI65" i="49" s="1"/>
  <c r="I29" i="49" a="1"/>
  <c r="I29" i="49" s="1"/>
  <c r="AN28" i="49" s="1"/>
  <c r="AO67" i="49" s="1"/>
  <c r="L51" i="49" a="1"/>
  <c r="L51" i="49" s="1"/>
  <c r="K31" i="50" a="1"/>
  <c r="K31" i="50" s="1"/>
  <c r="AI31" i="50" s="1"/>
  <c r="AJ68" i="50" s="1"/>
  <c r="I14" i="50" a="1"/>
  <c r="I14" i="50" s="1"/>
  <c r="K21" i="50" a="1"/>
  <c r="K21" i="50" s="1"/>
  <c r="AB22" i="50" s="1"/>
  <c r="AC65" i="50" s="1"/>
  <c r="H42" i="50" a="1"/>
  <c r="H42" i="50" s="1"/>
  <c r="I29" i="50" a="1"/>
  <c r="I29" i="50" s="1"/>
  <c r="AN28" i="50" s="1"/>
  <c r="AO67" i="50" s="1"/>
  <c r="K13" i="49" a="1"/>
  <c r="K13" i="49" s="1"/>
  <c r="AI13" i="49" s="1"/>
  <c r="AJ62" i="49" s="1"/>
  <c r="H14" i="49" a="1"/>
  <c r="H14" i="49" s="1"/>
  <c r="N38" i="49" a="1"/>
  <c r="N38" i="49" s="1"/>
  <c r="AS37" i="49" s="1"/>
  <c r="AT70" i="49" s="1"/>
  <c r="L54" i="49" a="1"/>
  <c r="L54" i="49" s="1"/>
  <c r="AC55" i="49" s="1"/>
  <c r="AD76" i="49" s="1"/>
  <c r="N35" i="50" a="1"/>
  <c r="N35" i="50" s="1"/>
  <c r="AS34" i="50" s="1"/>
  <c r="AT69" i="50" s="1"/>
  <c r="N6" i="50" a="1"/>
  <c r="N6" i="50" s="1"/>
  <c r="AE7" i="50" s="1"/>
  <c r="AF60" i="50" s="1"/>
  <c r="H11" i="50" a="1"/>
  <c r="H11" i="50" s="1"/>
  <c r="M49" i="50" a="1"/>
  <c r="M49" i="50" s="1"/>
  <c r="AK49" i="50" s="1"/>
  <c r="AL74" i="50" s="1"/>
  <c r="L53" i="50" a="1"/>
  <c r="L53" i="50" s="1"/>
  <c r="H22" i="49" a="1"/>
  <c r="H22" i="49" s="1"/>
  <c r="J7" i="49" a="1"/>
  <c r="J7" i="49" s="1"/>
  <c r="AH7" i="49" s="1"/>
  <c r="AI60" i="49" s="1"/>
  <c r="J38" i="49" a="1"/>
  <c r="J38" i="49" s="1"/>
  <c r="AO37" i="49" s="1"/>
  <c r="AP70" i="49" s="1"/>
  <c r="H52" i="49" a="1"/>
  <c r="H52" i="49" s="1"/>
  <c r="L6" i="48" a="1"/>
  <c r="L6" i="48" s="1"/>
  <c r="AF7" i="48" s="1"/>
  <c r="AG60" i="48" s="1"/>
  <c r="K10" i="50" a="1"/>
  <c r="K10" i="50" s="1"/>
  <c r="AI10" i="50" s="1"/>
  <c r="AJ61" i="50" s="1"/>
  <c r="J4" i="50" a="1"/>
  <c r="J4" i="50" s="1"/>
  <c r="AH4" i="50" s="1"/>
  <c r="AI59" i="50" s="1"/>
  <c r="J39" i="50" a="1"/>
  <c r="J39" i="50" s="1"/>
  <c r="AA40" i="50" s="1"/>
  <c r="AB71" i="50" s="1"/>
  <c r="H34" i="50" a="1"/>
  <c r="H34" i="50" s="1"/>
  <c r="J19" i="49" a="1"/>
  <c r="J19" i="49" s="1"/>
  <c r="AH19" i="49" s="1"/>
  <c r="AI64" i="49" s="1"/>
  <c r="J10" i="49" a="1"/>
  <c r="J10" i="49" s="1"/>
  <c r="AH10" i="49" s="1"/>
  <c r="AI61" i="49" s="1"/>
  <c r="J40" i="49" a="1"/>
  <c r="J40" i="49" s="1"/>
  <c r="AH40" i="49" s="1"/>
  <c r="AI71" i="49" s="1"/>
  <c r="K47" i="49" a="1"/>
  <c r="K47" i="49" s="1"/>
  <c r="AP46" i="49" s="1"/>
  <c r="AQ73" i="49" s="1"/>
  <c r="M13" i="48" a="1"/>
  <c r="M13" i="48" s="1"/>
  <c r="AN13" i="48" s="1"/>
  <c r="AO62" i="48" s="1"/>
  <c r="H20" i="48" a="1"/>
  <c r="H20" i="48" s="1"/>
  <c r="J31" i="50" a="1"/>
  <c r="J31" i="50" s="1"/>
  <c r="AH31" i="50" s="1"/>
  <c r="AI68" i="50" s="1"/>
  <c r="H19" i="50" a="1"/>
  <c r="H19" i="50" s="1"/>
  <c r="M25" i="50" a="1"/>
  <c r="M25" i="50" s="1"/>
  <c r="AK25" i="50" s="1"/>
  <c r="AL66" i="50" s="1"/>
  <c r="H52" i="50" a="1"/>
  <c r="H52" i="50" s="1"/>
  <c r="K53" i="50" a="1"/>
  <c r="K53" i="50" s="1"/>
  <c r="N20" i="49" a="1"/>
  <c r="N20" i="49" s="1"/>
  <c r="AS19" i="49" s="1"/>
  <c r="AT64" i="49" s="1"/>
  <c r="K3" i="49" a="1"/>
  <c r="K3" i="49" s="1"/>
  <c r="AB4" i="49" s="1"/>
  <c r="AC59" i="49" s="1"/>
  <c r="H33" i="49" a="1"/>
  <c r="H33" i="49" s="1"/>
  <c r="N50" i="49" a="1"/>
  <c r="N50" i="49" s="1"/>
  <c r="L15" i="48" a="1"/>
  <c r="L15" i="48" s="1"/>
  <c r="AF16" i="48" s="1"/>
  <c r="AG63" i="48" s="1"/>
  <c r="K27" i="50" a="1"/>
  <c r="K27" i="50" s="1"/>
  <c r="AB28" i="50" s="1"/>
  <c r="AC67" i="50" s="1"/>
  <c r="H9" i="50" a="1"/>
  <c r="H9" i="50" s="1"/>
  <c r="L39" i="50" a="1"/>
  <c r="L39" i="50" s="1"/>
  <c r="AC40" i="50" s="1"/>
  <c r="AD71" i="50" s="1"/>
  <c r="K38" i="50" a="1"/>
  <c r="K38" i="50" s="1"/>
  <c r="AP37" i="50" s="1"/>
  <c r="AQ70" i="50" s="1"/>
  <c r="L27" i="45" a="1"/>
  <c r="L27" i="45" s="1"/>
  <c r="AC28" i="45" s="1"/>
  <c r="AD67" i="45" s="1"/>
  <c r="H42" i="45" a="1"/>
  <c r="H42" i="45" s="1"/>
  <c r="J28" i="44" a="1"/>
  <c r="J28" i="44" s="1"/>
  <c r="AH28" i="44" s="1"/>
  <c r="AI67" i="44" s="1"/>
  <c r="M28" i="46" a="1"/>
  <c r="M28" i="46" s="1"/>
  <c r="AK28" i="46" s="1"/>
  <c r="AL67" i="46" s="1"/>
  <c r="K51" i="46" a="1"/>
  <c r="K51" i="46" s="1"/>
  <c r="N11" i="45" a="1"/>
  <c r="N11" i="45" s="1"/>
  <c r="M14" i="45" a="1"/>
  <c r="M14" i="45" s="1"/>
  <c r="AR13" i="45" s="1"/>
  <c r="AS62" i="45" s="1"/>
  <c r="K39" i="45" a="1"/>
  <c r="K39" i="45" s="1"/>
  <c r="AB40" i="45" s="1"/>
  <c r="AC71" i="45" s="1"/>
  <c r="L42" i="45" a="1"/>
  <c r="L42" i="45" s="1"/>
  <c r="AC43" i="45" s="1"/>
  <c r="AD72" i="45" s="1"/>
  <c r="I3" i="44" a="1"/>
  <c r="I3" i="44" s="1"/>
  <c r="Z4" i="44" s="1"/>
  <c r="AA59" i="44" s="1"/>
  <c r="N6" i="44" a="1"/>
  <c r="N6" i="44" s="1"/>
  <c r="AE7" i="44" s="1"/>
  <c r="AF60" i="44" s="1"/>
  <c r="K29" i="44" a="1"/>
  <c r="K29" i="44" s="1"/>
  <c r="AP28" i="44" s="1"/>
  <c r="AQ67" i="44" s="1"/>
  <c r="N42" i="44" a="1"/>
  <c r="N42" i="44" s="1"/>
  <c r="AE43" i="44" s="1"/>
  <c r="AF72" i="44" s="1"/>
  <c r="N43" i="46" a="1"/>
  <c r="N43" i="46" s="1"/>
  <c r="AL43" i="46" s="1"/>
  <c r="AM72" i="46" s="1"/>
  <c r="N56" i="46" a="1"/>
  <c r="N56" i="46" s="1"/>
  <c r="L9" i="45" a="1"/>
  <c r="L9" i="45" s="1"/>
  <c r="AC10" i="45" s="1"/>
  <c r="AD61" i="45" s="1"/>
  <c r="L29" i="45" a="1"/>
  <c r="L29" i="45" s="1"/>
  <c r="AQ28" i="45" s="1"/>
  <c r="AR67" i="45" s="1"/>
  <c r="N45" i="45" a="1"/>
  <c r="N45" i="45" s="1"/>
  <c r="H52" i="45" a="1"/>
  <c r="H52" i="45" s="1"/>
  <c r="L15" i="44" a="1"/>
  <c r="L15" i="44" s="1"/>
  <c r="AC16" i="44" s="1"/>
  <c r="AD63" i="44" s="1"/>
  <c r="J23" i="44" a="1"/>
  <c r="J23" i="44" s="1"/>
  <c r="AO22" i="44" s="1"/>
  <c r="AP65" i="44" s="1"/>
  <c r="I40" i="44" a="1"/>
  <c r="I40" i="44" s="1"/>
  <c r="AG40" i="44" s="1"/>
  <c r="AH71" i="44" s="1"/>
  <c r="N28" i="46" a="1"/>
  <c r="N28" i="46" s="1"/>
  <c r="AL28" i="46" s="1"/>
  <c r="AM67" i="46" s="1"/>
  <c r="N44" i="46" a="1"/>
  <c r="N44" i="46" s="1"/>
  <c r="AS43" i="46" s="1"/>
  <c r="AT72" i="46" s="1"/>
  <c r="L10" i="45" a="1"/>
  <c r="L10" i="45" s="1"/>
  <c r="AJ10" i="45" s="1"/>
  <c r="AK61" i="45" s="1"/>
  <c r="L26" i="45" a="1"/>
  <c r="L26" i="45" s="1"/>
  <c r="AQ25" i="45" s="1"/>
  <c r="AR66" i="45" s="1"/>
  <c r="L17" i="45" a="1"/>
  <c r="L17" i="45" s="1"/>
  <c r="AQ16" i="45" s="1"/>
  <c r="AR63" i="45" s="1"/>
  <c r="J45" i="45" a="1"/>
  <c r="J45" i="45" s="1"/>
  <c r="AA46" i="45" s="1"/>
  <c r="AB73" i="45" s="1"/>
  <c r="N56" i="45" a="1"/>
  <c r="N56" i="45" s="1"/>
  <c r="K7" i="44" a="1"/>
  <c r="K7" i="44" s="1"/>
  <c r="AI7" i="44" s="1"/>
  <c r="AJ60" i="44" s="1"/>
  <c r="I35" i="44" a="1"/>
  <c r="I35" i="44" s="1"/>
  <c r="AN34" i="44" s="1"/>
  <c r="AO69" i="44" s="1"/>
  <c r="N44" i="44" a="1"/>
  <c r="N44" i="44" s="1"/>
  <c r="AS43" i="44" s="1"/>
  <c r="AT72" i="44" s="1"/>
  <c r="J54" i="51" a="1"/>
  <c r="J54" i="51" s="1"/>
  <c r="AA55" i="51" s="1"/>
  <c r="AB76" i="51" s="1"/>
  <c r="H31" i="50" a="1"/>
  <c r="H31" i="50" s="1"/>
  <c r="M10" i="50" a="1"/>
  <c r="M10" i="50" s="1"/>
  <c r="AK10" i="50" s="1"/>
  <c r="AL61" i="50" s="1"/>
  <c r="L42" i="50" a="1"/>
  <c r="L42" i="50" s="1"/>
  <c r="AC43" i="50" s="1"/>
  <c r="AD72" i="50" s="1"/>
  <c r="J49" i="50" a="1"/>
  <c r="J49" i="50" s="1"/>
  <c r="AH49" i="50" s="1"/>
  <c r="AI74" i="50" s="1"/>
  <c r="H53" i="49" a="1"/>
  <c r="H53" i="49" s="1"/>
  <c r="M12" i="49" a="1"/>
  <c r="M12" i="49" s="1"/>
  <c r="AD13" i="49" s="1"/>
  <c r="AE62" i="49" s="1"/>
  <c r="H17" i="49" a="1"/>
  <c r="H17" i="49" s="1"/>
  <c r="M40" i="49" a="1"/>
  <c r="M40" i="49" s="1"/>
  <c r="AK40" i="49" s="1"/>
  <c r="AL71" i="49" s="1"/>
  <c r="M48" i="49" a="1"/>
  <c r="M48" i="49" s="1"/>
  <c r="AD49" i="49" s="1"/>
  <c r="AE74" i="49" s="1"/>
  <c r="J27" i="50" a="1"/>
  <c r="J27" i="50" s="1"/>
  <c r="AA28" i="50" s="1"/>
  <c r="AB67" i="50" s="1"/>
  <c r="N8" i="50" a="1"/>
  <c r="N8" i="50" s="1"/>
  <c r="AS7" i="50" s="1"/>
  <c r="AT60" i="50" s="1"/>
  <c r="J18" i="50" a="1"/>
  <c r="J18" i="50" s="1"/>
  <c r="AA19" i="50" s="1"/>
  <c r="AB64" i="50" s="1"/>
  <c r="L48" i="50" a="1"/>
  <c r="L48" i="50" s="1"/>
  <c r="AC49" i="50" s="1"/>
  <c r="AD74" i="50" s="1"/>
  <c r="M51" i="50" a="1"/>
  <c r="M51" i="50" s="1"/>
  <c r="I28" i="49" a="1"/>
  <c r="I28" i="49" s="1"/>
  <c r="AG28" i="49" s="1"/>
  <c r="AH67" i="49" s="1"/>
  <c r="K20" i="49" a="1"/>
  <c r="K20" i="49" s="1"/>
  <c r="AP19" i="49" s="1"/>
  <c r="AQ64" i="49" s="1"/>
  <c r="M3" i="49" a="1"/>
  <c r="M3" i="49" s="1"/>
  <c r="AD4" i="49" s="1"/>
  <c r="AE59" i="49" s="1"/>
  <c r="L40" i="49" a="1"/>
  <c r="L40" i="49" s="1"/>
  <c r="AJ40" i="49" s="1"/>
  <c r="AK71" i="49" s="1"/>
  <c r="L49" i="49" a="1"/>
  <c r="L49" i="49" s="1"/>
  <c r="AJ49" i="49" s="1"/>
  <c r="AK74" i="49" s="1"/>
  <c r="M47" i="50" a="1"/>
  <c r="M47" i="50" s="1"/>
  <c r="AR46" i="50" s="1"/>
  <c r="AS73" i="50" s="1"/>
  <c r="H15" i="50" a="1"/>
  <c r="H15" i="50" s="1"/>
  <c r="N18" i="50" a="1"/>
  <c r="N18" i="50" s="1"/>
  <c r="L44" i="50" a="1"/>
  <c r="L44" i="50" s="1"/>
  <c r="AQ43" i="50" s="1"/>
  <c r="AR72" i="50" s="1"/>
  <c r="N56" i="50" a="1"/>
  <c r="N56" i="50" s="1"/>
  <c r="M25" i="49" a="1"/>
  <c r="M25" i="49" s="1"/>
  <c r="AK25" i="49" s="1"/>
  <c r="AL66" i="49" s="1"/>
  <c r="M16" i="49" a="1"/>
  <c r="M16" i="49" s="1"/>
  <c r="AK16" i="49" s="1"/>
  <c r="AL63" i="49" s="1"/>
  <c r="N42" i="49" a="1"/>
  <c r="N42" i="49" s="1"/>
  <c r="AE43" i="49" s="1"/>
  <c r="AF72" i="49" s="1"/>
  <c r="N51" i="49" a="1"/>
  <c r="N51" i="49" s="1"/>
  <c r="N14" i="48" a="1"/>
  <c r="N14" i="48" s="1"/>
  <c r="AV13" i="48" s="1"/>
  <c r="AW62" i="48" s="1"/>
  <c r="I17" i="50" a="1"/>
  <c r="I17" i="50" s="1"/>
  <c r="L13" i="50" a="1"/>
  <c r="L13" i="50" s="1"/>
  <c r="AJ13" i="50" s="1"/>
  <c r="AK62" i="50" s="1"/>
  <c r="K33" i="50" a="1"/>
  <c r="K33" i="50" s="1"/>
  <c r="AB34" i="50" s="1"/>
  <c r="AC69" i="50" s="1"/>
  <c r="M44" i="50" a="1"/>
  <c r="M44" i="50" s="1"/>
  <c r="AR43" i="50" s="1"/>
  <c r="AS72" i="50" s="1"/>
  <c r="H55" i="49" a="1"/>
  <c r="H55" i="49" s="1"/>
  <c r="L15" i="49" a="1"/>
  <c r="L15" i="49" s="1"/>
  <c r="AC16" i="49" s="1"/>
  <c r="AD63" i="49" s="1"/>
  <c r="K18" i="49" a="1"/>
  <c r="K18" i="49" s="1"/>
  <c r="AB19" i="49" s="1"/>
  <c r="AC64" i="49" s="1"/>
  <c r="N54" i="49" a="1"/>
  <c r="N54" i="49" s="1"/>
  <c r="K9" i="48" a="1"/>
  <c r="K9" i="48" s="1"/>
  <c r="AE10" i="48" s="1"/>
  <c r="AF61" i="48" s="1"/>
  <c r="H26" i="48" a="1"/>
  <c r="H26" i="48" s="1"/>
  <c r="H27" i="50" a="1"/>
  <c r="H27" i="50" s="1"/>
  <c r="K9" i="50" a="1"/>
  <c r="K9" i="50" s="1"/>
  <c r="AB10" i="50" s="1"/>
  <c r="AC61" i="50" s="1"/>
  <c r="M20" i="50" a="1"/>
  <c r="M20" i="50" s="1"/>
  <c r="M35" i="50" a="1"/>
  <c r="M35" i="50" s="1"/>
  <c r="AR34" i="50" s="1"/>
  <c r="AS69" i="50" s="1"/>
  <c r="H55" i="50" a="1"/>
  <c r="H55" i="50" s="1"/>
  <c r="L23" i="49" a="1"/>
  <c r="L23" i="49" s="1"/>
  <c r="AQ22" i="49" s="1"/>
  <c r="AR65" i="49" s="1"/>
  <c r="N8" i="49" a="1"/>
  <c r="N8" i="49" s="1"/>
  <c r="AS7" i="49" s="1"/>
  <c r="AT60" i="49" s="1"/>
  <c r="I24" i="45" a="1"/>
  <c r="I24" i="45" s="1"/>
  <c r="Z25" i="45" s="1"/>
  <c r="AA66" i="45" s="1"/>
  <c r="N51" i="45" a="1"/>
  <c r="N51" i="45" s="1"/>
  <c r="J25" i="44" a="1"/>
  <c r="J25" i="44" s="1"/>
  <c r="AH25" i="44" s="1"/>
  <c r="AI66" i="44" s="1"/>
  <c r="K43" i="46" a="1"/>
  <c r="K43" i="46" s="1"/>
  <c r="AI43" i="46" s="1"/>
  <c r="AJ72" i="46" s="1"/>
  <c r="I38" i="46" a="1"/>
  <c r="I38" i="46" s="1"/>
  <c r="AN37" i="46" s="1"/>
  <c r="AO70" i="46" s="1"/>
  <c r="M6" i="45" a="1"/>
  <c r="M6" i="45" s="1"/>
  <c r="AD7" i="45" s="1"/>
  <c r="AE60" i="45" s="1"/>
  <c r="K22" i="45" a="1"/>
  <c r="K22" i="45" s="1"/>
  <c r="AI22" i="45" s="1"/>
  <c r="AJ65" i="45" s="1"/>
  <c r="M25" i="45" a="1"/>
  <c r="M25" i="45" s="1"/>
  <c r="AK25" i="45" s="1"/>
  <c r="AL66" i="45" s="1"/>
  <c r="L47" i="45" a="1"/>
  <c r="L47" i="45" s="1"/>
  <c r="AQ46" i="45" s="1"/>
  <c r="AR73" i="45" s="1"/>
  <c r="M8" i="44" a="1"/>
  <c r="M8" i="44" s="1"/>
  <c r="AR7" i="44" s="1"/>
  <c r="AS60" i="44" s="1"/>
  <c r="H26" i="44" a="1"/>
  <c r="H26" i="44" s="1"/>
  <c r="N24" i="44" a="1"/>
  <c r="N24" i="44" s="1"/>
  <c r="AE25" i="44" s="1"/>
  <c r="AF66" i="44" s="1"/>
  <c r="K45" i="46" a="1"/>
  <c r="K45" i="46" s="1"/>
  <c r="AB46" i="46" s="1"/>
  <c r="AC73" i="46" s="1"/>
  <c r="I46" i="46" a="1"/>
  <c r="I46" i="46" s="1"/>
  <c r="AG46" i="46" s="1"/>
  <c r="AH73" i="46" s="1"/>
  <c r="H27" i="45" a="1"/>
  <c r="H27" i="45" s="1"/>
  <c r="J16" i="45" a="1"/>
  <c r="J16" i="45" s="1"/>
  <c r="AH16" i="45" s="1"/>
  <c r="AI63" i="45" s="1"/>
  <c r="J34" i="45" a="1"/>
  <c r="J34" i="45" s="1"/>
  <c r="AH34" i="45" s="1"/>
  <c r="AI69" i="45" s="1"/>
  <c r="I44" i="45" a="1"/>
  <c r="I44" i="45" s="1"/>
  <c r="AN43" i="45" s="1"/>
  <c r="AO72" i="45" s="1"/>
  <c r="N3" i="44" a="1"/>
  <c r="N3" i="44" s="1"/>
  <c r="AE4" i="44" s="1"/>
  <c r="AF59" i="44" s="1"/>
  <c r="I28" i="44" a="1"/>
  <c r="I28" i="44" s="1"/>
  <c r="AG28" i="44" s="1"/>
  <c r="AH67" i="44" s="1"/>
  <c r="K19" i="44" a="1"/>
  <c r="K19" i="44" s="1"/>
  <c r="AI19" i="44" s="1"/>
  <c r="AJ64" i="44" s="1"/>
  <c r="K46" i="44" a="1"/>
  <c r="K46" i="44" s="1"/>
  <c r="AI46" i="44" s="1"/>
  <c r="AJ73" i="44" s="1"/>
  <c r="N35" i="46" a="1"/>
  <c r="N35" i="46" s="1"/>
  <c r="AS34" i="46" s="1"/>
  <c r="AT69" i="46" s="1"/>
  <c r="I43" i="46" a="1"/>
  <c r="I43" i="46" s="1"/>
  <c r="AG43" i="46" s="1"/>
  <c r="AH72" i="46" s="1"/>
  <c r="L18" i="45" a="1"/>
  <c r="L18" i="45" s="1"/>
  <c r="AC19" i="45" s="1"/>
  <c r="AD64" i="45" s="1"/>
  <c r="L20" i="45" a="1"/>
  <c r="L20" i="45" s="1"/>
  <c r="AQ19" i="45" s="1"/>
  <c r="AR64" i="45" s="1"/>
  <c r="H33" i="45" a="1"/>
  <c r="H33" i="45" s="1"/>
  <c r="K46" i="45" a="1"/>
  <c r="K46" i="45" s="1"/>
  <c r="AI46" i="45" s="1"/>
  <c r="AJ73" i="45" s="1"/>
  <c r="J54" i="45" a="1"/>
  <c r="J54" i="45" s="1"/>
  <c r="AA55" i="45" s="1"/>
  <c r="AB76" i="45" s="1"/>
  <c r="N11" i="44" a="1"/>
  <c r="N11" i="44" s="1"/>
  <c r="AS10" i="44" s="1"/>
  <c r="AT61" i="44" s="1"/>
  <c r="L19" i="44" a="1"/>
  <c r="L19" i="44" s="1"/>
  <c r="AJ19" i="44" s="1"/>
  <c r="AK64" i="44" s="1"/>
  <c r="I21" i="44" a="1"/>
  <c r="I21" i="44" s="1"/>
  <c r="Z22" i="44" s="1"/>
  <c r="AA65" i="44" s="1"/>
  <c r="N29" i="50" a="1"/>
  <c r="N29" i="50" s="1"/>
  <c r="AS28" i="50" s="1"/>
  <c r="AT67" i="50" s="1"/>
  <c r="H14" i="50" a="1"/>
  <c r="H14" i="50" s="1"/>
  <c r="K11" i="50" a="1"/>
  <c r="K11" i="50" s="1"/>
  <c r="AP10" i="50" s="1"/>
  <c r="AQ61" i="50" s="1"/>
  <c r="N46" i="50" a="1"/>
  <c r="N46" i="50" s="1"/>
  <c r="AL46" i="50" s="1"/>
  <c r="AM73" i="50" s="1"/>
  <c r="I51" i="50" a="1"/>
  <c r="I51" i="50" s="1"/>
  <c r="I7" i="49" a="1"/>
  <c r="I7" i="49" s="1"/>
  <c r="AG7" i="49" s="1"/>
  <c r="AH60" i="49" s="1"/>
  <c r="K36" i="49" a="1"/>
  <c r="K36" i="49" s="1"/>
  <c r="AB37" i="49" s="1"/>
  <c r="AC70" i="49" s="1"/>
  <c r="K34" i="49" a="1"/>
  <c r="K34" i="49" s="1"/>
  <c r="AI34" i="49" s="1"/>
  <c r="AJ69" i="49" s="1"/>
  <c r="J33" i="49" a="1"/>
  <c r="J33" i="49" s="1"/>
  <c r="AA34" i="49" s="1"/>
  <c r="AB69" i="49" s="1"/>
  <c r="J45" i="49" a="1"/>
  <c r="J45" i="49" s="1"/>
  <c r="AA46" i="49" s="1"/>
  <c r="AB73" i="49" s="1"/>
  <c r="M22" i="50" a="1"/>
  <c r="M22" i="50" s="1"/>
  <c r="AK22" i="50" s="1"/>
  <c r="AL65" i="50" s="1"/>
  <c r="N19" i="50" a="1"/>
  <c r="N19" i="50" s="1"/>
  <c r="AL19" i="50" s="1"/>
  <c r="AM64" i="50" s="1"/>
  <c r="N36" i="50" a="1"/>
  <c r="N36" i="50" s="1"/>
  <c r="N42" i="50" a="1"/>
  <c r="N42" i="50" s="1"/>
  <c r="AE43" i="50" s="1"/>
  <c r="AF72" i="50" s="1"/>
  <c r="M50" i="50" a="1"/>
  <c r="M50" i="50" s="1"/>
  <c r="K19" i="49" a="1"/>
  <c r="K19" i="49" s="1"/>
  <c r="AI19" i="49" s="1"/>
  <c r="AJ64" i="49" s="1"/>
  <c r="H36" i="49" a="1"/>
  <c r="H36" i="49" s="1"/>
  <c r="I19" i="49" a="1"/>
  <c r="I19" i="49" s="1"/>
  <c r="AG19" i="49" s="1"/>
  <c r="AH64" i="49" s="1"/>
  <c r="N29" i="49" a="1"/>
  <c r="N29" i="49" s="1"/>
  <c r="AS28" i="49" s="1"/>
  <c r="AT67" i="49" s="1"/>
  <c r="H51" i="49" a="1"/>
  <c r="H51" i="49" s="1"/>
  <c r="L30" i="50" a="1"/>
  <c r="L30" i="50" s="1"/>
  <c r="AC31" i="50" s="1"/>
  <c r="AD68" i="50" s="1"/>
  <c r="M14" i="50" a="1"/>
  <c r="M14" i="50" s="1"/>
  <c r="J36" i="50" a="1"/>
  <c r="J36" i="50" s="1"/>
  <c r="AA37" i="50" s="1"/>
  <c r="AB70" i="50" s="1"/>
  <c r="L29" i="50" a="1"/>
  <c r="L29" i="50" s="1"/>
  <c r="AQ28" i="50" s="1"/>
  <c r="AR67" i="50" s="1"/>
  <c r="K11" i="49" a="1"/>
  <c r="K11" i="49" s="1"/>
  <c r="AP10" i="49" s="1"/>
  <c r="AQ61" i="49" s="1"/>
  <c r="J5" i="49" a="1"/>
  <c r="J5" i="49" s="1"/>
  <c r="AO4" i="49" s="1"/>
  <c r="AP59" i="49" s="1"/>
  <c r="M23" i="49" a="1"/>
  <c r="M23" i="49" s="1"/>
  <c r="AR22" i="49" s="1"/>
  <c r="AS65" i="49" s="1"/>
  <c r="M36" i="49" a="1"/>
  <c r="M36" i="49" s="1"/>
  <c r="AD37" i="49" s="1"/>
  <c r="AE70" i="49" s="1"/>
  <c r="M47" i="49" a="1"/>
  <c r="M47" i="49" s="1"/>
  <c r="AR46" i="49" s="1"/>
  <c r="AS73" i="49" s="1"/>
  <c r="N12" i="48" a="1"/>
  <c r="N12" i="48" s="1"/>
  <c r="AH13" i="48" s="1"/>
  <c r="AI62" i="48" s="1"/>
  <c r="H28" i="50" a="1"/>
  <c r="H28" i="50" s="1"/>
  <c r="J21" i="50" a="1"/>
  <c r="J21" i="50" s="1"/>
  <c r="AA22" i="50" s="1"/>
  <c r="AB65" i="50" s="1"/>
  <c r="I42" i="50" a="1"/>
  <c r="I42" i="50" s="1"/>
  <c r="Z43" i="50" s="1"/>
  <c r="AA72" i="50" s="1"/>
  <c r="H38" i="50" a="1"/>
  <c r="H38" i="50" s="1"/>
  <c r="J29" i="49" a="1"/>
  <c r="J29" i="49" s="1"/>
  <c r="AO28" i="49" s="1"/>
  <c r="AP67" i="49" s="1"/>
  <c r="N27" i="49" a="1"/>
  <c r="N27" i="49" s="1"/>
  <c r="K37" i="49" a="1"/>
  <c r="K37" i="49" s="1"/>
  <c r="AI37" i="49" s="1"/>
  <c r="AJ70" i="49" s="1"/>
  <c r="K54" i="49" a="1"/>
  <c r="K54" i="49" s="1"/>
  <c r="AB55" i="49" s="1"/>
  <c r="AC76" i="49" s="1"/>
  <c r="L10" i="48" a="1"/>
  <c r="L10" i="48" s="1"/>
  <c r="AM10" i="48" s="1"/>
  <c r="AN61" i="48" s="1"/>
  <c r="N34" i="51" a="1"/>
  <c r="N34" i="51" s="1"/>
  <c r="AL34" i="51" s="1"/>
  <c r="AM69" i="51" s="1"/>
  <c r="K15" i="50" a="1"/>
  <c r="K15" i="50" s="1"/>
  <c r="AB16" i="50" s="1"/>
  <c r="AC63" i="50" s="1"/>
  <c r="J7" i="50" a="1"/>
  <c r="J7" i="50" s="1"/>
  <c r="AH7" i="50" s="1"/>
  <c r="AI60" i="50" s="1"/>
  <c r="L41" i="50" a="1"/>
  <c r="L41" i="50" s="1"/>
  <c r="AQ40" i="50" s="1"/>
  <c r="AR71" i="50" s="1"/>
  <c r="H46" i="50" a="1"/>
  <c r="H46" i="50" s="1"/>
  <c r="I53" i="50" a="1"/>
  <c r="I53" i="50" s="1"/>
  <c r="N3" i="49" a="1"/>
  <c r="N3" i="49" s="1"/>
  <c r="AE4" i="49" s="1"/>
  <c r="AF59" i="49" s="1"/>
  <c r="H19" i="49" a="1"/>
  <c r="H19" i="49" s="1"/>
  <c r="J28" i="49" a="1"/>
  <c r="J28" i="49" s="1"/>
  <c r="AH28" i="49" s="1"/>
  <c r="AI67" i="49" s="1"/>
  <c r="N28" i="45" a="1"/>
  <c r="N28" i="45" s="1"/>
  <c r="H53" i="45" a="1"/>
  <c r="H53" i="45" s="1"/>
  <c r="J32" i="44" a="1"/>
  <c r="J32" i="44" s="1"/>
  <c r="AO31" i="44" s="1"/>
  <c r="AP68" i="44" s="1"/>
  <c r="H38" i="46" a="1"/>
  <c r="H38" i="46" s="1"/>
  <c r="I50" i="46" a="1"/>
  <c r="I50" i="46" s="1"/>
  <c r="M15" i="45" a="1"/>
  <c r="M15" i="45" s="1"/>
  <c r="AD16" i="45" s="1"/>
  <c r="AE63" i="45" s="1"/>
  <c r="J8" i="45" a="1"/>
  <c r="J8" i="45" s="1"/>
  <c r="AO7" i="45" s="1"/>
  <c r="AP60" i="45" s="1"/>
  <c r="J31" i="45" a="1"/>
  <c r="J31" i="45" s="1"/>
  <c r="AH31" i="45" s="1"/>
  <c r="AI68" i="45" s="1"/>
  <c r="M49" i="45" a="1"/>
  <c r="M49" i="45" s="1"/>
  <c r="AK49" i="45" s="1"/>
  <c r="AL74" i="45" s="1"/>
  <c r="J13" i="44" a="1"/>
  <c r="J13" i="44" s="1"/>
  <c r="AH13" i="44" s="1"/>
  <c r="AI62" i="44" s="1"/>
  <c r="N32" i="44" a="1"/>
  <c r="N32" i="44" s="1"/>
  <c r="AS31" i="44" s="1"/>
  <c r="AT68" i="44" s="1"/>
  <c r="L45" i="44" a="1"/>
  <c r="L45" i="44" s="1"/>
  <c r="AC46" i="44" s="1"/>
  <c r="AD73" i="44" s="1"/>
  <c r="H29" i="46" a="1"/>
  <c r="H29" i="46" s="1"/>
  <c r="N49" i="46" a="1"/>
  <c r="N49" i="46" s="1"/>
  <c r="AL49" i="46" s="1"/>
  <c r="AM74" i="46" s="1"/>
  <c r="K13" i="45" a="1"/>
  <c r="K13" i="45" s="1"/>
  <c r="AI13" i="45" s="1"/>
  <c r="AJ62" i="45" s="1"/>
  <c r="K7" i="45" a="1"/>
  <c r="K7" i="45" s="1"/>
  <c r="AI7" i="45" s="1"/>
  <c r="AJ60" i="45" s="1"/>
  <c r="L33" i="45" a="1"/>
  <c r="L33" i="45" s="1"/>
  <c r="AC34" i="45" s="1"/>
  <c r="AD69" i="45" s="1"/>
  <c r="J44" i="45" a="1"/>
  <c r="J44" i="45" s="1"/>
  <c r="AO43" i="45" s="1"/>
  <c r="AP72" i="45" s="1"/>
  <c r="I20" i="44" a="1"/>
  <c r="I20" i="44" s="1"/>
  <c r="AN19" i="44" s="1"/>
  <c r="AO64" i="44" s="1"/>
  <c r="J6" i="44" a="1"/>
  <c r="J6" i="44" s="1"/>
  <c r="AA7" i="44" s="1"/>
  <c r="AB60" i="44" s="1"/>
  <c r="L28" i="44" a="1"/>
  <c r="L28" i="44" s="1"/>
  <c r="AJ28" i="44" s="1"/>
  <c r="AK67" i="44" s="1"/>
  <c r="L36" i="44" a="1"/>
  <c r="L36" i="44" s="1"/>
  <c r="AC37" i="44" s="1"/>
  <c r="AD70" i="44" s="1"/>
  <c r="I31" i="46" a="1"/>
  <c r="I31" i="46" s="1"/>
  <c r="AG31" i="46" s="1"/>
  <c r="AH68" i="46" s="1"/>
  <c r="N55" i="46" a="1"/>
  <c r="N55" i="46" s="1"/>
  <c r="AL55" i="46" s="1"/>
  <c r="AM76" i="46" s="1"/>
  <c r="N3" i="45" a="1"/>
  <c r="N3" i="45" s="1"/>
  <c r="AE4" i="45" s="1"/>
  <c r="AF59" i="45" s="1"/>
  <c r="M33" i="45" a="1"/>
  <c r="M33" i="45" s="1"/>
  <c r="AD34" i="45" s="1"/>
  <c r="AE69" i="45" s="1"/>
  <c r="L25" i="45" a="1"/>
  <c r="L25" i="45" s="1"/>
  <c r="AJ25" i="45" s="1"/>
  <c r="AK66" i="45" s="1"/>
  <c r="L49" i="45" a="1"/>
  <c r="L49" i="45" s="1"/>
  <c r="AJ49" i="45" s="1"/>
  <c r="AK74" i="45" s="1"/>
  <c r="I4" i="44" a="1"/>
  <c r="I4" i="44" s="1"/>
  <c r="AG4" i="44" s="1"/>
  <c r="AH59" i="44" s="1"/>
  <c r="H28" i="44" a="1"/>
  <c r="H28" i="44" s="1"/>
  <c r="I9" i="44" a="1"/>
  <c r="I9" i="44" s="1"/>
  <c r="Z10" i="44" s="1"/>
  <c r="AA61" i="44" s="1"/>
  <c r="H36" i="44" a="1"/>
  <c r="H36" i="44" s="1"/>
  <c r="H21" i="50" a="1"/>
  <c r="H21" i="50" s="1"/>
  <c r="M5" i="50" a="1"/>
  <c r="M5" i="50" s="1"/>
  <c r="AR4" i="50" s="1"/>
  <c r="AS59" i="50" s="1"/>
  <c r="K18" i="50" a="1"/>
  <c r="K18" i="50" s="1"/>
  <c r="AB19" i="50" s="1"/>
  <c r="AC64" i="50" s="1"/>
  <c r="K45" i="50" a="1"/>
  <c r="K45" i="50" s="1"/>
  <c r="AB46" i="50" s="1"/>
  <c r="AC73" i="50" s="1"/>
  <c r="I50" i="50" a="1"/>
  <c r="I50" i="50" s="1"/>
  <c r="N28" i="49" a="1"/>
  <c r="N28" i="49" s="1"/>
  <c r="AL28" i="49" s="1"/>
  <c r="AM67" i="49" s="1"/>
  <c r="I12" i="49" a="1"/>
  <c r="I12" i="49" s="1"/>
  <c r="Z13" i="49" s="1"/>
  <c r="AA62" i="49" s="1"/>
  <c r="L44" i="49" a="1"/>
  <c r="L44" i="49" s="1"/>
  <c r="AQ43" i="49" s="1"/>
  <c r="AR72" i="49" s="1"/>
  <c r="I41" i="49" a="1"/>
  <c r="I41" i="49" s="1"/>
  <c r="AN40" i="49" s="1"/>
  <c r="AO71" i="49" s="1"/>
  <c r="I47" i="49" a="1"/>
  <c r="I47" i="49" s="1"/>
  <c r="AN46" i="49" s="1"/>
  <c r="AO73" i="49" s="1"/>
  <c r="H30" i="50" a="1"/>
  <c r="H30" i="50" s="1"/>
  <c r="I15" i="50" a="1"/>
  <c r="I15" i="50" s="1"/>
  <c r="Z16" i="50" s="1"/>
  <c r="AA63" i="50" s="1"/>
  <c r="H40" i="50" a="1"/>
  <c r="H40" i="50" s="1"/>
  <c r="H48" i="50" a="1"/>
  <c r="H48" i="50" s="1"/>
  <c r="M56" i="50" a="1"/>
  <c r="M56" i="50" s="1"/>
  <c r="M30" i="49" a="1"/>
  <c r="M30" i="49" s="1"/>
  <c r="AD31" i="49" s="1"/>
  <c r="AE68" i="49" s="1"/>
  <c r="N12" i="49" a="1"/>
  <c r="N12" i="49" s="1"/>
  <c r="AE13" i="49" s="1"/>
  <c r="AF62" i="49" s="1"/>
  <c r="K26" i="49" a="1"/>
  <c r="K26" i="49" s="1"/>
  <c r="AP25" i="49" s="1"/>
  <c r="AQ66" i="49" s="1"/>
  <c r="I42" i="49" a="1"/>
  <c r="I42" i="49" s="1"/>
  <c r="Z43" i="49" s="1"/>
  <c r="AA72" i="49" s="1"/>
  <c r="M49" i="49" a="1"/>
  <c r="M49" i="49" s="1"/>
  <c r="AK49" i="49" s="1"/>
  <c r="AL74" i="49" s="1"/>
  <c r="K35" i="50" a="1"/>
  <c r="K35" i="50" s="1"/>
  <c r="AP34" i="50" s="1"/>
  <c r="AQ69" i="50" s="1"/>
  <c r="J3" i="50" a="1"/>
  <c r="J3" i="50" s="1"/>
  <c r="AA4" i="50" s="1"/>
  <c r="AB59" i="50" s="1"/>
  <c r="K40" i="50" a="1"/>
  <c r="K40" i="50" s="1"/>
  <c r="AI40" i="50" s="1"/>
  <c r="AJ71" i="50" s="1"/>
  <c r="K50" i="50" a="1"/>
  <c r="K50" i="50" s="1"/>
  <c r="N9" i="49" a="1"/>
  <c r="N9" i="49" s="1"/>
  <c r="K23" i="49" a="1"/>
  <c r="K23" i="49" s="1"/>
  <c r="AP22" i="49" s="1"/>
  <c r="AQ65" i="49" s="1"/>
  <c r="M10" i="49" a="1"/>
  <c r="M10" i="49" s="1"/>
  <c r="AK10" i="49" s="1"/>
  <c r="AL61" i="49" s="1"/>
  <c r="H44" i="49" a="1"/>
  <c r="H44" i="49" s="1"/>
  <c r="I48" i="49" a="1"/>
  <c r="I48" i="49" s="1"/>
  <c r="Z49" i="49" s="1"/>
  <c r="AA74" i="49" s="1"/>
  <c r="N56" i="51" a="1"/>
  <c r="N56" i="51" s="1"/>
  <c r="N33" i="50" a="1"/>
  <c r="N33" i="50" s="1"/>
  <c r="AE34" i="50" s="1"/>
  <c r="AF69" i="50" s="1"/>
  <c r="M13" i="50" a="1"/>
  <c r="M13" i="50" s="1"/>
  <c r="AK13" i="50" s="1"/>
  <c r="AL62" i="50" s="1"/>
  <c r="I38" i="50" a="1"/>
  <c r="I38" i="50" s="1"/>
  <c r="AN37" i="50" s="1"/>
  <c r="AO70" i="50" s="1"/>
  <c r="N53" i="50" a="1"/>
  <c r="N53" i="50" s="1"/>
  <c r="N13" i="49" a="1"/>
  <c r="N13" i="49" s="1"/>
  <c r="AL13" i="49" s="1"/>
  <c r="AM62" i="49" s="1"/>
  <c r="H9" i="49" a="1"/>
  <c r="H9" i="49" s="1"/>
  <c r="I32" i="49" a="1"/>
  <c r="I32" i="49" s="1"/>
  <c r="AN31" i="49" s="1"/>
  <c r="AO68" i="49" s="1"/>
  <c r="N52" i="49" a="1"/>
  <c r="N52" i="49" s="1"/>
  <c r="AL52" i="49" s="1"/>
  <c r="AM75" i="49" s="1"/>
  <c r="J14" i="48" a="1"/>
  <c r="J14" i="48" s="1"/>
  <c r="AR13" i="48" s="1"/>
  <c r="AS62" i="48" s="1"/>
  <c r="N49" i="51" a="1"/>
  <c r="N49" i="51" s="1"/>
  <c r="AL49" i="51" s="1"/>
  <c r="AM74" i="51" s="1"/>
  <c r="K24" i="50" a="1"/>
  <c r="K24" i="50" s="1"/>
  <c r="AB25" i="50" s="1"/>
  <c r="AC66" i="50" s="1"/>
  <c r="N20" i="50" a="1"/>
  <c r="N20" i="50" s="1"/>
  <c r="M34" i="50" a="1"/>
  <c r="M34" i="50" s="1"/>
  <c r="AK34" i="50" s="1"/>
  <c r="AL69" i="50" s="1"/>
  <c r="L34" i="50" a="1"/>
  <c r="L34" i="50" s="1"/>
  <c r="AJ34" i="50" s="1"/>
  <c r="AK69" i="50" s="1"/>
  <c r="I3" i="49" a="1"/>
  <c r="I3" i="49" s="1"/>
  <c r="Z4" i="49" s="1"/>
  <c r="AA59" i="49" s="1"/>
  <c r="K15" i="49" a="1"/>
  <c r="K15" i="49" s="1"/>
  <c r="AB16" i="49" s="1"/>
  <c r="AC63" i="49" s="1"/>
  <c r="I14" i="49" a="1"/>
  <c r="I14" i="49" s="1"/>
  <c r="AN13" i="49" s="1"/>
  <c r="AO62" i="49" s="1"/>
  <c r="N37" i="49" a="1"/>
  <c r="N37" i="49" s="1"/>
  <c r="AL37" i="49" s="1"/>
  <c r="AM70" i="49" s="1"/>
  <c r="L56" i="49" a="1"/>
  <c r="L56" i="49" s="1"/>
  <c r="K49" i="51" a="1"/>
  <c r="K49" i="51" s="1"/>
  <c r="AI49" i="51" s="1"/>
  <c r="AJ74" i="51" s="1"/>
  <c r="M30" i="50" a="1"/>
  <c r="M30" i="50" s="1"/>
  <c r="AD31" i="50" s="1"/>
  <c r="AE68" i="50" s="1"/>
  <c r="J15" i="50" a="1"/>
  <c r="J15" i="50" s="1"/>
  <c r="AA16" i="50" s="1"/>
  <c r="AB63" i="50" s="1"/>
  <c r="J44" i="50" a="1"/>
  <c r="J44" i="50" s="1"/>
  <c r="AO43" i="50" s="1"/>
  <c r="AP72" i="50" s="1"/>
  <c r="N4" i="45" a="1"/>
  <c r="N4" i="45" s="1"/>
  <c r="AL4" i="45" s="1"/>
  <c r="AM59" i="45" s="1"/>
  <c r="H31" i="45" a="1"/>
  <c r="H31" i="45" s="1"/>
  <c r="N7" i="44" a="1"/>
  <c r="N7" i="44" s="1"/>
  <c r="AL7" i="44" s="1"/>
  <c r="AM60" i="44" s="1"/>
  <c r="N33" i="44" a="1"/>
  <c r="N33" i="44" s="1"/>
  <c r="AE34" i="44" s="1"/>
  <c r="AF69" i="44" s="1"/>
  <c r="J39" i="46" a="1"/>
  <c r="J39" i="46" s="1"/>
  <c r="AA40" i="46" s="1"/>
  <c r="AB71" i="46" s="1"/>
  <c r="J56" i="46" a="1"/>
  <c r="J56" i="46" s="1"/>
  <c r="H6" i="45" a="1"/>
  <c r="H6" i="45" s="1"/>
  <c r="I23" i="45" a="1"/>
  <c r="I23" i="45" s="1"/>
  <c r="AN22" i="45" s="1"/>
  <c r="AO65" i="45" s="1"/>
  <c r="K41" i="45" a="1"/>
  <c r="K41" i="45" s="1"/>
  <c r="AP40" i="45" s="1"/>
  <c r="AQ71" i="45" s="1"/>
  <c r="I52" i="45" a="1"/>
  <c r="I52" i="45" s="1"/>
  <c r="AG52" i="45" s="1"/>
  <c r="AH75" i="45" s="1"/>
  <c r="K11" i="44" a="1"/>
  <c r="K11" i="44" s="1"/>
  <c r="AP10" i="44" s="1"/>
  <c r="AQ61" i="44" s="1"/>
  <c r="H34" i="44" a="1"/>
  <c r="H34" i="44" s="1"/>
  <c r="H46" i="44" a="1"/>
  <c r="H46" i="44" s="1"/>
  <c r="I28" i="46" a="1"/>
  <c r="I28" i="46" s="1"/>
  <c r="AG28" i="46" s="1"/>
  <c r="AH67" i="46" s="1"/>
  <c r="M48" i="46" a="1"/>
  <c r="M48" i="46" s="1"/>
  <c r="AD49" i="46" s="1"/>
  <c r="AE74" i="46" s="1"/>
  <c r="K5" i="45" a="1"/>
  <c r="K5" i="45" s="1"/>
  <c r="AP4" i="45" s="1"/>
  <c r="AQ59" i="45" s="1"/>
  <c r="M17" i="45" a="1"/>
  <c r="M17" i="45" s="1"/>
  <c r="AR16" i="45" s="1"/>
  <c r="AS63" i="45" s="1"/>
  <c r="I25" i="45" a="1"/>
  <c r="I25" i="45" s="1"/>
  <c r="AG25" i="45" s="1"/>
  <c r="AH66" i="45" s="1"/>
  <c r="H47" i="45" a="1"/>
  <c r="H47" i="45" s="1"/>
  <c r="H5" i="44" a="1"/>
  <c r="H5" i="44" s="1"/>
  <c r="N26" i="44" a="1"/>
  <c r="N26" i="44" s="1"/>
  <c r="AS25" i="44" s="1"/>
  <c r="AT66" i="44" s="1"/>
  <c r="N29" i="44" a="1"/>
  <c r="N29" i="44" s="1"/>
  <c r="AS28" i="44" s="1"/>
  <c r="AT67" i="44" s="1"/>
  <c r="N40" i="44" a="1"/>
  <c r="N40" i="44" s="1"/>
  <c r="AL40" i="44" s="1"/>
  <c r="AM71" i="44" s="1"/>
  <c r="I45" i="46" a="1"/>
  <c r="I45" i="46" s="1"/>
  <c r="Z46" i="46" s="1"/>
  <c r="AA73" i="46" s="1"/>
  <c r="K53" i="46" a="1"/>
  <c r="K53" i="46" s="1"/>
  <c r="N7" i="45" a="1"/>
  <c r="N7" i="45" s="1"/>
  <c r="AL7" i="45" s="1"/>
  <c r="AM60" i="45" s="1"/>
  <c r="L28" i="45" a="1"/>
  <c r="L28" i="45" s="1"/>
  <c r="AJ28" i="45" s="1"/>
  <c r="AK67" i="45" s="1"/>
  <c r="N37" i="45" a="1"/>
  <c r="N37" i="45" s="1"/>
  <c r="AL37" i="45" s="1"/>
  <c r="AM70" i="45" s="1"/>
  <c r="K47" i="45" a="1"/>
  <c r="K47" i="45" s="1"/>
  <c r="AP46" i="45" s="1"/>
  <c r="AQ73" i="45" s="1"/>
  <c r="N20" i="44" a="1"/>
  <c r="N20" i="44" s="1"/>
  <c r="AS19" i="44" s="1"/>
  <c r="AT64" i="44" s="1"/>
  <c r="J19" i="44" a="1"/>
  <c r="J19" i="44" s="1"/>
  <c r="AH19" i="44" s="1"/>
  <c r="AI64" i="44" s="1"/>
  <c r="M29" i="44" a="1"/>
  <c r="M29" i="44" s="1"/>
  <c r="AR28" i="44" s="1"/>
  <c r="AS67" i="44" s="1"/>
  <c r="J40" i="44" a="1"/>
  <c r="J40" i="44" s="1"/>
  <c r="AH40" i="44" s="1"/>
  <c r="AI71" i="44" s="1"/>
  <c r="M27" i="50" a="1"/>
  <c r="M27" i="50" s="1"/>
  <c r="AD28" i="50" s="1"/>
  <c r="AE67" i="50" s="1"/>
  <c r="K13" i="50" a="1"/>
  <c r="K13" i="50" s="1"/>
  <c r="AI13" i="50" s="1"/>
  <c r="AJ62" i="50" s="1"/>
  <c r="L32" i="50" a="1"/>
  <c r="L32" i="50" s="1"/>
  <c r="AQ31" i="50" s="1"/>
  <c r="AR68" i="50" s="1"/>
  <c r="J42" i="50" a="1"/>
  <c r="J42" i="50" s="1"/>
  <c r="AA43" i="50" s="1"/>
  <c r="AB72" i="50" s="1"/>
  <c r="I56" i="50" a="1"/>
  <c r="I56" i="50" s="1"/>
  <c r="J17" i="49" a="1"/>
  <c r="J17" i="49" s="1"/>
  <c r="AO16" i="49" s="1"/>
  <c r="AP63" i="49" s="1"/>
  <c r="K27" i="49" a="1"/>
  <c r="K27" i="49" s="1"/>
  <c r="AB28" i="49" s="1"/>
  <c r="AC67" i="49" s="1"/>
  <c r="J34" i="49" a="1"/>
  <c r="J34" i="49" s="1"/>
  <c r="AH34" i="49" s="1"/>
  <c r="AI69" i="49" s="1"/>
  <c r="I44" i="49" a="1"/>
  <c r="I44" i="49" s="1"/>
  <c r="AN43" i="49" s="1"/>
  <c r="AO72" i="49" s="1"/>
  <c r="K55" i="49" a="1"/>
  <c r="K55" i="49" s="1"/>
  <c r="AI55" i="49" s="1"/>
  <c r="AJ76" i="49" s="1"/>
  <c r="M23" i="50" a="1"/>
  <c r="M23" i="50" s="1"/>
  <c r="AR22" i="50" s="1"/>
  <c r="AS65" i="50" s="1"/>
  <c r="J33" i="50" a="1"/>
  <c r="J33" i="50" s="1"/>
  <c r="AA34" i="50" s="1"/>
  <c r="AB69" i="50" s="1"/>
  <c r="H39" i="50" a="1"/>
  <c r="H39" i="50" s="1"/>
  <c r="M52" i="50" a="1"/>
  <c r="M52" i="50" s="1"/>
  <c r="AK52" i="50" s="1"/>
  <c r="AL75" i="50" s="1"/>
  <c r="M54" i="50" a="1"/>
  <c r="M54" i="50" s="1"/>
  <c r="AD55" i="50" s="1"/>
  <c r="AE76" i="50" s="1"/>
  <c r="J9" i="49" a="1"/>
  <c r="J9" i="49" s="1"/>
  <c r="AA10" i="49" s="1"/>
  <c r="AB61" i="49" s="1"/>
  <c r="I22" i="49" a="1"/>
  <c r="I22" i="49" s="1"/>
  <c r="AG22" i="49" s="1"/>
  <c r="AH65" i="49" s="1"/>
  <c r="H35" i="49" a="1"/>
  <c r="H35" i="49" s="1"/>
  <c r="M34" i="49" a="1"/>
  <c r="M34" i="49" s="1"/>
  <c r="AK34" i="49" s="1"/>
  <c r="AL69" i="49" s="1"/>
  <c r="H48" i="51" a="1"/>
  <c r="H48" i="51" s="1"/>
  <c r="M33" i="50" a="1"/>
  <c r="M33" i="50" s="1"/>
  <c r="AD34" i="50" s="1"/>
  <c r="AE69" i="50" s="1"/>
  <c r="N15" i="50" a="1"/>
  <c r="N15" i="50" s="1"/>
  <c r="AE16" i="50" s="1"/>
  <c r="AF63" i="50" s="1"/>
  <c r="N39" i="50" a="1"/>
  <c r="N39" i="50" s="1"/>
  <c r="AE40" i="50" s="1"/>
  <c r="AF71" i="50" s="1"/>
  <c r="I44" i="50" a="1"/>
  <c r="I44" i="50" s="1"/>
  <c r="AN43" i="50" s="1"/>
  <c r="AO72" i="50" s="1"/>
  <c r="J53" i="49" a="1"/>
  <c r="J53" i="49" s="1"/>
  <c r="L36" i="49" a="1"/>
  <c r="L36" i="49" s="1"/>
  <c r="AC37" i="49" s="1"/>
  <c r="AD70" i="49" s="1"/>
  <c r="M20" i="49" a="1"/>
  <c r="M20" i="49" s="1"/>
  <c r="AR19" i="49" s="1"/>
  <c r="AS64" i="49" s="1"/>
  <c r="H43" i="49" a="1"/>
  <c r="H43" i="49" s="1"/>
  <c r="M52" i="49" a="1"/>
  <c r="M52" i="49" s="1"/>
  <c r="AK52" i="49" s="1"/>
  <c r="AL75" i="49" s="1"/>
  <c r="H45" i="50" a="1"/>
  <c r="H45" i="50" s="1"/>
  <c r="L16" i="50" a="1"/>
  <c r="L16" i="50" s="1"/>
  <c r="AJ16" i="50" s="1"/>
  <c r="AK63" i="50" s="1"/>
  <c r="K22" i="50" a="1"/>
  <c r="K22" i="50" s="1"/>
  <c r="AI22" i="50" s="1"/>
  <c r="AJ65" i="50" s="1"/>
  <c r="M48" i="50" a="1"/>
  <c r="M48" i="50" s="1"/>
  <c r="AD49" i="50" s="1"/>
  <c r="AE74" i="50" s="1"/>
  <c r="N51" i="50" a="1"/>
  <c r="N51" i="50" s="1"/>
  <c r="M22" i="49" a="1"/>
  <c r="M22" i="49" s="1"/>
  <c r="AK22" i="49" s="1"/>
  <c r="AL65" i="49" s="1"/>
  <c r="M17" i="49" a="1"/>
  <c r="M17" i="49" s="1"/>
  <c r="AR16" i="49" s="1"/>
  <c r="AS63" i="49" s="1"/>
  <c r="J32" i="49" a="1"/>
  <c r="J32" i="49" s="1"/>
  <c r="AO31" i="49" s="1"/>
  <c r="AP68" i="49" s="1"/>
  <c r="J51" i="49" a="1"/>
  <c r="J51" i="49" s="1"/>
  <c r="H13" i="48" a="1"/>
  <c r="H13" i="48" s="1"/>
  <c r="M48" i="51" a="1"/>
  <c r="M48" i="51" s="1"/>
  <c r="AD49" i="51" s="1"/>
  <c r="AE74" i="51" s="1"/>
  <c r="J30" i="50" a="1"/>
  <c r="J30" i="50" s="1"/>
  <c r="AA31" i="50" s="1"/>
  <c r="AB68" i="50" s="1"/>
  <c r="L4" i="50" a="1"/>
  <c r="L4" i="50" s="1"/>
  <c r="AJ4" i="50" s="1"/>
  <c r="AK59" i="50" s="1"/>
  <c r="M42" i="50" a="1"/>
  <c r="M42" i="50" s="1"/>
  <c r="AD43" i="50" s="1"/>
  <c r="AE72" i="50" s="1"/>
  <c r="H51" i="50" a="1"/>
  <c r="H51" i="50" s="1"/>
  <c r="M5" i="49" a="1"/>
  <c r="M5" i="49" s="1"/>
  <c r="AR4" i="49" s="1"/>
  <c r="AS59" i="49" s="1"/>
  <c r="N4" i="49" a="1"/>
  <c r="N4" i="49" s="1"/>
  <c r="AL4" i="49" s="1"/>
  <c r="AM59" i="49" s="1"/>
  <c r="N23" i="49" a="1"/>
  <c r="N23" i="49" s="1"/>
  <c r="AS22" i="49" s="1"/>
  <c r="AT65" i="49" s="1"/>
  <c r="L35" i="49" a="1"/>
  <c r="L35" i="49" s="1"/>
  <c r="AQ34" i="49" s="1"/>
  <c r="AR69" i="49" s="1"/>
  <c r="I13" i="48" a="1"/>
  <c r="I13" i="48" s="1"/>
  <c r="AJ13" i="48" s="1"/>
  <c r="AK62" i="48" s="1"/>
  <c r="I56" i="51" a="1"/>
  <c r="I56" i="51" s="1"/>
  <c r="H5" i="50" a="1"/>
  <c r="H5" i="50" s="1"/>
  <c r="L26" i="50" a="1"/>
  <c r="L26" i="50" s="1"/>
  <c r="AQ25" i="50" s="1"/>
  <c r="AR66" i="50" s="1"/>
  <c r="N21" i="45" a="1"/>
  <c r="N21" i="45" s="1"/>
  <c r="AE22" i="45" s="1"/>
  <c r="AF65" i="45" s="1"/>
  <c r="K25" i="45" a="1"/>
  <c r="K25" i="45" s="1"/>
  <c r="AI25" i="45" s="1"/>
  <c r="AJ66" i="45" s="1"/>
  <c r="H12" i="44" a="1"/>
  <c r="H12" i="44" s="1"/>
  <c r="H23" i="44" a="1"/>
  <c r="H23" i="44" s="1"/>
  <c r="J43" i="46" a="1"/>
  <c r="J43" i="46" s="1"/>
  <c r="AH43" i="46" s="1"/>
  <c r="AI72" i="46" s="1"/>
  <c r="J54" i="46" a="1"/>
  <c r="J54" i="46" s="1"/>
  <c r="AA55" i="46" s="1"/>
  <c r="AB76" i="46" s="1"/>
  <c r="J6" i="45" a="1"/>
  <c r="J6" i="45" s="1"/>
  <c r="AA7" i="45" s="1"/>
  <c r="AB60" i="45" s="1"/>
  <c r="L16" i="45" a="1"/>
  <c r="L16" i="45" s="1"/>
  <c r="AJ16" i="45" s="1"/>
  <c r="AK63" i="45" s="1"/>
  <c r="M36" i="45" a="1"/>
  <c r="M36" i="45" s="1"/>
  <c r="AD37" i="45" s="1"/>
  <c r="AE70" i="45" s="1"/>
  <c r="L53" i="45" a="1"/>
  <c r="L53" i="45" s="1"/>
  <c r="L17" i="44" a="1"/>
  <c r="L17" i="44" s="1"/>
  <c r="AQ16" i="44" s="1"/>
  <c r="AR63" i="44" s="1"/>
  <c r="I22" i="44" a="1"/>
  <c r="I22" i="44" s="1"/>
  <c r="AG22" i="44" s="1"/>
  <c r="AH65" i="44" s="1"/>
  <c r="H37" i="44" a="1"/>
  <c r="H37" i="44" s="1"/>
  <c r="H34" i="46" a="1"/>
  <c r="H34" i="46" s="1"/>
  <c r="N51" i="46" a="1"/>
  <c r="N51" i="46" s="1"/>
  <c r="H18" i="45" a="1"/>
  <c r="H18" i="45" s="1"/>
  <c r="N23" i="45" a="1"/>
  <c r="N23" i="45" s="1"/>
  <c r="AS22" i="45" s="1"/>
  <c r="AT65" i="45" s="1"/>
  <c r="M34" i="45" a="1"/>
  <c r="M34" i="45" s="1"/>
  <c r="AK34" i="45" s="1"/>
  <c r="AL69" i="45" s="1"/>
  <c r="I51" i="45" a="1"/>
  <c r="I51" i="45" s="1"/>
  <c r="I13" i="44" a="1"/>
  <c r="I13" i="44" s="1"/>
  <c r="AG13" i="44" s="1"/>
  <c r="AH62" i="44" s="1"/>
  <c r="J29" i="44" a="1"/>
  <c r="J29" i="44" s="1"/>
  <c r="AO28" i="44" s="1"/>
  <c r="AP67" i="44" s="1"/>
  <c r="M26" i="44" a="1"/>
  <c r="M26" i="44" s="1"/>
  <c r="AR25" i="44" s="1"/>
  <c r="AS66" i="44" s="1"/>
  <c r="K43" i="44" a="1"/>
  <c r="K43" i="44" s="1"/>
  <c r="AI43" i="44" s="1"/>
  <c r="AJ72" i="44" s="1"/>
  <c r="M46" i="46" a="1"/>
  <c r="M46" i="46" s="1"/>
  <c r="AK46" i="46" s="1"/>
  <c r="AL73" i="46" s="1"/>
  <c r="L55" i="46" a="1"/>
  <c r="L55" i="46" s="1"/>
  <c r="AJ55" i="46" s="1"/>
  <c r="AK76" i="46" s="1"/>
  <c r="I9" i="45" a="1"/>
  <c r="I9" i="45" s="1"/>
  <c r="Z10" i="45" s="1"/>
  <c r="AA61" i="45" s="1"/>
  <c r="N16" i="45" a="1"/>
  <c r="N16" i="45" s="1"/>
  <c r="AL16" i="45" s="1"/>
  <c r="AM63" i="45" s="1"/>
  <c r="J41" i="45" a="1"/>
  <c r="J41" i="45" s="1"/>
  <c r="AO40" i="45" s="1"/>
  <c r="AP71" i="45" s="1"/>
  <c r="M51" i="45" a="1"/>
  <c r="M51" i="45" s="1"/>
  <c r="L10" i="44" a="1"/>
  <c r="L10" i="44" s="1"/>
  <c r="AJ10" i="44" s="1"/>
  <c r="AK61" i="44" s="1"/>
  <c r="H30" i="44" a="1"/>
  <c r="H30" i="44" s="1"/>
  <c r="N36" i="44" a="1"/>
  <c r="N36" i="44" s="1"/>
  <c r="L47" i="44" a="1"/>
  <c r="L47" i="44" s="1"/>
  <c r="AQ46" i="44" s="1"/>
  <c r="AR73" i="44" s="1"/>
  <c r="L19" i="50" a="1"/>
  <c r="L19" i="50" s="1"/>
  <c r="AJ19" i="50" s="1"/>
  <c r="AK64" i="50" s="1"/>
  <c r="H25" i="50" a="1"/>
  <c r="H25" i="50" s="1"/>
  <c r="K36" i="50" a="1"/>
  <c r="K36" i="50" s="1"/>
  <c r="AB37" i="50" s="1"/>
  <c r="AC70" i="50" s="1"/>
  <c r="J47" i="50" a="1"/>
  <c r="J47" i="50" s="1"/>
  <c r="AO46" i="50" s="1"/>
  <c r="AP73" i="50" s="1"/>
  <c r="I54" i="50" a="1"/>
  <c r="I54" i="50" s="1"/>
  <c r="Z55" i="50" s="1"/>
  <c r="AA76" i="50" s="1"/>
  <c r="H30" i="49" a="1"/>
  <c r="H30" i="49" s="1"/>
  <c r="K31" i="49" a="1"/>
  <c r="K31" i="49" s="1"/>
  <c r="AI31" i="49" s="1"/>
  <c r="AJ68" i="49" s="1"/>
  <c r="H28" i="49" a="1"/>
  <c r="H28" i="49" s="1"/>
  <c r="K45" i="49" a="1"/>
  <c r="K45" i="49" s="1"/>
  <c r="AB46" i="49" s="1"/>
  <c r="AC73" i="49" s="1"/>
  <c r="H56" i="51" a="1"/>
  <c r="H56" i="51" s="1"/>
  <c r="I31" i="50" a="1"/>
  <c r="I31" i="50" s="1"/>
  <c r="AG31" i="50" s="1"/>
  <c r="AH68" i="50" s="1"/>
  <c r="I11" i="50" a="1"/>
  <c r="I11" i="50" s="1"/>
  <c r="AN10" i="50" s="1"/>
  <c r="AO61" i="50" s="1"/>
  <c r="K39" i="50" a="1"/>
  <c r="K39" i="50" s="1"/>
  <c r="AB40" i="50" s="1"/>
  <c r="AC71" i="50" s="1"/>
  <c r="H44" i="50" a="1"/>
  <c r="H44" i="50" s="1"/>
  <c r="J54" i="50" a="1"/>
  <c r="J54" i="50" s="1"/>
  <c r="AA55" i="50" s="1"/>
  <c r="AB76" i="50" s="1"/>
  <c r="N21" i="49" a="1"/>
  <c r="N21" i="49" s="1"/>
  <c r="AE22" i="49" s="1"/>
  <c r="AF65" i="49" s="1"/>
  <c r="K28" i="49" a="1"/>
  <c r="K28" i="49" s="1"/>
  <c r="AI28" i="49" s="1"/>
  <c r="AJ67" i="49" s="1"/>
  <c r="I11" i="49" a="1"/>
  <c r="I11" i="49" s="1"/>
  <c r="AN10" i="49" s="1"/>
  <c r="AO61" i="49" s="1"/>
  <c r="L43" i="49" a="1"/>
  <c r="L43" i="49" s="1"/>
  <c r="AJ43" i="49" s="1"/>
  <c r="AK72" i="49" s="1"/>
  <c r="I50" i="51" a="1"/>
  <c r="I50" i="51" s="1"/>
  <c r="M7" i="50" a="1"/>
  <c r="M7" i="50" s="1"/>
  <c r="AK7" i="50" s="1"/>
  <c r="AL60" i="50" s="1"/>
  <c r="M4" i="50" a="1"/>
  <c r="M4" i="50" s="1"/>
  <c r="AK4" i="50" s="1"/>
  <c r="AL59" i="50" s="1"/>
  <c r="H33" i="50" a="1"/>
  <c r="H33" i="50" s="1"/>
  <c r="I34" i="50" a="1"/>
  <c r="I34" i="50" s="1"/>
  <c r="AG34" i="50" s="1"/>
  <c r="AH69" i="50" s="1"/>
  <c r="J11" i="49" a="1"/>
  <c r="J11" i="49" s="1"/>
  <c r="AO10" i="49" s="1"/>
  <c r="AP61" i="49" s="1"/>
  <c r="M14" i="49" a="1"/>
  <c r="M14" i="49" s="1"/>
  <c r="AR13" i="49" s="1"/>
  <c r="AS62" i="49" s="1"/>
  <c r="N26" i="49" a="1"/>
  <c r="N26" i="49" s="1"/>
  <c r="AS25" i="49" s="1"/>
  <c r="AT66" i="49" s="1"/>
  <c r="L47" i="49" a="1"/>
  <c r="L47" i="49" s="1"/>
  <c r="AQ46" i="49" s="1"/>
  <c r="AR73" i="49" s="1"/>
  <c r="M56" i="49" a="1"/>
  <c r="M56" i="49" s="1"/>
  <c r="L27" i="50" a="1"/>
  <c r="L27" i="50" s="1"/>
  <c r="AC28" i="50" s="1"/>
  <c r="AD67" i="50" s="1"/>
  <c r="J17" i="50" a="1"/>
  <c r="J17" i="50" s="1"/>
  <c r="K20" i="50" a="1"/>
  <c r="K20" i="50" s="1"/>
  <c r="K44" i="50" a="1"/>
  <c r="K44" i="50" s="1"/>
  <c r="AP43" i="50" s="1"/>
  <c r="AQ72" i="50" s="1"/>
  <c r="L51" i="50" a="1"/>
  <c r="L51" i="50" s="1"/>
  <c r="J13" i="49" a="1"/>
  <c r="J13" i="49" s="1"/>
  <c r="AH13" i="49" s="1"/>
  <c r="AI62" i="49" s="1"/>
  <c r="H13" i="49" a="1"/>
  <c r="H13" i="49" s="1"/>
  <c r="I18" i="49" a="1"/>
  <c r="I18" i="49" s="1"/>
  <c r="Z19" i="49" s="1"/>
  <c r="AA64" i="49" s="1"/>
  <c r="N49" i="49" a="1"/>
  <c r="N49" i="49" s="1"/>
  <c r="AL49" i="49" s="1"/>
  <c r="AM74" i="49" s="1"/>
  <c r="K7" i="48" a="1"/>
  <c r="K7" i="48" s="1"/>
  <c r="AL7" i="48" s="1"/>
  <c r="AM60" i="48" s="1"/>
  <c r="L54" i="51" a="1"/>
  <c r="L54" i="51" s="1"/>
  <c r="AC55" i="51" s="1"/>
  <c r="AD76" i="51" s="1"/>
  <c r="N21" i="50" a="1"/>
  <c r="N21" i="50" s="1"/>
  <c r="AE22" i="50" s="1"/>
  <c r="AF65" i="50" s="1"/>
  <c r="J22" i="50" a="1"/>
  <c r="J22" i="50" s="1"/>
  <c r="AH22" i="50" s="1"/>
  <c r="AI65" i="50" s="1"/>
  <c r="M38" i="50" a="1"/>
  <c r="M38" i="50" s="1"/>
  <c r="AR37" i="50" s="1"/>
  <c r="AS70" i="50" s="1"/>
  <c r="I46" i="50" a="1"/>
  <c r="I46" i="50" s="1"/>
  <c r="AG46" i="50" s="1"/>
  <c r="AH73" i="50" s="1"/>
  <c r="I39" i="49" a="1"/>
  <c r="I39" i="49" s="1"/>
  <c r="Z40" i="49" s="1"/>
  <c r="AA71" i="49" s="1"/>
  <c r="N16" i="49" a="1"/>
  <c r="N16" i="49" s="1"/>
  <c r="AL16" i="49" s="1"/>
  <c r="AM63" i="49" s="1"/>
  <c r="M26" i="49" a="1"/>
  <c r="M26" i="49" s="1"/>
  <c r="AR25" i="49" s="1"/>
  <c r="AS66" i="49" s="1"/>
  <c r="N43" i="49" a="1"/>
  <c r="N43" i="49" s="1"/>
  <c r="AL43" i="49" s="1"/>
  <c r="AM72" i="49" s="1"/>
  <c r="K9" i="45" a="1"/>
  <c r="K9" i="45" s="1"/>
  <c r="AB10" i="45" s="1"/>
  <c r="AC61" i="45" s="1"/>
  <c r="I36" i="45" a="1"/>
  <c r="I36" i="45" s="1"/>
  <c r="Z37" i="45" s="1"/>
  <c r="AA70" i="45" s="1"/>
  <c r="N13" i="44" a="1"/>
  <c r="N13" i="44" s="1"/>
  <c r="AL13" i="44" s="1"/>
  <c r="AM62" i="44" s="1"/>
  <c r="J24" i="44" a="1"/>
  <c r="J24" i="44" s="1"/>
  <c r="AA25" i="44" s="1"/>
  <c r="AB66" i="44" s="1"/>
  <c r="J47" i="46" a="1"/>
  <c r="J47" i="46" s="1"/>
  <c r="AO46" i="46" s="1"/>
  <c r="AP73" i="46" s="1"/>
  <c r="H23" i="45" a="1"/>
  <c r="H23" i="45" s="1"/>
  <c r="I18" i="45" a="1"/>
  <c r="I18" i="45" s="1"/>
  <c r="Z19" i="45" s="1"/>
  <c r="AA64" i="45" s="1"/>
  <c r="N24" i="45" a="1"/>
  <c r="N24" i="45" s="1"/>
  <c r="AE25" i="45" s="1"/>
  <c r="AF66" i="45" s="1"/>
  <c r="N46" i="45" a="1"/>
  <c r="N46" i="45" s="1"/>
  <c r="AL46" i="45" s="1"/>
  <c r="AM73" i="45" s="1"/>
  <c r="M54" i="45" a="1"/>
  <c r="M54" i="45" s="1"/>
  <c r="AD55" i="45" s="1"/>
  <c r="AE76" i="45" s="1"/>
  <c r="K8" i="44" a="1"/>
  <c r="K8" i="44" s="1"/>
  <c r="AP7" i="44" s="1"/>
  <c r="AQ60" i="44" s="1"/>
  <c r="N23" i="44" a="1"/>
  <c r="N23" i="44" s="1"/>
  <c r="AS22" i="44" s="1"/>
  <c r="AT65" i="44" s="1"/>
  <c r="I37" i="44" a="1"/>
  <c r="I37" i="44" s="1"/>
  <c r="AG37" i="44" s="1"/>
  <c r="AH70" i="44" s="1"/>
  <c r="H32" i="46" a="1"/>
  <c r="H32" i="46" s="1"/>
  <c r="M42" i="46" a="1"/>
  <c r="M42" i="46" s="1"/>
  <c r="AD43" i="46" s="1"/>
  <c r="AE72" i="46" s="1"/>
  <c r="J3" i="45" a="1"/>
  <c r="J3" i="45" s="1"/>
  <c r="AA4" i="45" s="1"/>
  <c r="AB59" i="45" s="1"/>
  <c r="H16" i="45" a="1"/>
  <c r="H16" i="45" s="1"/>
  <c r="N41" i="45" a="1"/>
  <c r="N41" i="45" s="1"/>
  <c r="AS40" i="45" s="1"/>
  <c r="AT71" i="45" s="1"/>
  <c r="M52" i="45" a="1"/>
  <c r="M52" i="45" s="1"/>
  <c r="AK52" i="45" s="1"/>
  <c r="AL75" i="45" s="1"/>
  <c r="K12" i="44" a="1"/>
  <c r="K12" i="44" s="1"/>
  <c r="AB13" i="44" s="1"/>
  <c r="AC62" i="44" s="1"/>
  <c r="I12" i="44" a="1"/>
  <c r="I12" i="44" s="1"/>
  <c r="Z13" i="44" s="1"/>
  <c r="AA62" i="44" s="1"/>
  <c r="H45" i="44" a="1"/>
  <c r="H45" i="44" s="1"/>
  <c r="N51" i="44" a="1"/>
  <c r="N51" i="44" s="1"/>
  <c r="L49" i="46" a="1"/>
  <c r="L49" i="46" s="1"/>
  <c r="AJ49" i="46" s="1"/>
  <c r="AK74" i="46" s="1"/>
  <c r="I53" i="46" a="1"/>
  <c r="I53" i="46" s="1"/>
  <c r="L13" i="45" a="1"/>
  <c r="L13" i="45" s="1"/>
  <c r="AJ13" i="45" s="1"/>
  <c r="AK62" i="45" s="1"/>
  <c r="H30" i="45" a="1"/>
  <c r="H30" i="45" s="1"/>
  <c r="J38" i="45" a="1"/>
  <c r="J38" i="45" s="1"/>
  <c r="AO37" i="45" s="1"/>
  <c r="AP70" i="45" s="1"/>
  <c r="K54" i="45" a="1"/>
  <c r="K54" i="45" s="1"/>
  <c r="AB55" i="45" s="1"/>
  <c r="AC76" i="45" s="1"/>
  <c r="M6" i="44" a="1"/>
  <c r="M6" i="44" s="1"/>
  <c r="AD7" i="44" s="1"/>
  <c r="AE60" i="44" s="1"/>
  <c r="M32" i="44" a="1"/>
  <c r="M32" i="44" s="1"/>
  <c r="AR31" i="44" s="1"/>
  <c r="AS68" i="44" s="1"/>
  <c r="J26" i="44" a="1"/>
  <c r="J26" i="44" s="1"/>
  <c r="AO25" i="44" s="1"/>
  <c r="AP66" i="44" s="1"/>
  <c r="K51" i="51" a="1"/>
  <c r="K51" i="51" s="1"/>
  <c r="N30" i="50" a="1"/>
  <c r="N30" i="50" s="1"/>
  <c r="AE31" i="50" s="1"/>
  <c r="AF68" i="50" s="1"/>
  <c r="J16" i="50" a="1"/>
  <c r="J16" i="50" s="1"/>
  <c r="AH16" i="50" s="1"/>
  <c r="AI63" i="50" s="1"/>
  <c r="L40" i="50" a="1"/>
  <c r="L40" i="50" s="1"/>
  <c r="AJ40" i="50" s="1"/>
  <c r="AK71" i="50" s="1"/>
  <c r="K42" i="50" a="1"/>
  <c r="K42" i="50" s="1"/>
  <c r="AB43" i="50" s="1"/>
  <c r="AC72" i="50" s="1"/>
  <c r="M55" i="50" a="1"/>
  <c r="M55" i="50" s="1"/>
  <c r="AK55" i="50" s="1"/>
  <c r="AL76" i="50" s="1"/>
  <c r="I21" i="49" a="1"/>
  <c r="I21" i="49" s="1"/>
  <c r="Z22" i="49" s="1"/>
  <c r="AA65" i="49" s="1"/>
  <c r="M6" i="49" a="1"/>
  <c r="M6" i="49" s="1"/>
  <c r="AD7" i="49" s="1"/>
  <c r="AE60" i="49" s="1"/>
  <c r="K38" i="49" a="1"/>
  <c r="K38" i="49" s="1"/>
  <c r="AP37" i="49" s="1"/>
  <c r="AQ70" i="49" s="1"/>
  <c r="J49" i="49" a="1"/>
  <c r="J49" i="49" s="1"/>
  <c r="AH49" i="49" s="1"/>
  <c r="AI74" i="49" s="1"/>
  <c r="M54" i="51" a="1"/>
  <c r="M54" i="51" s="1"/>
  <c r="AD55" i="51" s="1"/>
  <c r="AE76" i="51" s="1"/>
  <c r="L15" i="50" a="1"/>
  <c r="L15" i="50" s="1"/>
  <c r="AC16" i="50" s="1"/>
  <c r="AD63" i="50" s="1"/>
  <c r="J28" i="50" a="1"/>
  <c r="J28" i="50" s="1"/>
  <c r="AH28" i="50" s="1"/>
  <c r="AI67" i="50" s="1"/>
  <c r="J40" i="50" a="1"/>
  <c r="J40" i="50" s="1"/>
  <c r="AH40" i="50" s="1"/>
  <c r="AI71" i="50" s="1"/>
  <c r="H29" i="50" a="1"/>
  <c r="H29" i="50" s="1"/>
  <c r="N55" i="49" a="1"/>
  <c r="N55" i="49" s="1"/>
  <c r="AL55" i="49" s="1"/>
  <c r="AM76" i="49" s="1"/>
  <c r="I25" i="49" a="1"/>
  <c r="I25" i="49" s="1"/>
  <c r="AG25" i="49" s="1"/>
  <c r="AH66" i="49" s="1"/>
  <c r="H4" i="49" a="1"/>
  <c r="H4" i="49" s="1"/>
  <c r="I35" i="49" a="1"/>
  <c r="I35" i="49" s="1"/>
  <c r="AN34" i="49" s="1"/>
  <c r="AO69" i="49" s="1"/>
  <c r="K46" i="49" a="1"/>
  <c r="K46" i="49" s="1"/>
  <c r="AI46" i="49" s="1"/>
  <c r="AJ73" i="49" s="1"/>
  <c r="J56" i="51" a="1"/>
  <c r="J56" i="51" s="1"/>
  <c r="K23" i="50" a="1"/>
  <c r="K23" i="50" s="1"/>
  <c r="AP22" i="50" s="1"/>
  <c r="AQ65" i="50" s="1"/>
  <c r="M12" i="50" a="1"/>
  <c r="M12" i="50" s="1"/>
  <c r="AD13" i="50" s="1"/>
  <c r="AE62" i="50" s="1"/>
  <c r="L49" i="50" a="1"/>
  <c r="L49" i="50" s="1"/>
  <c r="AJ49" i="50" s="1"/>
  <c r="AK74" i="50" s="1"/>
  <c r="J53" i="50" a="1"/>
  <c r="J53" i="50" s="1"/>
  <c r="H21" i="49" a="1"/>
  <c r="H21" i="49" s="1"/>
  <c r="H26" i="49" a="1"/>
  <c r="H26" i="49" s="1"/>
  <c r="N35" i="49" a="1"/>
  <c r="N35" i="49" s="1"/>
  <c r="AS34" i="49" s="1"/>
  <c r="AT69" i="49" s="1"/>
  <c r="L52" i="49" a="1"/>
  <c r="L52" i="49" s="1"/>
  <c r="AJ52" i="49" s="1"/>
  <c r="AK75" i="49" s="1"/>
  <c r="H11" i="48" a="1"/>
  <c r="H11" i="48" s="1"/>
  <c r="L24" i="50" a="1"/>
  <c r="L24" i="50" s="1"/>
  <c r="AC25" i="50" s="1"/>
  <c r="AD66" i="50" s="1"/>
  <c r="I7" i="50" a="1"/>
  <c r="I7" i="50" s="1"/>
  <c r="AG7" i="50" s="1"/>
  <c r="AH60" i="50" s="1"/>
  <c r="M40" i="50" a="1"/>
  <c r="M40" i="50" s="1"/>
  <c r="AK40" i="50" s="1"/>
  <c r="AL71" i="50" s="1"/>
  <c r="L52" i="50" a="1"/>
  <c r="L52" i="50" s="1"/>
  <c r="AJ52" i="50" s="1"/>
  <c r="AK75" i="50" s="1"/>
  <c r="H11" i="49" a="1"/>
  <c r="H11" i="49" s="1"/>
  <c r="L6" i="49" a="1"/>
  <c r="L6" i="49" s="1"/>
  <c r="AC7" i="49" s="1"/>
  <c r="AD60" i="49" s="1"/>
  <c r="K22" i="49" a="1"/>
  <c r="K22" i="49" s="1"/>
  <c r="AI22" i="49" s="1"/>
  <c r="AJ65" i="49" s="1"/>
  <c r="H37" i="49" a="1"/>
  <c r="H37" i="49" s="1"/>
  <c r="H56" i="49" a="1"/>
  <c r="H56" i="49" s="1"/>
  <c r="L3" i="48" a="1"/>
  <c r="L3" i="48" s="1"/>
  <c r="AF4" i="48" s="1"/>
  <c r="AG59" i="48" s="1"/>
  <c r="I53" i="51" a="1"/>
  <c r="I53" i="51" s="1"/>
  <c r="H16" i="50" a="1"/>
  <c r="H16" i="50" s="1"/>
  <c r="N4" i="50" a="1"/>
  <c r="N4" i="50" s="1"/>
  <c r="AL4" i="50" s="1"/>
  <c r="AM59" i="50" s="1"/>
  <c r="H50" i="50" a="1"/>
  <c r="H50" i="50" s="1"/>
  <c r="H43" i="50" a="1"/>
  <c r="H43" i="50" s="1"/>
  <c r="K14" i="49" a="1"/>
  <c r="K14" i="49" s="1"/>
  <c r="AP13" i="49" s="1"/>
  <c r="AQ62" i="49" s="1"/>
  <c r="J27" i="49" a="1"/>
  <c r="J27" i="49" s="1"/>
  <c r="AA28" i="49" s="1"/>
  <c r="AB67" i="49" s="1"/>
  <c r="L28" i="49" a="1"/>
  <c r="L28" i="49" s="1"/>
  <c r="AJ28" i="49" s="1"/>
  <c r="AK67" i="49" s="1"/>
  <c r="N48" i="49" a="1"/>
  <c r="N48" i="49" s="1"/>
  <c r="AE49" i="49" s="1"/>
  <c r="AF74" i="49" s="1"/>
  <c r="J52" i="49" a="1"/>
  <c r="J52" i="49" s="1"/>
  <c r="AH52" i="49" s="1"/>
  <c r="AI75" i="49" s="1"/>
  <c r="M17" i="50" a="1"/>
  <c r="M17" i="50" s="1"/>
  <c r="H41" i="50" a="1"/>
  <c r="H41" i="50" s="1"/>
  <c r="N55" i="50" a="1"/>
  <c r="N55" i="50" s="1"/>
  <c r="AL55" i="50" s="1"/>
  <c r="AM76" i="50" s="1"/>
  <c r="J15" i="49" a="1"/>
  <c r="J15" i="49" s="1"/>
  <c r="AA16" i="49" s="1"/>
  <c r="AB63" i="49" s="1"/>
  <c r="L17" i="49" a="1"/>
  <c r="L17" i="49" s="1"/>
  <c r="AQ16" i="49" s="1"/>
  <c r="AR63" i="49" s="1"/>
  <c r="N44" i="49" a="1"/>
  <c r="N44" i="49" s="1"/>
  <c r="AS43" i="49" s="1"/>
  <c r="AT72" i="49" s="1"/>
  <c r="I36" i="49" a="1"/>
  <c r="I36" i="49" s="1"/>
  <c r="Z37" i="49" s="1"/>
  <c r="AA70" i="49" s="1"/>
  <c r="J9" i="48" a="1"/>
  <c r="J9" i="48" s="1"/>
  <c r="AD10" i="48" s="1"/>
  <c r="AE61" i="48" s="1"/>
  <c r="N11" i="50" a="1"/>
  <c r="N11" i="50" s="1"/>
  <c r="AS10" i="50" s="1"/>
  <c r="AT61" i="50" s="1"/>
  <c r="M31" i="50" a="1"/>
  <c r="M31" i="50" s="1"/>
  <c r="AK31" i="50" s="1"/>
  <c r="AL68" i="50" s="1"/>
  <c r="H24" i="50" a="1"/>
  <c r="H24" i="50" s="1"/>
  <c r="K32" i="50" a="1"/>
  <c r="K32" i="50" s="1"/>
  <c r="AP31" i="50" s="1"/>
  <c r="AQ68" i="50" s="1"/>
  <c r="N50" i="50" a="1"/>
  <c r="N50" i="50" s="1"/>
  <c r="H7" i="49" a="1"/>
  <c r="H7" i="49" s="1"/>
  <c r="M19" i="49" a="1"/>
  <c r="M19" i="49" s="1"/>
  <c r="AK19" i="49" s="1"/>
  <c r="AL64" i="49" s="1"/>
  <c r="I17" i="49" a="1"/>
  <c r="I17" i="49" s="1"/>
  <c r="AN16" i="49" s="1"/>
  <c r="AO63" i="49" s="1"/>
  <c r="K32" i="49" a="1"/>
  <c r="K32" i="49" s="1"/>
  <c r="AP31" i="49" s="1"/>
  <c r="AQ68" i="49" s="1"/>
  <c r="I51" i="49" a="1"/>
  <c r="I51" i="49" s="1"/>
  <c r="H18" i="50" a="1"/>
  <c r="H18" i="50" s="1"/>
  <c r="N25" i="50" a="1"/>
  <c r="N25" i="50" s="1"/>
  <c r="AL25" i="50" s="1"/>
  <c r="AM66" i="50" s="1"/>
  <c r="J32" i="50" a="1"/>
  <c r="J32" i="50" s="1"/>
  <c r="AO31" i="50" s="1"/>
  <c r="AP68" i="50" s="1"/>
  <c r="N47" i="50" a="1"/>
  <c r="N47" i="50" s="1"/>
  <c r="AS46" i="50" s="1"/>
  <c r="AT73" i="50" s="1"/>
  <c r="L54" i="50" a="1"/>
  <c r="L54" i="50" s="1"/>
  <c r="AC55" i="50" s="1"/>
  <c r="AD76" i="50" s="1"/>
  <c r="H25" i="49" a="1"/>
  <c r="H25" i="49" s="1"/>
  <c r="J12" i="49" a="1"/>
  <c r="J12" i="49" s="1"/>
  <c r="AA13" i="49" s="1"/>
  <c r="AB62" i="49" s="1"/>
  <c r="K29" i="49" a="1"/>
  <c r="K29" i="49" s="1"/>
  <c r="AP28" i="49" s="1"/>
  <c r="AQ67" i="49" s="1"/>
  <c r="K53" i="49" a="1"/>
  <c r="K53" i="49" s="1"/>
  <c r="L16" i="48" a="1"/>
  <c r="L16" i="48" s="1"/>
  <c r="AM16" i="48" s="1"/>
  <c r="AN63" i="48" s="1"/>
  <c r="H38" i="45" a="1"/>
  <c r="H38" i="45" s="1"/>
  <c r="M45" i="45" a="1"/>
  <c r="M45" i="45" s="1"/>
  <c r="AD46" i="45" s="1"/>
  <c r="AE73" i="45" s="1"/>
  <c r="M40" i="46" a="1"/>
  <c r="M40" i="46" s="1"/>
  <c r="AK40" i="46" s="1"/>
  <c r="AL71" i="46" s="1"/>
  <c r="M32" i="48" a="1"/>
  <c r="M32" i="48" s="1"/>
  <c r="AU31" i="48" s="1"/>
  <c r="AV68" i="48" s="1"/>
  <c r="L48" i="48" a="1"/>
  <c r="L48" i="48" s="1"/>
  <c r="AF49" i="48" s="1"/>
  <c r="AG74" i="48" s="1"/>
  <c r="K16" i="48" a="1"/>
  <c r="K16" i="48" s="1"/>
  <c r="AL16" i="48" s="1"/>
  <c r="AM63" i="48" s="1"/>
  <c r="L11" i="52" a="1"/>
  <c r="L11" i="52" s="1"/>
  <c r="AQ10" i="52" s="1"/>
  <c r="AR61" i="52" s="1"/>
  <c r="M26" i="52" a="1"/>
  <c r="M26" i="52" s="1"/>
  <c r="AR25" i="52" s="1"/>
  <c r="AS66" i="52" s="1"/>
  <c r="N13" i="53" a="1"/>
  <c r="N13" i="53" s="1"/>
  <c r="AO13" i="53" s="1"/>
  <c r="AP62" i="53" s="1"/>
  <c r="J28" i="53" a="1"/>
  <c r="J28" i="53" s="1"/>
  <c r="AK28" i="53" s="1"/>
  <c r="AL67" i="53" s="1"/>
  <c r="N52" i="45" a="1"/>
  <c r="N52" i="45" s="1"/>
  <c r="AL52" i="45" s="1"/>
  <c r="AM75" i="45" s="1"/>
  <c r="J42" i="49" a="1"/>
  <c r="J42" i="49" s="1"/>
  <c r="AA43" i="49" s="1"/>
  <c r="AB72" i="49" s="1"/>
  <c r="J39" i="45" a="1"/>
  <c r="J39" i="45" s="1"/>
  <c r="AA40" i="45" s="1"/>
  <c r="AB71" i="45" s="1"/>
  <c r="K19" i="50" a="1"/>
  <c r="K19" i="50" s="1"/>
  <c r="AI19" i="50" s="1"/>
  <c r="AJ64" i="50" s="1"/>
  <c r="L19" i="52" a="1"/>
  <c r="L19" i="52" s="1"/>
  <c r="AJ19" i="52" s="1"/>
  <c r="AK64" i="52" s="1"/>
  <c r="K33" i="51" a="1"/>
  <c r="K33" i="51" s="1"/>
  <c r="AB34" i="51" s="1"/>
  <c r="AC69" i="51" s="1"/>
  <c r="L35" i="51" a="1"/>
  <c r="L35" i="51" s="1"/>
  <c r="AQ34" i="51" s="1"/>
  <c r="AR69" i="51" s="1"/>
  <c r="J13" i="53" a="1"/>
  <c r="J13" i="53" s="1"/>
  <c r="AK13" i="53" s="1"/>
  <c r="AL62" i="53" s="1"/>
  <c r="N29" i="53" a="1"/>
  <c r="N29" i="53" s="1"/>
  <c r="AV28" i="53" s="1"/>
  <c r="AW67" i="53" s="1"/>
  <c r="H44" i="53" a="1"/>
  <c r="H44" i="53" s="1"/>
  <c r="J50" i="44" a="1"/>
  <c r="J50" i="44" s="1"/>
  <c r="M49" i="44" a="1"/>
  <c r="M49" i="44" s="1"/>
  <c r="AK49" i="44" s="1"/>
  <c r="AL74" i="44" s="1"/>
  <c r="K27" i="46" a="1"/>
  <c r="K27" i="46" s="1"/>
  <c r="AB28" i="46" s="1"/>
  <c r="AC67" i="46" s="1"/>
  <c r="J40" i="46" a="1"/>
  <c r="J40" i="46" s="1"/>
  <c r="AH40" i="46" s="1"/>
  <c r="AI71" i="46" s="1"/>
  <c r="K13" i="46" a="1"/>
  <c r="K13" i="46" s="1"/>
  <c r="AI13" i="46" s="1"/>
  <c r="AJ62" i="46" s="1"/>
  <c r="M26" i="50" a="1"/>
  <c r="M26" i="50" s="1"/>
  <c r="AR25" i="50" s="1"/>
  <c r="AS66" i="50" s="1"/>
  <c r="N20" i="48" a="1"/>
  <c r="N20" i="48" s="1"/>
  <c r="AV19" i="48" s="1"/>
  <c r="AW64" i="48" s="1"/>
  <c r="M35" i="52" a="1"/>
  <c r="M35" i="52" s="1"/>
  <c r="AR34" i="52" s="1"/>
  <c r="AS69" i="52" s="1"/>
  <c r="L44" i="52" a="1"/>
  <c r="L44" i="52" s="1"/>
  <c r="AQ43" i="52" s="1"/>
  <c r="AR72" i="52" s="1"/>
  <c r="L15" i="53" a="1"/>
  <c r="L15" i="53" s="1"/>
  <c r="AF16" i="53" s="1"/>
  <c r="AG63" i="53" s="1"/>
  <c r="N54" i="45" a="1"/>
  <c r="N54" i="45" s="1"/>
  <c r="J26" i="43" a="1"/>
  <c r="J26" i="43" s="1"/>
  <c r="AO25" i="43" s="1"/>
  <c r="AP66" i="43" s="1"/>
  <c r="K12" i="47" a="1"/>
  <c r="K12" i="47" s="1"/>
  <c r="AB13" i="47" s="1"/>
  <c r="AC62" i="47" s="1"/>
  <c r="K45" i="47" a="1"/>
  <c r="K45" i="47" s="1"/>
  <c r="AB46" i="47" s="1"/>
  <c r="AC73" i="47" s="1"/>
  <c r="M18" i="48" a="1"/>
  <c r="M18" i="48" s="1"/>
  <c r="AG19" i="48" s="1"/>
  <c r="AH64" i="48" s="1"/>
  <c r="I10" i="49" a="1"/>
  <c r="I10" i="49" s="1"/>
  <c r="AG10" i="49" s="1"/>
  <c r="AH61" i="49" s="1"/>
  <c r="J19" i="50" a="1"/>
  <c r="J19" i="50" s="1"/>
  <c r="AH19" i="50" s="1"/>
  <c r="AI64" i="50" s="1"/>
  <c r="J4" i="51" a="1"/>
  <c r="J4" i="51" s="1"/>
  <c r="AH4" i="51" s="1"/>
  <c r="AI59" i="51" s="1"/>
  <c r="M38" i="51" a="1"/>
  <c r="M38" i="51" s="1"/>
  <c r="AR37" i="51" s="1"/>
  <c r="AS70" i="51" s="1"/>
  <c r="N19" i="53" a="1"/>
  <c r="N19" i="53" s="1"/>
  <c r="AO19" i="53" s="1"/>
  <c r="AP64" i="53" s="1"/>
  <c r="L20" i="53" a="1"/>
  <c r="L20" i="53" s="1"/>
  <c r="AT19" i="53" s="1"/>
  <c r="AU64" i="53" s="1"/>
  <c r="I4" i="45" a="1"/>
  <c r="I4" i="45" s="1"/>
  <c r="AG4" i="45" s="1"/>
  <c r="AH59" i="45" s="1"/>
  <c r="N54" i="47" a="1"/>
  <c r="N54" i="47" s="1"/>
  <c r="K8" i="51" a="1"/>
  <c r="K8" i="51" s="1"/>
  <c r="AP7" i="51" s="1"/>
  <c r="AQ60" i="51" s="1"/>
  <c r="L4" i="49" a="1"/>
  <c r="L4" i="49" s="1"/>
  <c r="AJ4" i="49" s="1"/>
  <c r="AK59" i="49" s="1"/>
  <c r="K46" i="47" a="1"/>
  <c r="K46" i="47" s="1"/>
  <c r="AI46" i="47" s="1"/>
  <c r="AJ73" i="47" s="1"/>
  <c r="J10" i="52" a="1"/>
  <c r="J10" i="52" s="1"/>
  <c r="AH10" i="52" s="1"/>
  <c r="AI61" i="52" s="1"/>
  <c r="K42" i="49" a="1"/>
  <c r="K42" i="49" s="1"/>
  <c r="AB43" i="49" s="1"/>
  <c r="AC72" i="49" s="1"/>
  <c r="L46" i="52" a="1"/>
  <c r="L46" i="52" s="1"/>
  <c r="AJ46" i="52" s="1"/>
  <c r="AK73" i="52" s="1"/>
  <c r="H16" i="53" a="1"/>
  <c r="H16" i="53" s="1"/>
  <c r="K34" i="53" a="1"/>
  <c r="K34" i="53" s="1"/>
  <c r="AL34" i="53" s="1"/>
  <c r="AM69" i="53" s="1"/>
  <c r="J35" i="43" a="1"/>
  <c r="J35" i="43" s="1"/>
  <c r="AO34" i="43" s="1"/>
  <c r="AP69" i="43" s="1"/>
  <c r="M4" i="45" a="1"/>
  <c r="M4" i="45" s="1"/>
  <c r="AK4" i="45" s="1"/>
  <c r="AL59" i="45" s="1"/>
  <c r="L52" i="46" a="1"/>
  <c r="L52" i="46" s="1"/>
  <c r="AJ52" i="46" s="1"/>
  <c r="AK75" i="46" s="1"/>
  <c r="H54" i="46" a="1"/>
  <c r="H54" i="46" s="1"/>
  <c r="M47" i="48" a="1"/>
  <c r="M47" i="48" s="1"/>
  <c r="AU46" i="48" s="1"/>
  <c r="AV73" i="48" s="1"/>
  <c r="M45" i="48" a="1"/>
  <c r="M45" i="48" s="1"/>
  <c r="AG46" i="48" s="1"/>
  <c r="AH73" i="48" s="1"/>
  <c r="M50" i="49" a="1"/>
  <c r="M50" i="49" s="1"/>
  <c r="M24" i="50" a="1"/>
  <c r="M24" i="50" s="1"/>
  <c r="AD25" i="50" s="1"/>
  <c r="AE66" i="50" s="1"/>
  <c r="J34" i="50" a="1"/>
  <c r="J34" i="50" s="1"/>
  <c r="AH34" i="50" s="1"/>
  <c r="AI69" i="50" s="1"/>
  <c r="K55" i="50" a="1"/>
  <c r="K55" i="50" s="1"/>
  <c r="AI55" i="50" s="1"/>
  <c r="AJ76" i="50" s="1"/>
  <c r="J20" i="49" a="1"/>
  <c r="J20" i="49" s="1"/>
  <c r="AO19" i="49" s="1"/>
  <c r="AP64" i="49" s="1"/>
  <c r="I27" i="49" a="1"/>
  <c r="I27" i="49" s="1"/>
  <c r="Z28" i="49" s="1"/>
  <c r="AA67" i="49" s="1"/>
  <c r="M44" i="49" a="1"/>
  <c r="M44" i="49" s="1"/>
  <c r="AR43" i="49" s="1"/>
  <c r="AS72" i="49" s="1"/>
  <c r="L48" i="49" a="1"/>
  <c r="L48" i="49" s="1"/>
  <c r="AC49" i="49" s="1"/>
  <c r="AD74" i="49" s="1"/>
  <c r="H14" i="48" a="1"/>
  <c r="H14" i="48" s="1"/>
  <c r="J11" i="50" a="1"/>
  <c r="J11" i="50" s="1"/>
  <c r="AO10" i="50" s="1"/>
  <c r="AP61" i="50" s="1"/>
  <c r="L5" i="50" a="1"/>
  <c r="L5" i="50" s="1"/>
  <c r="AQ4" i="50" s="1"/>
  <c r="AR59" i="50" s="1"/>
  <c r="I10" i="50" a="1"/>
  <c r="I10" i="50" s="1"/>
  <c r="AG10" i="50" s="1"/>
  <c r="AH61" i="50" s="1"/>
  <c r="N44" i="50" a="1"/>
  <c r="N44" i="50" s="1"/>
  <c r="AS43" i="50" s="1"/>
  <c r="AT72" i="50" s="1"/>
  <c r="K54" i="50" a="1"/>
  <c r="K54" i="50" s="1"/>
  <c r="AB55" i="50" s="1"/>
  <c r="AC76" i="50" s="1"/>
  <c r="L20" i="49" a="1"/>
  <c r="L20" i="49" s="1"/>
  <c r="AQ19" i="49" s="1"/>
  <c r="AR64" i="49" s="1"/>
  <c r="M27" i="49" a="1"/>
  <c r="M27" i="49" s="1"/>
  <c r="AD28" i="49" s="1"/>
  <c r="AE67" i="49" s="1"/>
  <c r="L34" i="49" a="1"/>
  <c r="L34" i="49" s="1"/>
  <c r="AJ34" i="49" s="1"/>
  <c r="AK69" i="49" s="1"/>
  <c r="M39" i="49" a="1"/>
  <c r="M39" i="49" s="1"/>
  <c r="AD40" i="49" s="1"/>
  <c r="AE71" i="49" s="1"/>
  <c r="I53" i="49" a="1"/>
  <c r="I53" i="49" s="1"/>
  <c r="I30" i="50" a="1"/>
  <c r="I30" i="50" s="1"/>
  <c r="Z31" i="50" s="1"/>
  <c r="AA68" i="50" s="1"/>
  <c r="H10" i="50" a="1"/>
  <c r="H10" i="50" s="1"/>
  <c r="H37" i="50" a="1"/>
  <c r="H37" i="50" s="1"/>
  <c r="J52" i="50" a="1"/>
  <c r="J52" i="50" s="1"/>
  <c r="AH52" i="50" s="1"/>
  <c r="AI75" i="50" s="1"/>
  <c r="I55" i="50" a="1"/>
  <c r="I55" i="50" s="1"/>
  <c r="AG55" i="50" s="1"/>
  <c r="AH76" i="50" s="1"/>
  <c r="M4" i="49" a="1"/>
  <c r="M4" i="49" s="1"/>
  <c r="AK4" i="49" s="1"/>
  <c r="AL59" i="49" s="1"/>
  <c r="N22" i="49" a="1"/>
  <c r="N22" i="49" s="1"/>
  <c r="AL22" i="49" s="1"/>
  <c r="AM65" i="49" s="1"/>
  <c r="M37" i="49" a="1"/>
  <c r="M37" i="49" s="1"/>
  <c r="AK37" i="49" s="1"/>
  <c r="AL70" i="49" s="1"/>
  <c r="M53" i="49" a="1"/>
  <c r="M53" i="49" s="1"/>
  <c r="I10" i="48" a="1"/>
  <c r="I10" i="48" s="1"/>
  <c r="AJ10" i="48" s="1"/>
  <c r="AK61" i="48" s="1"/>
  <c r="N34" i="47" a="1"/>
  <c r="N34" i="47" s="1"/>
  <c r="AL34" i="47" s="1"/>
  <c r="AM69" i="47" s="1"/>
  <c r="I22" i="46" a="1"/>
  <c r="I22" i="46" s="1"/>
  <c r="AG22" i="46" s="1"/>
  <c r="AH65" i="46" s="1"/>
  <c r="L41" i="47" a="1"/>
  <c r="L41" i="47" s="1"/>
  <c r="AQ40" i="47" s="1"/>
  <c r="AR71" i="47" s="1"/>
  <c r="I48" i="48" a="1"/>
  <c r="I48" i="48" s="1"/>
  <c r="AC49" i="48" s="1"/>
  <c r="AD74" i="48" s="1"/>
  <c r="H9" i="52" a="1"/>
  <c r="H9" i="52" s="1"/>
  <c r="I27" i="52" a="1"/>
  <c r="I27" i="52" s="1"/>
  <c r="Z28" i="52" s="1"/>
  <c r="AA67" i="52" s="1"/>
  <c r="L49" i="52" a="1"/>
  <c r="L49" i="52" s="1"/>
  <c r="AJ49" i="52" s="1"/>
  <c r="AK74" i="52" s="1"/>
  <c r="L22" i="53" a="1"/>
  <c r="L22" i="53" s="1"/>
  <c r="AM22" i="53" s="1"/>
  <c r="AN65" i="53" s="1"/>
  <c r="L28" i="53" a="1"/>
  <c r="L28" i="53" s="1"/>
  <c r="AM28" i="53" s="1"/>
  <c r="AN67" i="53" s="1"/>
  <c r="N13" i="47" a="1"/>
  <c r="N13" i="47" s="1"/>
  <c r="AL13" i="47" s="1"/>
  <c r="AM62" i="47" s="1"/>
  <c r="I49" i="50" a="1"/>
  <c r="I49" i="50" s="1"/>
  <c r="AG49" i="50" s="1"/>
  <c r="AH74" i="50" s="1"/>
  <c r="K10" i="48" a="1"/>
  <c r="K10" i="48" s="1"/>
  <c r="AL10" i="48" s="1"/>
  <c r="AM61" i="48" s="1"/>
  <c r="K18" i="47" a="1"/>
  <c r="K18" i="47" s="1"/>
  <c r="AB19" i="47" s="1"/>
  <c r="AC64" i="47" s="1"/>
  <c r="H11" i="52" a="1"/>
  <c r="H11" i="52" s="1"/>
  <c r="I12" i="52" a="1"/>
  <c r="I12" i="52" s="1"/>
  <c r="Z13" i="52" s="1"/>
  <c r="AA62" i="52" s="1"/>
  <c r="L28" i="52" a="1"/>
  <c r="L28" i="52" s="1"/>
  <c r="AJ28" i="52" s="1"/>
  <c r="AK67" i="52" s="1"/>
  <c r="J24" i="53" a="1"/>
  <c r="J24" i="53" s="1"/>
  <c r="AD25" i="53" s="1"/>
  <c r="AE66" i="53" s="1"/>
  <c r="J18" i="53" a="1"/>
  <c r="J18" i="53" s="1"/>
  <c r="AD19" i="53" s="1"/>
  <c r="AE64" i="53" s="1"/>
  <c r="L34" i="53" a="1"/>
  <c r="L34" i="53" s="1"/>
  <c r="AM34" i="53" s="1"/>
  <c r="AN69" i="53" s="1"/>
  <c r="J29" i="43" a="1"/>
  <c r="J29" i="43" s="1"/>
  <c r="AO28" i="43" s="1"/>
  <c r="AP67" i="43" s="1"/>
  <c r="K56" i="45" a="1"/>
  <c r="K56" i="45" s="1"/>
  <c r="N50" i="47" a="1"/>
  <c r="N50" i="47" s="1"/>
  <c r="M17" i="47" a="1"/>
  <c r="M17" i="47" s="1"/>
  <c r="AR16" i="47" s="1"/>
  <c r="AS63" i="47" s="1"/>
  <c r="L24" i="47" a="1"/>
  <c r="L24" i="47" s="1"/>
  <c r="AC25" i="47" s="1"/>
  <c r="AD66" i="47" s="1"/>
  <c r="J30" i="47" a="1"/>
  <c r="J30" i="47" s="1"/>
  <c r="AA31" i="47" s="1"/>
  <c r="AB68" i="47" s="1"/>
  <c r="K37" i="50" a="1"/>
  <c r="K37" i="50" s="1"/>
  <c r="AI37" i="50" s="1"/>
  <c r="AJ70" i="50" s="1"/>
  <c r="M22" i="48" a="1"/>
  <c r="M22" i="48" s="1"/>
  <c r="AN22" i="48" s="1"/>
  <c r="AO65" i="48" s="1"/>
  <c r="K56" i="50" a="1"/>
  <c r="K56" i="50" s="1"/>
  <c r="I24" i="53" a="1"/>
  <c r="I24" i="53" s="1"/>
  <c r="AC25" i="53" s="1"/>
  <c r="AD66" i="53" s="1"/>
  <c r="I8" i="43" a="1"/>
  <c r="I8" i="43" s="1"/>
  <c r="AN7" i="43" s="1"/>
  <c r="AO60" i="43" s="1"/>
  <c r="L50" i="44" a="1"/>
  <c r="L50" i="44" s="1"/>
  <c r="I51" i="47" a="1"/>
  <c r="I51" i="47" s="1"/>
  <c r="M26" i="48" a="1"/>
  <c r="M26" i="48" s="1"/>
  <c r="AU25" i="48" s="1"/>
  <c r="AV66" i="48" s="1"/>
  <c r="I3" i="50" a="1"/>
  <c r="I3" i="50" s="1"/>
  <c r="Z4" i="50" s="1"/>
  <c r="AA59" i="50" s="1"/>
  <c r="K26" i="51" a="1"/>
  <c r="K26" i="51" s="1"/>
  <c r="AP25" i="51" s="1"/>
  <c r="AQ66" i="51" s="1"/>
  <c r="L8" i="50" a="1"/>
  <c r="L8" i="50" s="1"/>
  <c r="AQ7" i="50" s="1"/>
  <c r="AR60" i="50" s="1"/>
  <c r="L52" i="51" a="1"/>
  <c r="L52" i="51" s="1"/>
  <c r="AJ52" i="51" s="1"/>
  <c r="AK75" i="51" s="1"/>
  <c r="K35" i="52" a="1"/>
  <c r="K35" i="52" s="1"/>
  <c r="AP34" i="52" s="1"/>
  <c r="AQ69" i="52" s="1"/>
  <c r="M30" i="53" a="1"/>
  <c r="M30" i="53" s="1"/>
  <c r="AG31" i="53" s="1"/>
  <c r="AH68" i="53" s="1"/>
  <c r="M37" i="53" a="1"/>
  <c r="M37" i="53" s="1"/>
  <c r="AN37" i="53" s="1"/>
  <c r="AO70" i="53" s="1"/>
  <c r="I49" i="47" a="1"/>
  <c r="I49" i="47" s="1"/>
  <c r="AG49" i="47" s="1"/>
  <c r="AH74" i="47" s="1"/>
  <c r="J23" i="45" a="1"/>
  <c r="J23" i="45" s="1"/>
  <c r="AO22" i="45" s="1"/>
  <c r="AP65" i="45" s="1"/>
  <c r="M7" i="49" a="1"/>
  <c r="M7" i="49" s="1"/>
  <c r="AK7" i="49" s="1"/>
  <c r="AL60" i="49" s="1"/>
  <c r="I51" i="46" a="1"/>
  <c r="I51" i="46" s="1"/>
  <c r="M48" i="48" a="1"/>
  <c r="M48" i="48" s="1"/>
  <c r="AG49" i="48" s="1"/>
  <c r="AH74" i="48" s="1"/>
  <c r="I26" i="52" a="1"/>
  <c r="I26" i="52" s="1"/>
  <c r="AN25" i="52" s="1"/>
  <c r="AO66" i="52" s="1"/>
  <c r="M5" i="51" a="1"/>
  <c r="M5" i="51" s="1"/>
  <c r="AR4" i="51" s="1"/>
  <c r="AS59" i="51" s="1"/>
  <c r="H12" i="51" a="1"/>
  <c r="H12" i="51" s="1"/>
  <c r="I28" i="53" a="1"/>
  <c r="I28" i="53" s="1"/>
  <c r="AJ28" i="53" s="1"/>
  <c r="AK67" i="53" s="1"/>
  <c r="L13" i="53" a="1"/>
  <c r="L13" i="53" s="1"/>
  <c r="AM13" i="53" s="1"/>
  <c r="AN62" i="53" s="1"/>
  <c r="H9" i="44" a="1"/>
  <c r="H9" i="44" s="1"/>
  <c r="M44" i="46" a="1"/>
  <c r="M44" i="46" s="1"/>
  <c r="AR43" i="46" s="1"/>
  <c r="AS72" i="46" s="1"/>
  <c r="I16" i="47" a="1"/>
  <c r="I16" i="47" s="1"/>
  <c r="AG16" i="47" s="1"/>
  <c r="AH63" i="47" s="1"/>
  <c r="K26" i="47" a="1"/>
  <c r="K26" i="47" s="1"/>
  <c r="AP25" i="47" s="1"/>
  <c r="AQ66" i="47" s="1"/>
  <c r="N31" i="47" a="1"/>
  <c r="N31" i="47" s="1"/>
  <c r="AL31" i="47" s="1"/>
  <c r="AM68" i="47" s="1"/>
  <c r="H32" i="49" a="1"/>
  <c r="H32" i="49" s="1"/>
  <c r="N9" i="48" a="1"/>
  <c r="N9" i="48" s="1"/>
  <c r="J12" i="50" a="1"/>
  <c r="J12" i="50" s="1"/>
  <c r="AA13" i="50" s="1"/>
  <c r="AB62" i="50" s="1"/>
  <c r="L47" i="50" a="1"/>
  <c r="L47" i="50" s="1"/>
  <c r="AQ46" i="50" s="1"/>
  <c r="AR73" i="50" s="1"/>
  <c r="L55" i="50" a="1"/>
  <c r="L55" i="50" s="1"/>
  <c r="AJ55" i="50" s="1"/>
  <c r="AK76" i="50" s="1"/>
  <c r="H23" i="49" a="1"/>
  <c r="H23" i="49" s="1"/>
  <c r="H31" i="49" a="1"/>
  <c r="H31" i="49" s="1"/>
  <c r="J35" i="49" a="1"/>
  <c r="J35" i="49" s="1"/>
  <c r="AO34" i="49" s="1"/>
  <c r="AP69" i="49" s="1"/>
  <c r="M51" i="49" a="1"/>
  <c r="M51" i="49" s="1"/>
  <c r="H15" i="48" a="1"/>
  <c r="H15" i="48" s="1"/>
  <c r="N27" i="50" a="1"/>
  <c r="N27" i="50" s="1"/>
  <c r="N3" i="50" a="1"/>
  <c r="N3" i="50" s="1"/>
  <c r="AE4" i="50" s="1"/>
  <c r="AF59" i="50" s="1"/>
  <c r="M16" i="50" a="1"/>
  <c r="M16" i="50" s="1"/>
  <c r="AK16" i="50" s="1"/>
  <c r="AL63" i="50" s="1"/>
  <c r="I43" i="50" a="1"/>
  <c r="I43" i="50" s="1"/>
  <c r="AG43" i="50" s="1"/>
  <c r="AH72" i="50" s="1"/>
  <c r="H54" i="50" a="1"/>
  <c r="H54" i="50" s="1"/>
  <c r="L25" i="49" a="1"/>
  <c r="L25" i="49" s="1"/>
  <c r="AJ25" i="49" s="1"/>
  <c r="AK66" i="49" s="1"/>
  <c r="M31" i="49" a="1"/>
  <c r="M31" i="49" s="1"/>
  <c r="AK31" i="49" s="1"/>
  <c r="AL68" i="49" s="1"/>
  <c r="J44" i="49" a="1"/>
  <c r="J44" i="49" s="1"/>
  <c r="AO43" i="49" s="1"/>
  <c r="AP72" i="49" s="1"/>
  <c r="H40" i="49" a="1"/>
  <c r="H40" i="49" s="1"/>
  <c r="L4" i="48" a="1"/>
  <c r="L4" i="48" s="1"/>
  <c r="AM4" i="48" s="1"/>
  <c r="AN59" i="48" s="1"/>
  <c r="H35" i="50" a="1"/>
  <c r="H35" i="50" s="1"/>
  <c r="H8" i="50" a="1"/>
  <c r="H8" i="50" s="1"/>
  <c r="J37" i="50" a="1"/>
  <c r="J37" i="50" s="1"/>
  <c r="AH37" i="50" s="1"/>
  <c r="AI70" i="50" s="1"/>
  <c r="J41" i="50" a="1"/>
  <c r="J41" i="50" s="1"/>
  <c r="AO40" i="50" s="1"/>
  <c r="AP71" i="50" s="1"/>
  <c r="H39" i="49" a="1"/>
  <c r="H39" i="49" s="1"/>
  <c r="L19" i="49" a="1"/>
  <c r="L19" i="49" s="1"/>
  <c r="AJ19" i="49" s="1"/>
  <c r="AK64" i="49" s="1"/>
  <c r="J16" i="49" a="1"/>
  <c r="J16" i="49" s="1"/>
  <c r="AH16" i="49" s="1"/>
  <c r="AI63" i="49" s="1"/>
  <c r="N40" i="49" a="1"/>
  <c r="N40" i="49" s="1"/>
  <c r="AL40" i="49" s="1"/>
  <c r="AM71" i="49" s="1"/>
  <c r="N3" i="48" a="1"/>
  <c r="N3" i="48" s="1"/>
  <c r="AH4" i="48" s="1"/>
  <c r="AI59" i="48" s="1"/>
  <c r="H19" i="48" a="1"/>
  <c r="H19" i="48" s="1"/>
  <c r="K12" i="43" a="1"/>
  <c r="K12" i="43" s="1"/>
  <c r="AB13" i="43" s="1"/>
  <c r="AC62" i="43" s="1"/>
  <c r="L5" i="47" a="1"/>
  <c r="L5" i="47" s="1"/>
  <c r="AQ4" i="47" s="1"/>
  <c r="AR59" i="47" s="1"/>
  <c r="K12" i="48" a="1"/>
  <c r="K12" i="48" s="1"/>
  <c r="AE13" i="48" s="1"/>
  <c r="AF62" i="48" s="1"/>
  <c r="L46" i="49" a="1"/>
  <c r="L46" i="49" s="1"/>
  <c r="AJ46" i="49" s="1"/>
  <c r="AK73" i="49" s="1"/>
  <c r="K39" i="48" a="1"/>
  <c r="K39" i="48" s="1"/>
  <c r="AE40" i="48" s="1"/>
  <c r="AF71" i="48" s="1"/>
  <c r="L38" i="50" a="1"/>
  <c r="L38" i="50" s="1"/>
  <c r="AQ37" i="50" s="1"/>
  <c r="AR70" i="50" s="1"/>
  <c r="K47" i="52" a="1"/>
  <c r="K47" i="52" s="1"/>
  <c r="AP46" i="52" s="1"/>
  <c r="AQ73" i="52" s="1"/>
  <c r="H23" i="53" a="1"/>
  <c r="H23" i="53" s="1"/>
  <c r="N11" i="53" a="1"/>
  <c r="N11" i="53" s="1"/>
  <c r="AV10" i="53" s="1"/>
  <c r="AW61" i="53" s="1"/>
  <c r="N18" i="53" a="1"/>
  <c r="N18" i="53" s="1"/>
  <c r="N23" i="43" a="1"/>
  <c r="N23" i="43" s="1"/>
  <c r="AS22" i="43" s="1"/>
  <c r="AT65" i="43" s="1"/>
  <c r="J35" i="48" a="1"/>
  <c r="J35" i="48" s="1"/>
  <c r="AR34" i="48" s="1"/>
  <c r="AS69" i="48" s="1"/>
  <c r="K43" i="48" a="1"/>
  <c r="K43" i="48" s="1"/>
  <c r="AL43" i="48" s="1"/>
  <c r="AM72" i="48" s="1"/>
  <c r="H32" i="48" a="1"/>
  <c r="H32" i="48" s="1"/>
  <c r="L38" i="52" a="1"/>
  <c r="L38" i="52" s="1"/>
  <c r="AQ37" i="52" s="1"/>
  <c r="AR70" i="52" s="1"/>
  <c r="N49" i="52" a="1"/>
  <c r="N49" i="52" s="1"/>
  <c r="AL49" i="52" s="1"/>
  <c r="AM74" i="52" s="1"/>
  <c r="H25" i="53" a="1"/>
  <c r="H25" i="53" s="1"/>
  <c r="L31" i="53" a="1"/>
  <c r="L31" i="53" s="1"/>
  <c r="AM31" i="53" s="1"/>
  <c r="AN68" i="53" s="1"/>
  <c r="M17" i="53" a="1"/>
  <c r="M17" i="53" s="1"/>
  <c r="AU16" i="53" s="1"/>
  <c r="AV63" i="53" s="1"/>
  <c r="I49" i="53" a="1"/>
  <c r="I49" i="53" s="1"/>
  <c r="AJ49" i="53" s="1"/>
  <c r="AK74" i="53" s="1"/>
  <c r="J53" i="43" a="1"/>
  <c r="J53" i="43" s="1"/>
  <c r="M27" i="43" a="1"/>
  <c r="M27" i="43" s="1"/>
  <c r="AD28" i="43" s="1"/>
  <c r="AE67" i="43" s="1"/>
  <c r="I22" i="48" a="1"/>
  <c r="I22" i="48" s="1"/>
  <c r="AJ22" i="48" s="1"/>
  <c r="AK65" i="48" s="1"/>
  <c r="N44" i="47" a="1"/>
  <c r="N44" i="47" s="1"/>
  <c r="AS43" i="47" s="1"/>
  <c r="AT72" i="47" s="1"/>
  <c r="M10" i="48" a="1"/>
  <c r="M10" i="48" s="1"/>
  <c r="AN10" i="48" s="1"/>
  <c r="AO61" i="48" s="1"/>
  <c r="M7" i="48" a="1"/>
  <c r="M7" i="48" s="1"/>
  <c r="AN7" i="48" s="1"/>
  <c r="AO60" i="48" s="1"/>
  <c r="N20" i="51" a="1"/>
  <c r="N20" i="51" s="1"/>
  <c r="AS19" i="51" s="1"/>
  <c r="AT64" i="51" s="1"/>
  <c r="N19" i="49" a="1"/>
  <c r="N19" i="49" s="1"/>
  <c r="AL19" i="49" s="1"/>
  <c r="AM64" i="49" s="1"/>
  <c r="H37" i="51" a="1"/>
  <c r="H37" i="51" s="1"/>
  <c r="M15" i="53" a="1"/>
  <c r="M15" i="53" s="1"/>
  <c r="AG16" i="53" s="1"/>
  <c r="AH63" i="53" s="1"/>
  <c r="J31" i="43" a="1"/>
  <c r="J31" i="43" s="1"/>
  <c r="AH31" i="43" s="1"/>
  <c r="AI68" i="43" s="1"/>
  <c r="H28" i="45" a="1"/>
  <c r="H28" i="45" s="1"/>
  <c r="H49" i="48" a="1"/>
  <c r="H49" i="48" s="1"/>
  <c r="J56" i="48" a="1"/>
  <c r="J56" i="48" s="1"/>
  <c r="I4" i="51" a="1"/>
  <c r="I4" i="51" s="1"/>
  <c r="AG4" i="51" s="1"/>
  <c r="AH59" i="51" s="1"/>
  <c r="J19" i="52" a="1"/>
  <c r="J19" i="52" s="1"/>
  <c r="AH19" i="52" s="1"/>
  <c r="AI64" i="52" s="1"/>
  <c r="H56" i="50" a="1"/>
  <c r="H56" i="50" s="1"/>
  <c r="I6" i="49" a="1"/>
  <c r="I6" i="49" s="1"/>
  <c r="Z7" i="49" s="1"/>
  <c r="AA60" i="49" s="1"/>
  <c r="J23" i="53" a="1"/>
  <c r="J23" i="53" s="1"/>
  <c r="AR22" i="53" s="1"/>
  <c r="AS65" i="53" s="1"/>
  <c r="J37" i="53" a="1"/>
  <c r="J37" i="53" s="1"/>
  <c r="AK37" i="53" s="1"/>
  <c r="AL70" i="53" s="1"/>
  <c r="N37" i="44" a="1"/>
  <c r="N37" i="44" s="1"/>
  <c r="AL37" i="44" s="1"/>
  <c r="AM70" i="44" s="1"/>
  <c r="N31" i="43" a="1"/>
  <c r="N31" i="43" s="1"/>
  <c r="AL31" i="43" s="1"/>
  <c r="AM68" i="43" s="1"/>
  <c r="N9" i="46" a="1"/>
  <c r="N9" i="46" s="1"/>
  <c r="H10" i="46" a="1"/>
  <c r="H10" i="46" s="1"/>
  <c r="M31" i="47" a="1"/>
  <c r="M31" i="47" s="1"/>
  <c r="AK31" i="47" s="1"/>
  <c r="AL68" i="47" s="1"/>
  <c r="I45" i="48" a="1"/>
  <c r="I45" i="48" s="1"/>
  <c r="AC46" i="48" s="1"/>
  <c r="AD73" i="48" s="1"/>
  <c r="I6" i="51" a="1"/>
  <c r="I6" i="51" s="1"/>
  <c r="Z7" i="51" s="1"/>
  <c r="AA60" i="51" s="1"/>
  <c r="N14" i="52" a="1"/>
  <c r="N14" i="52" s="1"/>
  <c r="AS13" i="52" s="1"/>
  <c r="AT62" i="52" s="1"/>
  <c r="L44" i="51" a="1"/>
  <c r="L44" i="51" s="1"/>
  <c r="AQ43" i="51" s="1"/>
  <c r="AR72" i="51" s="1"/>
  <c r="K6" i="53" a="1"/>
  <c r="K6" i="53" s="1"/>
  <c r="AE7" i="53" s="1"/>
  <c r="AF60" i="53" s="1"/>
  <c r="K39" i="53" a="1"/>
  <c r="K39" i="53" s="1"/>
  <c r="AE40" i="53" s="1"/>
  <c r="AF71" i="53" s="1"/>
  <c r="H40" i="44" a="1"/>
  <c r="H40" i="44" s="1"/>
  <c r="N7" i="48" a="1"/>
  <c r="N7" i="48" s="1"/>
  <c r="AO7" i="48" s="1"/>
  <c r="AP60" i="48" s="1"/>
  <c r="M3" i="48" a="1"/>
  <c r="M3" i="48" s="1"/>
  <c r="AG4" i="48" s="1"/>
  <c r="AH59" i="48" s="1"/>
  <c r="M28" i="48" a="1"/>
  <c r="M28" i="48" s="1"/>
  <c r="AN28" i="48" s="1"/>
  <c r="AO67" i="48" s="1"/>
  <c r="H8" i="48" a="1"/>
  <c r="H8" i="48" s="1"/>
  <c r="J7" i="48" a="1"/>
  <c r="J7" i="48" s="1"/>
  <c r="AK7" i="48" s="1"/>
  <c r="AL60" i="48" s="1"/>
  <c r="H22" i="50" a="1"/>
  <c r="H22" i="50" s="1"/>
  <c r="K52" i="50" a="1"/>
  <c r="K52" i="50" s="1"/>
  <c r="AI52" i="50" s="1"/>
  <c r="AJ75" i="50" s="1"/>
  <c r="M53" i="50" a="1"/>
  <c r="M53" i="50" s="1"/>
  <c r="J3" i="49" a="1"/>
  <c r="J3" i="49" s="1"/>
  <c r="AA4" i="49" s="1"/>
  <c r="AB59" i="49" s="1"/>
  <c r="H10" i="49" a="1"/>
  <c r="H10" i="49" s="1"/>
  <c r="H47" i="49" a="1"/>
  <c r="H47" i="49" s="1"/>
  <c r="J50" i="49" a="1"/>
  <c r="J50" i="49" s="1"/>
  <c r="L18" i="48" a="1"/>
  <c r="L18" i="48" s="1"/>
  <c r="AF19" i="48" s="1"/>
  <c r="AG64" i="48" s="1"/>
  <c r="L18" i="50" a="1"/>
  <c r="L18" i="50" s="1"/>
  <c r="AC19" i="50" s="1"/>
  <c r="AD64" i="50" s="1"/>
  <c r="K12" i="50" a="1"/>
  <c r="K12" i="50" s="1"/>
  <c r="AB13" i="50" s="1"/>
  <c r="AC62" i="50" s="1"/>
  <c r="L28" i="50" a="1"/>
  <c r="L28" i="50" s="1"/>
  <c r="AJ28" i="50" s="1"/>
  <c r="AK67" i="50" s="1"/>
  <c r="I41" i="50" a="1"/>
  <c r="I41" i="50" s="1"/>
  <c r="AN40" i="50" s="1"/>
  <c r="AO71" i="50" s="1"/>
  <c r="H41" i="49" a="1"/>
  <c r="H41" i="49" s="1"/>
  <c r="L7" i="49" a="1"/>
  <c r="L7" i="49" s="1"/>
  <c r="AJ7" i="49" s="1"/>
  <c r="AK60" i="49" s="1"/>
  <c r="L3" i="49" a="1"/>
  <c r="L3" i="49" s="1"/>
  <c r="AC4" i="49" s="1"/>
  <c r="AD59" i="49" s="1"/>
  <c r="M33" i="49" a="1"/>
  <c r="M33" i="49" s="1"/>
  <c r="AD34" i="49" s="1"/>
  <c r="AE69" i="49" s="1"/>
  <c r="M43" i="49" a="1"/>
  <c r="M43" i="49" s="1"/>
  <c r="AK43" i="49" s="1"/>
  <c r="AL72" i="49" s="1"/>
  <c r="M52" i="51" a="1"/>
  <c r="M52" i="51" s="1"/>
  <c r="AK52" i="51" s="1"/>
  <c r="AL75" i="51" s="1"/>
  <c r="M19" i="50" a="1"/>
  <c r="M19" i="50" s="1"/>
  <c r="AK19" i="50" s="1"/>
  <c r="AL64" i="50" s="1"/>
  <c r="K17" i="50" a="1"/>
  <c r="K17" i="50" s="1"/>
  <c r="J20" i="50" a="1"/>
  <c r="J20" i="50" s="1"/>
  <c r="K47" i="50" a="1"/>
  <c r="K47" i="50" s="1"/>
  <c r="AP46" i="50" s="1"/>
  <c r="AQ73" i="50" s="1"/>
  <c r="H49" i="49" a="1"/>
  <c r="H49" i="49" s="1"/>
  <c r="J36" i="49" a="1"/>
  <c r="J36" i="49" s="1"/>
  <c r="AA37" i="49" s="1"/>
  <c r="AB70" i="49" s="1"/>
  <c r="L21" i="49" a="1"/>
  <c r="L21" i="49" s="1"/>
  <c r="AC22" i="49" s="1"/>
  <c r="AD65" i="49" s="1"/>
  <c r="J41" i="49" a="1"/>
  <c r="J41" i="49" s="1"/>
  <c r="AO40" i="49" s="1"/>
  <c r="AP71" i="49" s="1"/>
  <c r="H4" i="48" a="1"/>
  <c r="H4" i="48" s="1"/>
  <c r="I4" i="46" a="1"/>
  <c r="I4" i="46" s="1"/>
  <c r="AG4" i="46" s="1"/>
  <c r="AH59" i="46" s="1"/>
  <c r="J44" i="43" a="1"/>
  <c r="J44" i="43" s="1"/>
  <c r="AO43" i="43" s="1"/>
  <c r="AP72" i="43" s="1"/>
  <c r="M33" i="47" a="1"/>
  <c r="M33" i="47" s="1"/>
  <c r="AD34" i="47" s="1"/>
  <c r="AE69" i="47" s="1"/>
  <c r="H48" i="48" a="1"/>
  <c r="H48" i="48" s="1"/>
  <c r="I29" i="45" a="1"/>
  <c r="I29" i="45" s="1"/>
  <c r="AN28" i="45" s="1"/>
  <c r="AO67" i="45" s="1"/>
  <c r="I9" i="47" a="1"/>
  <c r="I9" i="47" s="1"/>
  <c r="Z10" i="47" s="1"/>
  <c r="AA61" i="47" s="1"/>
  <c r="M35" i="51" a="1"/>
  <c r="M35" i="51" s="1"/>
  <c r="AR34" i="51" s="1"/>
  <c r="AS69" i="51" s="1"/>
  <c r="L32" i="49" a="1"/>
  <c r="L32" i="49" s="1"/>
  <c r="AQ31" i="49" s="1"/>
  <c r="AR68" i="49" s="1"/>
  <c r="M23" i="53" a="1"/>
  <c r="M23" i="53" s="1"/>
  <c r="AU22" i="53" s="1"/>
  <c r="AV65" i="53" s="1"/>
  <c r="M22" i="53" a="1"/>
  <c r="M22" i="53" s="1"/>
  <c r="AN22" i="53" s="1"/>
  <c r="AO65" i="53" s="1"/>
  <c r="M33" i="53" a="1"/>
  <c r="M33" i="53" s="1"/>
  <c r="AG34" i="53" s="1"/>
  <c r="AH69" i="53" s="1"/>
  <c r="K12" i="45" a="1"/>
  <c r="K12" i="45" s="1"/>
  <c r="AB13" i="45" s="1"/>
  <c r="AC62" i="45" s="1"/>
  <c r="M21" i="50" a="1"/>
  <c r="M21" i="50" s="1"/>
  <c r="AD22" i="50" s="1"/>
  <c r="AE65" i="50" s="1"/>
  <c r="J26" i="49" a="1"/>
  <c r="J26" i="49" s="1"/>
  <c r="AO25" i="49" s="1"/>
  <c r="AP66" i="49" s="1"/>
  <c r="L52" i="48" a="1"/>
  <c r="L52" i="48" s="1"/>
  <c r="AM52" i="48" s="1"/>
  <c r="AN75" i="48" s="1"/>
  <c r="J37" i="51" a="1"/>
  <c r="J37" i="51" s="1"/>
  <c r="AH37" i="51" s="1"/>
  <c r="AI70" i="51" s="1"/>
  <c r="I49" i="49" a="1"/>
  <c r="I49" i="49" s="1"/>
  <c r="AG49" i="49" s="1"/>
  <c r="AH74" i="49" s="1"/>
  <c r="L25" i="53" a="1"/>
  <c r="L25" i="53" s="1"/>
  <c r="AM25" i="53" s="1"/>
  <c r="AN66" i="53" s="1"/>
  <c r="N10" i="53" a="1"/>
  <c r="N10" i="53" s="1"/>
  <c r="AO10" i="53" s="1"/>
  <c r="AP61" i="53" s="1"/>
  <c r="H32" i="53" a="1"/>
  <c r="H32" i="53" s="1"/>
  <c r="K50" i="53" a="1"/>
  <c r="K50" i="53" s="1"/>
  <c r="J56" i="44" a="1"/>
  <c r="J56" i="44" s="1"/>
  <c r="K18" i="44" a="1"/>
  <c r="K18" i="44" s="1"/>
  <c r="AB19" i="44" s="1"/>
  <c r="AC64" i="44" s="1"/>
  <c r="M46" i="48" a="1"/>
  <c r="M46" i="48" s="1"/>
  <c r="AN46" i="48" s="1"/>
  <c r="AO73" i="48" s="1"/>
  <c r="K25" i="48" a="1"/>
  <c r="K25" i="48" s="1"/>
  <c r="AL25" i="48" s="1"/>
  <c r="AM66" i="48" s="1"/>
  <c r="I46" i="48" a="1"/>
  <c r="I46" i="48" s="1"/>
  <c r="AJ46" i="48" s="1"/>
  <c r="AK73" i="48" s="1"/>
  <c r="K52" i="48" a="1"/>
  <c r="K52" i="48" s="1"/>
  <c r="AL52" i="48" s="1"/>
  <c r="AM75" i="48" s="1"/>
  <c r="N21" i="52" a="1"/>
  <c r="N21" i="52" s="1"/>
  <c r="AE22" i="52" s="1"/>
  <c r="AF65" i="52" s="1"/>
  <c r="N54" i="50" a="1"/>
  <c r="N54" i="50" s="1"/>
  <c r="N33" i="52" a="1"/>
  <c r="N33" i="52" s="1"/>
  <c r="AE34" i="52" s="1"/>
  <c r="AF69" i="52" s="1"/>
  <c r="J26" i="53" a="1"/>
  <c r="J26" i="53" s="1"/>
  <c r="AR25" i="53" s="1"/>
  <c r="AS66" i="53" s="1"/>
  <c r="L6" i="44" a="1"/>
  <c r="L6" i="44" s="1"/>
  <c r="AC7" i="44" s="1"/>
  <c r="AD60" i="44" s="1"/>
  <c r="M27" i="46" a="1"/>
  <c r="M27" i="46" s="1"/>
  <c r="AD28" i="46" s="1"/>
  <c r="AE67" i="46" s="1"/>
  <c r="K6" i="50" a="1"/>
  <c r="K6" i="50" s="1"/>
  <c r="AB7" i="50" s="1"/>
  <c r="AC60" i="50" s="1"/>
  <c r="L19" i="51" a="1"/>
  <c r="L19" i="51" s="1"/>
  <c r="AJ19" i="51" s="1"/>
  <c r="AK64" i="51" s="1"/>
  <c r="J14" i="49" a="1"/>
  <c r="J14" i="49" s="1"/>
  <c r="AO13" i="49" s="1"/>
  <c r="AP62" i="49" s="1"/>
  <c r="J33" i="46" a="1"/>
  <c r="J33" i="46" s="1"/>
  <c r="AA34" i="46" s="1"/>
  <c r="AB69" i="46" s="1"/>
  <c r="M43" i="51" a="1"/>
  <c r="M43" i="51" s="1"/>
  <c r="AK43" i="51" s="1"/>
  <c r="AL72" i="51" s="1"/>
  <c r="K3" i="50" a="1"/>
  <c r="K3" i="50" s="1"/>
  <c r="AB4" i="50" s="1"/>
  <c r="AC59" i="50" s="1"/>
  <c r="J3" i="53" a="1"/>
  <c r="J3" i="53" s="1"/>
  <c r="AD4" i="53" s="1"/>
  <c r="AE59" i="53" s="1"/>
  <c r="H12" i="53" a="1"/>
  <c r="H12" i="53" s="1"/>
  <c r="N49" i="44" a="1"/>
  <c r="N49" i="44" s="1"/>
  <c r="AL49" i="44" s="1"/>
  <c r="AM74" i="44" s="1"/>
  <c r="I30" i="44" a="1"/>
  <c r="I30" i="44" s="1"/>
  <c r="Z31" i="44" s="1"/>
  <c r="AA68" i="44" s="1"/>
  <c r="H50" i="46" a="1"/>
  <c r="H50" i="46" s="1"/>
  <c r="J48" i="46" a="1"/>
  <c r="J48" i="46" s="1"/>
  <c r="AA49" i="46" s="1"/>
  <c r="AB74" i="46" s="1"/>
  <c r="H27" i="48" a="1"/>
  <c r="H27" i="48" s="1"/>
  <c r="H26" i="51" a="1"/>
  <c r="H26" i="51" s="1"/>
  <c r="K6" i="49" a="1"/>
  <c r="K6" i="49" s="1"/>
  <c r="AB7" i="49" s="1"/>
  <c r="AC60" i="49" s="1"/>
  <c r="N43" i="52" a="1"/>
  <c r="N43" i="52" s="1"/>
  <c r="AL43" i="52" s="1"/>
  <c r="AM72" i="52" s="1"/>
  <c r="L12" i="53" a="1"/>
  <c r="L12" i="53" s="1"/>
  <c r="AF13" i="53" s="1"/>
  <c r="AG62" i="53" s="1"/>
  <c r="L9" i="53" a="1"/>
  <c r="L9" i="53" s="1"/>
  <c r="AF10" i="53" s="1"/>
  <c r="AG61" i="53" s="1"/>
  <c r="H9" i="45" a="1"/>
  <c r="H9" i="45" s="1"/>
  <c r="M46" i="43" a="1"/>
  <c r="M46" i="43" s="1"/>
  <c r="AK46" i="43" s="1"/>
  <c r="AL73" i="43" s="1"/>
  <c r="I33" i="48" a="1"/>
  <c r="I33" i="48" s="1"/>
  <c r="AC34" i="48" s="1"/>
  <c r="AD69" i="48" s="1"/>
  <c r="N18" i="49" a="1"/>
  <c r="N18" i="49" s="1"/>
  <c r="J55" i="49" a="1"/>
  <c r="J55" i="49" s="1"/>
  <c r="AH55" i="49" s="1"/>
  <c r="AI76" i="49" s="1"/>
  <c r="K44" i="46" a="1"/>
  <c r="K44" i="46" s="1"/>
  <c r="AP43" i="46" s="1"/>
  <c r="AQ72" i="46" s="1"/>
  <c r="M51" i="51" a="1"/>
  <c r="M51" i="51" s="1"/>
  <c r="J14" i="50" a="1"/>
  <c r="J14" i="50" s="1"/>
  <c r="I37" i="50" a="1"/>
  <c r="I37" i="50" s="1"/>
  <c r="AG37" i="50" s="1"/>
  <c r="AH70" i="50" s="1"/>
  <c r="M21" i="49" a="1"/>
  <c r="M21" i="49" s="1"/>
  <c r="AD22" i="49" s="1"/>
  <c r="AE65" i="49" s="1"/>
  <c r="M8" i="49" a="1"/>
  <c r="M8" i="49" s="1"/>
  <c r="AR7" i="49" s="1"/>
  <c r="AS60" i="49" s="1"/>
  <c r="N33" i="49" a="1"/>
  <c r="N33" i="49" s="1"/>
  <c r="AE34" i="49" s="1"/>
  <c r="AF69" i="49" s="1"/>
  <c r="K35" i="49" a="1"/>
  <c r="K35" i="49" s="1"/>
  <c r="AP34" i="49" s="1"/>
  <c r="AQ69" i="49" s="1"/>
  <c r="L50" i="49" a="1"/>
  <c r="L50" i="49" s="1"/>
  <c r="M44" i="51" a="1"/>
  <c r="M44" i="51" s="1"/>
  <c r="AR43" i="51" s="1"/>
  <c r="AS72" i="51" s="1"/>
  <c r="I33" i="50" a="1"/>
  <c r="I33" i="50" s="1"/>
  <c r="Z34" i="50" s="1"/>
  <c r="AA69" i="50" s="1"/>
  <c r="N24" i="50" a="1"/>
  <c r="N24" i="50" s="1"/>
  <c r="AE25" i="50" s="1"/>
  <c r="AF66" i="50" s="1"/>
  <c r="H36" i="50" a="1"/>
  <c r="H36" i="50" s="1"/>
  <c r="H47" i="50" a="1"/>
  <c r="H47" i="50" s="1"/>
  <c r="K41" i="49" a="1"/>
  <c r="K41" i="49" s="1"/>
  <c r="AP40" i="49" s="1"/>
  <c r="AQ71" i="49" s="1"/>
  <c r="K10" i="49" a="1"/>
  <c r="K10" i="49" s="1"/>
  <c r="AI10" i="49" s="1"/>
  <c r="AJ61" i="49" s="1"/>
  <c r="L11" i="49" a="1"/>
  <c r="L11" i="49" s="1"/>
  <c r="AQ10" i="49" s="1"/>
  <c r="AR61" i="49" s="1"/>
  <c r="I24" i="49" a="1"/>
  <c r="I24" i="49" s="1"/>
  <c r="Z25" i="49" s="1"/>
  <c r="AA66" i="49" s="1"/>
  <c r="M54" i="49" a="1"/>
  <c r="M54" i="49" s="1"/>
  <c r="AD55" i="49" s="1"/>
  <c r="AE76" i="49" s="1"/>
  <c r="I55" i="51" a="1"/>
  <c r="I55" i="51" s="1"/>
  <c r="AG55" i="51" s="1"/>
  <c r="AH76" i="51" s="1"/>
  <c r="N23" i="50" a="1"/>
  <c r="N23" i="50" s="1"/>
  <c r="AS22" i="50" s="1"/>
  <c r="AT65" i="50" s="1"/>
  <c r="K28" i="50" a="1"/>
  <c r="K28" i="50" s="1"/>
  <c r="AI28" i="50" s="1"/>
  <c r="AJ67" i="50" s="1"/>
  <c r="N37" i="50" a="1"/>
  <c r="N37" i="50" s="1"/>
  <c r="AL37" i="50" s="1"/>
  <c r="AM70" i="50" s="1"/>
  <c r="I45" i="50" a="1"/>
  <c r="I45" i="50" s="1"/>
  <c r="Z46" i="50" s="1"/>
  <c r="AA73" i="50" s="1"/>
  <c r="N39" i="49" a="1"/>
  <c r="N39" i="49" s="1"/>
  <c r="AE40" i="49" s="1"/>
  <c r="AF71" i="49" s="1"/>
  <c r="J21" i="49" a="1"/>
  <c r="J21" i="49" s="1"/>
  <c r="AA22" i="49" s="1"/>
  <c r="AB65" i="49" s="1"/>
  <c r="H34" i="49" a="1"/>
  <c r="H34" i="49" s="1"/>
  <c r="K49" i="49" a="1"/>
  <c r="K49" i="49" s="1"/>
  <c r="AI49" i="49" s="1"/>
  <c r="AJ74" i="49" s="1"/>
  <c r="I16" i="48" a="1"/>
  <c r="I16" i="48" s="1"/>
  <c r="AJ16" i="48" s="1"/>
  <c r="AK63" i="48" s="1"/>
  <c r="J37" i="47" a="1"/>
  <c r="J37" i="47" s="1"/>
  <c r="AH37" i="47" s="1"/>
  <c r="AI70" i="47" s="1"/>
  <c r="M12" i="43" a="1"/>
  <c r="M12" i="43" s="1"/>
  <c r="AD13" i="43" s="1"/>
  <c r="AE62" i="43" s="1"/>
  <c r="N6" i="49" a="1"/>
  <c r="N6" i="49" s="1"/>
  <c r="AE7" i="49" s="1"/>
  <c r="AF60" i="49" s="1"/>
  <c r="J18" i="49" a="1"/>
  <c r="J18" i="49" s="1"/>
  <c r="AA19" i="49" s="1"/>
  <c r="AB64" i="49" s="1"/>
  <c r="N11" i="47" a="1"/>
  <c r="N11" i="47" s="1"/>
  <c r="AS10" i="47" s="1"/>
  <c r="AT61" i="47" s="1"/>
  <c r="K52" i="49" a="1"/>
  <c r="K52" i="49" s="1"/>
  <c r="AI52" i="49" s="1"/>
  <c r="AJ75" i="49" s="1"/>
  <c r="N5" i="52" a="1"/>
  <c r="N5" i="52" s="1"/>
  <c r="AS4" i="52" s="1"/>
  <c r="AT59" i="52" s="1"/>
  <c r="H15" i="51" a="1"/>
  <c r="H15" i="51" s="1"/>
  <c r="N3" i="53" a="1"/>
  <c r="N3" i="53" s="1"/>
  <c r="AH4" i="53" s="1"/>
  <c r="AI59" i="53" s="1"/>
  <c r="H30" i="53" a="1"/>
  <c r="H30" i="53" s="1"/>
  <c r="J3" i="46" a="1"/>
  <c r="J3" i="46" s="1"/>
  <c r="AA4" i="46" s="1"/>
  <c r="AB59" i="46" s="1"/>
  <c r="K7" i="46" a="1"/>
  <c r="K7" i="46" s="1"/>
  <c r="AI7" i="46" s="1"/>
  <c r="AJ60" i="46" s="1"/>
  <c r="K44" i="47" a="1"/>
  <c r="K44" i="47" s="1"/>
  <c r="AP43" i="47" s="1"/>
  <c r="AQ72" i="47" s="1"/>
  <c r="N40" i="50" a="1"/>
  <c r="N40" i="50" s="1"/>
  <c r="AL40" i="50" s="1"/>
  <c r="AM71" i="50" s="1"/>
  <c r="N47" i="51" a="1"/>
  <c r="N47" i="51" s="1"/>
  <c r="AS46" i="51" s="1"/>
  <c r="AT73" i="51" s="1"/>
  <c r="H33" i="52" a="1"/>
  <c r="H33" i="52" s="1"/>
  <c r="J35" i="51" a="1"/>
  <c r="J35" i="51" s="1"/>
  <c r="AO34" i="51" s="1"/>
  <c r="AP69" i="51" s="1"/>
  <c r="M21" i="53" a="1"/>
  <c r="M21" i="53" s="1"/>
  <c r="AG22" i="53" s="1"/>
  <c r="AH65" i="53" s="1"/>
  <c r="I33" i="53" a="1"/>
  <c r="I33" i="53" s="1"/>
  <c r="AC34" i="53" s="1"/>
  <c r="AD69" i="53" s="1"/>
  <c r="I41" i="53" a="1"/>
  <c r="I41" i="53" s="1"/>
  <c r="AQ40" i="53" s="1"/>
  <c r="AR71" i="53" s="1"/>
  <c r="H43" i="53" a="1"/>
  <c r="H43" i="53" s="1"/>
  <c r="I21" i="45" a="1"/>
  <c r="I21" i="45" s="1"/>
  <c r="Z22" i="45" s="1"/>
  <c r="AA65" i="45" s="1"/>
  <c r="H19" i="45" a="1"/>
  <c r="H19" i="45" s="1"/>
  <c r="M3" i="50" a="1"/>
  <c r="M3" i="50" s="1"/>
  <c r="AD4" i="50" s="1"/>
  <c r="AE59" i="50" s="1"/>
  <c r="K56" i="48" a="1"/>
  <c r="K56" i="48" s="1"/>
  <c r="I40" i="50" a="1"/>
  <c r="I40" i="50" s="1"/>
  <c r="AG40" i="50" s="1"/>
  <c r="AH71" i="50" s="1"/>
  <c r="N26" i="51" a="1"/>
  <c r="N26" i="51" s="1"/>
  <c r="AS25" i="51" s="1"/>
  <c r="AT66" i="51" s="1"/>
  <c r="I47" i="52" a="1"/>
  <c r="I47" i="52" s="1"/>
  <c r="AN46" i="52" s="1"/>
  <c r="AO73" i="52" s="1"/>
  <c r="I37" i="52" a="1"/>
  <c r="I37" i="52" s="1"/>
  <c r="AG37" i="52" s="1"/>
  <c r="AH70" i="52" s="1"/>
  <c r="K31" i="53" a="1"/>
  <c r="K31" i="53" s="1"/>
  <c r="AL31" i="53" s="1"/>
  <c r="AM68" i="53" s="1"/>
  <c r="H31" i="53" a="1"/>
  <c r="H31" i="53" s="1"/>
  <c r="J34" i="44" a="1"/>
  <c r="J34" i="44" s="1"/>
  <c r="AH34" i="44" s="1"/>
  <c r="AI69" i="44" s="1"/>
  <c r="J49" i="46" a="1"/>
  <c r="J49" i="46" s="1"/>
  <c r="AH49" i="46" s="1"/>
  <c r="AI74" i="46" s="1"/>
  <c r="H49" i="50" a="1"/>
  <c r="H49" i="50" s="1"/>
  <c r="L28" i="47" a="1"/>
  <c r="L28" i="47" s="1"/>
  <c r="AJ28" i="47" s="1"/>
  <c r="AK67" i="47" s="1"/>
  <c r="N23" i="47" a="1"/>
  <c r="N23" i="47" s="1"/>
  <c r="AS22" i="47" s="1"/>
  <c r="AT65" i="47" s="1"/>
  <c r="N38" i="47" a="1"/>
  <c r="N38" i="47" s="1"/>
  <c r="AS37" i="47" s="1"/>
  <c r="AT70" i="47" s="1"/>
  <c r="N11" i="52" a="1"/>
  <c r="N11" i="52" s="1"/>
  <c r="AS10" i="52" s="1"/>
  <c r="AT61" i="52" s="1"/>
  <c r="H44" i="51" a="1"/>
  <c r="H44" i="51" s="1"/>
  <c r="N26" i="53" a="1"/>
  <c r="N26" i="53" s="1"/>
  <c r="AV25" i="53" s="1"/>
  <c r="AW66" i="53" s="1"/>
  <c r="N30" i="53" a="1"/>
  <c r="N30" i="53" s="1"/>
  <c r="AH31" i="53" s="1"/>
  <c r="AI68" i="53" s="1"/>
  <c r="H54" i="45" a="1"/>
  <c r="H54" i="45" s="1"/>
  <c r="L3" i="45" a="1"/>
  <c r="L3" i="45" s="1"/>
  <c r="AC4" i="45" s="1"/>
  <c r="AD59" i="45" s="1"/>
  <c r="N12" i="47" a="1"/>
  <c r="N12" i="47" s="1"/>
  <c r="AE13" i="47" s="1"/>
  <c r="AF62" i="47" s="1"/>
  <c r="I25" i="47" a="1"/>
  <c r="I25" i="47" s="1"/>
  <c r="AG25" i="47" s="1"/>
  <c r="AH66" i="47" s="1"/>
  <c r="N47" i="48" a="1"/>
  <c r="N47" i="48" s="1"/>
  <c r="AV46" i="48" s="1"/>
  <c r="AW73" i="48" s="1"/>
  <c r="H36" i="46" a="1"/>
  <c r="H36" i="46" s="1"/>
  <c r="K44" i="51" a="1"/>
  <c r="K44" i="51" s="1"/>
  <c r="AP43" i="51" s="1"/>
  <c r="AQ72" i="51" s="1"/>
  <c r="I22" i="50" a="1"/>
  <c r="I22" i="50" s="1"/>
  <c r="AG22" i="50" s="1"/>
  <c r="AH65" i="50" s="1"/>
  <c r="H21" i="53" a="1"/>
  <c r="H21" i="53" s="1"/>
  <c r="K20" i="53" a="1"/>
  <c r="K20" i="53" s="1"/>
  <c r="AS19" i="53" s="1"/>
  <c r="AT64" i="53" s="1"/>
  <c r="J48" i="44" a="1"/>
  <c r="J48" i="44" s="1"/>
  <c r="AA49" i="44" s="1"/>
  <c r="AB74" i="44" s="1"/>
  <c r="J50" i="45" a="1"/>
  <c r="J50" i="45" s="1"/>
  <c r="I33" i="45" a="1"/>
  <c r="I33" i="45" s="1"/>
  <c r="Z34" i="45" s="1"/>
  <c r="AA69" i="45" s="1"/>
  <c r="M49" i="48" a="1"/>
  <c r="M49" i="48" s="1"/>
  <c r="AN49" i="48" s="1"/>
  <c r="AO74" i="48" s="1"/>
  <c r="J26" i="50" a="1"/>
  <c r="J26" i="50" s="1"/>
  <c r="AO25" i="50" s="1"/>
  <c r="AP66" i="50" s="1"/>
  <c r="N46" i="47" a="1"/>
  <c r="N46" i="47" s="1"/>
  <c r="AL46" i="47" s="1"/>
  <c r="AM73" i="47" s="1"/>
  <c r="K52" i="47" a="1"/>
  <c r="K52" i="47" s="1"/>
  <c r="AI52" i="47" s="1"/>
  <c r="AJ75" i="47" s="1"/>
  <c r="H49" i="51" a="1"/>
  <c r="H49" i="51" s="1"/>
  <c r="I9" i="50" a="1"/>
  <c r="I9" i="50" s="1"/>
  <c r="Z10" i="50" s="1"/>
  <c r="AA61" i="50" s="1"/>
  <c r="K51" i="50" a="1"/>
  <c r="K51" i="50" s="1"/>
  <c r="I15" i="49" a="1"/>
  <c r="I15" i="49" s="1"/>
  <c r="Z16" i="49" s="1"/>
  <c r="AA63" i="49" s="1"/>
  <c r="H16" i="49" a="1"/>
  <c r="H16" i="49" s="1"/>
  <c r="H15" i="49" a="1"/>
  <c r="H15" i="49" s="1"/>
  <c r="M38" i="49" a="1"/>
  <c r="M38" i="49" s="1"/>
  <c r="AR37" i="49" s="1"/>
  <c r="AS70" i="49" s="1"/>
  <c r="I50" i="49" a="1"/>
  <c r="I50" i="49" s="1"/>
  <c r="I27" i="51" a="1"/>
  <c r="I27" i="51" s="1"/>
  <c r="Z28" i="51" s="1"/>
  <c r="AA67" i="51" s="1"/>
  <c r="N17" i="50" a="1"/>
  <c r="N17" i="50" s="1"/>
  <c r="L9" i="50" a="1"/>
  <c r="L9" i="50" s="1"/>
  <c r="AC10" i="50" s="1"/>
  <c r="AD61" i="50" s="1"/>
  <c r="L37" i="50" a="1"/>
  <c r="L37" i="50" s="1"/>
  <c r="AJ37" i="50" s="1"/>
  <c r="AK70" i="50" s="1"/>
  <c r="N52" i="50" a="1"/>
  <c r="N52" i="50" s="1"/>
  <c r="AL52" i="50" s="1"/>
  <c r="AM75" i="50" s="1"/>
  <c r="K39" i="49" a="1"/>
  <c r="K39" i="49" s="1"/>
  <c r="AB40" i="49" s="1"/>
  <c r="AC71" i="49" s="1"/>
  <c r="M18" i="49" a="1"/>
  <c r="M18" i="49" s="1"/>
  <c r="AD19" i="49" s="1"/>
  <c r="AE64" i="49" s="1"/>
  <c r="K21" i="49" a="1"/>
  <c r="K21" i="49" s="1"/>
  <c r="AB22" i="49" s="1"/>
  <c r="AC65" i="49" s="1"/>
  <c r="L38" i="49" a="1"/>
  <c r="L38" i="49" s="1"/>
  <c r="AQ37" i="49" s="1"/>
  <c r="AR70" i="49" s="1"/>
  <c r="H45" i="49" a="1"/>
  <c r="H45" i="49" s="1"/>
  <c r="H23" i="50" a="1"/>
  <c r="H23" i="50" s="1"/>
  <c r="N31" i="50" a="1"/>
  <c r="N31" i="50" s="1"/>
  <c r="AL31" i="50" s="1"/>
  <c r="AM68" i="50" s="1"/>
  <c r="N10" i="50" a="1"/>
  <c r="N10" i="50" s="1"/>
  <c r="AL10" i="50" s="1"/>
  <c r="AM61" i="50" s="1"/>
  <c r="J46" i="50" a="1"/>
  <c r="J46" i="50" s="1"/>
  <c r="AH46" i="50" s="1"/>
  <c r="AI73" i="50" s="1"/>
  <c r="K49" i="50" a="1"/>
  <c r="K49" i="50" s="1"/>
  <c r="AI49" i="50" s="1"/>
  <c r="AJ74" i="50" s="1"/>
  <c r="I30" i="49" a="1"/>
  <c r="I30" i="49" s="1"/>
  <c r="Z31" i="49" s="1"/>
  <c r="AA68" i="49" s="1"/>
  <c r="H27" i="49" a="1"/>
  <c r="H27" i="49" s="1"/>
  <c r="M24" i="49" a="1"/>
  <c r="M24" i="49" s="1"/>
  <c r="AD25" i="49" s="1"/>
  <c r="AE66" i="49" s="1"/>
  <c r="I54" i="49" a="1"/>
  <c r="I54" i="49" s="1"/>
  <c r="Z55" i="49" s="1"/>
  <c r="AA76" i="49" s="1"/>
  <c r="H12" i="48" a="1"/>
  <c r="H12" i="48" s="1"/>
  <c r="H24" i="43" a="1"/>
  <c r="H24" i="43" s="1"/>
  <c r="H13" i="44" a="1"/>
  <c r="H13" i="44" s="1"/>
  <c r="L42" i="49" a="1"/>
  <c r="L42" i="49" s="1"/>
  <c r="AC43" i="49" s="1"/>
  <c r="AD72" i="49" s="1"/>
  <c r="M50" i="46" a="1"/>
  <c r="M50" i="46" s="1"/>
  <c r="N43" i="48" a="1"/>
  <c r="N43" i="48" s="1"/>
  <c r="AO43" i="48" s="1"/>
  <c r="AP72" i="48" s="1"/>
  <c r="N30" i="51" a="1"/>
  <c r="N30" i="51" s="1"/>
  <c r="AE31" i="51" s="1"/>
  <c r="AF68" i="51" s="1"/>
  <c r="J6" i="49" a="1"/>
  <c r="J6" i="49" s="1"/>
  <c r="AA7" i="49" s="1"/>
  <c r="AB60" i="49" s="1"/>
  <c r="K5" i="52" a="1"/>
  <c r="K5" i="52" s="1"/>
  <c r="AP4" i="52" s="1"/>
  <c r="AQ59" i="52" s="1"/>
  <c r="L4" i="53" a="1"/>
  <c r="L4" i="53" s="1"/>
  <c r="AM4" i="53" s="1"/>
  <c r="AN59" i="53" s="1"/>
  <c r="H18" i="53" a="1"/>
  <c r="H18" i="53" s="1"/>
  <c r="N48" i="44" a="1"/>
  <c r="N48" i="44" s="1"/>
  <c r="AE49" i="44" s="1"/>
  <c r="AF74" i="44" s="1"/>
  <c r="K3" i="45" a="1"/>
  <c r="K3" i="45" s="1"/>
  <c r="AB4" i="45" s="1"/>
  <c r="AC59" i="45" s="1"/>
  <c r="H19" i="51" a="1"/>
  <c r="H19" i="51" s="1"/>
  <c r="J48" i="48" a="1"/>
  <c r="J48" i="48" s="1"/>
  <c r="AD49" i="48" s="1"/>
  <c r="AE74" i="48" s="1"/>
  <c r="L19" i="46" a="1"/>
  <c r="L19" i="46" s="1"/>
  <c r="AJ19" i="46" s="1"/>
  <c r="AK64" i="46" s="1"/>
  <c r="I34" i="46" a="1"/>
  <c r="I34" i="46" s="1"/>
  <c r="AG34" i="46" s="1"/>
  <c r="AH69" i="46" s="1"/>
  <c r="K20" i="52" a="1"/>
  <c r="K20" i="52" s="1"/>
  <c r="AP19" i="52" s="1"/>
  <c r="AQ64" i="52" s="1"/>
  <c r="J4" i="53" a="1"/>
  <c r="J4" i="53" s="1"/>
  <c r="AK4" i="53" s="1"/>
  <c r="AL59" i="53" s="1"/>
  <c r="N9" i="53" a="1"/>
  <c r="N9" i="53" s="1"/>
  <c r="N47" i="53" a="1"/>
  <c r="N47" i="53" s="1"/>
  <c r="AV46" i="53" s="1"/>
  <c r="AW73" i="53" s="1"/>
  <c r="J52" i="53" a="1"/>
  <c r="J52" i="53" s="1"/>
  <c r="AK52" i="53" s="1"/>
  <c r="AL75" i="53" s="1"/>
  <c r="N42" i="45" a="1"/>
  <c r="N42" i="45" s="1"/>
  <c r="AE43" i="45" s="1"/>
  <c r="AF72" i="45" s="1"/>
  <c r="H7" i="46" a="1"/>
  <c r="H7" i="46" s="1"/>
  <c r="N49" i="50" a="1"/>
  <c r="N49" i="50" s="1"/>
  <c r="AL49" i="50" s="1"/>
  <c r="AM74" i="50" s="1"/>
  <c r="M19" i="51" a="1"/>
  <c r="M19" i="51" s="1"/>
  <c r="AK19" i="51" s="1"/>
  <c r="AL64" i="51" s="1"/>
  <c r="N14" i="49" a="1"/>
  <c r="N14" i="49" s="1"/>
  <c r="AS13" i="49" s="1"/>
  <c r="AT62" i="49" s="1"/>
  <c r="L6" i="52" a="1"/>
  <c r="L6" i="52" s="1"/>
  <c r="AC7" i="52" s="1"/>
  <c r="AD60" i="52" s="1"/>
  <c r="N12" i="52" a="1"/>
  <c r="N12" i="52" s="1"/>
  <c r="AE13" i="52" s="1"/>
  <c r="AF62" i="52" s="1"/>
  <c r="K56" i="49" a="1"/>
  <c r="K56" i="49" s="1"/>
  <c r="J21" i="53" a="1"/>
  <c r="J21" i="53" s="1"/>
  <c r="AD22" i="53" s="1"/>
  <c r="AE65" i="53" s="1"/>
  <c r="I19" i="53" a="1"/>
  <c r="I19" i="53" s="1"/>
  <c r="AJ19" i="53" s="1"/>
  <c r="AK64" i="53" s="1"/>
  <c r="I3" i="45" a="1"/>
  <c r="I3" i="45" s="1"/>
  <c r="Z4" i="45" s="1"/>
  <c r="AA59" i="45" s="1"/>
  <c r="N19" i="46" a="1"/>
  <c r="N19" i="46" s="1"/>
  <c r="AL19" i="46" s="1"/>
  <c r="AM64" i="46" s="1"/>
  <c r="M44" i="45" a="1"/>
  <c r="M44" i="45" s="1"/>
  <c r="AR43" i="45" s="1"/>
  <c r="AS72" i="45" s="1"/>
  <c r="J43" i="48" a="1"/>
  <c r="J43" i="48" s="1"/>
  <c r="AK43" i="48" s="1"/>
  <c r="AL72" i="48" s="1"/>
  <c r="J46" i="48" a="1"/>
  <c r="J46" i="48" s="1"/>
  <c r="AK46" i="48" s="1"/>
  <c r="AL73" i="48" s="1"/>
  <c r="H22" i="48" a="1"/>
  <c r="H22" i="48" s="1"/>
  <c r="J35" i="52" a="1"/>
  <c r="J35" i="52" s="1"/>
  <c r="AO34" i="52" s="1"/>
  <c r="AP69" i="52" s="1"/>
  <c r="J28" i="52" a="1"/>
  <c r="J28" i="52" s="1"/>
  <c r="AH28" i="52" s="1"/>
  <c r="AI67" i="52" s="1"/>
  <c r="L16" i="53" a="1"/>
  <c r="L16" i="53" s="1"/>
  <c r="AM16" i="53" s="1"/>
  <c r="AN63" i="53" s="1"/>
  <c r="I8" i="53" a="1"/>
  <c r="I8" i="53" s="1"/>
  <c r="AQ7" i="53" s="1"/>
  <c r="AR60" i="53" s="1"/>
  <c r="H10" i="43" a="1"/>
  <c r="H10" i="43" s="1"/>
  <c r="H12" i="46" a="1"/>
  <c r="H12" i="46" s="1"/>
  <c r="N49" i="48" a="1"/>
  <c r="N49" i="48" s="1"/>
  <c r="AO49" i="48" s="1"/>
  <c r="AP74" i="48" s="1"/>
  <c r="K28" i="48" a="1"/>
  <c r="K28" i="48" s="1"/>
  <c r="AL28" i="48" s="1"/>
  <c r="AM67" i="48" s="1"/>
  <c r="M29" i="49" a="1"/>
  <c r="M29" i="49" s="1"/>
  <c r="AR28" i="49" s="1"/>
  <c r="AS67" i="49" s="1"/>
  <c r="M41" i="48" a="1"/>
  <c r="M41" i="48" s="1"/>
  <c r="AU40" i="48" s="1"/>
  <c r="AV71" i="48" s="1"/>
  <c r="K13" i="52" a="1"/>
  <c r="K13" i="52" s="1"/>
  <c r="AI13" i="52" s="1"/>
  <c r="AJ62" i="52" s="1"/>
  <c r="H47" i="51" a="1"/>
  <c r="H47" i="51" s="1"/>
  <c r="L21" i="53" a="1"/>
  <c r="L21" i="53" s="1"/>
  <c r="AF22" i="53" s="1"/>
  <c r="AG65" i="53" s="1"/>
  <c r="M12" i="53" a="1"/>
  <c r="M12" i="53" s="1"/>
  <c r="AG13" i="53" s="1"/>
  <c r="AH62" i="53" s="1"/>
  <c r="K10" i="47" a="1"/>
  <c r="K10" i="47" s="1"/>
  <c r="AI10" i="47" s="1"/>
  <c r="AJ61" i="47" s="1"/>
  <c r="K33" i="46" a="1"/>
  <c r="K33" i="46" s="1"/>
  <c r="AB34" i="46" s="1"/>
  <c r="AC69" i="46" s="1"/>
  <c r="H54" i="47" a="1"/>
  <c r="H54" i="47" s="1"/>
  <c r="N24" i="49" a="1"/>
  <c r="N24" i="49" s="1"/>
  <c r="AE25" i="49" s="1"/>
  <c r="AF66" i="49" s="1"/>
  <c r="H37" i="46" a="1"/>
  <c r="H37" i="46" s="1"/>
  <c r="K4" i="49" a="1"/>
  <c r="K4" i="49" s="1"/>
  <c r="AI4" i="49" s="1"/>
  <c r="AJ59" i="49" s="1"/>
  <c r="L47" i="48" a="1"/>
  <c r="L47" i="48" s="1"/>
  <c r="AT46" i="48" s="1"/>
  <c r="AU73" i="48" s="1"/>
  <c r="M53" i="51" a="1"/>
  <c r="M53" i="51" s="1"/>
  <c r="L36" i="50" a="1"/>
  <c r="L36" i="50" s="1"/>
  <c r="AC37" i="50" s="1"/>
  <c r="AD70" i="50" s="1"/>
  <c r="M46" i="50" a="1"/>
  <c r="M46" i="50" s="1"/>
  <c r="AK46" i="50" s="1"/>
  <c r="AL73" i="50" s="1"/>
  <c r="N41" i="49" a="1"/>
  <c r="N41" i="49" s="1"/>
  <c r="AS40" i="49" s="1"/>
  <c r="AT71" i="49" s="1"/>
  <c r="N25" i="49" a="1"/>
  <c r="N25" i="49" s="1"/>
  <c r="AL25" i="49" s="1"/>
  <c r="AM66" i="49" s="1"/>
  <c r="M28" i="49" a="1"/>
  <c r="M28" i="49" s="1"/>
  <c r="AK28" i="49" s="1"/>
  <c r="AL67" i="49" s="1"/>
  <c r="I37" i="49" a="1"/>
  <c r="I37" i="49" s="1"/>
  <c r="AG37" i="49" s="1"/>
  <c r="AH70" i="49" s="1"/>
  <c r="N56" i="49" a="1"/>
  <c r="N56" i="49" s="1"/>
  <c r="N55" i="51" a="1"/>
  <c r="N55" i="51" s="1"/>
  <c r="AL55" i="51" s="1"/>
  <c r="AM76" i="51" s="1"/>
  <c r="H17" i="50" a="1"/>
  <c r="H17" i="50" s="1"/>
  <c r="L23" i="50" a="1"/>
  <c r="L23" i="50" s="1"/>
  <c r="AQ22" i="50" s="1"/>
  <c r="AR65" i="50" s="1"/>
  <c r="N26" i="50" a="1"/>
  <c r="N26" i="50" s="1"/>
  <c r="AS25" i="50" s="1"/>
  <c r="AT66" i="50" s="1"/>
  <c r="M37" i="50" a="1"/>
  <c r="M37" i="50" s="1"/>
  <c r="AK37" i="50" s="1"/>
  <c r="AL70" i="50" s="1"/>
  <c r="L16" i="49" a="1"/>
  <c r="L16" i="49" s="1"/>
  <c r="AJ16" i="49" s="1"/>
  <c r="AK63" i="49" s="1"/>
  <c r="N36" i="49" a="1"/>
  <c r="N36" i="49" s="1"/>
  <c r="L33" i="49" a="1"/>
  <c r="L33" i="49" s="1"/>
  <c r="AC34" i="49" s="1"/>
  <c r="AD69" i="49" s="1"/>
  <c r="K40" i="49" a="1"/>
  <c r="K40" i="49" s="1"/>
  <c r="AI40" i="49" s="1"/>
  <c r="AJ71" i="49" s="1"/>
  <c r="H50" i="49" a="1"/>
  <c r="H50" i="49" s="1"/>
  <c r="M15" i="50" a="1"/>
  <c r="M15" i="50" s="1"/>
  <c r="AD16" i="50" s="1"/>
  <c r="AE63" i="50" s="1"/>
  <c r="J8" i="50" a="1"/>
  <c r="J8" i="50" s="1"/>
  <c r="AO7" i="50" s="1"/>
  <c r="AP60" i="50" s="1"/>
  <c r="M18" i="50" a="1"/>
  <c r="M18" i="50" s="1"/>
  <c r="AD19" i="50" s="1"/>
  <c r="AE64" i="50" s="1"/>
  <c r="M43" i="50" a="1"/>
  <c r="M43" i="50" s="1"/>
  <c r="AK43" i="50" s="1"/>
  <c r="AL72" i="50" s="1"/>
  <c r="I52" i="50" a="1"/>
  <c r="I52" i="50" s="1"/>
  <c r="AG52" i="50" s="1"/>
  <c r="AH75" i="50" s="1"/>
  <c r="H8" i="49" a="1"/>
  <c r="H8" i="49" s="1"/>
  <c r="L31" i="49" a="1"/>
  <c r="L31" i="49" s="1"/>
  <c r="AJ31" i="49" s="1"/>
  <c r="AK68" i="49" s="1"/>
  <c r="H38" i="49" a="1"/>
  <c r="H38" i="49" s="1"/>
  <c r="L45" i="49" a="1"/>
  <c r="L45" i="49" s="1"/>
  <c r="AC46" i="49" s="1"/>
  <c r="AD73" i="49" s="1"/>
  <c r="L17" i="48" a="1"/>
  <c r="L17" i="48" s="1"/>
  <c r="AT16" i="48" s="1"/>
  <c r="AU63" i="48" s="1"/>
  <c r="J43" i="43" a="1"/>
  <c r="J43" i="43" s="1"/>
  <c r="AH43" i="43" s="1"/>
  <c r="AI72" i="43" s="1"/>
  <c r="H10" i="45" a="1"/>
  <c r="H10" i="45" s="1"/>
  <c r="M35" i="48" a="1"/>
  <c r="M35" i="48" s="1"/>
  <c r="AU34" i="48" s="1"/>
  <c r="AV69" i="48" s="1"/>
  <c r="H15" i="47" a="1"/>
  <c r="H15" i="47" s="1"/>
  <c r="J24" i="49" a="1"/>
  <c r="J24" i="49" s="1"/>
  <c r="AA25" i="49" s="1"/>
  <c r="AB66" i="49" s="1"/>
  <c r="M51" i="52" a="1"/>
  <c r="M51" i="52" s="1"/>
  <c r="M32" i="50" a="1"/>
  <c r="M32" i="50" s="1"/>
  <c r="AR31" i="50" s="1"/>
  <c r="AS68" i="50" s="1"/>
  <c r="K38" i="52" a="1"/>
  <c r="K38" i="52" s="1"/>
  <c r="AP37" i="52" s="1"/>
  <c r="AQ70" i="52" s="1"/>
  <c r="M5" i="53" a="1"/>
  <c r="M5" i="53" s="1"/>
  <c r="AU4" i="53" s="1"/>
  <c r="AV59" i="53" s="1"/>
  <c r="L32" i="53" a="1"/>
  <c r="L32" i="53" s="1"/>
  <c r="AT31" i="53" s="1"/>
  <c r="AU68" i="53" s="1"/>
  <c r="I16" i="43" a="1"/>
  <c r="I16" i="43" s="1"/>
  <c r="AG16" i="43" s="1"/>
  <c r="AH63" i="43" s="1"/>
  <c r="L46" i="45" a="1"/>
  <c r="L46" i="45" s="1"/>
  <c r="AJ46" i="45" s="1"/>
  <c r="AK73" i="45" s="1"/>
  <c r="N50" i="46" a="1"/>
  <c r="N50" i="46" s="1"/>
  <c r="K9" i="47" a="1"/>
  <c r="K9" i="47" s="1"/>
  <c r="AB10" i="47" s="1"/>
  <c r="AC61" i="47" s="1"/>
  <c r="J11" i="47" a="1"/>
  <c r="J11" i="47" s="1"/>
  <c r="AO10" i="47" s="1"/>
  <c r="AP61" i="47" s="1"/>
  <c r="N17" i="49" a="1"/>
  <c r="N17" i="49" s="1"/>
  <c r="AS16" i="49" s="1"/>
  <c r="AT63" i="49" s="1"/>
  <c r="K42" i="52" a="1"/>
  <c r="K42" i="52" s="1"/>
  <c r="AB43" i="52" s="1"/>
  <c r="AC72" i="52" s="1"/>
  <c r="H5" i="53" a="1"/>
  <c r="H5" i="53" s="1"/>
  <c r="K17" i="53" a="1"/>
  <c r="K17" i="53" s="1"/>
  <c r="AS16" i="53" s="1"/>
  <c r="AT63" i="53" s="1"/>
  <c r="L45" i="53" a="1"/>
  <c r="L45" i="53" s="1"/>
  <c r="AF46" i="53" s="1"/>
  <c r="AG73" i="53" s="1"/>
  <c r="N37" i="47" a="1"/>
  <c r="N37" i="47" s="1"/>
  <c r="AL37" i="47" s="1"/>
  <c r="AM70" i="47" s="1"/>
  <c r="H19" i="46" a="1"/>
  <c r="H19" i="46" s="1"/>
  <c r="L4" i="45" a="1"/>
  <c r="L4" i="45" s="1"/>
  <c r="AJ4" i="45" s="1"/>
  <c r="AK59" i="45" s="1"/>
  <c r="N46" i="48" a="1"/>
  <c r="N46" i="48" s="1"/>
  <c r="J53" i="47" a="1"/>
  <c r="J53" i="47" s="1"/>
  <c r="M23" i="47" a="1"/>
  <c r="M23" i="47" s="1"/>
  <c r="AR22" i="47" s="1"/>
  <c r="AS65" i="47" s="1"/>
  <c r="I32" i="46" a="1"/>
  <c r="I32" i="46" s="1"/>
  <c r="AN31" i="46" s="1"/>
  <c r="AO68" i="46" s="1"/>
  <c r="H43" i="52" a="1"/>
  <c r="H43" i="52" s="1"/>
  <c r="I4" i="53" a="1"/>
  <c r="I4" i="53" s="1"/>
  <c r="AJ4" i="53" s="1"/>
  <c r="AK59" i="53" s="1"/>
  <c r="K26" i="53" a="1"/>
  <c r="K26" i="53" s="1"/>
  <c r="AS25" i="53" s="1"/>
  <c r="AT66" i="53" s="1"/>
  <c r="M50" i="45" a="1"/>
  <c r="M50" i="45" s="1"/>
  <c r="I11" i="45" a="1"/>
  <c r="I11" i="45" s="1"/>
  <c r="AN10" i="45" s="1"/>
  <c r="AO61" i="45" s="1"/>
  <c r="N47" i="46" a="1"/>
  <c r="N47" i="46" s="1"/>
  <c r="AS46" i="46" s="1"/>
  <c r="AT73" i="46" s="1"/>
  <c r="H42" i="49" a="1"/>
  <c r="H42" i="49" s="1"/>
  <c r="M28" i="50" a="1"/>
  <c r="M28" i="50" s="1"/>
  <c r="AK28" i="50" s="1"/>
  <c r="AL67" i="50" s="1"/>
  <c r="L50" i="50" a="1"/>
  <c r="L50" i="50" s="1"/>
  <c r="N27" i="48" a="1"/>
  <c r="N27" i="48" s="1"/>
  <c r="N45" i="52" a="1"/>
  <c r="N45" i="52" s="1"/>
  <c r="H37" i="53" a="1"/>
  <c r="H37" i="53" s="1"/>
  <c r="H39" i="53" a="1"/>
  <c r="H39" i="53" s="1"/>
  <c r="M33" i="43" a="1"/>
  <c r="M33" i="43" s="1"/>
  <c r="AD34" i="43" s="1"/>
  <c r="AE69" i="43" s="1"/>
  <c r="N44" i="43" a="1"/>
  <c r="N44" i="43" s="1"/>
  <c r="AS43" i="43" s="1"/>
  <c r="AT72" i="43" s="1"/>
  <c r="H24" i="49" a="1"/>
  <c r="H24" i="49" s="1"/>
  <c r="K25" i="46" a="1"/>
  <c r="K25" i="46" s="1"/>
  <c r="AI25" i="46" s="1"/>
  <c r="AJ66" i="46" s="1"/>
  <c r="L20" i="50" a="1"/>
  <c r="L20" i="50" s="1"/>
  <c r="N38" i="52" a="1"/>
  <c r="N38" i="52" s="1"/>
  <c r="AS37" i="52" s="1"/>
  <c r="AT70" i="52" s="1"/>
  <c r="I15" i="52" a="1"/>
  <c r="I15" i="52" s="1"/>
  <c r="Z16" i="52" s="1"/>
  <c r="AA63" i="52" s="1"/>
  <c r="N20" i="53" a="1"/>
  <c r="N20" i="53" s="1"/>
  <c r="AV19" i="53" s="1"/>
  <c r="AW64" i="53" s="1"/>
  <c r="H56" i="44" a="1"/>
  <c r="H56" i="44" s="1"/>
  <c r="N49" i="47" a="1"/>
  <c r="N49" i="47" s="1"/>
  <c r="AL49" i="47" s="1"/>
  <c r="AM74" i="47" s="1"/>
  <c r="M27" i="45" a="1"/>
  <c r="M27" i="45" s="1"/>
  <c r="AD28" i="45" s="1"/>
  <c r="AE67" i="45" s="1"/>
  <c r="K7" i="49" a="1"/>
  <c r="K7" i="49" s="1"/>
  <c r="AI7" i="49" s="1"/>
  <c r="AJ60" i="49" s="1"/>
  <c r="M4" i="47" a="1"/>
  <c r="M4" i="47" s="1"/>
  <c r="AK4" i="47" s="1"/>
  <c r="AL59" i="47" s="1"/>
  <c r="K34" i="47" a="1"/>
  <c r="K34" i="47" s="1"/>
  <c r="AI34" i="47" s="1"/>
  <c r="AJ69" i="47" s="1"/>
  <c r="J39" i="49" a="1"/>
  <c r="J39" i="49" s="1"/>
  <c r="AA40" i="49" s="1"/>
  <c r="AB71" i="49" s="1"/>
  <c r="I5" i="50" a="1"/>
  <c r="I5" i="50" s="1"/>
  <c r="AN4" i="50" s="1"/>
  <c r="AO59" i="50" s="1"/>
  <c r="K34" i="50" a="1"/>
  <c r="K34" i="50" s="1"/>
  <c r="AI34" i="50" s="1"/>
  <c r="AJ69" i="50" s="1"/>
  <c r="J45" i="50" a="1"/>
  <c r="J45" i="50" s="1"/>
  <c r="AA46" i="50" s="1"/>
  <c r="AB73" i="50" s="1"/>
  <c r="I9" i="49" a="1"/>
  <c r="I9" i="49" s="1"/>
  <c r="Z10" i="49" s="1"/>
  <c r="AA61" i="49" s="1"/>
  <c r="I8" i="49" a="1"/>
  <c r="I8" i="49" s="1"/>
  <c r="AN7" i="49" s="1"/>
  <c r="AO60" i="49" s="1"/>
  <c r="L26" i="49" a="1"/>
  <c r="L26" i="49" s="1"/>
  <c r="AQ25" i="49" s="1"/>
  <c r="AR66" i="49" s="1"/>
  <c r="J43" i="49" a="1"/>
  <c r="J43" i="49" s="1"/>
  <c r="AH43" i="49" s="1"/>
  <c r="AI72" i="49" s="1"/>
  <c r="K11" i="48" a="1"/>
  <c r="K11" i="48" s="1"/>
  <c r="AS10" i="48" s="1"/>
  <c r="AT61" i="48" s="1"/>
  <c r="M56" i="51" a="1"/>
  <c r="M56" i="51" s="1"/>
  <c r="N22" i="50" a="1"/>
  <c r="N22" i="50" s="1"/>
  <c r="AL22" i="50" s="1"/>
  <c r="AM65" i="50" s="1"/>
  <c r="N5" i="50" a="1"/>
  <c r="N5" i="50" s="1"/>
  <c r="AS4" i="50" s="1"/>
  <c r="AT59" i="50" s="1"/>
  <c r="I18" i="50" a="1"/>
  <c r="I18" i="50" s="1"/>
  <c r="Z19" i="50" s="1"/>
  <c r="AA64" i="50" s="1"/>
  <c r="K43" i="50" a="1"/>
  <c r="K43" i="50" s="1"/>
  <c r="AI43" i="50" s="1"/>
  <c r="AJ72" i="50" s="1"/>
  <c r="N30" i="49" a="1"/>
  <c r="N30" i="49" s="1"/>
  <c r="AE31" i="49" s="1"/>
  <c r="AF68" i="49" s="1"/>
  <c r="L10" i="49" a="1"/>
  <c r="L10" i="49" s="1"/>
  <c r="AJ10" i="49" s="1"/>
  <c r="AK61" i="49" s="1"/>
  <c r="M15" i="49" a="1"/>
  <c r="M15" i="49" s="1"/>
  <c r="AD16" i="49" s="1"/>
  <c r="AE63" i="49" s="1"/>
  <c r="L29" i="49" a="1"/>
  <c r="L29" i="49" s="1"/>
  <c r="AQ28" i="49" s="1"/>
  <c r="AR67" i="49" s="1"/>
  <c r="I45" i="49" a="1"/>
  <c r="I45" i="49" s="1"/>
  <c r="Z46" i="49" s="1"/>
  <c r="AA73" i="49" s="1"/>
  <c r="I27" i="50" a="1"/>
  <c r="I27" i="50" s="1"/>
  <c r="Z28" i="50" s="1"/>
  <c r="AA67" i="50" s="1"/>
  <c r="K4" i="50" a="1"/>
  <c r="K4" i="50" s="1"/>
  <c r="AI4" i="50" s="1"/>
  <c r="AJ59" i="50" s="1"/>
  <c r="K30" i="50" a="1"/>
  <c r="K30" i="50" s="1"/>
  <c r="AB31" i="50" s="1"/>
  <c r="AC68" i="50" s="1"/>
  <c r="M41" i="50" a="1"/>
  <c r="M41" i="50" s="1"/>
  <c r="AR40" i="50" s="1"/>
  <c r="AS71" i="50" s="1"/>
  <c r="L56" i="50" a="1"/>
  <c r="L56" i="50" s="1"/>
  <c r="H20" i="49" a="1"/>
  <c r="H20" i="49" s="1"/>
  <c r="M41" i="49" a="1"/>
  <c r="M41" i="49" s="1"/>
  <c r="AR40" i="49" s="1"/>
  <c r="AS71" i="49" s="1"/>
  <c r="N47" i="49" a="1"/>
  <c r="N47" i="49" s="1"/>
  <c r="AS46" i="49" s="1"/>
  <c r="AT73" i="49" s="1"/>
  <c r="N15" i="48" a="1"/>
  <c r="N15" i="48" s="1"/>
  <c r="AH16" i="48" s="1"/>
  <c r="AI63" i="48" s="1"/>
  <c r="K20" i="45" a="1"/>
  <c r="K20" i="45" s="1"/>
  <c r="AP19" i="45" s="1"/>
  <c r="AQ64" i="45" s="1"/>
  <c r="H4" i="46" a="1"/>
  <c r="H4" i="46" s="1"/>
  <c r="I21" i="50" a="1"/>
  <c r="I21" i="50" s="1"/>
  <c r="Z22" i="50" s="1"/>
  <c r="AA65" i="50" s="1"/>
  <c r="N52" i="47" a="1"/>
  <c r="N52" i="47" s="1"/>
  <c r="AL52" i="47" s="1"/>
  <c r="AM75" i="47" s="1"/>
  <c r="H48" i="49" a="1"/>
  <c r="H48" i="49" s="1"/>
  <c r="K6" i="47" a="1"/>
  <c r="K6" i="47" s="1"/>
  <c r="AB7" i="47" s="1"/>
  <c r="AC60" i="47" s="1"/>
  <c r="H28" i="51" a="1"/>
  <c r="H28" i="51" s="1"/>
  <c r="N41" i="50" a="1"/>
  <c r="N41" i="50" s="1"/>
  <c r="AS40" i="50" s="1"/>
  <c r="AT71" i="50" s="1"/>
  <c r="H7" i="53" a="1"/>
  <c r="H7" i="53" s="1"/>
  <c r="N15" i="53" a="1"/>
  <c r="N15" i="53" s="1"/>
  <c r="AH16" i="53" s="1"/>
  <c r="AI63" i="53" s="1"/>
  <c r="J18" i="44" a="1"/>
  <c r="J18" i="44" s="1"/>
  <c r="AA19" i="44" s="1"/>
  <c r="AB64" i="44" s="1"/>
  <c r="L45" i="47" a="1"/>
  <c r="L45" i="47" s="1"/>
  <c r="AC46" i="47" s="1"/>
  <c r="AD73" i="47" s="1"/>
  <c r="I38" i="49" a="1"/>
  <c r="I38" i="49" s="1"/>
  <c r="AN37" i="49" s="1"/>
  <c r="AO70" i="49" s="1"/>
  <c r="I23" i="49" a="1"/>
  <c r="I23" i="49" s="1"/>
  <c r="AN22" i="49" s="1"/>
  <c r="AO65" i="49" s="1"/>
  <c r="K16" i="49" a="1"/>
  <c r="K16" i="49" s="1"/>
  <c r="AI16" i="49" s="1"/>
  <c r="AJ63" i="49" s="1"/>
  <c r="I48" i="50" a="1"/>
  <c r="I48" i="50" s="1"/>
  <c r="Z49" i="50" s="1"/>
  <c r="AA74" i="50" s="1"/>
  <c r="N48" i="50" a="1"/>
  <c r="N48" i="50" s="1"/>
  <c r="AE49" i="50" s="1"/>
  <c r="AF74" i="50" s="1"/>
  <c r="L7" i="53" a="1"/>
  <c r="L7" i="53" s="1"/>
  <c r="AM7" i="53" s="1"/>
  <c r="AN60" i="53" s="1"/>
  <c r="K28" i="53" a="1"/>
  <c r="K28" i="53" s="1"/>
  <c r="AL28" i="53" s="1"/>
  <c r="AM67" i="53" s="1"/>
  <c r="I35" i="53" a="1"/>
  <c r="I35" i="53" s="1"/>
  <c r="AQ34" i="53" s="1"/>
  <c r="AR69" i="53" s="1"/>
  <c r="K30" i="45" a="1"/>
  <c r="K30" i="45" s="1"/>
  <c r="AB31" i="45" s="1"/>
  <c r="AC68" i="45" s="1"/>
  <c r="J34" i="47" a="1"/>
  <c r="J34" i="47" s="1"/>
  <c r="AH34" i="47" s="1"/>
  <c r="AI69" i="47" s="1"/>
  <c r="K5" i="46" a="1"/>
  <c r="K5" i="46" s="1"/>
  <c r="AP4" i="46" s="1"/>
  <c r="AQ59" i="46" s="1"/>
  <c r="L21" i="50" a="1"/>
  <c r="L21" i="50" s="1"/>
  <c r="AC22" i="50" s="1"/>
  <c r="AD65" i="50" s="1"/>
  <c r="H39" i="48" a="1"/>
  <c r="H39" i="48" s="1"/>
  <c r="M45" i="49" a="1"/>
  <c r="M45" i="49" s="1"/>
  <c r="AD46" i="49" s="1"/>
  <c r="AE73" i="49" s="1"/>
  <c r="I14" i="47" a="1"/>
  <c r="I14" i="47" s="1"/>
  <c r="AN13" i="47" s="1"/>
  <c r="AO62" i="47" s="1"/>
  <c r="L43" i="50" a="1"/>
  <c r="L43" i="50" s="1"/>
  <c r="AJ43" i="50" s="1"/>
  <c r="AK72" i="50" s="1"/>
  <c r="M22" i="52" a="1"/>
  <c r="M22" i="52" s="1"/>
  <c r="AK22" i="52" s="1"/>
  <c r="AL65" i="52" s="1"/>
  <c r="H13" i="53" a="1"/>
  <c r="H13" i="53" s="1"/>
  <c r="N37" i="53" a="1"/>
  <c r="N37" i="53" s="1"/>
  <c r="AO37" i="53" s="1"/>
  <c r="AP70" i="53" s="1"/>
  <c r="H34" i="47" a="1"/>
  <c r="H34" i="47" s="1"/>
  <c r="J8" i="46" a="1"/>
  <c r="J8" i="46" s="1"/>
  <c r="AO7" i="46" s="1"/>
  <c r="AP60" i="46" s="1"/>
  <c r="M19" i="47" a="1"/>
  <c r="M19" i="47" s="1"/>
  <c r="AK19" i="47" s="1"/>
  <c r="AL64" i="47" s="1"/>
  <c r="K27" i="47" a="1"/>
  <c r="K27" i="47" s="1"/>
  <c r="AB28" i="47" s="1"/>
  <c r="AC67" i="47" s="1"/>
  <c r="H7" i="48" a="1"/>
  <c r="H7" i="48" s="1"/>
  <c r="K24" i="52" a="1"/>
  <c r="K24" i="52" s="1"/>
  <c r="AB25" i="52" s="1"/>
  <c r="AC66" i="52" s="1"/>
  <c r="I40" i="49" a="1"/>
  <c r="I40" i="49" s="1"/>
  <c r="AG40" i="49" s="1"/>
  <c r="AH71" i="49" s="1"/>
  <c r="L3" i="51" a="1"/>
  <c r="L3" i="51" s="1"/>
  <c r="AC4" i="51" s="1"/>
  <c r="AD59" i="51" s="1"/>
  <c r="J11" i="53" a="1"/>
  <c r="J11" i="53" s="1"/>
  <c r="AR10" i="53" s="1"/>
  <c r="AS61" i="53" s="1"/>
  <c r="J6" i="53" a="1"/>
  <c r="J6" i="53" s="1"/>
  <c r="AD7" i="53" s="1"/>
  <c r="AE60" i="53" s="1"/>
  <c r="N35" i="44" a="1"/>
  <c r="N35" i="44" s="1"/>
  <c r="AS34" i="44" s="1"/>
  <c r="AT69" i="44" s="1"/>
  <c r="N31" i="45" a="1"/>
  <c r="N31" i="45" s="1"/>
  <c r="AL31" i="45" s="1"/>
  <c r="AM68" i="45" s="1"/>
  <c r="H6" i="50" a="1"/>
  <c r="H6" i="50" s="1"/>
  <c r="H46" i="48" a="1"/>
  <c r="H46" i="48" s="1"/>
  <c r="K8" i="48" a="1"/>
  <c r="K8" i="48" s="1"/>
  <c r="AS7" i="48" s="1"/>
  <c r="AT60" i="48" s="1"/>
  <c r="H53" i="50" a="1"/>
  <c r="H53" i="50" s="1"/>
  <c r="M37" i="48" a="1"/>
  <c r="M37" i="48" s="1"/>
  <c r="AN37" i="48" s="1"/>
  <c r="AO70" i="48" s="1"/>
  <c r="I31" i="52" a="1"/>
  <c r="I31" i="52" s="1"/>
  <c r="AG31" i="52" s="1"/>
  <c r="AH68" i="52" s="1"/>
  <c r="M35" i="53" a="1"/>
  <c r="M35" i="53" s="1"/>
  <c r="AU34" i="53" s="1"/>
  <c r="AV69" i="53" s="1"/>
  <c r="M32" i="53" a="1"/>
  <c r="M32" i="53" s="1"/>
  <c r="AU31" i="53" s="1"/>
  <c r="AV68" i="53" s="1"/>
  <c r="L9" i="46" a="1"/>
  <c r="L9" i="46" s="1"/>
  <c r="AC10" i="46" s="1"/>
  <c r="AD61" i="46" s="1"/>
  <c r="M34" i="43" a="1"/>
  <c r="M34" i="43" s="1"/>
  <c r="AK34" i="43" s="1"/>
  <c r="AL69" i="43" s="1"/>
  <c r="K15" i="46" a="1"/>
  <c r="K15" i="46" s="1"/>
  <c r="AB16" i="46" s="1"/>
  <c r="AC63" i="46" s="1"/>
  <c r="M19" i="46" a="1"/>
  <c r="M19" i="46" s="1"/>
  <c r="AK19" i="46" s="1"/>
  <c r="AL64" i="46" s="1"/>
  <c r="N23" i="48" a="1"/>
  <c r="N23" i="48" s="1"/>
  <c r="AV22" i="48" s="1"/>
  <c r="AW65" i="48" s="1"/>
  <c r="I24" i="48" a="1"/>
  <c r="I24" i="48" s="1"/>
  <c r="AC25" i="48" s="1"/>
  <c r="AD66" i="48" s="1"/>
  <c r="I17" i="52" a="1"/>
  <c r="I17" i="52" s="1"/>
  <c r="AN16" i="52" s="1"/>
  <c r="AO63" i="52" s="1"/>
  <c r="K7" i="52" a="1"/>
  <c r="K7" i="52" s="1"/>
  <c r="AI7" i="52" s="1"/>
  <c r="AJ60" i="52" s="1"/>
  <c r="M20" i="51" a="1"/>
  <c r="M20" i="51" s="1"/>
  <c r="AR19" i="51" s="1"/>
  <c r="AS64" i="51" s="1"/>
  <c r="N16" i="53" a="1"/>
  <c r="N16" i="53" s="1"/>
  <c r="AO16" i="53" s="1"/>
  <c r="AP63" i="53" s="1"/>
  <c r="H51" i="45" a="1"/>
  <c r="H51" i="45" s="1"/>
  <c r="K39" i="44" a="1"/>
  <c r="K39" i="44" s="1"/>
  <c r="AB40" i="44" s="1"/>
  <c r="AC71" i="44" s="1"/>
  <c r="H20" i="47" a="1"/>
  <c r="H20" i="47" s="1"/>
  <c r="J8" i="48" a="1"/>
  <c r="J8" i="48" s="1"/>
  <c r="AR7" i="48" s="1"/>
  <c r="AS60" i="48" s="1"/>
  <c r="J31" i="47" a="1"/>
  <c r="J31" i="47" s="1"/>
  <c r="AH31" i="47" s="1"/>
  <c r="AI68" i="47" s="1"/>
  <c r="J45" i="48" a="1"/>
  <c r="J45" i="48" s="1"/>
  <c r="AD46" i="48" s="1"/>
  <c r="AE73" i="48" s="1"/>
  <c r="H35" i="51" a="1"/>
  <c r="H35" i="51" s="1"/>
  <c r="L7" i="52" a="1"/>
  <c r="L7" i="52" s="1"/>
  <c r="AJ7" i="52" s="1"/>
  <c r="AK60" i="52" s="1"/>
  <c r="M21" i="51" a="1"/>
  <c r="M21" i="51" s="1"/>
  <c r="AD22" i="51" s="1"/>
  <c r="AE65" i="51" s="1"/>
  <c r="K12" i="53" a="1"/>
  <c r="K12" i="53" s="1"/>
  <c r="AE13" i="53" s="1"/>
  <c r="AF62" i="53" s="1"/>
  <c r="L50" i="46" a="1"/>
  <c r="L50" i="46" s="1"/>
  <c r="K43" i="43" a="1"/>
  <c r="K43" i="43" s="1"/>
  <c r="AI43" i="43" s="1"/>
  <c r="AJ72" i="43" s="1"/>
  <c r="K43" i="45" a="1"/>
  <c r="K43" i="45" s="1"/>
  <c r="AI43" i="45" s="1"/>
  <c r="AJ72" i="45" s="1"/>
  <c r="L32" i="48" a="1"/>
  <c r="L32" i="48" s="1"/>
  <c r="AT31" i="48" s="1"/>
  <c r="AU68" i="48" s="1"/>
  <c r="L10" i="47" a="1"/>
  <c r="L10" i="47" s="1"/>
  <c r="AJ10" i="47" s="1"/>
  <c r="AK61" i="47" s="1"/>
  <c r="N38" i="48" a="1"/>
  <c r="N38" i="48" s="1"/>
  <c r="AV37" i="48" s="1"/>
  <c r="AW70" i="48" s="1"/>
  <c r="K46" i="48" a="1"/>
  <c r="K46" i="48" s="1"/>
  <c r="AL46" i="48" s="1"/>
  <c r="AM73" i="48" s="1"/>
  <c r="M19" i="52" a="1"/>
  <c r="M19" i="52" s="1"/>
  <c r="AK19" i="52" s="1"/>
  <c r="AL64" i="52" s="1"/>
  <c r="H46" i="52" a="1"/>
  <c r="H46" i="52" s="1"/>
  <c r="I48" i="52" a="1"/>
  <c r="I48" i="52" s="1"/>
  <c r="Z49" i="52" s="1"/>
  <c r="AA74" i="52" s="1"/>
  <c r="H22" i="53" a="1"/>
  <c r="H22" i="53" s="1"/>
  <c r="L44" i="53" a="1"/>
  <c r="L44" i="53" s="1"/>
  <c r="AT43" i="53" s="1"/>
  <c r="AU72" i="53" s="1"/>
  <c r="H54" i="53" a="1"/>
  <c r="H54" i="53" s="1"/>
  <c r="I22" i="52" a="1"/>
  <c r="I22" i="52" s="1"/>
  <c r="AG22" i="52" s="1"/>
  <c r="AH65" i="52" s="1"/>
  <c r="I32" i="52" a="1"/>
  <c r="I32" i="52" s="1"/>
  <c r="AN31" i="52" s="1"/>
  <c r="AO68" i="52" s="1"/>
  <c r="I39" i="52" a="1"/>
  <c r="I39" i="52" s="1"/>
  <c r="Z40" i="52" s="1"/>
  <c r="AA71" i="52" s="1"/>
  <c r="K54" i="52" a="1"/>
  <c r="K54" i="52" s="1"/>
  <c r="AB55" i="52" s="1"/>
  <c r="AC76" i="52" s="1"/>
  <c r="H11" i="51" a="1"/>
  <c r="H11" i="51" s="1"/>
  <c r="L32" i="51" a="1"/>
  <c r="L32" i="51" s="1"/>
  <c r="AQ31" i="51" s="1"/>
  <c r="AR68" i="51" s="1"/>
  <c r="M41" i="51" a="1"/>
  <c r="M41" i="51" s="1"/>
  <c r="AR40" i="51" s="1"/>
  <c r="AS71" i="51" s="1"/>
  <c r="K37" i="53" a="1"/>
  <c r="K37" i="53" s="1"/>
  <c r="AL37" i="53" s="1"/>
  <c r="AM70" i="53" s="1"/>
  <c r="H42" i="53" a="1"/>
  <c r="H42" i="53" s="1"/>
  <c r="M54" i="53" a="1"/>
  <c r="M54" i="53" s="1"/>
  <c r="AG55" i="53" s="1"/>
  <c r="AH76" i="53" s="1"/>
  <c r="L16" i="52" a="1"/>
  <c r="L16" i="52" s="1"/>
  <c r="AJ16" i="52" s="1"/>
  <c r="AK63" i="52" s="1"/>
  <c r="H28" i="52" a="1"/>
  <c r="H28" i="52" s="1"/>
  <c r="J51" i="52" a="1"/>
  <c r="J51" i="52" s="1"/>
  <c r="I53" i="52" a="1"/>
  <c r="I53" i="52" s="1"/>
  <c r="N13" i="51" a="1"/>
  <c r="N13" i="51" s="1"/>
  <c r="AL13" i="51" s="1"/>
  <c r="AM62" i="51" s="1"/>
  <c r="H20" i="51" a="1"/>
  <c r="H20" i="51" s="1"/>
  <c r="J34" i="51" a="1"/>
  <c r="J34" i="51" s="1"/>
  <c r="AH34" i="51" s="1"/>
  <c r="AI69" i="51" s="1"/>
  <c r="I48" i="53" a="1"/>
  <c r="I48" i="53" s="1"/>
  <c r="AC49" i="53" s="1"/>
  <c r="AD74" i="53" s="1"/>
  <c r="J29" i="53" a="1"/>
  <c r="J29" i="53" s="1"/>
  <c r="AR28" i="53" s="1"/>
  <c r="AS67" i="53" s="1"/>
  <c r="N23" i="52" a="1"/>
  <c r="N23" i="52" s="1"/>
  <c r="AS22" i="52" s="1"/>
  <c r="AT65" i="52" s="1"/>
  <c r="M18" i="52" a="1"/>
  <c r="M18" i="52" s="1"/>
  <c r="AD19" i="52" s="1"/>
  <c r="AE64" i="52" s="1"/>
  <c r="N46" i="52" a="1"/>
  <c r="N46" i="52" s="1"/>
  <c r="AL46" i="52" s="1"/>
  <c r="AM73" i="52" s="1"/>
  <c r="M53" i="52" a="1"/>
  <c r="M53" i="52" s="1"/>
  <c r="N5" i="51" a="1"/>
  <c r="N5" i="51" s="1"/>
  <c r="AS4" i="51" s="1"/>
  <c r="AT59" i="51" s="1"/>
  <c r="I29" i="51" a="1"/>
  <c r="I29" i="51" s="1"/>
  <c r="AN28" i="51" s="1"/>
  <c r="AO67" i="51" s="1"/>
  <c r="M22" i="51" a="1"/>
  <c r="M22" i="51" s="1"/>
  <c r="AK22" i="51" s="1"/>
  <c r="AL65" i="51" s="1"/>
  <c r="K42" i="51" a="1"/>
  <c r="K42" i="51" s="1"/>
  <c r="AB43" i="51" s="1"/>
  <c r="AC72" i="51" s="1"/>
  <c r="J47" i="53" a="1"/>
  <c r="J47" i="53" s="1"/>
  <c r="AR46" i="53" s="1"/>
  <c r="AS73" i="53" s="1"/>
  <c r="J34" i="53" a="1"/>
  <c r="J34" i="53" s="1"/>
  <c r="AK34" i="53" s="1"/>
  <c r="AL69" i="53" s="1"/>
  <c r="L26" i="52" a="1"/>
  <c r="L26" i="52" s="1"/>
  <c r="AQ25" i="52" s="1"/>
  <c r="AR66" i="52" s="1"/>
  <c r="N10" i="52" a="1"/>
  <c r="N10" i="52" s="1"/>
  <c r="AL10" i="52" s="1"/>
  <c r="AM61" i="52" s="1"/>
  <c r="L41" i="52" a="1"/>
  <c r="L41" i="52" s="1"/>
  <c r="AQ40" i="52" s="1"/>
  <c r="AR71" i="52" s="1"/>
  <c r="M50" i="52" a="1"/>
  <c r="M50" i="52" s="1"/>
  <c r="H14" i="51" a="1"/>
  <c r="H14" i="51" s="1"/>
  <c r="L24" i="51" a="1"/>
  <c r="L24" i="51" s="1"/>
  <c r="AC25" i="51" s="1"/>
  <c r="AD66" i="51" s="1"/>
  <c r="N43" i="51" a="1"/>
  <c r="N43" i="51" s="1"/>
  <c r="AL43" i="51" s="1"/>
  <c r="AM72" i="51" s="1"/>
  <c r="L56" i="51" a="1"/>
  <c r="L56" i="51" s="1"/>
  <c r="L40" i="53" a="1"/>
  <c r="L40" i="53" s="1"/>
  <c r="AM40" i="53" s="1"/>
  <c r="AN71" i="53" s="1"/>
  <c r="I50" i="53" a="1"/>
  <c r="I50" i="53" s="1"/>
  <c r="K8" i="52" a="1"/>
  <c r="K8" i="52" s="1"/>
  <c r="AP7" i="52" s="1"/>
  <c r="AQ60" i="52" s="1"/>
  <c r="M24" i="52" a="1"/>
  <c r="M24" i="52" s="1"/>
  <c r="AD25" i="52" s="1"/>
  <c r="AE66" i="52" s="1"/>
  <c r="N47" i="52" a="1"/>
  <c r="N47" i="52" s="1"/>
  <c r="AS46" i="52" s="1"/>
  <c r="AT73" i="52" s="1"/>
  <c r="I51" i="51" a="1"/>
  <c r="I51" i="51" s="1"/>
  <c r="J31" i="51" a="1"/>
  <c r="J31" i="51" s="1"/>
  <c r="AH31" i="51" s="1"/>
  <c r="AI68" i="51" s="1"/>
  <c r="L26" i="51" a="1"/>
  <c r="L26" i="51" s="1"/>
  <c r="AQ25" i="51" s="1"/>
  <c r="AR66" i="51" s="1"/>
  <c r="K36" i="51" a="1"/>
  <c r="K36" i="51" s="1"/>
  <c r="AB37" i="51" s="1"/>
  <c r="AC70" i="51" s="1"/>
  <c r="J31" i="53" a="1"/>
  <c r="J31" i="53" s="1"/>
  <c r="AK31" i="53" s="1"/>
  <c r="AL68" i="53" s="1"/>
  <c r="J48" i="53" a="1"/>
  <c r="J48" i="53" s="1"/>
  <c r="AD49" i="53" s="1"/>
  <c r="AE74" i="53" s="1"/>
  <c r="J9" i="52" a="1"/>
  <c r="J9" i="52" s="1"/>
  <c r="AA10" i="52" s="1"/>
  <c r="AB61" i="52" s="1"/>
  <c r="L10" i="52" a="1"/>
  <c r="L10" i="52" s="1"/>
  <c r="AJ10" i="52" s="1"/>
  <c r="AK61" i="52" s="1"/>
  <c r="N41" i="52" a="1"/>
  <c r="N41" i="52" s="1"/>
  <c r="AS40" i="52" s="1"/>
  <c r="AT71" i="52" s="1"/>
  <c r="H45" i="52" a="1"/>
  <c r="H45" i="52" s="1"/>
  <c r="K3" i="51" a="1"/>
  <c r="K3" i="51" s="1"/>
  <c r="AB4" i="51" s="1"/>
  <c r="AC59" i="51" s="1"/>
  <c r="N31" i="51" a="1"/>
  <c r="N31" i="51" s="1"/>
  <c r="AL31" i="51" s="1"/>
  <c r="AM68" i="51" s="1"/>
  <c r="I26" i="51" a="1"/>
  <c r="I26" i="51" s="1"/>
  <c r="AN25" i="51" s="1"/>
  <c r="AO66" i="51" s="1"/>
  <c r="M27" i="51" a="1"/>
  <c r="M27" i="51" s="1"/>
  <c r="AD28" i="51" s="1"/>
  <c r="AE67" i="51" s="1"/>
  <c r="M13" i="53" a="1"/>
  <c r="M13" i="53" s="1"/>
  <c r="AN13" i="53" s="1"/>
  <c r="AO62" i="53" s="1"/>
  <c r="N45" i="53" a="1"/>
  <c r="N45" i="53" s="1"/>
  <c r="K29" i="52" a="1"/>
  <c r="K29" i="52" s="1"/>
  <c r="AP28" i="52" s="1"/>
  <c r="AQ67" i="52" s="1"/>
  <c r="I12" i="50" a="1"/>
  <c r="I12" i="50" s="1"/>
  <c r="Z13" i="50" s="1"/>
  <c r="AA62" i="50" s="1"/>
  <c r="H44" i="52" a="1"/>
  <c r="H44" i="52" s="1"/>
  <c r="I48" i="51" a="1"/>
  <c r="I48" i="51" s="1"/>
  <c r="Z49" i="51" s="1"/>
  <c r="AA74" i="51" s="1"/>
  <c r="L8" i="53" a="1"/>
  <c r="L8" i="53" s="1"/>
  <c r="AT7" i="53" s="1"/>
  <c r="AU60" i="53" s="1"/>
  <c r="N42" i="46" a="1"/>
  <c r="N42" i="46" s="1"/>
  <c r="AE43" i="46" s="1"/>
  <c r="AF72" i="46" s="1"/>
  <c r="K38" i="45" a="1"/>
  <c r="K38" i="45" s="1"/>
  <c r="AP37" i="45" s="1"/>
  <c r="AQ70" i="45" s="1"/>
  <c r="M5" i="48" a="1"/>
  <c r="M5" i="48" s="1"/>
  <c r="AU4" i="48" s="1"/>
  <c r="AV59" i="48" s="1"/>
  <c r="K26" i="50" a="1"/>
  <c r="K26" i="50" s="1"/>
  <c r="AP25" i="50" s="1"/>
  <c r="AQ66" i="50" s="1"/>
  <c r="M35" i="49" a="1"/>
  <c r="M35" i="49" s="1"/>
  <c r="AR34" i="49" s="1"/>
  <c r="AS69" i="49" s="1"/>
  <c r="M40" i="52" a="1"/>
  <c r="M40" i="52" s="1"/>
  <c r="AK40" i="52" s="1"/>
  <c r="AL71" i="52" s="1"/>
  <c r="N18" i="52" a="1"/>
  <c r="N18" i="52" s="1"/>
  <c r="N19" i="52" a="1"/>
  <c r="N19" i="52" s="1"/>
  <c r="AL19" i="52" s="1"/>
  <c r="AM64" i="52" s="1"/>
  <c r="N17" i="53" a="1"/>
  <c r="N17" i="53" s="1"/>
  <c r="AV16" i="53" s="1"/>
  <c r="AW63" i="53" s="1"/>
  <c r="L25" i="44" a="1"/>
  <c r="L25" i="44" s="1"/>
  <c r="AJ25" i="44" s="1"/>
  <c r="AK66" i="44" s="1"/>
  <c r="J37" i="44" a="1"/>
  <c r="J37" i="44" s="1"/>
  <c r="AH37" i="44" s="1"/>
  <c r="AI70" i="44" s="1"/>
  <c r="L20" i="46" a="1"/>
  <c r="L20" i="46" s="1"/>
  <c r="AQ19" i="46" s="1"/>
  <c r="AR64" i="46" s="1"/>
  <c r="I16" i="50" a="1"/>
  <c r="I16" i="50" s="1"/>
  <c r="AG16" i="50" s="1"/>
  <c r="AH63" i="50" s="1"/>
  <c r="L52" i="47" a="1"/>
  <c r="L52" i="47" s="1"/>
  <c r="AJ52" i="47" s="1"/>
  <c r="AK75" i="47" s="1"/>
  <c r="J46" i="49" a="1"/>
  <c r="J46" i="49" s="1"/>
  <c r="AH46" i="49" s="1"/>
  <c r="AI73" i="49" s="1"/>
  <c r="N46" i="49" a="1"/>
  <c r="N46" i="49" s="1"/>
  <c r="AL46" i="49" s="1"/>
  <c r="AM73" i="49" s="1"/>
  <c r="H20" i="50" a="1"/>
  <c r="H20" i="50" s="1"/>
  <c r="L27" i="49" a="1"/>
  <c r="L27" i="49" s="1"/>
  <c r="AC28" i="49" s="1"/>
  <c r="AD67" i="49" s="1"/>
  <c r="K7" i="53" a="1"/>
  <c r="K7" i="53" s="1"/>
  <c r="AL7" i="53" s="1"/>
  <c r="AM60" i="53" s="1"/>
  <c r="L30" i="53" a="1"/>
  <c r="L30" i="53" s="1"/>
  <c r="AF31" i="53" s="1"/>
  <c r="AG68" i="53" s="1"/>
  <c r="N36" i="53" a="1"/>
  <c r="N36" i="53" s="1"/>
  <c r="I54" i="53" a="1"/>
  <c r="I54" i="53" s="1"/>
  <c r="AC55" i="53" s="1"/>
  <c r="AD76" i="53" s="1"/>
  <c r="H5" i="52" a="1"/>
  <c r="H5" i="52" s="1"/>
  <c r="M10" i="52" a="1"/>
  <c r="M10" i="52" s="1"/>
  <c r="AK10" i="52" s="1"/>
  <c r="AL61" i="52" s="1"/>
  <c r="N44" i="52" a="1"/>
  <c r="N44" i="52" s="1"/>
  <c r="AS43" i="52" s="1"/>
  <c r="AT72" i="52" s="1"/>
  <c r="I56" i="52" a="1"/>
  <c r="I56" i="52" s="1"/>
  <c r="H4" i="51" a="1"/>
  <c r="H4" i="51" s="1"/>
  <c r="K19" i="51" a="1"/>
  <c r="K19" i="51" s="1"/>
  <c r="AI19" i="51" s="1"/>
  <c r="AJ64" i="51" s="1"/>
  <c r="H41" i="51" a="1"/>
  <c r="H41" i="51" s="1"/>
  <c r="L33" i="53" a="1"/>
  <c r="L33" i="53" s="1"/>
  <c r="AF34" i="53" s="1"/>
  <c r="AG69" i="53" s="1"/>
  <c r="K48" i="53" a="1"/>
  <c r="K48" i="53" s="1"/>
  <c r="AE49" i="53" s="1"/>
  <c r="AF74" i="53" s="1"/>
  <c r="L12" i="52" a="1"/>
  <c r="L12" i="52" s="1"/>
  <c r="AC13" i="52" s="1"/>
  <c r="AD62" i="52" s="1"/>
  <c r="L30" i="52" a="1"/>
  <c r="L30" i="52" s="1"/>
  <c r="AC31" i="52" s="1"/>
  <c r="AD68" i="52" s="1"/>
  <c r="H27" i="52" a="1"/>
  <c r="H27" i="52" s="1"/>
  <c r="M49" i="52" a="1"/>
  <c r="M49" i="52" s="1"/>
  <c r="AK49" i="52" s="1"/>
  <c r="AL74" i="52" s="1"/>
  <c r="N21" i="51" a="1"/>
  <c r="N21" i="51" s="1"/>
  <c r="AE22" i="51" s="1"/>
  <c r="AF65" i="51" s="1"/>
  <c r="M12" i="51" a="1"/>
  <c r="M12" i="51" s="1"/>
  <c r="AD13" i="51" s="1"/>
  <c r="AE62" i="51" s="1"/>
  <c r="I30" i="51" a="1"/>
  <c r="I30" i="51" s="1"/>
  <c r="Z31" i="51" s="1"/>
  <c r="AA68" i="51" s="1"/>
  <c r="M47" i="51" a="1"/>
  <c r="M47" i="51" s="1"/>
  <c r="AR46" i="51" s="1"/>
  <c r="AS73" i="51" s="1"/>
  <c r="I37" i="53" a="1"/>
  <c r="I37" i="53" s="1"/>
  <c r="AJ37" i="53" s="1"/>
  <c r="AK70" i="53" s="1"/>
  <c r="K54" i="53" a="1"/>
  <c r="K54" i="53" s="1"/>
  <c r="AE55" i="53" s="1"/>
  <c r="AF76" i="53" s="1"/>
  <c r="N6" i="52" a="1"/>
  <c r="N6" i="52" s="1"/>
  <c r="AE7" i="52" s="1"/>
  <c r="AF60" i="52" s="1"/>
  <c r="K28" i="52" a="1"/>
  <c r="K28" i="52" s="1"/>
  <c r="AI28" i="52" s="1"/>
  <c r="AJ67" i="52" s="1"/>
  <c r="I38" i="52" a="1"/>
  <c r="I38" i="52" s="1"/>
  <c r="AN37" i="52" s="1"/>
  <c r="AO70" i="52" s="1"/>
  <c r="H27" i="51" a="1"/>
  <c r="H27" i="51" s="1"/>
  <c r="K14" i="51" a="1"/>
  <c r="K14" i="51" s="1"/>
  <c r="AP13" i="51" s="1"/>
  <c r="AQ62" i="51" s="1"/>
  <c r="K22" i="51" a="1"/>
  <c r="K22" i="51" s="1"/>
  <c r="AI22" i="51" s="1"/>
  <c r="AJ65" i="51" s="1"/>
  <c r="J32" i="51" a="1"/>
  <c r="J32" i="51" s="1"/>
  <c r="AO31" i="51" s="1"/>
  <c r="AP68" i="51" s="1"/>
  <c r="L49" i="51" a="1"/>
  <c r="L49" i="51" s="1"/>
  <c r="AJ49" i="51" s="1"/>
  <c r="AK74" i="51" s="1"/>
  <c r="N48" i="53" a="1"/>
  <c r="N48" i="53" s="1"/>
  <c r="AH49" i="53" s="1"/>
  <c r="AI74" i="53" s="1"/>
  <c r="L51" i="53" a="1"/>
  <c r="L51" i="53" s="1"/>
  <c r="M12" i="52" a="1"/>
  <c r="M12" i="52" s="1"/>
  <c r="AD13" i="52" s="1"/>
  <c r="AE62" i="52" s="1"/>
  <c r="N20" i="52" a="1"/>
  <c r="N20" i="52" s="1"/>
  <c r="AS19" i="52" s="1"/>
  <c r="AT64" i="52" s="1"/>
  <c r="L48" i="52" a="1"/>
  <c r="L48" i="52" s="1"/>
  <c r="AC49" i="52" s="1"/>
  <c r="AD74" i="52" s="1"/>
  <c r="L55" i="52" a="1"/>
  <c r="L55" i="52" s="1"/>
  <c r="AJ55" i="52" s="1"/>
  <c r="AK76" i="52" s="1"/>
  <c r="H6" i="51" a="1"/>
  <c r="H6" i="51" s="1"/>
  <c r="M33" i="51" a="1"/>
  <c r="M33" i="51" s="1"/>
  <c r="AD34" i="51" s="1"/>
  <c r="AE69" i="51" s="1"/>
  <c r="I39" i="51" a="1"/>
  <c r="I39" i="51" s="1"/>
  <c r="Z40" i="51" s="1"/>
  <c r="AA71" i="51" s="1"/>
  <c r="L55" i="51" a="1"/>
  <c r="L55" i="51" s="1"/>
  <c r="AJ55" i="51" s="1"/>
  <c r="AK76" i="51" s="1"/>
  <c r="H29" i="53" a="1"/>
  <c r="H29" i="53" s="1"/>
  <c r="M53" i="53" a="1"/>
  <c r="M53" i="53" s="1"/>
  <c r="M31" i="52" a="1"/>
  <c r="M31" i="52" s="1"/>
  <c r="AK31" i="52" s="1"/>
  <c r="AL68" i="52" s="1"/>
  <c r="L39" i="52" a="1"/>
  <c r="L39" i="52" s="1"/>
  <c r="AC40" i="52" s="1"/>
  <c r="AD71" i="52" s="1"/>
  <c r="J43" i="52" a="1"/>
  <c r="J43" i="52" s="1"/>
  <c r="AH43" i="52" s="1"/>
  <c r="AI72" i="52" s="1"/>
  <c r="H53" i="51" a="1"/>
  <c r="H53" i="51" s="1"/>
  <c r="M8" i="51" a="1"/>
  <c r="M8" i="51" s="1"/>
  <c r="AR7" i="51" s="1"/>
  <c r="AS60" i="51" s="1"/>
  <c r="I37" i="51" a="1"/>
  <c r="I37" i="51" s="1"/>
  <c r="AG37" i="51" s="1"/>
  <c r="AH70" i="51" s="1"/>
  <c r="I20" i="51" a="1"/>
  <c r="I20" i="51" s="1"/>
  <c r="AN19" i="51" s="1"/>
  <c r="AO64" i="51" s="1"/>
  <c r="L17" i="53" a="1"/>
  <c r="L17" i="53" s="1"/>
  <c r="AT16" i="53" s="1"/>
  <c r="AU63" i="53" s="1"/>
  <c r="I51" i="53" a="1"/>
  <c r="I51" i="53" s="1"/>
  <c r="K25" i="52" a="1"/>
  <c r="K25" i="52" s="1"/>
  <c r="AI25" i="52" s="1"/>
  <c r="AJ66" i="52" s="1"/>
  <c r="H31" i="52" a="1"/>
  <c r="H31" i="52" s="1"/>
  <c r="N35" i="52" a="1"/>
  <c r="N35" i="52" s="1"/>
  <c r="AS34" i="52" s="1"/>
  <c r="AT69" i="52" s="1"/>
  <c r="N48" i="52" a="1"/>
  <c r="N48" i="52" s="1"/>
  <c r="AE49" i="52" s="1"/>
  <c r="AF74" i="52" s="1"/>
  <c r="L8" i="51" a="1"/>
  <c r="L8" i="51" s="1"/>
  <c r="AQ7" i="51" s="1"/>
  <c r="AR60" i="51" s="1"/>
  <c r="M10" i="51" a="1"/>
  <c r="M10" i="51" s="1"/>
  <c r="AK10" i="51" s="1"/>
  <c r="AL61" i="51" s="1"/>
  <c r="L39" i="51" a="1"/>
  <c r="L39" i="51" s="1"/>
  <c r="AC40" i="51" s="1"/>
  <c r="AD71" i="51" s="1"/>
  <c r="M40" i="51" a="1"/>
  <c r="M40" i="51" s="1"/>
  <c r="AK40" i="51" s="1"/>
  <c r="AL71" i="51" s="1"/>
  <c r="K35" i="53" a="1"/>
  <c r="K35" i="53" s="1"/>
  <c r="AS34" i="53" s="1"/>
  <c r="AT69" i="53" s="1"/>
  <c r="M42" i="53" a="1"/>
  <c r="M42" i="53" s="1"/>
  <c r="AG43" i="53" s="1"/>
  <c r="AH72" i="53" s="1"/>
  <c r="J8" i="49" a="1"/>
  <c r="J8" i="49" s="1"/>
  <c r="AO7" i="49" s="1"/>
  <c r="AP60" i="49" s="1"/>
  <c r="K5" i="53" a="1"/>
  <c r="K5" i="53" s="1"/>
  <c r="AS4" i="53" s="1"/>
  <c r="AT59" i="53" s="1"/>
  <c r="I20" i="53" a="1"/>
  <c r="I20" i="53" s="1"/>
  <c r="AQ19" i="53" s="1"/>
  <c r="AR64" i="53" s="1"/>
  <c r="I38" i="43" a="1"/>
  <c r="I38" i="43" s="1"/>
  <c r="AN37" i="43" s="1"/>
  <c r="AO70" i="43" s="1"/>
  <c r="H27" i="46" a="1"/>
  <c r="H27" i="46" s="1"/>
  <c r="M6" i="50" a="1"/>
  <c r="M6" i="50" s="1"/>
  <c r="AD7" i="50" s="1"/>
  <c r="AE60" i="50" s="1"/>
  <c r="M48" i="47" a="1"/>
  <c r="M48" i="47" s="1"/>
  <c r="AD49" i="47" s="1"/>
  <c r="AE74" i="47" s="1"/>
  <c r="L25" i="50" a="1"/>
  <c r="L25" i="50" s="1"/>
  <c r="AJ25" i="50" s="1"/>
  <c r="AK66" i="50" s="1"/>
  <c r="K4" i="48" a="1"/>
  <c r="K4" i="48" s="1"/>
  <c r="AL4" i="48" s="1"/>
  <c r="AM59" i="48" s="1"/>
  <c r="N14" i="50" a="1"/>
  <c r="N14" i="50" s="1"/>
  <c r="J45" i="52" a="1"/>
  <c r="J45" i="52" s="1"/>
  <c r="AA46" i="52" s="1"/>
  <c r="AB73" i="52" s="1"/>
  <c r="N21" i="53" a="1"/>
  <c r="N21" i="53" s="1"/>
  <c r="AH22" i="53" s="1"/>
  <c r="AI65" i="53" s="1"/>
  <c r="L11" i="53" a="1"/>
  <c r="L11" i="53" s="1"/>
  <c r="AT10" i="53" s="1"/>
  <c r="AU61" i="53" s="1"/>
  <c r="M41" i="43" a="1"/>
  <c r="M41" i="43" s="1"/>
  <c r="AR40" i="43" s="1"/>
  <c r="AS71" i="43" s="1"/>
  <c r="M10" i="43" a="1"/>
  <c r="M10" i="43" s="1"/>
  <c r="AK10" i="43" s="1"/>
  <c r="AL61" i="43" s="1"/>
  <c r="J55" i="46" a="1"/>
  <c r="J55" i="46" s="1"/>
  <c r="AH55" i="46" s="1"/>
  <c r="AI76" i="46" s="1"/>
  <c r="I35" i="46" a="1"/>
  <c r="I35" i="46" s="1"/>
  <c r="AN34" i="46" s="1"/>
  <c r="AO69" i="46" s="1"/>
  <c r="K47" i="48" a="1"/>
  <c r="K47" i="48" s="1"/>
  <c r="AS46" i="48" s="1"/>
  <c r="AT73" i="48" s="1"/>
  <c r="K25" i="50" a="1"/>
  <c r="K25" i="50" s="1"/>
  <c r="AI25" i="50" s="1"/>
  <c r="AJ66" i="50" s="1"/>
  <c r="N4" i="47" a="1"/>
  <c r="N4" i="47" s="1"/>
  <c r="AL4" i="47" s="1"/>
  <c r="AM59" i="47" s="1"/>
  <c r="L3" i="52" a="1"/>
  <c r="L3" i="52" s="1"/>
  <c r="AC4" i="52" s="1"/>
  <c r="AD59" i="52" s="1"/>
  <c r="K48" i="50" a="1"/>
  <c r="K48" i="50" s="1"/>
  <c r="AB49" i="50" s="1"/>
  <c r="AC74" i="50" s="1"/>
  <c r="H4" i="53" a="1"/>
  <c r="H4" i="53" s="1"/>
  <c r="N28" i="53" a="1"/>
  <c r="N28" i="53" s="1"/>
  <c r="AO28" i="53" s="1"/>
  <c r="AP67" i="53" s="1"/>
  <c r="K41" i="53" a="1"/>
  <c r="K41" i="53" s="1"/>
  <c r="AS40" i="53" s="1"/>
  <c r="AT71" i="53" s="1"/>
  <c r="J54" i="53" a="1"/>
  <c r="J54" i="53" s="1"/>
  <c r="AD55" i="53" s="1"/>
  <c r="AE76" i="53" s="1"/>
  <c r="N22" i="52" a="1"/>
  <c r="N22" i="52" s="1"/>
  <c r="AL22" i="52" s="1"/>
  <c r="AM65" i="52" s="1"/>
  <c r="K15" i="52" a="1"/>
  <c r="K15" i="52" s="1"/>
  <c r="AB16" i="52" s="1"/>
  <c r="AC63" i="52" s="1"/>
  <c r="N51" i="52" a="1"/>
  <c r="N51" i="52" s="1"/>
  <c r="N56" i="52" a="1"/>
  <c r="N56" i="52" s="1"/>
  <c r="N9" i="51" a="1"/>
  <c r="N9" i="51" s="1"/>
  <c r="N24" i="51" a="1"/>
  <c r="N24" i="51" s="1"/>
  <c r="AE25" i="51" s="1"/>
  <c r="AF66" i="51" s="1"/>
  <c r="I41" i="51" a="1"/>
  <c r="I41" i="51" s="1"/>
  <c r="AN40" i="51" s="1"/>
  <c r="AO71" i="51" s="1"/>
  <c r="N24" i="53" a="1"/>
  <c r="N24" i="53" s="1"/>
  <c r="AH25" i="53" s="1"/>
  <c r="AI66" i="53" s="1"/>
  <c r="I34" i="53" a="1"/>
  <c r="I34" i="53" s="1"/>
  <c r="AJ34" i="53" s="1"/>
  <c r="AK69" i="53" s="1"/>
  <c r="N25" i="52" a="1"/>
  <c r="N25" i="52" s="1"/>
  <c r="AL25" i="52" s="1"/>
  <c r="AM66" i="52" s="1"/>
  <c r="K22" i="52" a="1"/>
  <c r="K22" i="52" s="1"/>
  <c r="AI22" i="52" s="1"/>
  <c r="AJ65" i="52" s="1"/>
  <c r="L35" i="52" a="1"/>
  <c r="L35" i="52" s="1"/>
  <c r="AQ34" i="52" s="1"/>
  <c r="AR69" i="52" s="1"/>
  <c r="K46" i="52" a="1"/>
  <c r="K46" i="52" s="1"/>
  <c r="AI46" i="52" s="1"/>
  <c r="AJ73" i="52" s="1"/>
  <c r="H23" i="51" a="1"/>
  <c r="H23" i="51" s="1"/>
  <c r="M15" i="51" a="1"/>
  <c r="M15" i="51" s="1"/>
  <c r="AD16" i="51" s="1"/>
  <c r="AE63" i="51" s="1"/>
  <c r="K35" i="51" a="1"/>
  <c r="K35" i="51" s="1"/>
  <c r="AP34" i="51" s="1"/>
  <c r="AQ69" i="51" s="1"/>
  <c r="M49" i="51" a="1"/>
  <c r="M49" i="51" s="1"/>
  <c r="AK49" i="51" s="1"/>
  <c r="AL74" i="51" s="1"/>
  <c r="L46" i="53" a="1"/>
  <c r="L46" i="53" s="1"/>
  <c r="AM46" i="53" s="1"/>
  <c r="AN73" i="53" s="1"/>
  <c r="I56" i="53" a="1"/>
  <c r="I56" i="53" s="1"/>
  <c r="K17" i="52" a="1"/>
  <c r="K17" i="52" s="1"/>
  <c r="AP16" i="52" s="1"/>
  <c r="AQ63" i="52" s="1"/>
  <c r="N27" i="52" a="1"/>
  <c r="N27" i="52" s="1"/>
  <c r="J39" i="52" a="1"/>
  <c r="J39" i="52" s="1"/>
  <c r="AA40" i="52" s="1"/>
  <c r="AB71" i="52" s="1"/>
  <c r="N15" i="51" a="1"/>
  <c r="N15" i="51" s="1"/>
  <c r="AE16" i="51" s="1"/>
  <c r="AF63" i="51" s="1"/>
  <c r="M29" i="51" a="1"/>
  <c r="M29" i="51" s="1"/>
  <c r="AR28" i="51" s="1"/>
  <c r="AS67" i="51" s="1"/>
  <c r="I22" i="51" a="1"/>
  <c r="I22" i="51" s="1"/>
  <c r="AG22" i="51" s="1"/>
  <c r="AH65" i="51" s="1"/>
  <c r="J32" i="53" a="1"/>
  <c r="J32" i="53" s="1"/>
  <c r="AR31" i="53" s="1"/>
  <c r="AS68" i="53" s="1"/>
  <c r="H40" i="53" a="1"/>
  <c r="H40" i="53" s="1"/>
  <c r="L56" i="53" a="1"/>
  <c r="L56" i="53" s="1"/>
  <c r="H6" i="52" a="1"/>
  <c r="H6" i="52" s="1"/>
  <c r="N28" i="52" a="1"/>
  <c r="N28" i="52" s="1"/>
  <c r="AL28" i="52" s="1"/>
  <c r="AM67" i="52" s="1"/>
  <c r="M38" i="52" a="1"/>
  <c r="M38" i="52" s="1"/>
  <c r="AR37" i="52" s="1"/>
  <c r="AS70" i="52" s="1"/>
  <c r="I45" i="51" a="1"/>
  <c r="I45" i="51" s="1"/>
  <c r="Z46" i="51" s="1"/>
  <c r="AA73" i="51" s="1"/>
  <c r="L9" i="51" a="1"/>
  <c r="L9" i="51" s="1"/>
  <c r="AC10" i="51" s="1"/>
  <c r="AD61" i="51" s="1"/>
  <c r="N25" i="51" a="1"/>
  <c r="N25" i="51" s="1"/>
  <c r="AL25" i="51" s="1"/>
  <c r="AM66" i="51" s="1"/>
  <c r="L42" i="51" a="1"/>
  <c r="L42" i="51" s="1"/>
  <c r="AC43" i="51" s="1"/>
  <c r="AD72" i="51" s="1"/>
  <c r="J19" i="53" a="1"/>
  <c r="J19" i="53" s="1"/>
  <c r="AK19" i="53" s="1"/>
  <c r="AL64" i="53" s="1"/>
  <c r="M45" i="53" a="1"/>
  <c r="M45" i="53" s="1"/>
  <c r="AG46" i="53" s="1"/>
  <c r="AH73" i="53" s="1"/>
  <c r="K16" i="52" a="1"/>
  <c r="K16" i="52" s="1"/>
  <c r="AI16" i="52" s="1"/>
  <c r="AJ63" i="52" s="1"/>
  <c r="L8" i="52" a="1"/>
  <c r="L8" i="52" s="1"/>
  <c r="AQ7" i="52" s="1"/>
  <c r="AR60" i="52" s="1"/>
  <c r="J33" i="52" a="1"/>
  <c r="J33" i="52" s="1"/>
  <c r="AA34" i="52" s="1"/>
  <c r="AB69" i="52" s="1"/>
  <c r="J48" i="52" a="1"/>
  <c r="J48" i="52" s="1"/>
  <c r="AA49" i="52" s="1"/>
  <c r="AB74" i="52" s="1"/>
  <c r="K13" i="51" a="1"/>
  <c r="K13" i="51" s="1"/>
  <c r="AI13" i="51" s="1"/>
  <c r="AJ62" i="51" s="1"/>
  <c r="L23" i="51" a="1"/>
  <c r="L23" i="51" s="1"/>
  <c r="AQ22" i="51" s="1"/>
  <c r="AR65" i="51" s="1"/>
  <c r="L36" i="51" a="1"/>
  <c r="L36" i="51" s="1"/>
  <c r="AC37" i="51" s="1"/>
  <c r="AD70" i="51" s="1"/>
  <c r="K39" i="51" a="1"/>
  <c r="K39" i="51" s="1"/>
  <c r="AB40" i="51" s="1"/>
  <c r="AC71" i="51" s="1"/>
  <c r="L39" i="53" a="1"/>
  <c r="L39" i="53" s="1"/>
  <c r="AF40" i="53" s="1"/>
  <c r="AG71" i="53" s="1"/>
  <c r="J45" i="53" a="1"/>
  <c r="J45" i="53" s="1"/>
  <c r="AD46" i="53" s="1"/>
  <c r="AE73" i="53" s="1"/>
  <c r="I6" i="52" a="1"/>
  <c r="I6" i="52" s="1"/>
  <c r="Z7" i="52" s="1"/>
  <c r="AA60" i="52" s="1"/>
  <c r="J12" i="52" a="1"/>
  <c r="J12" i="52" s="1"/>
  <c r="AA13" i="52" s="1"/>
  <c r="AB62" i="52" s="1"/>
  <c r="J40" i="52" a="1"/>
  <c r="J40" i="52" s="1"/>
  <c r="AH40" i="52" s="1"/>
  <c r="AI71" i="52" s="1"/>
  <c r="L52" i="52" a="1"/>
  <c r="L52" i="52" s="1"/>
  <c r="AJ52" i="52" s="1"/>
  <c r="AK75" i="52" s="1"/>
  <c r="L14" i="51" a="1"/>
  <c r="L14" i="51" s="1"/>
  <c r="AQ13" i="51" s="1"/>
  <c r="AR62" i="51" s="1"/>
  <c r="J23" i="51" a="1"/>
  <c r="J23" i="51" s="1"/>
  <c r="AO22" i="51" s="1"/>
  <c r="AP65" i="51" s="1"/>
  <c r="H36" i="51" a="1"/>
  <c r="H36" i="51" s="1"/>
  <c r="N52" i="51" a="1"/>
  <c r="N52" i="51" s="1"/>
  <c r="AL52" i="51" s="1"/>
  <c r="AM75" i="51" s="1"/>
  <c r="N42" i="53" a="1"/>
  <c r="N42" i="53" s="1"/>
  <c r="AH43" i="53" s="1"/>
  <c r="AI72" i="53" s="1"/>
  <c r="I43" i="53" a="1"/>
  <c r="I43" i="53" s="1"/>
  <c r="AJ43" i="53" s="1"/>
  <c r="AK72" i="53" s="1"/>
  <c r="H50" i="51" a="1"/>
  <c r="H50" i="51" s="1"/>
  <c r="J29" i="50" a="1"/>
  <c r="J29" i="50" s="1"/>
  <c r="AO28" i="50" s="1"/>
  <c r="AP67" i="50" s="1"/>
  <c r="M3" i="53" a="1"/>
  <c r="M3" i="53" s="1"/>
  <c r="AG4" i="53" s="1"/>
  <c r="AH59" i="53" s="1"/>
  <c r="K32" i="53" a="1"/>
  <c r="K32" i="53" s="1"/>
  <c r="AS31" i="53" s="1"/>
  <c r="AT68" i="53" s="1"/>
  <c r="K36" i="44" a="1"/>
  <c r="K36" i="44" s="1"/>
  <c r="AB37" i="44" s="1"/>
  <c r="AC70" i="44" s="1"/>
  <c r="H29" i="43" a="1"/>
  <c r="H29" i="43" s="1"/>
  <c r="N8" i="51" a="1"/>
  <c r="N8" i="51" s="1"/>
  <c r="AS7" i="51" s="1"/>
  <c r="AT60" i="51" s="1"/>
  <c r="N26" i="48" a="1"/>
  <c r="N26" i="48" s="1"/>
  <c r="AV25" i="48" s="1"/>
  <c r="AW66" i="48" s="1"/>
  <c r="M15" i="48" a="1"/>
  <c r="M15" i="48" s="1"/>
  <c r="AG16" i="48" s="1"/>
  <c r="AH63" i="48" s="1"/>
  <c r="H5" i="49" a="1"/>
  <c r="H5" i="49" s="1"/>
  <c r="J21" i="51" a="1"/>
  <c r="J21" i="51" s="1"/>
  <c r="AA22" i="51" s="1"/>
  <c r="AB65" i="51" s="1"/>
  <c r="K12" i="49" a="1"/>
  <c r="K12" i="49" s="1"/>
  <c r="AB13" i="49" s="1"/>
  <c r="AC62" i="49" s="1"/>
  <c r="K23" i="53" a="1"/>
  <c r="K23" i="53" s="1"/>
  <c r="AS22" i="53" s="1"/>
  <c r="AT65" i="53" s="1"/>
  <c r="M19" i="53" a="1"/>
  <c r="M19" i="53" s="1"/>
  <c r="AN19" i="53" s="1"/>
  <c r="AO64" i="53" s="1"/>
  <c r="I18" i="44" a="1"/>
  <c r="I18" i="44" s="1"/>
  <c r="Z19" i="44" s="1"/>
  <c r="AA64" i="44" s="1"/>
  <c r="K4" i="44" a="1"/>
  <c r="K4" i="44" s="1"/>
  <c r="AI4" i="44" s="1"/>
  <c r="AJ59" i="44" s="1"/>
  <c r="H22" i="47" a="1"/>
  <c r="H22" i="47" s="1"/>
  <c r="J6" i="47" a="1"/>
  <c r="J6" i="47" s="1"/>
  <c r="AA7" i="47" s="1"/>
  <c r="AB60" i="47" s="1"/>
  <c r="N32" i="49" a="1"/>
  <c r="N32" i="49" s="1"/>
  <c r="AS31" i="49" s="1"/>
  <c r="AT68" i="49" s="1"/>
  <c r="J50" i="50" a="1"/>
  <c r="J50" i="50" s="1"/>
  <c r="L7" i="48" a="1"/>
  <c r="L7" i="48" s="1"/>
  <c r="AM7" i="48" s="1"/>
  <c r="AN60" i="48" s="1"/>
  <c r="J17" i="52" a="1"/>
  <c r="J17" i="52" s="1"/>
  <c r="AO16" i="52" s="1"/>
  <c r="AP63" i="52" s="1"/>
  <c r="I4" i="52" a="1"/>
  <c r="I4" i="52" s="1"/>
  <c r="AG4" i="52" s="1"/>
  <c r="AH59" i="52" s="1"/>
  <c r="I5" i="53" a="1"/>
  <c r="I5" i="53" s="1"/>
  <c r="AQ4" i="53" s="1"/>
  <c r="AR59" i="53" s="1"/>
  <c r="J39" i="53" a="1"/>
  <c r="J39" i="53" s="1"/>
  <c r="AD40" i="53" s="1"/>
  <c r="AE71" i="53" s="1"/>
  <c r="M29" i="53" a="1"/>
  <c r="M29" i="53" s="1"/>
  <c r="AU28" i="53" s="1"/>
  <c r="AV67" i="53" s="1"/>
  <c r="M8" i="52" a="1"/>
  <c r="M8" i="52" s="1"/>
  <c r="AR7" i="52" s="1"/>
  <c r="AS60" i="52" s="1"/>
  <c r="H12" i="52" a="1"/>
  <c r="H12" i="52" s="1"/>
  <c r="M28" i="52" a="1"/>
  <c r="M28" i="52" s="1"/>
  <c r="AK28" i="52" s="1"/>
  <c r="AL67" i="52" s="1"/>
  <c r="M48" i="52" a="1"/>
  <c r="M48" i="52" s="1"/>
  <c r="AD49" i="52" s="1"/>
  <c r="AE74" i="52" s="1"/>
  <c r="L21" i="51" a="1"/>
  <c r="L21" i="51" s="1"/>
  <c r="AC22" i="51" s="1"/>
  <c r="AD65" i="51" s="1"/>
  <c r="J17" i="51" a="1"/>
  <c r="J17" i="51" s="1"/>
  <c r="AO16" i="51" s="1"/>
  <c r="AP63" i="51" s="1"/>
  <c r="N33" i="51" a="1"/>
  <c r="N33" i="51" s="1"/>
  <c r="AE34" i="51" s="1"/>
  <c r="AF69" i="51" s="1"/>
  <c r="M42" i="51" a="1"/>
  <c r="M42" i="51" s="1"/>
  <c r="AD43" i="51" s="1"/>
  <c r="AE72" i="51" s="1"/>
  <c r="L37" i="53" a="1"/>
  <c r="L37" i="53" s="1"/>
  <c r="AM37" i="53" s="1"/>
  <c r="AN70" i="53" s="1"/>
  <c r="K52" i="53" a="1"/>
  <c r="K52" i="53" s="1"/>
  <c r="AL52" i="53" s="1"/>
  <c r="AM75" i="53" s="1"/>
  <c r="H29" i="52" a="1"/>
  <c r="H29" i="52" s="1"/>
  <c r="N15" i="52" a="1"/>
  <c r="N15" i="52" s="1"/>
  <c r="AE16" i="52" s="1"/>
  <c r="AF63" i="52" s="1"/>
  <c r="I14" i="52" a="1"/>
  <c r="I14" i="52" s="1"/>
  <c r="AN13" i="52" s="1"/>
  <c r="AO62" i="52" s="1"/>
  <c r="I45" i="52" a="1"/>
  <c r="I45" i="52" s="1"/>
  <c r="Z46" i="52" s="1"/>
  <c r="AA73" i="52" s="1"/>
  <c r="J6" i="51" a="1"/>
  <c r="J6" i="51" s="1"/>
  <c r="AA7" i="51" s="1"/>
  <c r="AB60" i="51" s="1"/>
  <c r="K11" i="51" a="1"/>
  <c r="K11" i="51" s="1"/>
  <c r="AP10" i="51" s="1"/>
  <c r="AQ61" i="51" s="1"/>
  <c r="J42" i="51" a="1"/>
  <c r="J42" i="51" s="1"/>
  <c r="AA43" i="51" s="1"/>
  <c r="AB72" i="51" s="1"/>
  <c r="N32" i="53" a="1"/>
  <c r="N32" i="53" s="1"/>
  <c r="AV31" i="53" s="1"/>
  <c r="AW68" i="53" s="1"/>
  <c r="I25" i="53" a="1"/>
  <c r="I25" i="53" s="1"/>
  <c r="AJ25" i="53" s="1"/>
  <c r="AK66" i="53" s="1"/>
  <c r="N56" i="53" a="1"/>
  <c r="N56" i="53" s="1"/>
  <c r="J30" i="52" a="1"/>
  <c r="J30" i="52" s="1"/>
  <c r="AA31" i="52" s="1"/>
  <c r="AB68" i="52" s="1"/>
  <c r="I21" i="52" a="1"/>
  <c r="I21" i="52" s="1"/>
  <c r="Z22" i="52" s="1"/>
  <c r="AA65" i="52" s="1"/>
  <c r="L47" i="52" a="1"/>
  <c r="L47" i="52" s="1"/>
  <c r="AQ46" i="52" s="1"/>
  <c r="AR73" i="52" s="1"/>
  <c r="K43" i="51" a="1"/>
  <c r="K43" i="51" s="1"/>
  <c r="AI43" i="51" s="1"/>
  <c r="AJ72" i="51" s="1"/>
  <c r="I3" i="51" a="1"/>
  <c r="I3" i="51" s="1"/>
  <c r="Z4" i="51" s="1"/>
  <c r="AA59" i="51" s="1"/>
  <c r="H7" i="51" a="1"/>
  <c r="H7" i="51" s="1"/>
  <c r="K34" i="51" a="1"/>
  <c r="K34" i="51" s="1"/>
  <c r="AI34" i="51" s="1"/>
  <c r="AJ69" i="51" s="1"/>
  <c r="K14" i="53" a="1"/>
  <c r="K14" i="53" s="1"/>
  <c r="AS13" i="53" s="1"/>
  <c r="AT62" i="53" s="1"/>
  <c r="M25" i="53" a="1"/>
  <c r="M25" i="53" s="1"/>
  <c r="AN25" i="53" s="1"/>
  <c r="AO66" i="53" s="1"/>
  <c r="M56" i="53" a="1"/>
  <c r="M56" i="53" s="1"/>
  <c r="K19" i="52" a="1"/>
  <c r="K19" i="52" s="1"/>
  <c r="AI19" i="52" s="1"/>
  <c r="AJ64" i="52" s="1"/>
  <c r="J27" i="52" a="1"/>
  <c r="J27" i="52" s="1"/>
  <c r="AA28" i="52" s="1"/>
  <c r="AB67" i="52" s="1"/>
  <c r="N39" i="52" a="1"/>
  <c r="N39" i="52" s="1"/>
  <c r="AE40" i="52" s="1"/>
  <c r="AF71" i="52" s="1"/>
  <c r="I12" i="51" a="1"/>
  <c r="I12" i="51" s="1"/>
  <c r="Z13" i="51" s="1"/>
  <c r="AA62" i="51" s="1"/>
  <c r="M17" i="51" a="1"/>
  <c r="M17" i="51" s="1"/>
  <c r="AR16" i="51" s="1"/>
  <c r="AS63" i="51" s="1"/>
  <c r="I25" i="51" a="1"/>
  <c r="I25" i="51" s="1"/>
  <c r="AG25" i="51" s="1"/>
  <c r="AH66" i="51" s="1"/>
  <c r="I35" i="51" a="1"/>
  <c r="I35" i="51" s="1"/>
  <c r="AN34" i="51" s="1"/>
  <c r="AO69" i="51" s="1"/>
  <c r="L26" i="53" a="1"/>
  <c r="L26" i="53" s="1"/>
  <c r="AT25" i="53" s="1"/>
  <c r="AU66" i="53" s="1"/>
  <c r="M44" i="53" a="1"/>
  <c r="M44" i="53" s="1"/>
  <c r="AU43" i="53" s="1"/>
  <c r="AV72" i="53" s="1"/>
  <c r="H25" i="52" a="1"/>
  <c r="H25" i="52" s="1"/>
  <c r="H23" i="52" a="1"/>
  <c r="H23" i="52" s="1"/>
  <c r="N40" i="52" a="1"/>
  <c r="N40" i="52" s="1"/>
  <c r="AL40" i="52" s="1"/>
  <c r="AM71" i="52" s="1"/>
  <c r="K48" i="52" a="1"/>
  <c r="K48" i="52" s="1"/>
  <c r="AB49" i="52" s="1"/>
  <c r="AC74" i="52" s="1"/>
  <c r="J18" i="51" a="1"/>
  <c r="J18" i="51" s="1"/>
  <c r="AA19" i="51" s="1"/>
  <c r="AB64" i="51" s="1"/>
  <c r="K32" i="51" a="1"/>
  <c r="K32" i="51" s="1"/>
  <c r="AP31" i="51" s="1"/>
  <c r="AQ68" i="51" s="1"/>
  <c r="K46" i="51" a="1"/>
  <c r="K46" i="51" s="1"/>
  <c r="AI46" i="51" s="1"/>
  <c r="AJ73" i="51" s="1"/>
  <c r="K52" i="51" a="1"/>
  <c r="K52" i="51" s="1"/>
  <c r="AI52" i="51" s="1"/>
  <c r="AJ75" i="51" s="1"/>
  <c r="N31" i="53" a="1"/>
  <c r="N31" i="53" s="1"/>
  <c r="AO31" i="53" s="1"/>
  <c r="AP68" i="53" s="1"/>
  <c r="I52" i="53" a="1"/>
  <c r="I52" i="53" s="1"/>
  <c r="AJ52" i="53" s="1"/>
  <c r="AK75" i="53" s="1"/>
  <c r="L20" i="52" a="1"/>
  <c r="L20" i="52" s="1"/>
  <c r="AQ19" i="52" s="1"/>
  <c r="AR64" i="52" s="1"/>
  <c r="I11" i="52" a="1"/>
  <c r="I11" i="52" s="1"/>
  <c r="AN10" i="52" s="1"/>
  <c r="AO61" i="52" s="1"/>
  <c r="L42" i="52" a="1"/>
  <c r="L42" i="52" s="1"/>
  <c r="AC43" i="52" s="1"/>
  <c r="AD72" i="52" s="1"/>
  <c r="N53" i="52" a="1"/>
  <c r="N53" i="52" s="1"/>
  <c r="K15" i="51" a="1"/>
  <c r="K15" i="51" s="1"/>
  <c r="AB16" i="51" s="1"/>
  <c r="AC63" i="51" s="1"/>
  <c r="N32" i="51" a="1"/>
  <c r="N32" i="51" s="1"/>
  <c r="AS31" i="51" s="1"/>
  <c r="AT68" i="51" s="1"/>
  <c r="K45" i="51" a="1"/>
  <c r="K45" i="51" s="1"/>
  <c r="AB46" i="51" s="1"/>
  <c r="AC73" i="51" s="1"/>
  <c r="L47" i="51" a="1"/>
  <c r="L47" i="51" s="1"/>
  <c r="AQ46" i="51" s="1"/>
  <c r="AR73" i="51" s="1"/>
  <c r="I36" i="53" a="1"/>
  <c r="I36" i="53" s="1"/>
  <c r="AC37" i="53" s="1"/>
  <c r="AD70" i="53" s="1"/>
  <c r="J51" i="53" a="1"/>
  <c r="J51" i="53" s="1"/>
  <c r="M14" i="52" a="1"/>
  <c r="M14" i="52" s="1"/>
  <c r="AR13" i="52" s="1"/>
  <c r="AS62" i="52" s="1"/>
  <c r="M50" i="51" a="1"/>
  <c r="M50" i="51" s="1"/>
  <c r="K4" i="53" a="1"/>
  <c r="K4" i="53" s="1"/>
  <c r="AL4" i="53" s="1"/>
  <c r="AM59" i="53" s="1"/>
  <c r="K13" i="53" a="1"/>
  <c r="K13" i="53" s="1"/>
  <c r="AL13" i="53" s="1"/>
  <c r="AM62" i="53" s="1"/>
  <c r="H7" i="45" a="1"/>
  <c r="H7" i="45" s="1"/>
  <c r="H30" i="46" a="1"/>
  <c r="H30" i="46" s="1"/>
  <c r="N16" i="50" a="1"/>
  <c r="N16" i="50" s="1"/>
  <c r="AL16" i="50" s="1"/>
  <c r="AM63" i="50" s="1"/>
  <c r="H47" i="48" a="1"/>
  <c r="H47" i="48" s="1"/>
  <c r="K5" i="49" a="1"/>
  <c r="K5" i="49" s="1"/>
  <c r="AP4" i="49" s="1"/>
  <c r="AQ59" i="49" s="1"/>
  <c r="M11" i="50" a="1"/>
  <c r="M11" i="50" s="1"/>
  <c r="AR10" i="50" s="1"/>
  <c r="AS61" i="50" s="1"/>
  <c r="K14" i="52" a="1"/>
  <c r="K14" i="52" s="1"/>
  <c r="AP13" i="52" s="1"/>
  <c r="AQ62" i="52" s="1"/>
  <c r="L31" i="50" a="1"/>
  <c r="L31" i="50" s="1"/>
  <c r="AJ31" i="50" s="1"/>
  <c r="AK68" i="50" s="1"/>
  <c r="J5" i="53" a="1"/>
  <c r="J5" i="53" s="1"/>
  <c r="AR4" i="53" s="1"/>
  <c r="AS59" i="53" s="1"/>
  <c r="K9" i="53" a="1"/>
  <c r="K9" i="53" s="1"/>
  <c r="AE10" i="53" s="1"/>
  <c r="AF61" i="53" s="1"/>
  <c r="M18" i="45" a="1"/>
  <c r="M18" i="45" s="1"/>
  <c r="AD19" i="45" s="1"/>
  <c r="AE64" i="45" s="1"/>
  <c r="N41" i="44" a="1"/>
  <c r="N41" i="44" s="1"/>
  <c r="AS40" i="44" s="1"/>
  <c r="AT71" i="44" s="1"/>
  <c r="K5" i="48" a="1"/>
  <c r="K5" i="48" s="1"/>
  <c r="AS4" i="48" s="1"/>
  <c r="AT59" i="48" s="1"/>
  <c r="M12" i="48" a="1"/>
  <c r="M12" i="48" s="1"/>
  <c r="AG13" i="48" s="1"/>
  <c r="AH62" i="48" s="1"/>
  <c r="M46" i="49" a="1"/>
  <c r="M46" i="49" s="1"/>
  <c r="AK46" i="49" s="1"/>
  <c r="AL73" i="49" s="1"/>
  <c r="N35" i="48" a="1"/>
  <c r="N35" i="48" s="1"/>
  <c r="AV34" i="48" s="1"/>
  <c r="AW69" i="48" s="1"/>
  <c r="M13" i="49" a="1"/>
  <c r="M13" i="49" s="1"/>
  <c r="AK13" i="49" s="1"/>
  <c r="AL62" i="49" s="1"/>
  <c r="N5" i="49" a="1"/>
  <c r="N5" i="49" s="1"/>
  <c r="AS4" i="49" s="1"/>
  <c r="AT59" i="49" s="1"/>
  <c r="H18" i="52" a="1"/>
  <c r="H18" i="52" s="1"/>
  <c r="N7" i="53" a="1"/>
  <c r="N7" i="53" s="1"/>
  <c r="AO7" i="53" s="1"/>
  <c r="AP60" i="53" s="1"/>
  <c r="K18" i="53" a="1"/>
  <c r="K18" i="53" s="1"/>
  <c r="AE19" i="53" s="1"/>
  <c r="AF64" i="53" s="1"/>
  <c r="H52" i="53" a="1"/>
  <c r="H52" i="53" s="1"/>
  <c r="J11" i="52" a="1"/>
  <c r="J11" i="52" s="1"/>
  <c r="AO10" i="52" s="1"/>
  <c r="AP61" i="52" s="1"/>
  <c r="I5" i="52" a="1"/>
  <c r="I5" i="52" s="1"/>
  <c r="AN4" i="52" s="1"/>
  <c r="AO59" i="52" s="1"/>
  <c r="H22" i="52" a="1"/>
  <c r="H22" i="52" s="1"/>
  <c r="K44" i="52" a="1"/>
  <c r="K44" i="52" s="1"/>
  <c r="AP43" i="52" s="1"/>
  <c r="AQ72" i="52" s="1"/>
  <c r="I9" i="51" a="1"/>
  <c r="I9" i="51" s="1"/>
  <c r="Z10" i="51" s="1"/>
  <c r="AA61" i="51" s="1"/>
  <c r="L25" i="51" a="1"/>
  <c r="L25" i="51" s="1"/>
  <c r="AJ25" i="51" s="1"/>
  <c r="AK66" i="51" s="1"/>
  <c r="L16" i="51" a="1"/>
  <c r="L16" i="51" s="1"/>
  <c r="AJ16" i="51" s="1"/>
  <c r="AK63" i="51" s="1"/>
  <c r="M23" i="51" a="1"/>
  <c r="M23" i="51" s="1"/>
  <c r="AR22" i="51" s="1"/>
  <c r="AS65" i="51" s="1"/>
  <c r="L47" i="53" a="1"/>
  <c r="L47" i="53" s="1"/>
  <c r="AT46" i="53" s="1"/>
  <c r="AU73" i="53" s="1"/>
  <c r="I27" i="53" a="1"/>
  <c r="I27" i="53" s="1"/>
  <c r="AC28" i="53" s="1"/>
  <c r="AD67" i="53" s="1"/>
  <c r="M23" i="52" a="1"/>
  <c r="M23" i="52" s="1"/>
  <c r="AR22" i="52" s="1"/>
  <c r="AS65" i="52" s="1"/>
  <c r="L22" i="52" a="1"/>
  <c r="L22" i="52" s="1"/>
  <c r="AJ22" i="52" s="1"/>
  <c r="AK65" i="52" s="1"/>
  <c r="H36" i="52" a="1"/>
  <c r="H36" i="52" s="1"/>
  <c r="I51" i="52" a="1"/>
  <c r="I51" i="52" s="1"/>
  <c r="I5" i="51" a="1"/>
  <c r="I5" i="51" s="1"/>
  <c r="AN4" i="51" s="1"/>
  <c r="AO59" i="51" s="1"/>
  <c r="J9" i="51" a="1"/>
  <c r="J9" i="51" s="1"/>
  <c r="AA10" i="51" s="1"/>
  <c r="AB61" i="51" s="1"/>
  <c r="M46" i="51" a="1"/>
  <c r="M46" i="51" s="1"/>
  <c r="AK46" i="51" s="1"/>
  <c r="AL73" i="51" s="1"/>
  <c r="L35" i="53" a="1"/>
  <c r="L35" i="53" s="1"/>
  <c r="AT34" i="53" s="1"/>
  <c r="AU69" i="53" s="1"/>
  <c r="K43" i="53" a="1"/>
  <c r="K43" i="53" s="1"/>
  <c r="AL43" i="53" s="1"/>
  <c r="AM72" i="53" s="1"/>
  <c r="L29" i="52" a="1"/>
  <c r="L29" i="52" s="1"/>
  <c r="AQ28" i="52" s="1"/>
  <c r="AR67" i="52" s="1"/>
  <c r="J31" i="52" a="1"/>
  <c r="J31" i="52" s="1"/>
  <c r="AH31" i="52" s="1"/>
  <c r="AI68" i="52" s="1"/>
  <c r="N37" i="52" a="1"/>
  <c r="N37" i="52" s="1"/>
  <c r="AL37" i="52" s="1"/>
  <c r="AM70" i="52" s="1"/>
  <c r="I36" i="52" a="1"/>
  <c r="I36" i="52" s="1"/>
  <c r="Z37" i="52" s="1"/>
  <c r="AA70" i="52" s="1"/>
  <c r="J7" i="51" a="1"/>
  <c r="J7" i="51" s="1"/>
  <c r="AH7" i="51" s="1"/>
  <c r="AI60" i="51" s="1"/>
  <c r="I13" i="51" a="1"/>
  <c r="I13" i="51" s="1"/>
  <c r="AG13" i="51" s="1"/>
  <c r="AH62" i="51" s="1"/>
  <c r="N19" i="51" a="1"/>
  <c r="N19" i="51" s="1"/>
  <c r="AL19" i="51" s="1"/>
  <c r="AM64" i="51" s="1"/>
  <c r="N37" i="51" a="1"/>
  <c r="N37" i="51" s="1"/>
  <c r="AL37" i="51" s="1"/>
  <c r="AM70" i="51" s="1"/>
  <c r="J22" i="53" a="1"/>
  <c r="J22" i="53" s="1"/>
  <c r="AK22" i="53" s="1"/>
  <c r="AL65" i="53" s="1"/>
  <c r="I45" i="53" a="1"/>
  <c r="I45" i="53" s="1"/>
  <c r="AC46" i="53" s="1"/>
  <c r="AD73" i="53" s="1"/>
  <c r="I53" i="53" a="1"/>
  <c r="I53" i="53" s="1"/>
  <c r="N30" i="52" a="1"/>
  <c r="N30" i="52" s="1"/>
  <c r="AE31" i="52" s="1"/>
  <c r="AF68" i="52" s="1"/>
  <c r="L37" i="52" a="1"/>
  <c r="L37" i="52" s="1"/>
  <c r="AJ37" i="52" s="1"/>
  <c r="AK70" i="52" s="1"/>
  <c r="H47" i="52" a="1"/>
  <c r="H47" i="52" s="1"/>
  <c r="K6" i="51" a="1"/>
  <c r="K6" i="51" s="1"/>
  <c r="AB7" i="51" s="1"/>
  <c r="AC60" i="51" s="1"/>
  <c r="L29" i="51" a="1"/>
  <c r="L29" i="51" s="1"/>
  <c r="AQ28" i="51" s="1"/>
  <c r="AR67" i="51" s="1"/>
  <c r="M36" i="51" a="1"/>
  <c r="M36" i="51" s="1"/>
  <c r="AD37" i="51" s="1"/>
  <c r="AE70" i="51" s="1"/>
  <c r="K41" i="51" a="1"/>
  <c r="K41" i="51" s="1"/>
  <c r="AP40" i="51" s="1"/>
  <c r="AQ71" i="51" s="1"/>
  <c r="M11" i="53" a="1"/>
  <c r="M11" i="53" s="1"/>
  <c r="AU10" i="53" s="1"/>
  <c r="AV61" i="53" s="1"/>
  <c r="J49" i="53" a="1"/>
  <c r="J49" i="53" s="1"/>
  <c r="AK49" i="53" s="1"/>
  <c r="AL74" i="53" s="1"/>
  <c r="N4" i="52" a="1"/>
  <c r="N4" i="52" s="1"/>
  <c r="AL4" i="52" s="1"/>
  <c r="AM59" i="52" s="1"/>
  <c r="N32" i="52" a="1"/>
  <c r="N32" i="52" s="1"/>
  <c r="AS31" i="52" s="1"/>
  <c r="AT68" i="52" s="1"/>
  <c r="K41" i="52" a="1"/>
  <c r="K41" i="52" s="1"/>
  <c r="AP40" i="52" s="1"/>
  <c r="AQ71" i="52" s="1"/>
  <c r="I52" i="52" a="1"/>
  <c r="I52" i="52" s="1"/>
  <c r="AG52" i="52" s="1"/>
  <c r="AH75" i="52" s="1"/>
  <c r="N6" i="51" a="1"/>
  <c r="N6" i="51" s="1"/>
  <c r="AE7" i="51" s="1"/>
  <c r="AF60" i="51" s="1"/>
  <c r="J28" i="51" a="1"/>
  <c r="J28" i="51" s="1"/>
  <c r="AH28" i="51" s="1"/>
  <c r="AI67" i="51" s="1"/>
  <c r="H34" i="51" a="1"/>
  <c r="H34" i="51" s="1"/>
  <c r="J44" i="51" a="1"/>
  <c r="J44" i="51" s="1"/>
  <c r="AO43" i="51" s="1"/>
  <c r="AP72" i="51" s="1"/>
  <c r="J42" i="53" a="1"/>
  <c r="J42" i="53" s="1"/>
  <c r="AD43" i="53" s="1"/>
  <c r="AE72" i="53" s="1"/>
  <c r="I38" i="53" a="1"/>
  <c r="I38" i="53" s="1"/>
  <c r="AQ37" i="53" s="1"/>
  <c r="AR70" i="53" s="1"/>
  <c r="K30" i="52" a="1"/>
  <c r="K30" i="52" s="1"/>
  <c r="AB31" i="52" s="1"/>
  <c r="AC68" i="52" s="1"/>
  <c r="H21" i="52" a="1"/>
  <c r="H21" i="52" s="1"/>
  <c r="M42" i="52" a="1"/>
  <c r="M42" i="52" s="1"/>
  <c r="AD43" i="52" s="1"/>
  <c r="AE72" i="52" s="1"/>
  <c r="K55" i="52" a="1"/>
  <c r="K55" i="52" s="1"/>
  <c r="AI55" i="52" s="1"/>
  <c r="AJ76" i="52" s="1"/>
  <c r="L10" i="51" a="1"/>
  <c r="L10" i="51" s="1"/>
  <c r="AJ10" i="51" s="1"/>
  <c r="AK61" i="51" s="1"/>
  <c r="L22" i="51" a="1"/>
  <c r="L22" i="51" s="1"/>
  <c r="AJ22" i="51" s="1"/>
  <c r="AK65" i="51" s="1"/>
  <c r="J46" i="51" a="1"/>
  <c r="J46" i="51" s="1"/>
  <c r="AH46" i="51" s="1"/>
  <c r="AI73" i="51" s="1"/>
  <c r="H51" i="51" a="1"/>
  <c r="H51" i="51" s="1"/>
  <c r="J41" i="53" a="1"/>
  <c r="J41" i="53" s="1"/>
  <c r="AR40" i="53" s="1"/>
  <c r="AS71" i="53" s="1"/>
  <c r="K53" i="53" a="1"/>
  <c r="K53" i="53" s="1"/>
  <c r="N29" i="52" a="1"/>
  <c r="N29" i="52" s="1"/>
  <c r="AS28" i="52" s="1"/>
  <c r="AT67" i="52" s="1"/>
  <c r="M50" i="48" a="1"/>
  <c r="M50" i="48" s="1"/>
  <c r="M16" i="52" a="1"/>
  <c r="M16" i="52" s="1"/>
  <c r="AK16" i="52" s="1"/>
  <c r="AL63" i="52" s="1"/>
  <c r="I3" i="53" a="1"/>
  <c r="I3" i="53" s="1"/>
  <c r="AC4" i="53" s="1"/>
  <c r="AD59" i="53" s="1"/>
  <c r="H20" i="43" a="1"/>
  <c r="H20" i="43" s="1"/>
  <c r="J44" i="46" a="1"/>
  <c r="J44" i="46" s="1"/>
  <c r="AO43" i="46" s="1"/>
  <c r="AP72" i="46" s="1"/>
  <c r="I41" i="45" a="1"/>
  <c r="I41" i="45" s="1"/>
  <c r="AN40" i="45" s="1"/>
  <c r="AO71" i="45" s="1"/>
  <c r="K19" i="46" a="1"/>
  <c r="K19" i="46" s="1"/>
  <c r="AI19" i="46" s="1"/>
  <c r="AJ64" i="46" s="1"/>
  <c r="N15" i="49" a="1"/>
  <c r="N15" i="49" s="1"/>
  <c r="AE16" i="49" s="1"/>
  <c r="AF63" i="49" s="1"/>
  <c r="L53" i="49" a="1"/>
  <c r="L53" i="49" s="1"/>
  <c r="J11" i="51" a="1"/>
  <c r="J11" i="51" s="1"/>
  <c r="AO10" i="51" s="1"/>
  <c r="AP61" i="51" s="1"/>
  <c r="N50" i="52" a="1"/>
  <c r="N50" i="52" s="1"/>
  <c r="L50" i="51" a="1"/>
  <c r="L50" i="51" s="1"/>
  <c r="K3" i="53" a="1"/>
  <c r="K3" i="53" s="1"/>
  <c r="AE4" i="53" s="1"/>
  <c r="AF59" i="53" s="1"/>
  <c r="J16" i="53" a="1"/>
  <c r="J16" i="53" s="1"/>
  <c r="AK16" i="53" s="1"/>
  <c r="AL63" i="53" s="1"/>
  <c r="J52" i="45" a="1"/>
  <c r="J52" i="45" s="1"/>
  <c r="AH52" i="45" s="1"/>
  <c r="AI75" i="45" s="1"/>
  <c r="K48" i="45" a="1"/>
  <c r="K48" i="45" s="1"/>
  <c r="AB49" i="45" s="1"/>
  <c r="AC74" i="45" s="1"/>
  <c r="K42" i="48" a="1"/>
  <c r="K42" i="48" s="1"/>
  <c r="AE43" i="48" s="1"/>
  <c r="AF72" i="48" s="1"/>
  <c r="L42" i="48" a="1"/>
  <c r="L42" i="48" s="1"/>
  <c r="AF43" i="48" s="1"/>
  <c r="AG72" i="48" s="1"/>
  <c r="H14" i="45" a="1"/>
  <c r="H14" i="45" s="1"/>
  <c r="L5" i="49" a="1"/>
  <c r="L5" i="49" s="1"/>
  <c r="AQ4" i="49" s="1"/>
  <c r="AR59" i="49" s="1"/>
  <c r="J13" i="50" a="1"/>
  <c r="J13" i="50" s="1"/>
  <c r="AH13" i="50" s="1"/>
  <c r="AI62" i="50" s="1"/>
  <c r="H25" i="51" a="1"/>
  <c r="H25" i="51" s="1"/>
  <c r="I28" i="50" a="1"/>
  <c r="I28" i="50" s="1"/>
  <c r="AG28" i="50" s="1"/>
  <c r="AH67" i="50" s="1"/>
  <c r="I13" i="53" a="1"/>
  <c r="I13" i="53" s="1"/>
  <c r="AJ13" i="53" s="1"/>
  <c r="AK62" i="53" s="1"/>
  <c r="K46" i="53" a="1"/>
  <c r="K46" i="53" s="1"/>
  <c r="AL46" i="53" s="1"/>
  <c r="AM73" i="53" s="1"/>
  <c r="I7" i="53" a="1"/>
  <c r="I7" i="53" s="1"/>
  <c r="AJ7" i="53" s="1"/>
  <c r="AK60" i="53" s="1"/>
  <c r="M21" i="52" a="1"/>
  <c r="M21" i="52" s="1"/>
  <c r="AD22" i="52" s="1"/>
  <c r="AE65" i="52" s="1"/>
  <c r="M27" i="52" a="1"/>
  <c r="M27" i="52" s="1"/>
  <c r="AD28" i="52" s="1"/>
  <c r="AE67" i="52" s="1"/>
  <c r="I34" i="52" a="1"/>
  <c r="I34" i="52" s="1"/>
  <c r="AG34" i="52" s="1"/>
  <c r="AH69" i="52" s="1"/>
  <c r="L50" i="52" a="1"/>
  <c r="L50" i="52" s="1"/>
  <c r="M3" i="51" a="1"/>
  <c r="M3" i="51" s="1"/>
  <c r="AD4" i="51" s="1"/>
  <c r="AE59" i="51" s="1"/>
  <c r="K29" i="51" a="1"/>
  <c r="K29" i="51" s="1"/>
  <c r="AP28" i="51" s="1"/>
  <c r="AQ67" i="51" s="1"/>
  <c r="H22" i="51" a="1"/>
  <c r="H22" i="51" s="1"/>
  <c r="J39" i="51" a="1"/>
  <c r="J39" i="51" s="1"/>
  <c r="AA40" i="51" s="1"/>
  <c r="AB71" i="51" s="1"/>
  <c r="H45" i="53" a="1"/>
  <c r="H45" i="53" s="1"/>
  <c r="H50" i="53" a="1"/>
  <c r="H50" i="53" s="1"/>
  <c r="J8" i="52" a="1"/>
  <c r="J8" i="52" s="1"/>
  <c r="AO7" i="52" s="1"/>
  <c r="AP60" i="52" s="1"/>
  <c r="M32" i="52" a="1"/>
  <c r="M32" i="52" s="1"/>
  <c r="AR31" i="52" s="1"/>
  <c r="AS68" i="52" s="1"/>
  <c r="J26" i="52" a="1"/>
  <c r="J26" i="52" s="1"/>
  <c r="AO25" i="52" s="1"/>
  <c r="AP66" i="52" s="1"/>
  <c r="J52" i="52" a="1"/>
  <c r="J52" i="52" s="1"/>
  <c r="AH52" i="52" s="1"/>
  <c r="AI75" i="52" s="1"/>
  <c r="M13" i="51" a="1"/>
  <c r="M13" i="51" s="1"/>
  <c r="AK13" i="51" s="1"/>
  <c r="AL62" i="51" s="1"/>
  <c r="K31" i="51" a="1"/>
  <c r="K31" i="51" s="1"/>
  <c r="AI31" i="51" s="1"/>
  <c r="AJ68" i="51" s="1"/>
  <c r="K38" i="51" a="1"/>
  <c r="K38" i="51" s="1"/>
  <c r="AP37" i="51" s="1"/>
  <c r="AQ70" i="51" s="1"/>
  <c r="M7" i="53" a="1"/>
  <c r="M7" i="53" s="1"/>
  <c r="AN7" i="53" s="1"/>
  <c r="AO60" i="53" s="1"/>
  <c r="L42" i="53" a="1"/>
  <c r="L42" i="53" s="1"/>
  <c r="AF43" i="53" s="1"/>
  <c r="AG72" i="53" s="1"/>
  <c r="K18" i="52" a="1"/>
  <c r="K18" i="52" s="1"/>
  <c r="AB19" i="52" s="1"/>
  <c r="AC64" i="52" s="1"/>
  <c r="J15" i="52" a="1"/>
  <c r="J15" i="52" s="1"/>
  <c r="AA16" i="52" s="1"/>
  <c r="AB63" i="52" s="1"/>
  <c r="L27" i="52" a="1"/>
  <c r="L27" i="52" s="1"/>
  <c r="AC28" i="52" s="1"/>
  <c r="AD67" i="52" s="1"/>
  <c r="M45" i="52" a="1"/>
  <c r="M45" i="52" s="1"/>
  <c r="AD46" i="52" s="1"/>
  <c r="AE73" i="52" s="1"/>
  <c r="M4" i="51" a="1"/>
  <c r="M4" i="51" s="1"/>
  <c r="AK4" i="51" s="1"/>
  <c r="AL59" i="51" s="1"/>
  <c r="K4" i="51" a="1"/>
  <c r="K4" i="51" s="1"/>
  <c r="AI4" i="51" s="1"/>
  <c r="AJ59" i="51" s="1"/>
  <c r="H24" i="51" a="1"/>
  <c r="H24" i="51" s="1"/>
  <c r="L45" i="51" a="1"/>
  <c r="L45" i="51" s="1"/>
  <c r="AC46" i="51" s="1"/>
  <c r="AD73" i="51" s="1"/>
  <c r="K33" i="53" a="1"/>
  <c r="K33" i="53" s="1"/>
  <c r="AE34" i="53" s="1"/>
  <c r="AF69" i="53" s="1"/>
  <c r="I44" i="53" a="1"/>
  <c r="I44" i="53" s="1"/>
  <c r="AQ43" i="53" s="1"/>
  <c r="AR72" i="53" s="1"/>
  <c r="J13" i="52" a="1"/>
  <c r="J13" i="52" s="1"/>
  <c r="AH13" i="52" s="1"/>
  <c r="AI62" i="52" s="1"/>
  <c r="J5" i="52" a="1"/>
  <c r="J5" i="52" s="1"/>
  <c r="AO4" i="52" s="1"/>
  <c r="AP59" i="52" s="1"/>
  <c r="I24" i="52" a="1"/>
  <c r="I24" i="52" s="1"/>
  <c r="Z25" i="52" s="1"/>
  <c r="AA66" i="52" s="1"/>
  <c r="J38" i="52" a="1"/>
  <c r="J38" i="52" s="1"/>
  <c r="AO37" i="52" s="1"/>
  <c r="AP70" i="52" s="1"/>
  <c r="H18" i="51" a="1"/>
  <c r="H18" i="51" s="1"/>
  <c r="I8" i="51" a="1"/>
  <c r="I8" i="51" s="1"/>
  <c r="AN7" i="51" s="1"/>
  <c r="AO60" i="51" s="1"/>
  <c r="N41" i="51" a="1"/>
  <c r="N41" i="51" s="1"/>
  <c r="AS40" i="51" s="1"/>
  <c r="AT71" i="51" s="1"/>
  <c r="L38" i="51" a="1"/>
  <c r="L38" i="51" s="1"/>
  <c r="AQ37" i="51" s="1"/>
  <c r="AR70" i="51" s="1"/>
  <c r="M41" i="53" a="1"/>
  <c r="M41" i="53" s="1"/>
  <c r="AU40" i="53" s="1"/>
  <c r="AV71" i="53" s="1"/>
  <c r="M52" i="53" a="1"/>
  <c r="M52" i="53" s="1"/>
  <c r="AN52" i="53" s="1"/>
  <c r="AO75" i="53" s="1"/>
  <c r="K27" i="52" a="1"/>
  <c r="K27" i="52" s="1"/>
  <c r="AB28" i="52" s="1"/>
  <c r="AC67" i="52" s="1"/>
  <c r="K11" i="52" a="1"/>
  <c r="K11" i="52" s="1"/>
  <c r="AP10" i="52" s="1"/>
  <c r="AQ61" i="52" s="1"/>
  <c r="I42" i="52" a="1"/>
  <c r="I42" i="52" s="1"/>
  <c r="Z43" i="52" s="1"/>
  <c r="AA72" i="52" s="1"/>
  <c r="K53" i="52" a="1"/>
  <c r="K53" i="52" s="1"/>
  <c r="L12" i="51" a="1"/>
  <c r="L12" i="51" s="1"/>
  <c r="AC13" i="51" s="1"/>
  <c r="AD62" i="51" s="1"/>
  <c r="H33" i="51" a="1"/>
  <c r="H33" i="51" s="1"/>
  <c r="J43" i="51" a="1"/>
  <c r="J43" i="51" s="1"/>
  <c r="AH43" i="51" s="1"/>
  <c r="AI72" i="51" s="1"/>
  <c r="I43" i="51" a="1"/>
  <c r="I43" i="51" s="1"/>
  <c r="AG43" i="51" s="1"/>
  <c r="AH72" i="51" s="1"/>
  <c r="M49" i="53" a="1"/>
  <c r="M49" i="53" s="1"/>
  <c r="AN49" i="53" s="1"/>
  <c r="AO74" i="53" s="1"/>
  <c r="N51" i="53" a="1"/>
  <c r="N51" i="53" s="1"/>
  <c r="M20" i="52" a="1"/>
  <c r="M20" i="52" s="1"/>
  <c r="AR19" i="52" s="1"/>
  <c r="AS64" i="52" s="1"/>
  <c r="M33" i="52" a="1"/>
  <c r="M33" i="52" s="1"/>
  <c r="AD34" i="52" s="1"/>
  <c r="AE69" i="52" s="1"/>
  <c r="I43" i="52" a="1"/>
  <c r="I43" i="52" s="1"/>
  <c r="AG43" i="52" s="1"/>
  <c r="AH72" i="52" s="1"/>
  <c r="M55" i="52" a="1"/>
  <c r="M55" i="52" s="1"/>
  <c r="AK55" i="52" s="1"/>
  <c r="AL76" i="52" s="1"/>
  <c r="J14" i="51" a="1"/>
  <c r="J14" i="51" s="1"/>
  <c r="AO13" i="51" s="1"/>
  <c r="AP62" i="51" s="1"/>
  <c r="L33" i="51" a="1"/>
  <c r="L33" i="51" s="1"/>
  <c r="AC34" i="51" s="1"/>
  <c r="AD69" i="51" s="1"/>
  <c r="L43" i="51" a="1"/>
  <c r="L43" i="51" s="1"/>
  <c r="AJ43" i="51" s="1"/>
  <c r="AK72" i="51" s="1"/>
  <c r="J17" i="53" a="1"/>
  <c r="J17" i="53" s="1"/>
  <c r="AR16" i="53" s="1"/>
  <c r="AS63" i="53" s="1"/>
  <c r="H34" i="53" a="1"/>
  <c r="H34" i="53" s="1"/>
  <c r="K12" i="52" a="1"/>
  <c r="K12" i="52" s="1"/>
  <c r="AB13" i="52" s="1"/>
  <c r="AC62" i="52" s="1"/>
  <c r="N45" i="49" a="1"/>
  <c r="N45" i="49" s="1"/>
  <c r="L33" i="52" a="1"/>
  <c r="L33" i="52" s="1"/>
  <c r="AC34" i="52" s="1"/>
  <c r="AD69" i="52" s="1"/>
  <c r="M10" i="53" a="1"/>
  <c r="M10" i="53" s="1"/>
  <c r="AN10" i="53" s="1"/>
  <c r="AO61" i="53" s="1"/>
  <c r="I17" i="45" a="1"/>
  <c r="I17" i="45" s="1"/>
  <c r="AN16" i="45" s="1"/>
  <c r="AO63" i="45" s="1"/>
  <c r="M8" i="43" a="1"/>
  <c r="M8" i="43" s="1"/>
  <c r="AR7" i="43" s="1"/>
  <c r="AS60" i="43" s="1"/>
  <c r="M16" i="46" a="1"/>
  <c r="M16" i="46" s="1"/>
  <c r="AK16" i="46" s="1"/>
  <c r="AL63" i="46" s="1"/>
  <c r="K3" i="47" a="1"/>
  <c r="K3" i="47" s="1"/>
  <c r="AB4" i="47" s="1"/>
  <c r="AC59" i="47" s="1"/>
  <c r="I46" i="49" a="1"/>
  <c r="I46" i="49" s="1"/>
  <c r="AG46" i="49" s="1"/>
  <c r="AH73" i="49" s="1"/>
  <c r="I48" i="47" a="1"/>
  <c r="I48" i="47" s="1"/>
  <c r="Z49" i="47" s="1"/>
  <c r="AA74" i="47" s="1"/>
  <c r="K37" i="51" a="1"/>
  <c r="K37" i="51" s="1"/>
  <c r="AI37" i="51" s="1"/>
  <c r="AJ70" i="51" s="1"/>
  <c r="I4" i="49" a="1"/>
  <c r="I4" i="49" s="1"/>
  <c r="AG4" i="49" s="1"/>
  <c r="AH59" i="49" s="1"/>
  <c r="H34" i="52" a="1"/>
  <c r="H34" i="52" s="1"/>
  <c r="M4" i="53" a="1"/>
  <c r="M4" i="53" s="1"/>
  <c r="AN4" i="53" s="1"/>
  <c r="AO59" i="53" s="1"/>
  <c r="I22" i="53" a="1"/>
  <c r="I22" i="53" s="1"/>
  <c r="AJ22" i="53" s="1"/>
  <c r="AK65" i="53" s="1"/>
  <c r="M34" i="47" a="1"/>
  <c r="M34" i="47" s="1"/>
  <c r="AK34" i="47" s="1"/>
  <c r="AL69" i="47" s="1"/>
  <c r="N40" i="46" a="1"/>
  <c r="N40" i="46" s="1"/>
  <c r="AL40" i="46" s="1"/>
  <c r="AM71" i="46" s="1"/>
  <c r="J4" i="49" a="1"/>
  <c r="J4" i="49" s="1"/>
  <c r="AH4" i="49" s="1"/>
  <c r="AI59" i="49" s="1"/>
  <c r="H26" i="50" a="1"/>
  <c r="H26" i="50" s="1"/>
  <c r="K7" i="47" a="1"/>
  <c r="K7" i="47" s="1"/>
  <c r="AI7" i="47" s="1"/>
  <c r="AJ60" i="47" s="1"/>
  <c r="J10" i="50" a="1"/>
  <c r="J10" i="50" s="1"/>
  <c r="AH10" i="50" s="1"/>
  <c r="AI61" i="50" s="1"/>
  <c r="N38" i="51" a="1"/>
  <c r="N38" i="51" s="1"/>
  <c r="AS37" i="51" s="1"/>
  <c r="AT70" i="51" s="1"/>
  <c r="I8" i="52" a="1"/>
  <c r="I8" i="52" s="1"/>
  <c r="AN7" i="52" s="1"/>
  <c r="AO60" i="52" s="1"/>
  <c r="K23" i="51" a="1"/>
  <c r="K23" i="51" s="1"/>
  <c r="AP22" i="51" s="1"/>
  <c r="AQ65" i="51" s="1"/>
  <c r="H19" i="53" a="1"/>
  <c r="H19" i="53" s="1"/>
  <c r="N43" i="53" a="1"/>
  <c r="N43" i="53" s="1"/>
  <c r="AO43" i="53" s="1"/>
  <c r="AP72" i="53" s="1"/>
  <c r="M48" i="53" a="1"/>
  <c r="M48" i="53" s="1"/>
  <c r="AG49" i="53" s="1"/>
  <c r="AH74" i="53" s="1"/>
  <c r="M29" i="52" a="1"/>
  <c r="M29" i="52" s="1"/>
  <c r="AR28" i="52" s="1"/>
  <c r="AS67" i="52" s="1"/>
  <c r="N31" i="52" a="1"/>
  <c r="N31" i="52" s="1"/>
  <c r="AL31" i="52" s="1"/>
  <c r="AM68" i="52" s="1"/>
  <c r="L36" i="52" a="1"/>
  <c r="L36" i="52" s="1"/>
  <c r="AC37" i="52" s="1"/>
  <c r="AD70" i="52" s="1"/>
  <c r="K50" i="52" a="1"/>
  <c r="K50" i="52" s="1"/>
  <c r="K12" i="51" a="1"/>
  <c r="K12" i="51" s="1"/>
  <c r="AB13" i="51" s="1"/>
  <c r="AC62" i="51" s="1"/>
  <c r="L31" i="51" a="1"/>
  <c r="L31" i="51" s="1"/>
  <c r="AJ31" i="51" s="1"/>
  <c r="AK68" i="51" s="1"/>
  <c r="N14" i="51" a="1"/>
  <c r="N14" i="51" s="1"/>
  <c r="AS13" i="51" s="1"/>
  <c r="AT62" i="51" s="1"/>
  <c r="I9" i="53" a="1"/>
  <c r="I9" i="53" s="1"/>
  <c r="AC10" i="53" s="1"/>
  <c r="AD61" i="53" s="1"/>
  <c r="H46" i="53" a="1"/>
  <c r="H46" i="53" s="1"/>
  <c r="N55" i="53" a="1"/>
  <c r="N55" i="53" s="1"/>
  <c r="AO55" i="53" s="1"/>
  <c r="AP76" i="53" s="1"/>
  <c r="J22" i="52" a="1"/>
  <c r="J22" i="52" s="1"/>
  <c r="AH22" i="52" s="1"/>
  <c r="AI65" i="52" s="1"/>
  <c r="I9" i="52" a="1"/>
  <c r="I9" i="52" s="1"/>
  <c r="Z10" i="52" s="1"/>
  <c r="AA61" i="52" s="1"/>
  <c r="M39" i="52" a="1"/>
  <c r="M39" i="52" s="1"/>
  <c r="AD40" i="52" s="1"/>
  <c r="AE71" i="52" s="1"/>
  <c r="L56" i="52" a="1"/>
  <c r="L56" i="52" s="1"/>
  <c r="M18" i="51" a="1"/>
  <c r="M18" i="51" s="1"/>
  <c r="AD19" i="51" s="1"/>
  <c r="AE64" i="51" s="1"/>
  <c r="L28" i="51" a="1"/>
  <c r="L28" i="51" s="1"/>
  <c r="AJ28" i="51" s="1"/>
  <c r="AK67" i="51" s="1"/>
  <c r="I42" i="51" a="1"/>
  <c r="I42" i="51" s="1"/>
  <c r="Z43" i="51" s="1"/>
  <c r="AA72" i="51" s="1"/>
  <c r="H33" i="53" a="1"/>
  <c r="H33" i="53" s="1"/>
  <c r="M34" i="53" a="1"/>
  <c r="M34" i="53" s="1"/>
  <c r="AN34" i="53" s="1"/>
  <c r="AO69" i="53" s="1"/>
  <c r="N26" i="52" a="1"/>
  <c r="N26" i="52" s="1"/>
  <c r="AS25" i="52" s="1"/>
  <c r="AT66" i="52" s="1"/>
  <c r="H32" i="52" a="1"/>
  <c r="H32" i="52" s="1"/>
  <c r="M34" i="52" a="1"/>
  <c r="M34" i="52" s="1"/>
  <c r="AK34" i="52" s="1"/>
  <c r="AL69" i="52" s="1"/>
  <c r="I44" i="52" a="1"/>
  <c r="I44" i="52" s="1"/>
  <c r="AN43" i="52" s="1"/>
  <c r="AO72" i="52" s="1"/>
  <c r="L18" i="51" a="1"/>
  <c r="L18" i="51" s="1"/>
  <c r="AC19" i="51" s="1"/>
  <c r="AD64" i="51" s="1"/>
  <c r="H17" i="51" a="1"/>
  <c r="H17" i="51" s="1"/>
  <c r="I33" i="51" a="1"/>
  <c r="I33" i="51" s="1"/>
  <c r="Z34" i="51" s="1"/>
  <c r="AA69" i="51" s="1"/>
  <c r="H46" i="51" a="1"/>
  <c r="H46" i="51" s="1"/>
  <c r="I26" i="53" a="1"/>
  <c r="I26" i="53" s="1"/>
  <c r="AQ25" i="53" s="1"/>
  <c r="AR66" i="53" s="1"/>
  <c r="K49" i="53" a="1"/>
  <c r="K49" i="53" s="1"/>
  <c r="AL49" i="53" s="1"/>
  <c r="AM74" i="53" s="1"/>
  <c r="L25" i="52" a="1"/>
  <c r="L25" i="52" s="1"/>
  <c r="AJ25" i="52" s="1"/>
  <c r="AK66" i="52" s="1"/>
  <c r="L23" i="52" a="1"/>
  <c r="L23" i="52" s="1"/>
  <c r="AQ22" i="52" s="1"/>
  <c r="AR65" i="52" s="1"/>
  <c r="K40" i="52" a="1"/>
  <c r="K40" i="52" s="1"/>
  <c r="AI40" i="52" s="1"/>
  <c r="AJ71" i="52" s="1"/>
  <c r="I46" i="52" a="1"/>
  <c r="I46" i="52" s="1"/>
  <c r="AG46" i="52" s="1"/>
  <c r="AH73" i="52" s="1"/>
  <c r="J5" i="51" a="1"/>
  <c r="J5" i="51" s="1"/>
  <c r="AO4" i="51" s="1"/>
  <c r="AP59" i="51" s="1"/>
  <c r="L7" i="51" a="1"/>
  <c r="L7" i="51" s="1"/>
  <c r="AJ7" i="51" s="1"/>
  <c r="AK60" i="51" s="1"/>
  <c r="H45" i="51" a="1"/>
  <c r="H45" i="51" s="1"/>
  <c r="H52" i="51" a="1"/>
  <c r="H52" i="51" s="1"/>
  <c r="H48" i="53" a="1"/>
  <c r="H48" i="53" s="1"/>
  <c r="H36" i="53" a="1"/>
  <c r="H36" i="53" s="1"/>
  <c r="L18" i="52" a="1"/>
  <c r="L18" i="52" s="1"/>
  <c r="AC19" i="52" s="1"/>
  <c r="AD64" i="52" s="1"/>
  <c r="J20" i="52" a="1"/>
  <c r="J20" i="52" s="1"/>
  <c r="AO19" i="52" s="1"/>
  <c r="AP64" i="52" s="1"/>
  <c r="H50" i="52" a="1"/>
  <c r="H50" i="52" s="1"/>
  <c r="I55" i="52" a="1"/>
  <c r="I55" i="52" s="1"/>
  <c r="AG55" i="52" s="1"/>
  <c r="AH76" i="52" s="1"/>
  <c r="L15" i="51" a="1"/>
  <c r="L15" i="51" s="1"/>
  <c r="AC16" i="51" s="1"/>
  <c r="AD63" i="51" s="1"/>
  <c r="K27" i="51" a="1"/>
  <c r="K27" i="51" s="1"/>
  <c r="AB28" i="51" s="1"/>
  <c r="AC67" i="51" s="1"/>
  <c r="H40" i="51" a="1"/>
  <c r="H40" i="51" s="1"/>
  <c r="L51" i="51" a="1"/>
  <c r="L51" i="51" s="1"/>
  <c r="K47" i="53" a="1"/>
  <c r="K47" i="53" s="1"/>
  <c r="AS46" i="53" s="1"/>
  <c r="AT73" i="53" s="1"/>
  <c r="M50" i="53" a="1"/>
  <c r="M50" i="53" s="1"/>
  <c r="L5" i="52" a="1"/>
  <c r="L5" i="52" s="1"/>
  <c r="AQ4" i="52" s="1"/>
  <c r="AR59" i="52" s="1"/>
  <c r="K37" i="52" a="1"/>
  <c r="K37" i="52" s="1"/>
  <c r="AI37" i="52" s="1"/>
  <c r="AJ70" i="52" s="1"/>
  <c r="M41" i="52" a="1"/>
  <c r="M41" i="52" s="1"/>
  <c r="AR40" i="52" s="1"/>
  <c r="AS71" i="52" s="1"/>
  <c r="N3" i="51" a="1"/>
  <c r="N3" i="51" s="1"/>
  <c r="AE4" i="51" s="1"/>
  <c r="AF59" i="51" s="1"/>
  <c r="N22" i="51" a="1"/>
  <c r="N22" i="51" s="1"/>
  <c r="AL22" i="51" s="1"/>
  <c r="AM65" i="51" s="1"/>
  <c r="H29" i="51" a="1"/>
  <c r="H29" i="51" s="1"/>
  <c r="J41" i="51" a="1"/>
  <c r="J41" i="51" s="1"/>
  <c r="AO40" i="51" s="1"/>
  <c r="AP71" i="51" s="1"/>
  <c r="K21" i="53" a="1"/>
  <c r="K21" i="53" s="1"/>
  <c r="AE22" i="53" s="1"/>
  <c r="AF65" i="53" s="1"/>
  <c r="I40" i="53" a="1"/>
  <c r="I40" i="53" s="1"/>
  <c r="AJ40" i="53" s="1"/>
  <c r="AK71" i="53" s="1"/>
  <c r="M32" i="51" a="1"/>
  <c r="M32" i="51" s="1"/>
  <c r="AR31" i="51" s="1"/>
  <c r="AS68" i="51" s="1"/>
  <c r="I10" i="51" a="1"/>
  <c r="I10" i="51" s="1"/>
  <c r="AG10" i="51" s="1"/>
  <c r="AH61" i="51" s="1"/>
  <c r="H4" i="50" a="1"/>
  <c r="H4" i="50" s="1"/>
  <c r="I17" i="53" a="1"/>
  <c r="I17" i="53" s="1"/>
  <c r="AQ16" i="53" s="1"/>
  <c r="AR63" i="53" s="1"/>
  <c r="M38" i="45" a="1"/>
  <c r="M38" i="45" s="1"/>
  <c r="AR37" i="45" s="1"/>
  <c r="AS70" i="45" s="1"/>
  <c r="N54" i="43" a="1"/>
  <c r="N54" i="43" s="1"/>
  <c r="AE55" i="43" s="1"/>
  <c r="AF76" i="43" s="1"/>
  <c r="J52" i="46" a="1"/>
  <c r="J52" i="46" s="1"/>
  <c r="AH52" i="46" s="1"/>
  <c r="AI75" i="46" s="1"/>
  <c r="M41" i="47" a="1"/>
  <c r="M41" i="47" s="1"/>
  <c r="AR40" i="47" s="1"/>
  <c r="AS71" i="47" s="1"/>
  <c r="J13" i="45" a="1"/>
  <c r="J13" i="45" s="1"/>
  <c r="AH13" i="45" s="1"/>
  <c r="AI62" i="45" s="1"/>
  <c r="M24" i="48" a="1"/>
  <c r="M24" i="48" s="1"/>
  <c r="AG25" i="48" s="1"/>
  <c r="AH66" i="48" s="1"/>
  <c r="H17" i="52" a="1"/>
  <c r="H17" i="52" s="1"/>
  <c r="J20" i="51" a="1"/>
  <c r="J20" i="51" s="1"/>
  <c r="AO19" i="51" s="1"/>
  <c r="AP64" i="51" s="1"/>
  <c r="H12" i="50" a="1"/>
  <c r="H12" i="50" s="1"/>
  <c r="N4" i="53" a="1"/>
  <c r="N4" i="53" s="1"/>
  <c r="AO4" i="53" s="1"/>
  <c r="AP59" i="53" s="1"/>
  <c r="K4" i="46" a="1"/>
  <c r="K4" i="46" s="1"/>
  <c r="AI4" i="46" s="1"/>
  <c r="AJ59" i="46" s="1"/>
  <c r="L10" i="43" a="1"/>
  <c r="L10" i="43" s="1"/>
  <c r="AJ10" i="43" s="1"/>
  <c r="AK61" i="43" s="1"/>
  <c r="L11" i="47" a="1"/>
  <c r="L11" i="47" s="1"/>
  <c r="AQ10" i="47" s="1"/>
  <c r="AR61" i="47" s="1"/>
  <c r="J30" i="49" a="1"/>
  <c r="J30" i="49" s="1"/>
  <c r="AA31" i="49" s="1"/>
  <c r="AB68" i="49" s="1"/>
  <c r="M43" i="46" a="1"/>
  <c r="M43" i="46" s="1"/>
  <c r="AK43" i="46" s="1"/>
  <c r="AL72" i="46" s="1"/>
  <c r="J40" i="47" a="1"/>
  <c r="J40" i="47" s="1"/>
  <c r="AH40" i="47" s="1"/>
  <c r="AI71" i="47" s="1"/>
  <c r="H53" i="46" a="1"/>
  <c r="H53" i="46" s="1"/>
  <c r="I7" i="52" a="1"/>
  <c r="I7" i="52" s="1"/>
  <c r="AG7" i="52" s="1"/>
  <c r="AH60" i="52" s="1"/>
  <c r="I20" i="52" a="1"/>
  <c r="I20" i="52" s="1"/>
  <c r="AN19" i="52" s="1"/>
  <c r="AO64" i="52" s="1"/>
  <c r="M4" i="52" a="1"/>
  <c r="M4" i="52" s="1"/>
  <c r="AK4" i="52" s="1"/>
  <c r="AL59" i="52" s="1"/>
  <c r="H11" i="53" a="1"/>
  <c r="H11" i="53" s="1"/>
  <c r="M31" i="53" a="1"/>
  <c r="M31" i="53" s="1"/>
  <c r="AN31" i="53" s="1"/>
  <c r="AO68" i="53" s="1"/>
  <c r="J55" i="53" a="1"/>
  <c r="J55" i="53" s="1"/>
  <c r="AK55" i="53" s="1"/>
  <c r="AL76" i="53" s="1"/>
  <c r="M15" i="52" a="1"/>
  <c r="M15" i="52" s="1"/>
  <c r="AD16" i="52" s="1"/>
  <c r="AE63" i="52" s="1"/>
  <c r="H16" i="52" a="1"/>
  <c r="H16" i="52" s="1"/>
  <c r="I18" i="52" a="1"/>
  <c r="I18" i="52" s="1"/>
  <c r="Z19" i="52" s="1"/>
  <c r="AA64" i="52" s="1"/>
  <c r="N52" i="52" a="1"/>
  <c r="N52" i="52" s="1"/>
  <c r="AL52" i="52" s="1"/>
  <c r="AM75" i="52" s="1"/>
  <c r="I15" i="51" a="1"/>
  <c r="I15" i="51" s="1"/>
  <c r="Z16" i="51" s="1"/>
  <c r="AA63" i="51" s="1"/>
  <c r="M26" i="51" a="1"/>
  <c r="M26" i="51" s="1"/>
  <c r="AR25" i="51" s="1"/>
  <c r="AS66" i="51" s="1"/>
  <c r="L27" i="51" a="1"/>
  <c r="L27" i="51" s="1"/>
  <c r="AC28" i="51" s="1"/>
  <c r="AD67" i="51" s="1"/>
  <c r="J10" i="53" a="1"/>
  <c r="J10" i="53" s="1"/>
  <c r="AK10" i="53" s="1"/>
  <c r="AL61" i="53" s="1"/>
  <c r="K38" i="53" a="1"/>
  <c r="K38" i="53" s="1"/>
  <c r="AS37" i="53" s="1"/>
  <c r="AT70" i="53" s="1"/>
  <c r="L54" i="53" a="1"/>
  <c r="L54" i="53" s="1"/>
  <c r="AF55" i="53" s="1"/>
  <c r="AG76" i="53" s="1"/>
  <c r="J6" i="52" a="1"/>
  <c r="J6" i="52" s="1"/>
  <c r="AA7" i="52" s="1"/>
  <c r="AB60" i="52" s="1"/>
  <c r="N16" i="52" a="1"/>
  <c r="N16" i="52" s="1"/>
  <c r="AL16" i="52" s="1"/>
  <c r="AM63" i="52" s="1"/>
  <c r="J46" i="52" a="1"/>
  <c r="J46" i="52" s="1"/>
  <c r="AH46" i="52" s="1"/>
  <c r="AI73" i="52" s="1"/>
  <c r="M56" i="52" a="1"/>
  <c r="M56" i="52" s="1"/>
  <c r="N4" i="51" a="1"/>
  <c r="N4" i="51" s="1"/>
  <c r="AL4" i="51" s="1"/>
  <c r="AM59" i="51" s="1"/>
  <c r="I19" i="51" a="1"/>
  <c r="I19" i="51" s="1"/>
  <c r="AG19" i="51" s="1"/>
  <c r="AH64" i="51" s="1"/>
  <c r="L30" i="51" a="1"/>
  <c r="L30" i="51" s="1"/>
  <c r="AC31" i="51" s="1"/>
  <c r="AD68" i="51" s="1"/>
  <c r="H47" i="53" a="1"/>
  <c r="H47" i="53" s="1"/>
  <c r="N52" i="53" a="1"/>
  <c r="N52" i="53" s="1"/>
  <c r="AO52" i="53" s="1"/>
  <c r="AP75" i="53" s="1"/>
  <c r="M7" i="52" a="1"/>
  <c r="M7" i="52" s="1"/>
  <c r="AK7" i="52" s="1"/>
  <c r="AL60" i="52" s="1"/>
  <c r="I10" i="52" a="1"/>
  <c r="I10" i="52" s="1"/>
  <c r="AG10" i="52" s="1"/>
  <c r="AH61" i="52" s="1"/>
  <c r="H41" i="52" a="1"/>
  <c r="H41" i="52" s="1"/>
  <c r="I50" i="52" a="1"/>
  <c r="I50" i="52" s="1"/>
  <c r="P50" i="52" s="1"/>
  <c r="K18" i="51" a="1"/>
  <c r="K18" i="51" s="1"/>
  <c r="AB19" i="51" s="1"/>
  <c r="AC64" i="51" s="1"/>
  <c r="M25" i="51" a="1"/>
  <c r="M25" i="51" s="1"/>
  <c r="AK25" i="51" s="1"/>
  <c r="AL66" i="51" s="1"/>
  <c r="N28" i="51" a="1"/>
  <c r="N28" i="51" s="1"/>
  <c r="AL28" i="51" s="1"/>
  <c r="AM67" i="51" s="1"/>
  <c r="K30" i="51" a="1"/>
  <c r="K30" i="51" s="1"/>
  <c r="AB31" i="51" s="1"/>
  <c r="AC68" i="51" s="1"/>
  <c r="K40" i="53" a="1"/>
  <c r="K40" i="53" s="1"/>
  <c r="AL40" i="53" s="1"/>
  <c r="AM71" i="53" s="1"/>
  <c r="K36" i="53" a="1"/>
  <c r="K36" i="53" s="1"/>
  <c r="AE37" i="53" s="1"/>
  <c r="AF70" i="53" s="1"/>
  <c r="M3" i="52" a="1"/>
  <c r="M3" i="52" s="1"/>
  <c r="AD4" i="52" s="1"/>
  <c r="AE59" i="52" s="1"/>
  <c r="K32" i="52" a="1"/>
  <c r="K32" i="52" s="1"/>
  <c r="AP31" i="52" s="1"/>
  <c r="AQ68" i="52" s="1"/>
  <c r="M36" i="52" a="1"/>
  <c r="M36" i="52" s="1"/>
  <c r="AD37" i="52" s="1"/>
  <c r="AE70" i="52" s="1"/>
  <c r="M52" i="52" a="1"/>
  <c r="M52" i="52" s="1"/>
  <c r="AK52" i="52" s="1"/>
  <c r="AL75" i="52" s="1"/>
  <c r="J15" i="51" a="1"/>
  <c r="J15" i="51" s="1"/>
  <c r="AA16" i="51" s="1"/>
  <c r="AB63" i="51" s="1"/>
  <c r="L20" i="51" a="1"/>
  <c r="L20" i="51" s="1"/>
  <c r="AQ19" i="51" s="1"/>
  <c r="AR64" i="51" s="1"/>
  <c r="L46" i="51" a="1"/>
  <c r="L46" i="51" s="1"/>
  <c r="AJ46" i="51" s="1"/>
  <c r="AK73" i="51" s="1"/>
  <c r="I38" i="51" a="1"/>
  <c r="I38" i="51" s="1"/>
  <c r="AN37" i="51" s="1"/>
  <c r="AO70" i="51" s="1"/>
  <c r="H49" i="53" a="1"/>
  <c r="H49" i="53" s="1"/>
  <c r="H51" i="53" a="1"/>
  <c r="H51" i="53" s="1"/>
  <c r="J4" i="52" a="1"/>
  <c r="J4" i="52" s="1"/>
  <c r="AH4" i="52" s="1"/>
  <c r="AI59" i="52" s="1"/>
  <c r="H37" i="52" a="1"/>
  <c r="H37" i="52" s="1"/>
  <c r="I41" i="52" a="1"/>
  <c r="I41" i="52" s="1"/>
  <c r="AN40" i="52" s="1"/>
  <c r="AO71" i="52" s="1"/>
  <c r="L41" i="51" a="1"/>
  <c r="L41" i="51" s="1"/>
  <c r="AQ40" i="51" s="1"/>
  <c r="AR71" i="51" s="1"/>
  <c r="N17" i="51" a="1"/>
  <c r="N17" i="51" s="1"/>
  <c r="AS16" i="51" s="1"/>
  <c r="AT63" i="51" s="1"/>
  <c r="H8" i="51" a="1"/>
  <c r="H8" i="51" s="1"/>
  <c r="H42" i="51" a="1"/>
  <c r="H42" i="51" s="1"/>
  <c r="I49" i="51" a="1"/>
  <c r="I49" i="51" s="1"/>
  <c r="AG49" i="51" s="1"/>
  <c r="AH74" i="51" s="1"/>
  <c r="L29" i="53" a="1"/>
  <c r="L29" i="53" s="1"/>
  <c r="AT28" i="53" s="1"/>
  <c r="AU67" i="53" s="1"/>
  <c r="L55" i="53" a="1"/>
  <c r="L55" i="53" s="1"/>
  <c r="AM55" i="53" s="1"/>
  <c r="AN76" i="53" s="1"/>
  <c r="J3" i="52" a="1"/>
  <c r="J3" i="52" s="1"/>
  <c r="AA4" i="52" s="1"/>
  <c r="AB59" i="52" s="1"/>
  <c r="H26" i="52" a="1"/>
  <c r="H26" i="52" s="1"/>
  <c r="J47" i="52" a="1"/>
  <c r="J47" i="52" s="1"/>
  <c r="AO46" i="52" s="1"/>
  <c r="AP73" i="52" s="1"/>
  <c r="J53" i="51" a="1"/>
  <c r="J53" i="51" s="1"/>
  <c r="K28" i="51" a="1"/>
  <c r="K28" i="51" s="1"/>
  <c r="AI28" i="51" s="1"/>
  <c r="AJ67" i="51" s="1"/>
  <c r="H10" i="51" a="1"/>
  <c r="H10" i="51" s="1"/>
  <c r="L37" i="51" a="1"/>
  <c r="L37" i="51" s="1"/>
  <c r="AJ37" i="51" s="1"/>
  <c r="AK70" i="51" s="1"/>
  <c r="K19" i="53" a="1"/>
  <c r="K19" i="53" s="1"/>
  <c r="AL19" i="53" s="1"/>
  <c r="AM64" i="53" s="1"/>
  <c r="I46" i="53" a="1"/>
  <c r="I46" i="53" s="1"/>
  <c r="AJ46" i="53" s="1"/>
  <c r="AK73" i="53" s="1"/>
  <c r="I31" i="44" a="1"/>
  <c r="I31" i="44" s="1"/>
  <c r="AG31" i="44" s="1"/>
  <c r="AH68" i="44" s="1"/>
  <c r="M10" i="47" a="1"/>
  <c r="M10" i="47" s="1"/>
  <c r="AK10" i="47" s="1"/>
  <c r="AL61" i="47" s="1"/>
  <c r="I45" i="43" a="1"/>
  <c r="I45" i="43" s="1"/>
  <c r="Z46" i="43" s="1"/>
  <c r="AA73" i="43" s="1"/>
  <c r="K18" i="48" a="1"/>
  <c r="K18" i="48" s="1"/>
  <c r="AE19" i="48" s="1"/>
  <c r="AF64" i="48" s="1"/>
  <c r="K3" i="52" a="1"/>
  <c r="K3" i="52" s="1"/>
  <c r="AB4" i="52" s="1"/>
  <c r="AC59" i="52" s="1"/>
  <c r="L39" i="48" a="1"/>
  <c r="L39" i="48" s="1"/>
  <c r="AF40" i="48" s="1"/>
  <c r="AG71" i="48" s="1"/>
  <c r="H20" i="45" a="1"/>
  <c r="H20" i="45" s="1"/>
  <c r="I49" i="48" a="1"/>
  <c r="I49" i="48" s="1"/>
  <c r="AJ49" i="48" s="1"/>
  <c r="AK74" i="48" s="1"/>
  <c r="J9" i="44" a="1"/>
  <c r="J9" i="44" s="1"/>
  <c r="AA10" i="44" s="1"/>
  <c r="AB61" i="44" s="1"/>
  <c r="J50" i="46" a="1"/>
  <c r="J50" i="46" s="1"/>
  <c r="N54" i="53" a="1"/>
  <c r="N54" i="53" s="1"/>
  <c r="K19" i="43" a="1"/>
  <c r="K19" i="43" s="1"/>
  <c r="AI19" i="43" s="1"/>
  <c r="AJ64" i="43" s="1"/>
  <c r="J20" i="53" a="1"/>
  <c r="J20" i="53" s="1"/>
  <c r="AR19" i="53" s="1"/>
  <c r="AS64" i="53" s="1"/>
  <c r="L46" i="44" a="1"/>
  <c r="L46" i="44" s="1"/>
  <c r="AJ46" i="44" s="1"/>
  <c r="AK73" i="44" s="1"/>
  <c r="M5" i="52" a="1"/>
  <c r="M5" i="52" s="1"/>
  <c r="AR4" i="52" s="1"/>
  <c r="AS59" i="52" s="1"/>
  <c r="H5" i="48" a="1"/>
  <c r="H5" i="48" s="1"/>
  <c r="K16" i="45" a="1"/>
  <c r="K16" i="45" s="1"/>
  <c r="AI16" i="45" s="1"/>
  <c r="AJ63" i="45" s="1"/>
  <c r="J50" i="52" a="1"/>
  <c r="J50" i="52" s="1"/>
  <c r="J7" i="44" a="1"/>
  <c r="J7" i="44" s="1"/>
  <c r="AH7" i="44" s="1"/>
  <c r="AI60" i="44" s="1"/>
  <c r="K56" i="47" a="1"/>
  <c r="K56" i="47" s="1"/>
  <c r="N17" i="52" a="1"/>
  <c r="N17" i="52" s="1"/>
  <c r="AS16" i="52" s="1"/>
  <c r="AT63" i="52" s="1"/>
  <c r="N15" i="45" a="1"/>
  <c r="N15" i="45" s="1"/>
  <c r="AE16" i="45" s="1"/>
  <c r="AF63" i="45" s="1"/>
  <c r="K24" i="44" a="1"/>
  <c r="K24" i="44" s="1"/>
  <c r="AB25" i="44" s="1"/>
  <c r="AC66" i="44" s="1"/>
  <c r="N23" i="53" a="1"/>
  <c r="N23" i="53" s="1"/>
  <c r="AV22" i="53" s="1"/>
  <c r="AW65" i="53" s="1"/>
  <c r="J53" i="46" a="1"/>
  <c r="J53" i="46" s="1"/>
  <c r="N42" i="52" a="1"/>
  <c r="N42" i="52" s="1"/>
  <c r="AE43" i="52" s="1"/>
  <c r="AF72" i="52" s="1"/>
  <c r="L6" i="45" a="1"/>
  <c r="L6" i="45" s="1"/>
  <c r="AC7" i="45" s="1"/>
  <c r="AD60" i="45" s="1"/>
  <c r="K56" i="52" a="1"/>
  <c r="K56" i="52" s="1"/>
  <c r="N7" i="52" a="1"/>
  <c r="N7" i="52" s="1"/>
  <c r="AL7" i="52" s="1"/>
  <c r="AM60" i="52" s="1"/>
  <c r="J4" i="44" a="1"/>
  <c r="J4" i="44" s="1"/>
  <c r="AH4" i="44" s="1"/>
  <c r="AI59" i="44" s="1"/>
  <c r="J49" i="48" a="1"/>
  <c r="J49" i="48" s="1"/>
  <c r="AK49" i="48" s="1"/>
  <c r="AL74" i="48" s="1"/>
  <c r="H28" i="47" a="1"/>
  <c r="H28" i="47" s="1"/>
  <c r="L21" i="44" a="1"/>
  <c r="L21" i="44" s="1"/>
  <c r="AC22" i="44" s="1"/>
  <c r="AD65" i="44" s="1"/>
  <c r="I30" i="53" a="1"/>
  <c r="I30" i="53" s="1"/>
  <c r="AC31" i="53" s="1"/>
  <c r="AD68" i="53" s="1"/>
  <c r="J9" i="50" a="1"/>
  <c r="J9" i="50" s="1"/>
  <c r="AA10" i="50" s="1"/>
  <c r="AB61" i="50" s="1"/>
  <c r="H21" i="51" a="1"/>
  <c r="H21" i="51" s="1"/>
  <c r="M3" i="47" a="1"/>
  <c r="M3" i="47" s="1"/>
  <c r="AD4" i="47" s="1"/>
  <c r="AE59" i="47" s="1"/>
  <c r="N54" i="52" a="1"/>
  <c r="N54" i="52" s="1"/>
  <c r="P54" i="52" s="1"/>
  <c r="H54" i="51" a="1"/>
  <c r="H54" i="51" s="1"/>
  <c r="I49" i="43" a="1"/>
  <c r="I49" i="43" s="1"/>
  <c r="AG49" i="43" s="1"/>
  <c r="AH74" i="43" s="1"/>
  <c r="J37" i="52" a="1"/>
  <c r="J37" i="52" s="1"/>
  <c r="AH37" i="52" s="1"/>
  <c r="AI70" i="52" s="1"/>
  <c r="J49" i="51" a="1"/>
  <c r="J49" i="51" s="1"/>
  <c r="AH49" i="51" s="1"/>
  <c r="AI74" i="51" s="1"/>
  <c r="H21" i="46" a="1"/>
  <c r="H21" i="46" s="1"/>
  <c r="L38" i="53" a="1"/>
  <c r="L38" i="53" s="1"/>
  <c r="AT37" i="53" s="1"/>
  <c r="AU70" i="53" s="1"/>
  <c r="K23" i="44" a="1"/>
  <c r="K23" i="44" s="1"/>
  <c r="AP22" i="44" s="1"/>
  <c r="AQ65" i="44" s="1"/>
  <c r="I23" i="46" a="1"/>
  <c r="I23" i="46" s="1"/>
  <c r="AN22" i="46" s="1"/>
  <c r="AO65" i="46" s="1"/>
  <c r="L5" i="51" a="1"/>
  <c r="L5" i="51" s="1"/>
  <c r="AQ4" i="51" s="1"/>
  <c r="AR59" i="51" s="1"/>
  <c r="K39" i="46" a="1"/>
  <c r="K39" i="46" s="1"/>
  <c r="AB40" i="46" s="1"/>
  <c r="AC71" i="46" s="1"/>
  <c r="K31" i="43" a="1"/>
  <c r="K31" i="43" s="1"/>
  <c r="AI31" i="43" s="1"/>
  <c r="AJ68" i="43" s="1"/>
  <c r="J43" i="53" a="1"/>
  <c r="J43" i="53" s="1"/>
  <c r="AK43" i="53" s="1"/>
  <c r="AL72" i="53" s="1"/>
  <c r="L32" i="47" a="1"/>
  <c r="L32" i="47" s="1"/>
  <c r="AQ31" i="47" s="1"/>
  <c r="AR68" i="47" s="1"/>
  <c r="J22" i="43" a="1"/>
  <c r="J22" i="43" s="1"/>
  <c r="AH22" i="43" s="1"/>
  <c r="AI65" i="43" s="1"/>
  <c r="K15" i="43" a="1"/>
  <c r="K15" i="43" s="1"/>
  <c r="AB16" i="43" s="1"/>
  <c r="AC63" i="43" s="1"/>
  <c r="K30" i="53" a="1"/>
  <c r="K30" i="53" s="1"/>
  <c r="AE31" i="53" s="1"/>
  <c r="AF68" i="53" s="1"/>
  <c r="H21" i="44" a="1"/>
  <c r="H21" i="44" s="1"/>
  <c r="J19" i="46" a="1"/>
  <c r="J19" i="46" s="1"/>
  <c r="AH19" i="46" s="1"/>
  <c r="AI64" i="46" s="1"/>
  <c r="J10" i="51" a="1"/>
  <c r="J10" i="51" s="1"/>
  <c r="AH10" i="51" s="1"/>
  <c r="AI61" i="51" s="1"/>
  <c r="L45" i="45" a="1"/>
  <c r="L45" i="45" s="1"/>
  <c r="AC46" i="45" s="1"/>
  <c r="AD73" i="45" s="1"/>
  <c r="J31" i="48" a="1"/>
  <c r="J31" i="48" s="1"/>
  <c r="AK31" i="48" s="1"/>
  <c r="AL68" i="48" s="1"/>
  <c r="J35" i="53" a="1"/>
  <c r="J35" i="53" s="1"/>
  <c r="AR34" i="53" s="1"/>
  <c r="AS69" i="53" s="1"/>
  <c r="K22" i="53" a="1"/>
  <c r="K22" i="53" s="1"/>
  <c r="AL22" i="53" s="1"/>
  <c r="AM65" i="53" s="1"/>
  <c r="I45" i="44" a="1"/>
  <c r="I45" i="44" s="1"/>
  <c r="Z46" i="44" s="1"/>
  <c r="AA73" i="44" s="1"/>
  <c r="I16" i="46" a="1"/>
  <c r="I16" i="46" s="1"/>
  <c r="AG16" i="46" s="1"/>
  <c r="AH63" i="46" s="1"/>
  <c r="J7" i="53" a="1"/>
  <c r="J7" i="53" s="1"/>
  <c r="AK7" i="53" s="1"/>
  <c r="AL60" i="53" s="1"/>
  <c r="H16" i="43" a="1"/>
  <c r="H16" i="43" s="1"/>
  <c r="H10" i="48" a="1"/>
  <c r="H10" i="48" s="1"/>
  <c r="I6" i="50" a="1"/>
  <c r="I6" i="50" s="1"/>
  <c r="Z7" i="50" s="1"/>
  <c r="AA60" i="50" s="1"/>
  <c r="K22" i="48" a="1"/>
  <c r="K22" i="48" s="1"/>
  <c r="AL22" i="48" s="1"/>
  <c r="AM65" i="48" s="1"/>
  <c r="N44" i="51" a="1"/>
  <c r="N44" i="51" s="1"/>
  <c r="AS43" i="51" s="1"/>
  <c r="AT72" i="51" s="1"/>
  <c r="L27" i="53" a="1"/>
  <c r="L27" i="53" s="1"/>
  <c r="AF28" i="53" s="1"/>
  <c r="AG67" i="53" s="1"/>
  <c r="N8" i="46" a="1"/>
  <c r="N8" i="46" s="1"/>
  <c r="AS7" i="46" s="1"/>
  <c r="AT60" i="46" s="1"/>
  <c r="H55" i="51" a="1"/>
  <c r="H55" i="51" s="1"/>
  <c r="M21" i="44" a="1"/>
  <c r="M21" i="44" s="1"/>
  <c r="AD22" i="44" s="1"/>
  <c r="AE65" i="44" s="1"/>
  <c r="I22" i="43" a="1"/>
  <c r="I22" i="43" s="1"/>
  <c r="AG22" i="43" s="1"/>
  <c r="AH65" i="43" s="1"/>
  <c r="I12" i="53" a="1"/>
  <c r="I12" i="53" s="1"/>
  <c r="AC13" i="53" s="1"/>
  <c r="AD62" i="53" s="1"/>
  <c r="M14" i="43" a="1"/>
  <c r="M14" i="43" s="1"/>
  <c r="AR13" i="43" s="1"/>
  <c r="AS62" i="43" s="1"/>
  <c r="N22" i="48" a="1"/>
  <c r="N22" i="48" s="1"/>
  <c r="AO22" i="48" s="1"/>
  <c r="AP65" i="48" s="1"/>
  <c r="K51" i="49" a="1"/>
  <c r="K51" i="49" s="1"/>
  <c r="L27" i="46" a="1"/>
  <c r="L27" i="46" s="1"/>
  <c r="AC28" i="46" s="1"/>
  <c r="AD67" i="46" s="1"/>
  <c r="L27" i="48" a="1"/>
  <c r="L27" i="48" s="1"/>
  <c r="AF28" i="48" s="1"/>
  <c r="AG67" i="48" s="1"/>
  <c r="H28" i="53" a="1"/>
  <c r="H28" i="53" s="1"/>
  <c r="L14" i="50" a="1"/>
  <c r="L14" i="50" s="1"/>
  <c r="I5" i="44" a="1"/>
  <c r="I5" i="44" s="1"/>
  <c r="AN4" i="44" s="1"/>
  <c r="AO59" i="44" s="1"/>
  <c r="K48" i="51" a="1"/>
  <c r="K48" i="51" s="1"/>
  <c r="AB49" i="51" s="1"/>
  <c r="AC74" i="51" s="1"/>
  <c r="J40" i="51" a="1"/>
  <c r="J40" i="51" s="1"/>
  <c r="AH40" i="51" s="1"/>
  <c r="AI71" i="51" s="1"/>
  <c r="J16" i="51" a="1"/>
  <c r="J16" i="51" s="1"/>
  <c r="AH16" i="51" s="1"/>
  <c r="AI63" i="51" s="1"/>
  <c r="J12" i="51" a="1"/>
  <c r="J12" i="51" s="1"/>
  <c r="AA13" i="51" s="1"/>
  <c r="AB62" i="51" s="1"/>
  <c r="L54" i="52" a="1"/>
  <c r="L54" i="52" s="1"/>
  <c r="AC55" i="52" s="1"/>
  <c r="AD76" i="52" s="1"/>
  <c r="K33" i="52" a="1"/>
  <c r="K33" i="52" s="1"/>
  <c r="AB34" i="52" s="1"/>
  <c r="AC69" i="52" s="1"/>
  <c r="J14" i="52" a="1"/>
  <c r="J14" i="52" s="1"/>
  <c r="AO13" i="52" s="1"/>
  <c r="AP62" i="52" s="1"/>
  <c r="K55" i="53" a="1"/>
  <c r="K55" i="53" s="1"/>
  <c r="AL55" i="53" s="1"/>
  <c r="AM76" i="53" s="1"/>
  <c r="J36" i="53" a="1"/>
  <c r="J36" i="53" s="1"/>
  <c r="AD37" i="53" s="1"/>
  <c r="AE70" i="53" s="1"/>
  <c r="N35" i="53" a="1"/>
  <c r="N35" i="53" s="1"/>
  <c r="AV34" i="53" s="1"/>
  <c r="AW69" i="53" s="1"/>
  <c r="N51" i="51" a="1"/>
  <c r="N51" i="51" s="1"/>
  <c r="N45" i="51" a="1"/>
  <c r="N45" i="51" s="1"/>
  <c r="I32" i="51" a="1"/>
  <c r="I32" i="51" s="1"/>
  <c r="AN31" i="51" s="1"/>
  <c r="AO68" i="51" s="1"/>
  <c r="L6" i="51" a="1"/>
  <c r="L6" i="51" s="1"/>
  <c r="AC7" i="51" s="1"/>
  <c r="AD60" i="51" s="1"/>
  <c r="H52" i="52" a="1"/>
  <c r="H52" i="52" s="1"/>
  <c r="H42" i="52" a="1"/>
  <c r="H42" i="52" s="1"/>
  <c r="Y43" i="52" s="1"/>
  <c r="Z72" i="52" s="1"/>
  <c r="L31" i="52" a="1"/>
  <c r="L31" i="52" s="1"/>
  <c r="AJ31" i="52" s="1"/>
  <c r="AK68" i="52" s="1"/>
  <c r="N9" i="52" a="1"/>
  <c r="N9" i="52" s="1"/>
  <c r="P9" i="52" s="1"/>
  <c r="L29" i="46" a="1"/>
  <c r="L29" i="46" s="1"/>
  <c r="AQ28" i="46" s="1"/>
  <c r="AR67" i="46" s="1"/>
  <c r="J3" i="43" a="1"/>
  <c r="J3" i="43" s="1"/>
  <c r="AA4" i="43" s="1"/>
  <c r="AB59" i="43" s="1"/>
  <c r="K5" i="43" a="1"/>
  <c r="K5" i="43" s="1"/>
  <c r="AP4" i="43" s="1"/>
  <c r="AQ59" i="43" s="1"/>
  <c r="K56" i="51" a="1"/>
  <c r="K56" i="51" s="1"/>
  <c r="K33" i="49" a="1"/>
  <c r="K33" i="49" s="1"/>
  <c r="AB34" i="49" s="1"/>
  <c r="AC69" i="49" s="1"/>
  <c r="K21" i="45" a="1"/>
  <c r="K21" i="45" s="1"/>
  <c r="AB22" i="45" s="1"/>
  <c r="AC65" i="45" s="1"/>
  <c r="L10" i="53" a="1"/>
  <c r="L10" i="53" s="1"/>
  <c r="AM10" i="53" s="1"/>
  <c r="AN61" i="53" s="1"/>
  <c r="H55" i="52" a="1"/>
  <c r="H55" i="52" s="1"/>
  <c r="O55" i="52" s="1"/>
  <c r="K33" i="43" a="1"/>
  <c r="K33" i="43" s="1"/>
  <c r="AB34" i="43" s="1"/>
  <c r="AC69" i="43" s="1"/>
  <c r="L23" i="53" a="1"/>
  <c r="L23" i="53" s="1"/>
  <c r="AT22" i="53" s="1"/>
  <c r="AU65" i="53" s="1"/>
  <c r="M22" i="43" a="1"/>
  <c r="M22" i="43" s="1"/>
  <c r="AK22" i="43" s="1"/>
  <c r="AL65" i="43" s="1"/>
  <c r="I33" i="44" a="1"/>
  <c r="I33" i="44" s="1"/>
  <c r="Z34" i="44" s="1"/>
  <c r="AA69" i="44" s="1"/>
  <c r="M43" i="53" a="1"/>
  <c r="M43" i="53" s="1"/>
  <c r="AN43" i="53" s="1"/>
  <c r="AO72" i="53" s="1"/>
  <c r="J25" i="48" a="1"/>
  <c r="J25" i="48" s="1"/>
  <c r="AK25" i="48" s="1"/>
  <c r="AL66" i="48" s="1"/>
  <c r="H39" i="51" a="1"/>
  <c r="H39" i="51" s="1"/>
  <c r="K18" i="45" a="1"/>
  <c r="K18" i="45" s="1"/>
  <c r="AB19" i="45" s="1"/>
  <c r="AC64" i="45" s="1"/>
  <c r="I33" i="49" a="1"/>
  <c r="I33" i="49" s="1"/>
  <c r="Z34" i="49" s="1"/>
  <c r="AA69" i="49" s="1"/>
  <c r="M37" i="44" a="1"/>
  <c r="M37" i="44" s="1"/>
  <c r="AK37" i="44" s="1"/>
  <c r="AL70" i="44" s="1"/>
  <c r="L6" i="50" a="1"/>
  <c r="L6" i="50" s="1"/>
  <c r="AC7" i="50" s="1"/>
  <c r="AD60" i="50" s="1"/>
  <c r="H55" i="53" a="1"/>
  <c r="H55" i="53" s="1"/>
  <c r="I25" i="44" a="1"/>
  <c r="I25" i="44" s="1"/>
  <c r="AG25" i="44" s="1"/>
  <c r="AH66" i="44" s="1"/>
  <c r="N24" i="43" a="1"/>
  <c r="N24" i="43" s="1"/>
  <c r="AE25" i="43" s="1"/>
  <c r="AF66" i="43" s="1"/>
  <c r="H53" i="43" a="1"/>
  <c r="H53" i="43" s="1"/>
  <c r="K40" i="51" a="1"/>
  <c r="K40" i="51" s="1"/>
  <c r="AI40" i="51" s="1"/>
  <c r="AJ71" i="51" s="1"/>
  <c r="L34" i="51" a="1"/>
  <c r="L34" i="51" s="1"/>
  <c r="AJ34" i="51" s="1"/>
  <c r="AK69" i="51" s="1"/>
  <c r="N47" i="45" a="1"/>
  <c r="N47" i="45" s="1"/>
  <c r="AS46" i="45" s="1"/>
  <c r="AT73" i="45" s="1"/>
  <c r="J25" i="50" a="1"/>
  <c r="J25" i="50" s="1"/>
  <c r="AH25" i="50" s="1"/>
  <c r="AI66" i="50" s="1"/>
  <c r="H50" i="48" a="1"/>
  <c r="H50" i="48" s="1"/>
  <c r="H9" i="51" a="1"/>
  <c r="H9" i="51" s="1"/>
  <c r="H17" i="53" a="1"/>
  <c r="H17" i="53" s="1"/>
  <c r="H50" i="44" a="1"/>
  <c r="H50" i="44" s="1"/>
  <c r="N14" i="43" a="1"/>
  <c r="N14" i="43" s="1"/>
  <c r="AS13" i="43" s="1"/>
  <c r="AT62" i="43" s="1"/>
  <c r="N22" i="43" a="1"/>
  <c r="N22" i="43" s="1"/>
  <c r="AL22" i="43" s="1"/>
  <c r="AM65" i="43" s="1"/>
  <c r="M43" i="45" a="1"/>
  <c r="M43" i="45" s="1"/>
  <c r="AK43" i="45" s="1"/>
  <c r="AL72" i="45" s="1"/>
  <c r="N12" i="50" a="1"/>
  <c r="N12" i="50" s="1"/>
  <c r="AE13" i="50" s="1"/>
  <c r="AF62" i="50" s="1"/>
  <c r="N43" i="50" a="1"/>
  <c r="N43" i="50" s="1"/>
  <c r="AL43" i="50" s="1"/>
  <c r="AM72" i="50" s="1"/>
  <c r="L30" i="49" a="1"/>
  <c r="L30" i="49" s="1"/>
  <c r="AC31" i="49" s="1"/>
  <c r="AD68" i="49" s="1"/>
  <c r="M43" i="48" a="1"/>
  <c r="M43" i="48" s="1"/>
  <c r="AN43" i="48" s="1"/>
  <c r="AO72" i="48" s="1"/>
  <c r="M16" i="47" a="1"/>
  <c r="M16" i="47" s="1"/>
  <c r="AK16" i="47" s="1"/>
  <c r="AL63" i="47" s="1"/>
  <c r="J36" i="44" a="1"/>
  <c r="J36" i="44" s="1"/>
  <c r="AA37" i="44" s="1"/>
  <c r="AB70" i="44" s="1"/>
  <c r="J38" i="51" a="1"/>
  <c r="J38" i="51" s="1"/>
  <c r="AO37" i="51" s="1"/>
  <c r="AP70" i="51" s="1"/>
  <c r="H42" i="44" a="1"/>
  <c r="H42" i="44" s="1"/>
  <c r="J12" i="53" a="1"/>
  <c r="J12" i="53" s="1"/>
  <c r="AD13" i="53" s="1"/>
  <c r="AE62" i="53" s="1"/>
  <c r="N34" i="44" a="1"/>
  <c r="N34" i="44" s="1"/>
  <c r="AL34" i="44" s="1"/>
  <c r="AM69" i="44" s="1"/>
  <c r="L46" i="48" a="1"/>
  <c r="L46" i="48" s="1"/>
  <c r="AM46" i="48" s="1"/>
  <c r="AN73" i="48" s="1"/>
  <c r="I43" i="49" a="1"/>
  <c r="I43" i="49" s="1"/>
  <c r="AG43" i="49" s="1"/>
  <c r="AH72" i="49" s="1"/>
  <c r="J24" i="45" a="1"/>
  <c r="J24" i="45" s="1"/>
  <c r="AA25" i="45" s="1"/>
  <c r="AB66" i="45" s="1"/>
  <c r="L3" i="53" a="1"/>
  <c r="L3" i="53" s="1"/>
  <c r="AF4" i="53" s="1"/>
  <c r="AG59" i="53" s="1"/>
  <c r="H38" i="52" a="1"/>
  <c r="H38" i="52" s="1"/>
  <c r="AM37" i="52" s="1"/>
  <c r="AN70" i="52" s="1"/>
  <c r="H27" i="53" a="1"/>
  <c r="H27" i="53" s="1"/>
  <c r="L22" i="50" a="1"/>
  <c r="L22" i="50" s="1"/>
  <c r="AJ22" i="50" s="1"/>
  <c r="AK65" i="50" s="1"/>
  <c r="J8" i="44" a="1"/>
  <c r="J8" i="44" s="1"/>
  <c r="AO7" i="44" s="1"/>
  <c r="AP60" i="44" s="1"/>
  <c r="N50" i="53" a="1"/>
  <c r="N50" i="53" s="1"/>
  <c r="M52" i="44" a="1"/>
  <c r="M52" i="44" s="1"/>
  <c r="AK52" i="44" s="1"/>
  <c r="AL75" i="44" s="1"/>
  <c r="I9" i="48" a="1"/>
  <c r="I9" i="48" s="1"/>
  <c r="AC10" i="48" s="1"/>
  <c r="AD61" i="48" s="1"/>
  <c r="N54" i="51" a="1"/>
  <c r="N54" i="51" s="1"/>
  <c r="H37" i="45" a="1"/>
  <c r="H37" i="45" s="1"/>
  <c r="K42" i="44" a="1"/>
  <c r="K42" i="44" s="1"/>
  <c r="AB43" i="44" s="1"/>
  <c r="AC72" i="44" s="1"/>
  <c r="M24" i="51" a="1"/>
  <c r="M24" i="51" s="1"/>
  <c r="AD25" i="51" s="1"/>
  <c r="AE66" i="51" s="1"/>
  <c r="M14" i="53" a="1"/>
  <c r="M14" i="53" s="1"/>
  <c r="AU13" i="53" s="1"/>
  <c r="AV62" i="53" s="1"/>
  <c r="K43" i="52" a="1"/>
  <c r="K43" i="52" s="1"/>
  <c r="AI43" i="52" s="1"/>
  <c r="AJ72" i="52" s="1"/>
  <c r="L8" i="45" a="1"/>
  <c r="L8" i="45" s="1"/>
  <c r="AQ7" i="45" s="1"/>
  <c r="AR60" i="45" s="1"/>
  <c r="M28" i="53" a="1"/>
  <c r="M28" i="53" s="1"/>
  <c r="AN28" i="53" s="1"/>
  <c r="AO67" i="53" s="1"/>
  <c r="I16" i="44" a="1"/>
  <c r="I16" i="44" s="1"/>
  <c r="AG16" i="44" s="1"/>
  <c r="AH63" i="44" s="1"/>
  <c r="L52" i="45" a="1"/>
  <c r="L52" i="45" s="1"/>
  <c r="AJ52" i="45" s="1"/>
  <c r="AK75" i="45" s="1"/>
  <c r="L13" i="48" a="1"/>
  <c r="L13" i="48" s="1"/>
  <c r="AM13" i="48" s="1"/>
  <c r="AN62" i="48" s="1"/>
  <c r="I24" i="46" a="1"/>
  <c r="I24" i="46" s="1"/>
  <c r="Z25" i="46" s="1"/>
  <c r="AA66" i="46" s="1"/>
  <c r="M29" i="48" a="1"/>
  <c r="M29" i="48" s="1"/>
  <c r="AU28" i="48" s="1"/>
  <c r="AV67" i="48" s="1"/>
  <c r="L24" i="52" a="1"/>
  <c r="L24" i="52" s="1"/>
  <c r="AC25" i="52" s="1"/>
  <c r="AD66" i="52" s="1"/>
  <c r="I6" i="44" a="1"/>
  <c r="I6" i="44" s="1"/>
  <c r="Z7" i="44" s="1"/>
  <c r="AA60" i="44" s="1"/>
  <c r="I20" i="49" a="1"/>
  <c r="I20" i="49" s="1"/>
  <c r="AN19" i="49" s="1"/>
  <c r="AO64" i="49" s="1"/>
  <c r="K50" i="45" a="1"/>
  <c r="K50" i="45" s="1"/>
  <c r="K47" i="44" a="1"/>
  <c r="K47" i="44" s="1"/>
  <c r="AP46" i="44" s="1"/>
  <c r="AQ73" i="44" s="1"/>
  <c r="N22" i="53" a="1"/>
  <c r="N22" i="53" s="1"/>
  <c r="AO22" i="53" s="1"/>
  <c r="AP65" i="53" s="1"/>
  <c r="N11" i="43" a="1"/>
  <c r="N11" i="43" s="1"/>
  <c r="AS10" i="43" s="1"/>
  <c r="AT61" i="43" s="1"/>
  <c r="H7" i="52" a="1"/>
  <c r="H7" i="52" s="1"/>
  <c r="M47" i="52" a="1"/>
  <c r="M47" i="52" s="1"/>
  <c r="AR46" i="52" s="1"/>
  <c r="AS73" i="52" s="1"/>
  <c r="H45" i="48" a="1"/>
  <c r="H45" i="48" s="1"/>
  <c r="M24" i="44" a="1"/>
  <c r="M24" i="44" s="1"/>
  <c r="AD25" i="44" s="1"/>
  <c r="AE66" i="44" s="1"/>
  <c r="I32" i="50" a="1"/>
  <c r="I32" i="50" s="1"/>
  <c r="AN31" i="50" s="1"/>
  <c r="AO68" i="50" s="1"/>
  <c r="J7" i="52" a="1"/>
  <c r="J7" i="52" s="1"/>
  <c r="AH7" i="52" s="1"/>
  <c r="AI60" i="52" s="1"/>
  <c r="H9" i="53" a="1"/>
  <c r="H9" i="53" s="1"/>
  <c r="N48" i="51" a="1"/>
  <c r="N48" i="51" s="1"/>
  <c r="AE49" i="51" s="1"/>
  <c r="AF74" i="51" s="1"/>
  <c r="N27" i="51" a="1"/>
  <c r="N27" i="51" s="1"/>
  <c r="M31" i="51" a="1"/>
  <c r="M31" i="51" s="1"/>
  <c r="AK31" i="51" s="1"/>
  <c r="AL68" i="51" s="1"/>
  <c r="M7" i="51" a="1"/>
  <c r="M7" i="51" s="1"/>
  <c r="AK7" i="51" s="1"/>
  <c r="AL60" i="51" s="1"/>
  <c r="N55" i="52" a="1"/>
  <c r="N55" i="52" s="1"/>
  <c r="AL55" i="52" s="1"/>
  <c r="AM76" i="52" s="1"/>
  <c r="J36" i="52" a="1"/>
  <c r="J36" i="52" s="1"/>
  <c r="AA37" i="52" s="1"/>
  <c r="AB70" i="52" s="1"/>
  <c r="K4" i="52" a="1"/>
  <c r="K4" i="52" s="1"/>
  <c r="AI4" i="52" s="1"/>
  <c r="AJ59" i="52" s="1"/>
  <c r="N53" i="53" a="1"/>
  <c r="N53" i="53" s="1"/>
  <c r="K42" i="53" a="1"/>
  <c r="K42" i="53" s="1"/>
  <c r="AE43" i="53" s="1"/>
  <c r="AF72" i="53" s="1"/>
  <c r="K24" i="53" a="1"/>
  <c r="K24" i="53" s="1"/>
  <c r="AE25" i="53" s="1"/>
  <c r="AF66" i="53" s="1"/>
  <c r="K47" i="51" a="1"/>
  <c r="K47" i="51" s="1"/>
  <c r="AP46" i="51" s="1"/>
  <c r="AQ73" i="51" s="1"/>
  <c r="N36" i="51" a="1"/>
  <c r="N36" i="51" s="1"/>
  <c r="N16" i="51" a="1"/>
  <c r="N16" i="51" s="1"/>
  <c r="AL16" i="51" s="1"/>
  <c r="AM63" i="51" s="1"/>
  <c r="L13" i="51" a="1"/>
  <c r="L13" i="51" s="1"/>
  <c r="AJ13" i="51" s="1"/>
  <c r="AK62" i="51" s="1"/>
  <c r="K49" i="52" a="1"/>
  <c r="K49" i="52" s="1"/>
  <c r="AI49" i="52" s="1"/>
  <c r="AJ74" i="52" s="1"/>
  <c r="N36" i="52" a="1"/>
  <c r="N36" i="52" s="1"/>
  <c r="M30" i="52" a="1"/>
  <c r="M30" i="52" s="1"/>
  <c r="AD31" i="52" s="1"/>
  <c r="AE68" i="52" s="1"/>
  <c r="I55" i="53" a="1"/>
  <c r="I55" i="53" s="1"/>
  <c r="AJ55" i="53" s="1"/>
  <c r="AK76" i="53" s="1"/>
  <c r="H53" i="44" a="1"/>
  <c r="H53" i="44" s="1"/>
  <c r="H37" i="43" a="1"/>
  <c r="H37" i="43" s="1"/>
  <c r="M17" i="43" a="1"/>
  <c r="M17" i="43" s="1"/>
  <c r="AR16" i="43" s="1"/>
  <c r="AS63" i="43" s="1"/>
  <c r="H23" i="43" a="1"/>
  <c r="H23" i="43" s="1"/>
  <c r="N27" i="43" a="1"/>
  <c r="N27" i="43" s="1"/>
  <c r="AE28" i="43" s="1"/>
  <c r="AF67" i="43" s="1"/>
  <c r="L52" i="43" a="1"/>
  <c r="L52" i="43" s="1"/>
  <c r="AJ52" i="43" s="1"/>
  <c r="AK75" i="43" s="1"/>
  <c r="L53" i="43" a="1"/>
  <c r="L53" i="43" s="1"/>
  <c r="K18" i="43" a="1"/>
  <c r="K18" i="43" s="1"/>
  <c r="AB19" i="43" s="1"/>
  <c r="AC64" i="43" s="1"/>
  <c r="K29" i="43" a="1"/>
  <c r="K29" i="43" s="1"/>
  <c r="AP28" i="43" s="1"/>
  <c r="AQ67" i="43" s="1"/>
  <c r="L40" i="43" a="1"/>
  <c r="L40" i="43" s="1"/>
  <c r="AJ40" i="43" s="1"/>
  <c r="AK71" i="43" s="1"/>
  <c r="M55" i="43" a="1"/>
  <c r="M55" i="43" s="1"/>
  <c r="AK55" i="43" s="1"/>
  <c r="AL76" i="43" s="1"/>
  <c r="I56" i="44" a="1"/>
  <c r="I56" i="44" s="1"/>
  <c r="H8" i="43" a="1"/>
  <c r="H8" i="43" s="1"/>
  <c r="J28" i="43" a="1"/>
  <c r="J28" i="43" s="1"/>
  <c r="AH28" i="43" s="1"/>
  <c r="AI67" i="43" s="1"/>
  <c r="K32" i="43" a="1"/>
  <c r="K32" i="43" s="1"/>
  <c r="AP31" i="43" s="1"/>
  <c r="AQ68" i="43" s="1"/>
  <c r="I41" i="43" a="1"/>
  <c r="I41" i="43" s="1"/>
  <c r="AN40" i="43" s="1"/>
  <c r="AO71" i="43" s="1"/>
  <c r="H54" i="44" a="1"/>
  <c r="H54" i="44" s="1"/>
  <c r="L11" i="43" a="1"/>
  <c r="L11" i="43" s="1"/>
  <c r="AQ10" i="43" s="1"/>
  <c r="AR61" i="43" s="1"/>
  <c r="I12" i="43" a="1"/>
  <c r="I12" i="43" s="1"/>
  <c r="Z13" i="43" s="1"/>
  <c r="AA62" i="43" s="1"/>
  <c r="J32" i="43" a="1"/>
  <c r="J32" i="43" s="1"/>
  <c r="AO31" i="43" s="1"/>
  <c r="AP68" i="43" s="1"/>
  <c r="J45" i="43" a="1"/>
  <c r="J45" i="43" s="1"/>
  <c r="AA46" i="43" s="1"/>
  <c r="AB73" i="43" s="1"/>
  <c r="H44" i="44" a="1"/>
  <c r="H44" i="44" s="1"/>
  <c r="M19" i="43" a="1"/>
  <c r="M19" i="43" s="1"/>
  <c r="AK19" i="43" s="1"/>
  <c r="AL64" i="43" s="1"/>
  <c r="M26" i="43" a="1"/>
  <c r="M26" i="43" s="1"/>
  <c r="AR25" i="43" s="1"/>
  <c r="AS66" i="43" s="1"/>
  <c r="N38" i="43" a="1"/>
  <c r="N38" i="43" s="1"/>
  <c r="AS37" i="43" s="1"/>
  <c r="AT70" i="43" s="1"/>
  <c r="H47" i="43" a="1"/>
  <c r="H47" i="43" s="1"/>
  <c r="L56" i="43" a="1"/>
  <c r="L56" i="43" s="1"/>
  <c r="M5" i="43" a="1"/>
  <c r="M5" i="43" s="1"/>
  <c r="AR4" i="43" s="1"/>
  <c r="AS59" i="43" s="1"/>
  <c r="L14" i="43" a="1"/>
  <c r="L14" i="43" s="1"/>
  <c r="AQ13" i="43" s="1"/>
  <c r="AR62" i="43" s="1"/>
  <c r="M35" i="43" a="1"/>
  <c r="M35" i="43" s="1"/>
  <c r="AR34" i="43" s="1"/>
  <c r="AS69" i="43" s="1"/>
  <c r="I42" i="43" a="1"/>
  <c r="I42" i="43" s="1"/>
  <c r="Z43" i="43" s="1"/>
  <c r="AA72" i="43" s="1"/>
  <c r="M56" i="43" a="1"/>
  <c r="M56" i="43" s="1"/>
  <c r="M54" i="44" a="1"/>
  <c r="M54" i="44" s="1"/>
  <c r="AD55" i="44" s="1"/>
  <c r="AE76" i="44" s="1"/>
  <c r="K4" i="43" a="1"/>
  <c r="K4" i="43" s="1"/>
  <c r="AI4" i="43" s="1"/>
  <c r="AJ59" i="43" s="1"/>
  <c r="N12" i="43" a="1"/>
  <c r="N12" i="43" s="1"/>
  <c r="AE13" i="43" s="1"/>
  <c r="AF62" i="43" s="1"/>
  <c r="H36" i="43" a="1"/>
  <c r="H36" i="43" s="1"/>
  <c r="L45" i="43" a="1"/>
  <c r="L45" i="43" s="1"/>
  <c r="AC46" i="43" s="1"/>
  <c r="AD73" i="43" s="1"/>
  <c r="J51" i="44" a="1"/>
  <c r="J51" i="44" s="1"/>
  <c r="K9" i="43" a="1"/>
  <c r="K9" i="43" s="1"/>
  <c r="AB10" i="43" s="1"/>
  <c r="AC61" i="43" s="1"/>
  <c r="H18" i="43" a="1"/>
  <c r="H18" i="43" s="1"/>
  <c r="M42" i="43" a="1"/>
  <c r="M42" i="43" s="1"/>
  <c r="AD43" i="43" s="1"/>
  <c r="AE72" i="43" s="1"/>
  <c r="H45" i="43" a="1"/>
  <c r="H45" i="43" s="1"/>
  <c r="I56" i="49" a="1"/>
  <c r="I56" i="49" s="1"/>
  <c r="N30" i="48" a="1"/>
  <c r="N30" i="48" s="1"/>
  <c r="AH31" i="48" s="1"/>
  <c r="AI68" i="48" s="1"/>
  <c r="K37" i="48" a="1"/>
  <c r="K37" i="48" s="1"/>
  <c r="AL37" i="48" s="1"/>
  <c r="AM70" i="48" s="1"/>
  <c r="N51" i="48" a="1"/>
  <c r="N51" i="48" s="1"/>
  <c r="K15" i="47" a="1"/>
  <c r="K15" i="47" s="1"/>
  <c r="AB16" i="47" s="1"/>
  <c r="AC63" i="47" s="1"/>
  <c r="K39" i="47" a="1"/>
  <c r="K39" i="47" s="1"/>
  <c r="AB40" i="47" s="1"/>
  <c r="AC71" i="47" s="1"/>
  <c r="I45" i="47" a="1"/>
  <c r="I45" i="47" s="1"/>
  <c r="Z46" i="47" s="1"/>
  <c r="AA73" i="47" s="1"/>
  <c r="L3" i="46" a="1"/>
  <c r="L3" i="46" s="1"/>
  <c r="AC4" i="46" s="1"/>
  <c r="AD59" i="46" s="1"/>
  <c r="N20" i="46" a="1"/>
  <c r="N20" i="46" s="1"/>
  <c r="AS19" i="46" s="1"/>
  <c r="AT64" i="46" s="1"/>
  <c r="I30" i="46" a="1"/>
  <c r="I30" i="46" s="1"/>
  <c r="Z31" i="46" s="1"/>
  <c r="AA68" i="46" s="1"/>
  <c r="H9" i="48" a="1"/>
  <c r="H9" i="48" s="1"/>
  <c r="H30" i="48" a="1"/>
  <c r="H30" i="48" s="1"/>
  <c r="I39" i="48" a="1"/>
  <c r="I39" i="48" s="1"/>
  <c r="AC40" i="48" s="1"/>
  <c r="AD71" i="48" s="1"/>
  <c r="I55" i="48" a="1"/>
  <c r="I55" i="48" s="1"/>
  <c r="AJ55" i="48" s="1"/>
  <c r="AK76" i="48" s="1"/>
  <c r="M18" i="47" a="1"/>
  <c r="M18" i="47" s="1"/>
  <c r="AD19" i="47" s="1"/>
  <c r="AE64" i="47" s="1"/>
  <c r="M39" i="47" a="1"/>
  <c r="M39" i="47" s="1"/>
  <c r="AD40" i="47" s="1"/>
  <c r="AE71" i="47" s="1"/>
  <c r="I39" i="47" a="1"/>
  <c r="I39" i="47" s="1"/>
  <c r="Z40" i="47" s="1"/>
  <c r="AA71" i="47" s="1"/>
  <c r="I36" i="47" a="1"/>
  <c r="I36" i="47" s="1"/>
  <c r="Z37" i="47" s="1"/>
  <c r="AA70" i="47" s="1"/>
  <c r="J18" i="46" a="1"/>
  <c r="J18" i="46" s="1"/>
  <c r="AA19" i="46" s="1"/>
  <c r="AB64" i="46" s="1"/>
  <c r="I7" i="46" a="1"/>
  <c r="I7" i="46" s="1"/>
  <c r="AG7" i="46" s="1"/>
  <c r="AH60" i="46" s="1"/>
  <c r="M16" i="48" a="1"/>
  <c r="M16" i="48" s="1"/>
  <c r="AN16" i="48" s="1"/>
  <c r="AO63" i="48" s="1"/>
  <c r="I34" i="48" a="1"/>
  <c r="I34" i="48" s="1"/>
  <c r="AJ34" i="48" s="1"/>
  <c r="AK69" i="48" s="1"/>
  <c r="I27" i="48" a="1"/>
  <c r="I27" i="48" s="1"/>
  <c r="AC28" i="48" s="1"/>
  <c r="AD67" i="48" s="1"/>
  <c r="L55" i="48" a="1"/>
  <c r="L55" i="48" s="1"/>
  <c r="AM55" i="48" s="1"/>
  <c r="AN76" i="48" s="1"/>
  <c r="J15" i="47" a="1"/>
  <c r="J15" i="47" s="1"/>
  <c r="AA16" i="47" s="1"/>
  <c r="AB63" i="47" s="1"/>
  <c r="L36" i="47" a="1"/>
  <c r="L36" i="47" s="1"/>
  <c r="AC37" i="47" s="1"/>
  <c r="AD70" i="47" s="1"/>
  <c r="L48" i="47" a="1"/>
  <c r="L48" i="47" s="1"/>
  <c r="AC49" i="47" s="1"/>
  <c r="AD74" i="47" s="1"/>
  <c r="J56" i="47" a="1"/>
  <c r="J56" i="47" s="1"/>
  <c r="N22" i="46" a="1"/>
  <c r="N22" i="46" s="1"/>
  <c r="AL22" i="46" s="1"/>
  <c r="AM65" i="46" s="1"/>
  <c r="L40" i="46" a="1"/>
  <c r="L40" i="46" s="1"/>
  <c r="AJ40" i="46" s="1"/>
  <c r="AK71" i="46" s="1"/>
  <c r="L24" i="48" a="1"/>
  <c r="L24" i="48" s="1"/>
  <c r="AF25" i="48" s="1"/>
  <c r="AG66" i="48" s="1"/>
  <c r="H31" i="48" a="1"/>
  <c r="H31" i="48" s="1"/>
  <c r="L50" i="48" a="1"/>
  <c r="L50" i="48" s="1"/>
  <c r="J27" i="47" a="1"/>
  <c r="J27" i="47" s="1"/>
  <c r="AA28" i="47" s="1"/>
  <c r="AB67" i="47" s="1"/>
  <c r="L30" i="47" a="1"/>
  <c r="L30" i="47" s="1"/>
  <c r="AC31" i="47" s="1"/>
  <c r="AD68" i="47" s="1"/>
  <c r="I20" i="47" a="1"/>
  <c r="I20" i="47" s="1"/>
  <c r="AN19" i="47" s="1"/>
  <c r="AO64" i="47" s="1"/>
  <c r="L49" i="47" a="1"/>
  <c r="L49" i="47" s="1"/>
  <c r="AJ49" i="47" s="1"/>
  <c r="AK74" i="47" s="1"/>
  <c r="N56" i="47" a="1"/>
  <c r="N56" i="47" s="1"/>
  <c r="L22" i="46" a="1"/>
  <c r="L22" i="46" s="1"/>
  <c r="AJ22" i="46" s="1"/>
  <c r="AK65" i="46" s="1"/>
  <c r="M11" i="48" a="1"/>
  <c r="M11" i="48" s="1"/>
  <c r="AU10" i="48" s="1"/>
  <c r="AV61" i="48" s="1"/>
  <c r="H34" i="48" a="1"/>
  <c r="H34" i="48" s="1"/>
  <c r="H48" i="44" a="1"/>
  <c r="H48" i="44" s="1"/>
  <c r="N19" i="43" a="1"/>
  <c r="N19" i="43" s="1"/>
  <c r="AL19" i="43" s="1"/>
  <c r="AM64" i="43" s="1"/>
  <c r="J23" i="43" a="1"/>
  <c r="J23" i="43" s="1"/>
  <c r="AO22" i="43" s="1"/>
  <c r="AP65" i="43" s="1"/>
  <c r="K21" i="43" a="1"/>
  <c r="K21" i="43" s="1"/>
  <c r="AB22" i="43" s="1"/>
  <c r="AC65" i="43" s="1"/>
  <c r="J40" i="43" a="1"/>
  <c r="J40" i="43" s="1"/>
  <c r="AH40" i="43" s="1"/>
  <c r="AI71" i="43" s="1"/>
  <c r="K53" i="43" a="1"/>
  <c r="K53" i="43" s="1"/>
  <c r="L41" i="43" a="1"/>
  <c r="L41" i="43" s="1"/>
  <c r="AQ40" i="43" s="1"/>
  <c r="AR71" i="43" s="1"/>
  <c r="I24" i="43" a="1"/>
  <c r="I24" i="43" s="1"/>
  <c r="Z25" i="43" s="1"/>
  <c r="AA66" i="43" s="1"/>
  <c r="J42" i="43" a="1"/>
  <c r="J42" i="43" s="1"/>
  <c r="AA43" i="43" s="1"/>
  <c r="AB72" i="43" s="1"/>
  <c r="J48" i="43" a="1"/>
  <c r="J48" i="43" s="1"/>
  <c r="AA49" i="43" s="1"/>
  <c r="AB74" i="43" s="1"/>
  <c r="H52" i="43" a="1"/>
  <c r="H52" i="43" s="1"/>
  <c r="M53" i="44" a="1"/>
  <c r="M53" i="44" s="1"/>
  <c r="L17" i="43" a="1"/>
  <c r="L17" i="43" s="1"/>
  <c r="AQ16" i="43" s="1"/>
  <c r="AR63" i="43" s="1"/>
  <c r="H12" i="43" a="1"/>
  <c r="H12" i="43" s="1"/>
  <c r="N45" i="43" a="1"/>
  <c r="N45" i="43" s="1"/>
  <c r="AE46" i="43" s="1"/>
  <c r="AF73" i="43" s="1"/>
  <c r="I52" i="43" a="1"/>
  <c r="I52" i="43" s="1"/>
  <c r="AG52" i="43" s="1"/>
  <c r="AH75" i="43" s="1"/>
  <c r="I51" i="44" a="1"/>
  <c r="I51" i="44" s="1"/>
  <c r="N9" i="43" a="1"/>
  <c r="N9" i="43" s="1"/>
  <c r="AE10" i="43" s="1"/>
  <c r="AF61" i="43" s="1"/>
  <c r="I11" i="43" a="1"/>
  <c r="I11" i="43" s="1"/>
  <c r="AN10" i="43" s="1"/>
  <c r="AO61" i="43" s="1"/>
  <c r="I36" i="43" a="1"/>
  <c r="I36" i="43" s="1"/>
  <c r="Z37" i="43" s="1"/>
  <c r="AA70" i="43" s="1"/>
  <c r="N41" i="43" a="1"/>
  <c r="N41" i="43" s="1"/>
  <c r="AS40" i="43" s="1"/>
  <c r="AT71" i="43" s="1"/>
  <c r="K34" i="44" a="1"/>
  <c r="K34" i="44" s="1"/>
  <c r="AI34" i="44" s="1"/>
  <c r="AJ69" i="44" s="1"/>
  <c r="K17" i="43" a="1"/>
  <c r="K17" i="43" s="1"/>
  <c r="AP16" i="43" s="1"/>
  <c r="AQ63" i="43" s="1"/>
  <c r="H30" i="43" a="1"/>
  <c r="H30" i="43" s="1"/>
  <c r="H39" i="43" a="1"/>
  <c r="H39" i="43" s="1"/>
  <c r="K54" i="43" a="1"/>
  <c r="K54" i="43" s="1"/>
  <c r="AB55" i="43" s="1"/>
  <c r="AC76" i="43" s="1"/>
  <c r="I55" i="43" a="1"/>
  <c r="I55" i="43" s="1"/>
  <c r="AG55" i="43" s="1"/>
  <c r="AH76" i="43" s="1"/>
  <c r="M13" i="43" a="1"/>
  <c r="M13" i="43" s="1"/>
  <c r="AK13" i="43" s="1"/>
  <c r="AL62" i="43" s="1"/>
  <c r="M21" i="43" a="1"/>
  <c r="M21" i="43" s="1"/>
  <c r="AD22" i="43" s="1"/>
  <c r="AE65" i="43" s="1"/>
  <c r="H33" i="43" a="1"/>
  <c r="H33" i="43" s="1"/>
  <c r="M37" i="43" a="1"/>
  <c r="M37" i="43" s="1"/>
  <c r="AK37" i="43" s="1"/>
  <c r="AL70" i="43" s="1"/>
  <c r="I34" i="43" a="1"/>
  <c r="I34" i="43" s="1"/>
  <c r="AG34" i="43" s="1"/>
  <c r="AH69" i="43" s="1"/>
  <c r="I50" i="44" a="1"/>
  <c r="I50" i="44" s="1"/>
  <c r="L22" i="43" a="1"/>
  <c r="L22" i="43" s="1"/>
  <c r="AJ22" i="43" s="1"/>
  <c r="AK65" i="43" s="1"/>
  <c r="N36" i="43" a="1"/>
  <c r="N36" i="43" s="1"/>
  <c r="AE37" i="43" s="1"/>
  <c r="AF70" i="43" s="1"/>
  <c r="I35" i="43" a="1"/>
  <c r="I35" i="43" s="1"/>
  <c r="AN34" i="43" s="1"/>
  <c r="AO69" i="43" s="1"/>
  <c r="J47" i="44" a="1"/>
  <c r="J47" i="44" s="1"/>
  <c r="AO46" i="44" s="1"/>
  <c r="AP73" i="44" s="1"/>
  <c r="J5" i="43" a="1"/>
  <c r="J5" i="43" s="1"/>
  <c r="AO4" i="43" s="1"/>
  <c r="AP59" i="43" s="1"/>
  <c r="L13" i="43" a="1"/>
  <c r="L13" i="43" s="1"/>
  <c r="AJ13" i="43" s="1"/>
  <c r="AK62" i="43" s="1"/>
  <c r="N40" i="43" a="1"/>
  <c r="N40" i="43" s="1"/>
  <c r="AL40" i="43" s="1"/>
  <c r="AM71" i="43" s="1"/>
  <c r="I37" i="43" a="1"/>
  <c r="I37" i="43" s="1"/>
  <c r="AG37" i="43" s="1"/>
  <c r="AH70" i="43" s="1"/>
  <c r="N6" i="48" a="1"/>
  <c r="N6" i="48" s="1"/>
  <c r="AH7" i="48" s="1"/>
  <c r="AI60" i="48" s="1"/>
  <c r="H29" i="48" a="1"/>
  <c r="H29" i="48" s="1"/>
  <c r="N44" i="48" a="1"/>
  <c r="N44" i="48" s="1"/>
  <c r="AV43" i="48" s="1"/>
  <c r="AW72" i="48" s="1"/>
  <c r="L53" i="48" a="1"/>
  <c r="L53" i="48" s="1"/>
  <c r="I17" i="47" a="1"/>
  <c r="I17" i="47" s="1"/>
  <c r="AN16" i="47" s="1"/>
  <c r="AO63" i="47" s="1"/>
  <c r="M24" i="47" a="1"/>
  <c r="M24" i="47" s="1"/>
  <c r="AD25" i="47" s="1"/>
  <c r="AE66" i="47" s="1"/>
  <c r="N51" i="47" a="1"/>
  <c r="N51" i="47" s="1"/>
  <c r="M15" i="46" a="1"/>
  <c r="M15" i="46" s="1"/>
  <c r="AD16" i="46" s="1"/>
  <c r="AE63" i="46" s="1"/>
  <c r="K20" i="46" a="1"/>
  <c r="K20" i="46" s="1"/>
  <c r="AP19" i="46" s="1"/>
  <c r="AQ64" i="46" s="1"/>
  <c r="J31" i="46" a="1"/>
  <c r="J31" i="46" s="1"/>
  <c r="AH31" i="46" s="1"/>
  <c r="AI68" i="46" s="1"/>
  <c r="I15" i="48" a="1"/>
  <c r="I15" i="48" s="1"/>
  <c r="AC16" i="48" s="1"/>
  <c r="AD63" i="48" s="1"/>
  <c r="M19" i="48" a="1"/>
  <c r="M19" i="48" s="1"/>
  <c r="AN19" i="48" s="1"/>
  <c r="AO64" i="48" s="1"/>
  <c r="H35" i="48" a="1"/>
  <c r="H35" i="48" s="1"/>
  <c r="H21" i="47" a="1"/>
  <c r="H21" i="47" s="1"/>
  <c r="N9" i="47" a="1"/>
  <c r="N9" i="47" s="1"/>
  <c r="L42" i="47" a="1"/>
  <c r="L42" i="47" s="1"/>
  <c r="AC43" i="47" s="1"/>
  <c r="AD72" i="47" s="1"/>
  <c r="I37" i="47" a="1"/>
  <c r="I37" i="47" s="1"/>
  <c r="AG37" i="47" s="1"/>
  <c r="AH70" i="47" s="1"/>
  <c r="J49" i="47" a="1"/>
  <c r="J49" i="47" s="1"/>
  <c r="AH49" i="47" s="1"/>
  <c r="AI74" i="47" s="1"/>
  <c r="H23" i="46" a="1"/>
  <c r="H23" i="46" s="1"/>
  <c r="K12" i="46" a="1"/>
  <c r="K12" i="46" s="1"/>
  <c r="AB13" i="46" s="1"/>
  <c r="AC62" i="46" s="1"/>
  <c r="N16" i="48" a="1"/>
  <c r="N16" i="48" s="1"/>
  <c r="AO16" i="48" s="1"/>
  <c r="AP63" i="48" s="1"/>
  <c r="H28" i="48" a="1"/>
  <c r="H28" i="48" s="1"/>
  <c r="L35" i="48" a="1"/>
  <c r="L35" i="48" s="1"/>
  <c r="AT34" i="48" s="1"/>
  <c r="AU69" i="48" s="1"/>
  <c r="M55" i="48" a="1"/>
  <c r="M55" i="48" s="1"/>
  <c r="AN55" i="48" s="1"/>
  <c r="AO76" i="48" s="1"/>
  <c r="N20" i="47" a="1"/>
  <c r="N20" i="47" s="1"/>
  <c r="AS19" i="47" s="1"/>
  <c r="AT64" i="47" s="1"/>
  <c r="H42" i="47" a="1"/>
  <c r="H42" i="47" s="1"/>
  <c r="I34" i="47" a="1"/>
  <c r="I34" i="47" s="1"/>
  <c r="AG34" i="47" s="1"/>
  <c r="AH69" i="47" s="1"/>
  <c r="J54" i="47" a="1"/>
  <c r="J54" i="47" s="1"/>
  <c r="AA55" i="47" s="1"/>
  <c r="AB76" i="47" s="1"/>
  <c r="M55" i="49" a="1"/>
  <c r="M55" i="49" s="1"/>
  <c r="AK55" i="49" s="1"/>
  <c r="AL76" i="49" s="1"/>
  <c r="L33" i="48" a="1"/>
  <c r="L33" i="48" s="1"/>
  <c r="AF34" i="48" s="1"/>
  <c r="AG69" i="48" s="1"/>
  <c r="K36" i="48" a="1"/>
  <c r="K36" i="48" s="1"/>
  <c r="AE37" i="48" s="1"/>
  <c r="AF70" i="48" s="1"/>
  <c r="M51" i="48" a="1"/>
  <c r="M51" i="48" s="1"/>
  <c r="H13" i="47" a="1"/>
  <c r="H13" i="47" s="1"/>
  <c r="L18" i="47" a="1"/>
  <c r="L18" i="47" s="1"/>
  <c r="AC19" i="47" s="1"/>
  <c r="AD64" i="47" s="1"/>
  <c r="J28" i="47" a="1"/>
  <c r="J28" i="47" s="1"/>
  <c r="AH28" i="47" s="1"/>
  <c r="AI67" i="47" s="1"/>
  <c r="I44" i="47" a="1"/>
  <c r="I44" i="47" s="1"/>
  <c r="AN43" i="47" s="1"/>
  <c r="AO72" i="47" s="1"/>
  <c r="L5" i="46" a="1"/>
  <c r="L5" i="46" s="1"/>
  <c r="AQ4" i="46" s="1"/>
  <c r="AR59" i="46" s="1"/>
  <c r="N14" i="46" a="1"/>
  <c r="N14" i="46" s="1"/>
  <c r="AS13" i="46" s="1"/>
  <c r="AT62" i="46" s="1"/>
  <c r="N18" i="48" a="1"/>
  <c r="N18" i="48" s="1"/>
  <c r="N29" i="48" a="1"/>
  <c r="N29" i="48" s="1"/>
  <c r="AV28" i="48" s="1"/>
  <c r="AW67" i="48" s="1"/>
  <c r="I38" i="48" a="1"/>
  <c r="I38" i="48" s="1"/>
  <c r="AQ37" i="48" s="1"/>
  <c r="AR70" i="48" s="1"/>
  <c r="N56" i="48" a="1"/>
  <c r="N56" i="48" s="1"/>
  <c r="K48" i="44" a="1"/>
  <c r="K48" i="44" s="1"/>
  <c r="AB49" i="44" s="1"/>
  <c r="AC74" i="44" s="1"/>
  <c r="N43" i="43" a="1"/>
  <c r="N43" i="43" s="1"/>
  <c r="AL43" i="43" s="1"/>
  <c r="AM72" i="43" s="1"/>
  <c r="H14" i="43" a="1"/>
  <c r="H14" i="43" s="1"/>
  <c r="M25" i="43" a="1"/>
  <c r="M25" i="43" s="1"/>
  <c r="AK25" i="43" s="1"/>
  <c r="AL66" i="43" s="1"/>
  <c r="I48" i="43" a="1"/>
  <c r="I48" i="43" s="1"/>
  <c r="Z49" i="43" s="1"/>
  <c r="AA74" i="43" s="1"/>
  <c r="H43" i="44" a="1"/>
  <c r="H43" i="44" s="1"/>
  <c r="J4" i="43" a="1"/>
  <c r="J4" i="43" s="1"/>
  <c r="AH4" i="43" s="1"/>
  <c r="AI59" i="43" s="1"/>
  <c r="J17" i="43" a="1"/>
  <c r="J17" i="43" s="1"/>
  <c r="AO16" i="43" s="1"/>
  <c r="AP63" i="43" s="1"/>
  <c r="N25" i="43" a="1"/>
  <c r="N25" i="43" s="1"/>
  <c r="AL25" i="43" s="1"/>
  <c r="AM66" i="43" s="1"/>
  <c r="J51" i="43" a="1"/>
  <c r="J51" i="43" s="1"/>
  <c r="M52" i="43" a="1"/>
  <c r="M52" i="43" s="1"/>
  <c r="AK52" i="43" s="1"/>
  <c r="AL75" i="43" s="1"/>
  <c r="N53" i="43" a="1"/>
  <c r="N53" i="43" s="1"/>
  <c r="I18" i="43" a="1"/>
  <c r="I18" i="43" s="1"/>
  <c r="Z19" i="43" s="1"/>
  <c r="AA64" i="43" s="1"/>
  <c r="I23" i="43" a="1"/>
  <c r="I23" i="43" s="1"/>
  <c r="AN22" i="43" s="1"/>
  <c r="AO65" i="43" s="1"/>
  <c r="N50" i="43" a="1"/>
  <c r="N50" i="43" s="1"/>
  <c r="H54" i="43" a="1"/>
  <c r="H54" i="43" s="1"/>
  <c r="N52" i="44" a="1"/>
  <c r="N52" i="44" s="1"/>
  <c r="AL52" i="44" s="1"/>
  <c r="AM75" i="44" s="1"/>
  <c r="H6" i="43" a="1"/>
  <c r="H6" i="43" s="1"/>
  <c r="M20" i="43" a="1"/>
  <c r="M20" i="43" s="1"/>
  <c r="AR19" i="43" s="1"/>
  <c r="AS64" i="43" s="1"/>
  <c r="L29" i="43" a="1"/>
  <c r="L29" i="43" s="1"/>
  <c r="AQ28" i="43" s="1"/>
  <c r="AR67" i="43" s="1"/>
  <c r="K52" i="43" a="1"/>
  <c r="K52" i="43" s="1"/>
  <c r="AI52" i="43" s="1"/>
  <c r="AJ75" i="43" s="1"/>
  <c r="I36" i="44" a="1"/>
  <c r="I36" i="44" s="1"/>
  <c r="Z37" i="44" s="1"/>
  <c r="AA70" i="44" s="1"/>
  <c r="J9" i="43" a="1"/>
  <c r="J9" i="43" s="1"/>
  <c r="AA10" i="43" s="1"/>
  <c r="AB61" i="43" s="1"/>
  <c r="L28" i="43" a="1"/>
  <c r="L28" i="43" s="1"/>
  <c r="AJ28" i="43" s="1"/>
  <c r="AK67" i="43" s="1"/>
  <c r="H38" i="43" a="1"/>
  <c r="H38" i="43" s="1"/>
  <c r="I56" i="43" a="1"/>
  <c r="I56" i="43" s="1"/>
  <c r="L51" i="44" a="1"/>
  <c r="L51" i="44" s="1"/>
  <c r="L9" i="43" a="1"/>
  <c r="L9" i="43" s="1"/>
  <c r="AC10" i="43" s="1"/>
  <c r="AD61" i="43" s="1"/>
  <c r="I21" i="43" a="1"/>
  <c r="I21" i="43" s="1"/>
  <c r="Z22" i="43" s="1"/>
  <c r="AA65" i="43" s="1"/>
  <c r="H42" i="43" a="1"/>
  <c r="H42" i="43" s="1"/>
  <c r="I31" i="43" a="1"/>
  <c r="I31" i="43" s="1"/>
  <c r="AG31" i="43" s="1"/>
  <c r="AH68" i="43" s="1"/>
  <c r="H48" i="43" a="1"/>
  <c r="H48" i="43" s="1"/>
  <c r="L55" i="44" a="1"/>
  <c r="L55" i="44" s="1"/>
  <c r="AJ55" i="44" s="1"/>
  <c r="AK76" i="44" s="1"/>
  <c r="H15" i="43" a="1"/>
  <c r="H15" i="43" s="1"/>
  <c r="L23" i="43" a="1"/>
  <c r="L23" i="43" s="1"/>
  <c r="AQ22" i="43" s="1"/>
  <c r="AR65" i="43" s="1"/>
  <c r="K42" i="43" a="1"/>
  <c r="K42" i="43" s="1"/>
  <c r="AB43" i="43" s="1"/>
  <c r="AC72" i="43" s="1"/>
  <c r="L51" i="43" a="1"/>
  <c r="L51" i="43" s="1"/>
  <c r="I54" i="44" a="1"/>
  <c r="I54" i="44" s="1"/>
  <c r="Z55" i="44" s="1"/>
  <c r="AA76" i="44" s="1"/>
  <c r="M3" i="43" a="1"/>
  <c r="M3" i="43" s="1"/>
  <c r="AD4" i="43" s="1"/>
  <c r="AE59" i="43" s="1"/>
  <c r="K24" i="43" a="1"/>
  <c r="K24" i="43" s="1"/>
  <c r="AB25" i="43" s="1"/>
  <c r="AC66" i="43" s="1"/>
  <c r="H31" i="43" a="1"/>
  <c r="H31" i="43" s="1"/>
  <c r="H46" i="43" a="1"/>
  <c r="H46" i="43" s="1"/>
  <c r="H17" i="48" a="1"/>
  <c r="H17" i="48" s="1"/>
  <c r="I19" i="48" a="1"/>
  <c r="I19" i="48" s="1"/>
  <c r="AJ19" i="48" s="1"/>
  <c r="AK64" i="48" s="1"/>
  <c r="N32" i="48" a="1"/>
  <c r="N32" i="48" s="1"/>
  <c r="AV31" i="48" s="1"/>
  <c r="AW68" i="48" s="1"/>
  <c r="M53" i="48" a="1"/>
  <c r="M53" i="48" s="1"/>
  <c r="L8" i="47" a="1"/>
  <c r="L8" i="47" s="1"/>
  <c r="AQ7" i="47" s="1"/>
  <c r="AR60" i="47" s="1"/>
  <c r="H40" i="47" a="1"/>
  <c r="H40" i="47" s="1"/>
  <c r="I38" i="47" a="1"/>
  <c r="I38" i="47" s="1"/>
  <c r="AN37" i="47" s="1"/>
  <c r="AO70" i="47" s="1"/>
  <c r="N5" i="46" a="1"/>
  <c r="N5" i="46" s="1"/>
  <c r="AS4" i="46" s="1"/>
  <c r="AT59" i="46" s="1"/>
  <c r="H6" i="46" a="1"/>
  <c r="H6" i="46" s="1"/>
  <c r="J30" i="46" a="1"/>
  <c r="J30" i="46" s="1"/>
  <c r="AA31" i="46" s="1"/>
  <c r="AB68" i="46" s="1"/>
  <c r="N21" i="48" a="1"/>
  <c r="N21" i="48" s="1"/>
  <c r="AH22" i="48" s="1"/>
  <c r="AI65" i="48" s="1"/>
  <c r="M31" i="48" a="1"/>
  <c r="M31" i="48" s="1"/>
  <c r="AN31" i="48" s="1"/>
  <c r="AO68" i="48" s="1"/>
  <c r="I41" i="48" a="1"/>
  <c r="I41" i="48" s="1"/>
  <c r="AQ40" i="48" s="1"/>
  <c r="AR71" i="48" s="1"/>
  <c r="L9" i="47" a="1"/>
  <c r="L9" i="47" s="1"/>
  <c r="AC10" i="47" s="1"/>
  <c r="AD61" i="47" s="1"/>
  <c r="I22" i="47" a="1"/>
  <c r="I22" i="47" s="1"/>
  <c r="AG22" i="47" s="1"/>
  <c r="AH65" i="47" s="1"/>
  <c r="N40" i="47" a="1"/>
  <c r="N40" i="47" s="1"/>
  <c r="AL40" i="47" s="1"/>
  <c r="AM71" i="47" s="1"/>
  <c r="L46" i="47" a="1"/>
  <c r="L46" i="47" s="1"/>
  <c r="AJ46" i="47" s="1"/>
  <c r="AK73" i="47" s="1"/>
  <c r="L56" i="47" a="1"/>
  <c r="L56" i="47" s="1"/>
  <c r="L13" i="46" a="1"/>
  <c r="L13" i="46" s="1"/>
  <c r="AJ13" i="46" s="1"/>
  <c r="AK62" i="46" s="1"/>
  <c r="I21" i="46" a="1"/>
  <c r="I21" i="46" s="1"/>
  <c r="Z22" i="46" s="1"/>
  <c r="AA65" i="46" s="1"/>
  <c r="L21" i="48" a="1"/>
  <c r="L21" i="48" s="1"/>
  <c r="AF22" i="48" s="1"/>
  <c r="AG65" i="48" s="1"/>
  <c r="I37" i="48" a="1"/>
  <c r="I37" i="48" s="1"/>
  <c r="AJ37" i="48" s="1"/>
  <c r="AK70" i="48" s="1"/>
  <c r="H25" i="47" a="1"/>
  <c r="H25" i="47" s="1"/>
  <c r="J9" i="47" a="1"/>
  <c r="J9" i="47" s="1"/>
  <c r="AA10" i="47" s="1"/>
  <c r="AB61" i="47" s="1"/>
  <c r="M26" i="47" a="1"/>
  <c r="M26" i="47" s="1"/>
  <c r="AR25" i="47" s="1"/>
  <c r="AS66" i="47" s="1"/>
  <c r="N45" i="47" a="1"/>
  <c r="N45" i="47" s="1"/>
  <c r="J5" i="46" a="1"/>
  <c r="J5" i="46" s="1"/>
  <c r="AO4" i="46" s="1"/>
  <c r="AP59" i="46" s="1"/>
  <c r="N17" i="46" a="1"/>
  <c r="N17" i="46" s="1"/>
  <c r="AS16" i="46" s="1"/>
  <c r="AT63" i="46" s="1"/>
  <c r="I3" i="48" a="1"/>
  <c r="I3" i="48" s="1"/>
  <c r="AC4" i="48" s="1"/>
  <c r="AD59" i="48" s="1"/>
  <c r="L40" i="48" a="1"/>
  <c r="L40" i="48" s="1"/>
  <c r="AM40" i="48" s="1"/>
  <c r="AN71" i="48" s="1"/>
  <c r="K27" i="48" a="1"/>
  <c r="K27" i="48" s="1"/>
  <c r="AE28" i="48" s="1"/>
  <c r="AF67" i="48" s="1"/>
  <c r="M52" i="48" a="1"/>
  <c r="M52" i="48" s="1"/>
  <c r="AN52" i="48" s="1"/>
  <c r="AO75" i="48" s="1"/>
  <c r="I15" i="47" a="1"/>
  <c r="I15" i="47" s="1"/>
  <c r="Z16" i="47" s="1"/>
  <c r="AA63" i="47" s="1"/>
  <c r="I7" i="47" a="1"/>
  <c r="I7" i="47" s="1"/>
  <c r="AG7" i="47" s="1"/>
  <c r="AH60" i="47" s="1"/>
  <c r="I47" i="47" a="1"/>
  <c r="I47" i="47" s="1"/>
  <c r="AN46" i="47" s="1"/>
  <c r="AO73" i="47" s="1"/>
  <c r="K36" i="47" a="1"/>
  <c r="K36" i="47" s="1"/>
  <c r="AB37" i="47" s="1"/>
  <c r="AC70" i="47" s="1"/>
  <c r="K10" i="46" a="1"/>
  <c r="K10" i="46" s="1"/>
  <c r="AI10" i="46" s="1"/>
  <c r="AJ61" i="46" s="1"/>
  <c r="H26" i="46" a="1"/>
  <c r="H26" i="46" s="1"/>
  <c r="M6" i="48" a="1"/>
  <c r="M6" i="48" s="1"/>
  <c r="AG7" i="48" s="1"/>
  <c r="AH60" i="48" s="1"/>
  <c r="K21" i="48" a="1"/>
  <c r="K21" i="48" s="1"/>
  <c r="AE22" i="48" s="1"/>
  <c r="AF65" i="48" s="1"/>
  <c r="L37" i="48" a="1"/>
  <c r="L37" i="48" s="1"/>
  <c r="AM37" i="48" s="1"/>
  <c r="AN70" i="48" s="1"/>
  <c r="M7" i="47" a="1"/>
  <c r="M7" i="47" s="1"/>
  <c r="AK7" i="47" s="1"/>
  <c r="AL60" i="47" s="1"/>
  <c r="L7" i="47" a="1"/>
  <c r="L7" i="47" s="1"/>
  <c r="AJ7" i="47" s="1"/>
  <c r="AK60" i="47" s="1"/>
  <c r="M47" i="44" a="1"/>
  <c r="M47" i="44" s="1"/>
  <c r="AR46" i="44" s="1"/>
  <c r="AS73" i="44" s="1"/>
  <c r="L4" i="43" a="1"/>
  <c r="L4" i="43" s="1"/>
  <c r="AJ4" i="43" s="1"/>
  <c r="AK59" i="43" s="1"/>
  <c r="K23" i="43" a="1"/>
  <c r="K23" i="43" s="1"/>
  <c r="AP22" i="43" s="1"/>
  <c r="AQ65" i="43" s="1"/>
  <c r="N42" i="43" a="1"/>
  <c r="N42" i="43" s="1"/>
  <c r="AE43" i="43" s="1"/>
  <c r="AF72" i="43" s="1"/>
  <c r="H40" i="43" a="1"/>
  <c r="H40" i="43" s="1"/>
  <c r="J46" i="44" a="1"/>
  <c r="J46" i="44" s="1"/>
  <c r="AH46" i="44" s="1"/>
  <c r="AI73" i="44" s="1"/>
  <c r="N15" i="43" a="1"/>
  <c r="N15" i="43" s="1"/>
  <c r="AE16" i="43" s="1"/>
  <c r="AF63" i="43" s="1"/>
  <c r="J24" i="43" a="1"/>
  <c r="J24" i="43" s="1"/>
  <c r="AA25" i="43" s="1"/>
  <c r="AB66" i="43" s="1"/>
  <c r="L35" i="43" a="1"/>
  <c r="L35" i="43" s="1"/>
  <c r="AQ34" i="43" s="1"/>
  <c r="AR69" i="43" s="1"/>
  <c r="J46" i="43" a="1"/>
  <c r="J46" i="43" s="1"/>
  <c r="AH46" i="43" s="1"/>
  <c r="AI73" i="43" s="1"/>
  <c r="J54" i="43" a="1"/>
  <c r="J54" i="43" s="1"/>
  <c r="AA55" i="43" s="1"/>
  <c r="AB76" i="43" s="1"/>
  <c r="L37" i="43" a="1"/>
  <c r="L37" i="43" s="1"/>
  <c r="AJ37" i="43" s="1"/>
  <c r="AK70" i="43" s="1"/>
  <c r="I26" i="43" a="1"/>
  <c r="I26" i="43" s="1"/>
  <c r="AN25" i="43" s="1"/>
  <c r="AO66" i="43" s="1"/>
  <c r="L31" i="43" a="1"/>
  <c r="L31" i="43" s="1"/>
  <c r="AJ31" i="43" s="1"/>
  <c r="AK68" i="43" s="1"/>
  <c r="J41" i="43" a="1"/>
  <c r="J41" i="43" s="1"/>
  <c r="AO40" i="43" s="1"/>
  <c r="AP71" i="43" s="1"/>
  <c r="M54" i="43" a="1"/>
  <c r="M54" i="43" s="1"/>
  <c r="AD55" i="43" s="1"/>
  <c r="AE76" i="43" s="1"/>
  <c r="K51" i="44" a="1"/>
  <c r="K51" i="44" s="1"/>
  <c r="J8" i="43" a="1"/>
  <c r="J8" i="43" s="1"/>
  <c r="AO7" i="43" s="1"/>
  <c r="AP60" i="43" s="1"/>
  <c r="M30" i="43" a="1"/>
  <c r="M30" i="43" s="1"/>
  <c r="AD31" i="43" s="1"/>
  <c r="AE68" i="43" s="1"/>
  <c r="K36" i="43" a="1"/>
  <c r="K36" i="43" s="1"/>
  <c r="AB37" i="43" s="1"/>
  <c r="AC70" i="43" s="1"/>
  <c r="M51" i="43" a="1"/>
  <c r="M51" i="43" s="1"/>
  <c r="J52" i="44" a="1"/>
  <c r="J52" i="44" s="1"/>
  <c r="AH52" i="44" s="1"/>
  <c r="AI75" i="44" s="1"/>
  <c r="J10" i="43" a="1"/>
  <c r="J10" i="43" s="1"/>
  <c r="AH10" i="43" s="1"/>
  <c r="AI61" i="43" s="1"/>
  <c r="L16" i="43" a="1"/>
  <c r="L16" i="43" s="1"/>
  <c r="AJ16" i="43" s="1"/>
  <c r="AK63" i="43" s="1"/>
  <c r="N39" i="43" a="1"/>
  <c r="N39" i="43" s="1"/>
  <c r="AE40" i="43" s="1"/>
  <c r="AF71" i="43" s="1"/>
  <c r="N56" i="43" a="1"/>
  <c r="N56" i="43" s="1"/>
  <c r="N43" i="44" a="1"/>
  <c r="N43" i="44" s="1"/>
  <c r="AL43" i="44" s="1"/>
  <c r="AM72" i="44" s="1"/>
  <c r="K8" i="43" a="1"/>
  <c r="K8" i="43" s="1"/>
  <c r="AP7" i="43" s="1"/>
  <c r="AQ60" i="43" s="1"/>
  <c r="H26" i="43" a="1"/>
  <c r="H26" i="43" s="1"/>
  <c r="J39" i="43" a="1"/>
  <c r="J39" i="43" s="1"/>
  <c r="AA40" i="43" s="1"/>
  <c r="AB71" i="43" s="1"/>
  <c r="L44" i="43" a="1"/>
  <c r="L44" i="43" s="1"/>
  <c r="AQ43" i="43" s="1"/>
  <c r="AR72" i="43" s="1"/>
  <c r="M53" i="43" a="1"/>
  <c r="M53" i="43" s="1"/>
  <c r="L21" i="43" a="1"/>
  <c r="L21" i="43" s="1"/>
  <c r="AC22" i="43" s="1"/>
  <c r="AD65" i="43" s="1"/>
  <c r="M4" i="43" a="1"/>
  <c r="M4" i="43" s="1"/>
  <c r="AK4" i="43" s="1"/>
  <c r="AL59" i="43" s="1"/>
  <c r="K26" i="43" a="1"/>
  <c r="K26" i="43" s="1"/>
  <c r="AP25" i="43" s="1"/>
  <c r="AQ66" i="43" s="1"/>
  <c r="J30" i="43" a="1"/>
  <c r="J30" i="43" s="1"/>
  <c r="AA31" i="43" s="1"/>
  <c r="AB68" i="43" s="1"/>
  <c r="K41" i="43" a="1"/>
  <c r="K41" i="43" s="1"/>
  <c r="AP40" i="43" s="1"/>
  <c r="AQ71" i="43" s="1"/>
  <c r="I38" i="44" a="1"/>
  <c r="I38" i="44" s="1"/>
  <c r="AN37" i="44" s="1"/>
  <c r="AO70" i="44" s="1"/>
  <c r="L15" i="43" a="1"/>
  <c r="L15" i="43" s="1"/>
  <c r="AC16" i="43" s="1"/>
  <c r="AD63" i="43" s="1"/>
  <c r="K27" i="43" a="1"/>
  <c r="K27" i="43" s="1"/>
  <c r="AB28" i="43" s="1"/>
  <c r="AC67" i="43" s="1"/>
  <c r="J37" i="43" a="1"/>
  <c r="J37" i="43" s="1"/>
  <c r="AH37" i="43" s="1"/>
  <c r="AI70" i="43" s="1"/>
  <c r="H51" i="43" a="1"/>
  <c r="H51" i="43" s="1"/>
  <c r="H18" i="48" a="1"/>
  <c r="H18" i="48" s="1"/>
  <c r="I30" i="48" a="1"/>
  <c r="I30" i="48" s="1"/>
  <c r="AC31" i="48" s="1"/>
  <c r="AD68" i="48" s="1"/>
  <c r="N39" i="48" a="1"/>
  <c r="N39" i="48" s="1"/>
  <c r="AH40" i="48" s="1"/>
  <c r="AI71" i="48" s="1"/>
  <c r="I5" i="47" a="1"/>
  <c r="I5" i="47" s="1"/>
  <c r="AN4" i="47" s="1"/>
  <c r="AO59" i="47" s="1"/>
  <c r="J22" i="47" a="1"/>
  <c r="J22" i="47" s="1"/>
  <c r="AH22" i="47" s="1"/>
  <c r="AI65" i="47" s="1"/>
  <c r="L47" i="47" a="1"/>
  <c r="L47" i="47" s="1"/>
  <c r="AQ46" i="47" s="1"/>
  <c r="AR73" i="47" s="1"/>
  <c r="K49" i="47" a="1"/>
  <c r="K49" i="47" s="1"/>
  <c r="AI49" i="47" s="1"/>
  <c r="AJ74" i="47" s="1"/>
  <c r="J6" i="46" a="1"/>
  <c r="J6" i="46" s="1"/>
  <c r="AA7" i="46" s="1"/>
  <c r="AB60" i="46" s="1"/>
  <c r="M14" i="46" a="1"/>
  <c r="M14" i="46" s="1"/>
  <c r="AR13" i="46" s="1"/>
  <c r="AS62" i="46" s="1"/>
  <c r="M39" i="46" a="1"/>
  <c r="M39" i="46" s="1"/>
  <c r="AD40" i="46" s="1"/>
  <c r="AE71" i="46" s="1"/>
  <c r="J30" i="48" a="1"/>
  <c r="J30" i="48" s="1"/>
  <c r="AD31" i="48" s="1"/>
  <c r="AE68" i="48" s="1"/>
  <c r="L36" i="48" a="1"/>
  <c r="L36" i="48" s="1"/>
  <c r="AF37" i="48" s="1"/>
  <c r="AG70" i="48" s="1"/>
  <c r="I35" i="48" a="1"/>
  <c r="I35" i="48" s="1"/>
  <c r="AQ34" i="48" s="1"/>
  <c r="AR69" i="48" s="1"/>
  <c r="J7" i="47" a="1"/>
  <c r="J7" i="47" s="1"/>
  <c r="AH7" i="47" s="1"/>
  <c r="AI60" i="47" s="1"/>
  <c r="L17" i="47" a="1"/>
  <c r="L17" i="47" s="1"/>
  <c r="AQ16" i="47" s="1"/>
  <c r="AR63" i="47" s="1"/>
  <c r="H26" i="47" a="1"/>
  <c r="H26" i="47" s="1"/>
  <c r="M45" i="47" a="1"/>
  <c r="M45" i="47" s="1"/>
  <c r="AD46" i="47" s="1"/>
  <c r="AE73" i="47" s="1"/>
  <c r="M56" i="47" a="1"/>
  <c r="M56" i="47" s="1"/>
  <c r="M13" i="46" a="1"/>
  <c r="M13" i="46" s="1"/>
  <c r="AK13" i="46" s="1"/>
  <c r="AL62" i="46" s="1"/>
  <c r="L33" i="46" a="1"/>
  <c r="L33" i="46" s="1"/>
  <c r="AC34" i="46" s="1"/>
  <c r="AD69" i="46" s="1"/>
  <c r="J17" i="48" a="1"/>
  <c r="J17" i="48" s="1"/>
  <c r="AR16" i="48" s="1"/>
  <c r="AS63" i="48" s="1"/>
  <c r="L31" i="48" a="1"/>
  <c r="L31" i="48" s="1"/>
  <c r="AM31" i="48" s="1"/>
  <c r="AN68" i="48" s="1"/>
  <c r="J50" i="48" a="1"/>
  <c r="J50" i="48" s="1"/>
  <c r="J3" i="47" a="1"/>
  <c r="J3" i="47" s="1"/>
  <c r="AA4" i="47" s="1"/>
  <c r="AB59" i="47" s="1"/>
  <c r="M47" i="47" a="1"/>
  <c r="M47" i="47" s="1"/>
  <c r="AR46" i="47" s="1"/>
  <c r="AS73" i="47" s="1"/>
  <c r="I43" i="47" a="1"/>
  <c r="I43" i="47" s="1"/>
  <c r="AG43" i="47" s="1"/>
  <c r="AH72" i="47" s="1"/>
  <c r="K21" i="46" a="1"/>
  <c r="K21" i="46" s="1"/>
  <c r="AB22" i="46" s="1"/>
  <c r="AC65" i="46" s="1"/>
  <c r="M3" i="46" a="1"/>
  <c r="M3" i="46" s="1"/>
  <c r="AD4" i="46" s="1"/>
  <c r="AE59" i="46" s="1"/>
  <c r="J15" i="48" a="1"/>
  <c r="J15" i="48" s="1"/>
  <c r="AD16" i="48" s="1"/>
  <c r="AE63" i="48" s="1"/>
  <c r="N24" i="48" a="1"/>
  <c r="N24" i="48" s="1"/>
  <c r="AH25" i="48" s="1"/>
  <c r="AI66" i="48" s="1"/>
  <c r="H41" i="48" a="1"/>
  <c r="H41" i="48" s="1"/>
  <c r="K55" i="48" a="1"/>
  <c r="K55" i="48" s="1"/>
  <c r="AL55" i="48" s="1"/>
  <c r="AM76" i="48" s="1"/>
  <c r="L20" i="47" a="1"/>
  <c r="L20" i="47" s="1"/>
  <c r="AQ19" i="47" s="1"/>
  <c r="AR64" i="47" s="1"/>
  <c r="I19" i="47" a="1"/>
  <c r="I19" i="47" s="1"/>
  <c r="AG19" i="47" s="1"/>
  <c r="AH64" i="47" s="1"/>
  <c r="I23" i="47" a="1"/>
  <c r="I23" i="47" s="1"/>
  <c r="AN22" i="47" s="1"/>
  <c r="AO65" i="47" s="1"/>
  <c r="M43" i="47" a="1"/>
  <c r="M43" i="47" s="1"/>
  <c r="AK43" i="47" s="1"/>
  <c r="AL72" i="47" s="1"/>
  <c r="L21" i="46" a="1"/>
  <c r="L21" i="46" s="1"/>
  <c r="AC22" i="46" s="1"/>
  <c r="AD65" i="46" s="1"/>
  <c r="N27" i="46" a="1"/>
  <c r="N27" i="46" s="1"/>
  <c r="I8" i="48" a="1"/>
  <c r="I8" i="48" s="1"/>
  <c r="AQ7" i="48" s="1"/>
  <c r="AR60" i="48" s="1"/>
  <c r="J23" i="48" a="1"/>
  <c r="J23" i="48" s="1"/>
  <c r="AR22" i="48" s="1"/>
  <c r="AS65" i="48" s="1"/>
  <c r="N42" i="48" a="1"/>
  <c r="N42" i="48" s="1"/>
  <c r="AH43" i="48" s="1"/>
  <c r="AI72" i="48" s="1"/>
  <c r="K21" i="47" a="1"/>
  <c r="K21" i="47" s="1"/>
  <c r="AB22" i="47" s="1"/>
  <c r="AC65" i="47" s="1"/>
  <c r="M12" i="47" a="1"/>
  <c r="M12" i="47" s="1"/>
  <c r="AD13" i="47" s="1"/>
  <c r="AE62" i="47" s="1"/>
  <c r="I47" i="44" a="1"/>
  <c r="I47" i="44" s="1"/>
  <c r="AN46" i="44" s="1"/>
  <c r="AO73" i="44" s="1"/>
  <c r="J15" i="43" a="1"/>
  <c r="J15" i="43" s="1"/>
  <c r="AA16" i="43" s="1"/>
  <c r="AB63" i="43" s="1"/>
  <c r="I25" i="43" a="1"/>
  <c r="I25" i="43" s="1"/>
  <c r="AG25" i="43" s="1"/>
  <c r="AH66" i="43" s="1"/>
  <c r="I20" i="43" a="1"/>
  <c r="I20" i="43" s="1"/>
  <c r="AN19" i="43" s="1"/>
  <c r="AO64" i="43" s="1"/>
  <c r="L46" i="43" a="1"/>
  <c r="L46" i="43" s="1"/>
  <c r="AJ46" i="43" s="1"/>
  <c r="AK73" i="43" s="1"/>
  <c r="L52" i="44" a="1"/>
  <c r="L52" i="44" s="1"/>
  <c r="AJ52" i="44" s="1"/>
  <c r="AK75" i="44" s="1"/>
  <c r="H4" i="43" a="1"/>
  <c r="H4" i="43" s="1"/>
  <c r="L26" i="43" a="1"/>
  <c r="L26" i="43" s="1"/>
  <c r="AQ25" i="43" s="1"/>
  <c r="AR66" i="43" s="1"/>
  <c r="J47" i="43" a="1"/>
  <c r="J47" i="43" s="1"/>
  <c r="AO46" i="43" s="1"/>
  <c r="AP73" i="43" s="1"/>
  <c r="I51" i="43" a="1"/>
  <c r="I51" i="43" s="1"/>
  <c r="J41" i="44" a="1"/>
  <c r="J41" i="44" s="1"/>
  <c r="AO40" i="44" s="1"/>
  <c r="AP71" i="44" s="1"/>
  <c r="N5" i="43" a="1"/>
  <c r="N5" i="43" s="1"/>
  <c r="AS4" i="43" s="1"/>
  <c r="AT59" i="43" s="1"/>
  <c r="L19" i="43" a="1"/>
  <c r="L19" i="43" s="1"/>
  <c r="AJ19" i="43" s="1"/>
  <c r="AK64" i="43" s="1"/>
  <c r="K35" i="43" a="1"/>
  <c r="K35" i="43" s="1"/>
  <c r="AP34" i="43" s="1"/>
  <c r="AQ69" i="43" s="1"/>
  <c r="N49" i="43" a="1"/>
  <c r="N49" i="43" s="1"/>
  <c r="AL49" i="43" s="1"/>
  <c r="AM74" i="43" s="1"/>
  <c r="L48" i="43" a="1"/>
  <c r="L48" i="43" s="1"/>
  <c r="AC49" i="43" s="1"/>
  <c r="AD74" i="43" s="1"/>
  <c r="M56" i="44" a="1"/>
  <c r="M56" i="44" s="1"/>
  <c r="L8" i="43" a="1"/>
  <c r="L8" i="43" s="1"/>
  <c r="AQ7" i="43" s="1"/>
  <c r="AR60" i="43" s="1"/>
  <c r="H28" i="43" a="1"/>
  <c r="H28" i="43" s="1"/>
  <c r="L39" i="43" a="1"/>
  <c r="L39" i="43" s="1"/>
  <c r="AC40" i="43" s="1"/>
  <c r="AD71" i="43" s="1"/>
  <c r="J49" i="43" a="1"/>
  <c r="J49" i="43" s="1"/>
  <c r="AH49" i="43" s="1"/>
  <c r="AI74" i="43" s="1"/>
  <c r="N55" i="44" a="1"/>
  <c r="N55" i="44" s="1"/>
  <c r="AL55" i="44" s="1"/>
  <c r="AM76" i="44" s="1"/>
  <c r="N18" i="43" a="1"/>
  <c r="N18" i="43" s="1"/>
  <c r="AE19" i="43" s="1"/>
  <c r="AF64" i="43" s="1"/>
  <c r="N28" i="43" a="1"/>
  <c r="N28" i="43" s="1"/>
  <c r="AL28" i="43" s="1"/>
  <c r="AM67" i="43" s="1"/>
  <c r="H44" i="43" a="1"/>
  <c r="H44" i="43" s="1"/>
  <c r="I43" i="43" a="1"/>
  <c r="I43" i="43" s="1"/>
  <c r="AG43" i="43" s="1"/>
  <c r="AH72" i="43" s="1"/>
  <c r="K52" i="44" a="1"/>
  <c r="K52" i="44" s="1"/>
  <c r="AI52" i="44" s="1"/>
  <c r="AJ75" i="44" s="1"/>
  <c r="M15" i="43" a="1"/>
  <c r="M15" i="43" s="1"/>
  <c r="AD16" i="43" s="1"/>
  <c r="AE63" i="43" s="1"/>
  <c r="J21" i="43" a="1"/>
  <c r="J21" i="43" s="1"/>
  <c r="AA22" i="43" s="1"/>
  <c r="AB65" i="43" s="1"/>
  <c r="L30" i="43" a="1"/>
  <c r="L30" i="43" s="1"/>
  <c r="AC31" i="43" s="1"/>
  <c r="AD68" i="43" s="1"/>
  <c r="M40" i="43" a="1"/>
  <c r="M40" i="43" s="1"/>
  <c r="AK40" i="43" s="1"/>
  <c r="AL71" i="43" s="1"/>
  <c r="M38" i="44" a="1"/>
  <c r="M38" i="44" s="1"/>
  <c r="AR37" i="44" s="1"/>
  <c r="AS70" i="44" s="1"/>
  <c r="K25" i="43" a="1"/>
  <c r="K25" i="43" s="1"/>
  <c r="AI25" i="43" s="1"/>
  <c r="AJ66" i="43" s="1"/>
  <c r="L7" i="43" a="1"/>
  <c r="L7" i="43" s="1"/>
  <c r="AJ7" i="43" s="1"/>
  <c r="AK60" i="43" s="1"/>
  <c r="M28" i="43" a="1"/>
  <c r="M28" i="43" s="1"/>
  <c r="AK28" i="43" s="1"/>
  <c r="AL67" i="43" s="1"/>
  <c r="N37" i="43" a="1"/>
  <c r="N37" i="43" s="1"/>
  <c r="AL37" i="43" s="1"/>
  <c r="AM70" i="43" s="1"/>
  <c r="M43" i="43" a="1"/>
  <c r="M43" i="43" s="1"/>
  <c r="AK43" i="43" s="1"/>
  <c r="AL72" i="43" s="1"/>
  <c r="M50" i="44" a="1"/>
  <c r="M50" i="44" s="1"/>
  <c r="L5" i="43" a="1"/>
  <c r="L5" i="43" s="1"/>
  <c r="AQ4" i="43" s="1"/>
  <c r="AR59" i="43" s="1"/>
  <c r="M23" i="43" a="1"/>
  <c r="M23" i="43" s="1"/>
  <c r="AR22" i="43" s="1"/>
  <c r="AS65" i="43" s="1"/>
  <c r="I47" i="43" a="1"/>
  <c r="I47" i="43" s="1"/>
  <c r="AN46" i="43" s="1"/>
  <c r="AO73" i="43" s="1"/>
  <c r="I44" i="43" a="1"/>
  <c r="I44" i="43" s="1"/>
  <c r="AN43" i="43" s="1"/>
  <c r="AO72" i="43" s="1"/>
  <c r="H16" i="48" a="1"/>
  <c r="H16" i="48" s="1"/>
  <c r="O16" i="48" s="1"/>
  <c r="I36" i="48" a="1"/>
  <c r="I36" i="48" s="1"/>
  <c r="AC37" i="48" s="1"/>
  <c r="AD70" i="48" s="1"/>
  <c r="J38" i="48" a="1"/>
  <c r="J38" i="48" s="1"/>
  <c r="AR37" i="48" s="1"/>
  <c r="AS70" i="48" s="1"/>
  <c r="M25" i="47" a="1"/>
  <c r="M25" i="47" s="1"/>
  <c r="AK25" i="47" s="1"/>
  <c r="AL66" i="47" s="1"/>
  <c r="H8" i="47" a="1"/>
  <c r="H8" i="47" s="1"/>
  <c r="J20" i="47" a="1"/>
  <c r="J20" i="47" s="1"/>
  <c r="AO19" i="47" s="1"/>
  <c r="AP64" i="47" s="1"/>
  <c r="H56" i="47" a="1"/>
  <c r="H56" i="47" s="1"/>
  <c r="J17" i="46" a="1"/>
  <c r="J17" i="46" s="1"/>
  <c r="AO16" i="46" s="1"/>
  <c r="AP63" i="46" s="1"/>
  <c r="I13" i="46" a="1"/>
  <c r="I13" i="46" s="1"/>
  <c r="AG13" i="46" s="1"/>
  <c r="AH62" i="46" s="1"/>
  <c r="N45" i="46" a="1"/>
  <c r="N45" i="46" s="1"/>
  <c r="L23" i="48" a="1"/>
  <c r="L23" i="48" s="1"/>
  <c r="AT22" i="48" s="1"/>
  <c r="AU65" i="48" s="1"/>
  <c r="J41" i="48" a="1"/>
  <c r="J41" i="48" s="1"/>
  <c r="AR40" i="48" s="1"/>
  <c r="AS71" i="48" s="1"/>
  <c r="N50" i="48" a="1"/>
  <c r="N50" i="48" s="1"/>
  <c r="N17" i="47" a="1"/>
  <c r="N17" i="47" s="1"/>
  <c r="AS16" i="47" s="1"/>
  <c r="AT63" i="47" s="1"/>
  <c r="K30" i="47" a="1"/>
  <c r="K30" i="47" s="1"/>
  <c r="AB31" i="47" s="1"/>
  <c r="AC68" i="47" s="1"/>
  <c r="H47" i="47" a="1"/>
  <c r="H47" i="47" s="1"/>
  <c r="J51" i="47" a="1"/>
  <c r="J51" i="47" s="1"/>
  <c r="M54" i="47" a="1"/>
  <c r="M54" i="47" s="1"/>
  <c r="AD55" i="47" s="1"/>
  <c r="AE76" i="47" s="1"/>
  <c r="M8" i="46" a="1"/>
  <c r="M8" i="46" s="1"/>
  <c r="AR7" i="46" s="1"/>
  <c r="AS60" i="46" s="1"/>
  <c r="J47" i="49" a="1"/>
  <c r="J47" i="49" s="1"/>
  <c r="AO46" i="49" s="1"/>
  <c r="AP73" i="49" s="1"/>
  <c r="K23" i="48" a="1"/>
  <c r="K23" i="48" s="1"/>
  <c r="AS22" i="48" s="1"/>
  <c r="AT65" i="48" s="1"/>
  <c r="H36" i="48" a="1"/>
  <c r="H36" i="48" s="1"/>
  <c r="J54" i="48" a="1"/>
  <c r="J54" i="48" s="1"/>
  <c r="AD55" i="48" s="1"/>
  <c r="AE76" i="48" s="1"/>
  <c r="L19" i="47" a="1"/>
  <c r="L19" i="47" s="1"/>
  <c r="AJ19" i="47" s="1"/>
  <c r="AK64" i="47" s="1"/>
  <c r="H17" i="47" a="1"/>
  <c r="H17" i="47" s="1"/>
  <c r="N21" i="47" a="1"/>
  <c r="N21" i="47" s="1"/>
  <c r="AE22" i="47" s="1"/>
  <c r="AF65" i="47" s="1"/>
  <c r="J38" i="47" a="1"/>
  <c r="J38" i="47" s="1"/>
  <c r="AO37" i="47" s="1"/>
  <c r="AP70" i="47" s="1"/>
  <c r="N6" i="46" a="1"/>
  <c r="N6" i="46" s="1"/>
  <c r="AE7" i="46" s="1"/>
  <c r="AF60" i="46" s="1"/>
  <c r="K26" i="46" a="1"/>
  <c r="K26" i="46" s="1"/>
  <c r="AP25" i="46" s="1"/>
  <c r="AQ66" i="46" s="1"/>
  <c r="H6" i="48" a="1"/>
  <c r="H6" i="48" s="1"/>
  <c r="L34" i="48" a="1"/>
  <c r="L34" i="48" s="1"/>
  <c r="AM34" i="48" s="1"/>
  <c r="AN69" i="48" s="1"/>
  <c r="M27" i="48" a="1"/>
  <c r="M27" i="48" s="1"/>
  <c r="AG28" i="48" s="1"/>
  <c r="AH67" i="48" s="1"/>
  <c r="J5" i="47" a="1"/>
  <c r="J5" i="47" s="1"/>
  <c r="AO4" i="47" s="1"/>
  <c r="AP59" i="47" s="1"/>
  <c r="H12" i="47" a="1"/>
  <c r="H12" i="47" s="1"/>
  <c r="L29" i="47" a="1"/>
  <c r="L29" i="47" s="1"/>
  <c r="AQ28" i="47" s="1"/>
  <c r="AR67" i="47" s="1"/>
  <c r="H37" i="47" a="1"/>
  <c r="H37" i="47" s="1"/>
  <c r="J43" i="47" a="1"/>
  <c r="J43" i="47" s="1"/>
  <c r="AH43" i="47" s="1"/>
  <c r="AI72" i="47" s="1"/>
  <c r="J24" i="46" a="1"/>
  <c r="J24" i="46" s="1"/>
  <c r="AA25" i="46" s="1"/>
  <c r="AB66" i="46" s="1"/>
  <c r="M25" i="46" a="1"/>
  <c r="M25" i="46" s="1"/>
  <c r="AK25" i="46" s="1"/>
  <c r="AL66" i="46" s="1"/>
  <c r="K13" i="48" a="1"/>
  <c r="K13" i="48" s="1"/>
  <c r="AL13" i="48" s="1"/>
  <c r="AM62" i="48" s="1"/>
  <c r="K31" i="48" a="1"/>
  <c r="K31" i="48" s="1"/>
  <c r="AL31" i="48" s="1"/>
  <c r="AM68" i="48" s="1"/>
  <c r="K53" i="44" a="1"/>
  <c r="K53" i="44" s="1"/>
  <c r="K7" i="43" a="1"/>
  <c r="K7" i="43" s="1"/>
  <c r="AI7" i="43" s="1"/>
  <c r="AJ60" i="43" s="1"/>
  <c r="J27" i="43" a="1"/>
  <c r="J27" i="43" s="1"/>
  <c r="AA28" i="43" s="1"/>
  <c r="AB67" i="43" s="1"/>
  <c r="L32" i="43" a="1"/>
  <c r="L32" i="43" s="1"/>
  <c r="AQ31" i="43" s="1"/>
  <c r="AR68" i="43" s="1"/>
  <c r="N51" i="43" a="1"/>
  <c r="N51" i="43" s="1"/>
  <c r="L48" i="44" a="1"/>
  <c r="L48" i="44" s="1"/>
  <c r="AC49" i="44" s="1"/>
  <c r="AD74" i="44" s="1"/>
  <c r="J7" i="43" a="1"/>
  <c r="J7" i="43" s="1"/>
  <c r="AH7" i="43" s="1"/>
  <c r="AI60" i="43" s="1"/>
  <c r="I30" i="43" a="1"/>
  <c r="I30" i="43" s="1"/>
  <c r="Z31" i="43" s="1"/>
  <c r="AA68" i="43" s="1"/>
  <c r="H35" i="43" a="1"/>
  <c r="H35" i="43" s="1"/>
  <c r="N55" i="43" a="1"/>
  <c r="N55" i="43" s="1"/>
  <c r="AL55" i="43" s="1"/>
  <c r="AM76" i="43" s="1"/>
  <c r="K49" i="44" a="1"/>
  <c r="K49" i="44" s="1"/>
  <c r="AI49" i="44" s="1"/>
  <c r="AJ74" i="44" s="1"/>
  <c r="I5" i="43" a="1"/>
  <c r="I5" i="43" s="1"/>
  <c r="AN4" i="43" s="1"/>
  <c r="AO59" i="43" s="1"/>
  <c r="N21" i="43" a="1"/>
  <c r="N21" i="43" s="1"/>
  <c r="AE22" i="43" s="1"/>
  <c r="AF65" i="43" s="1"/>
  <c r="J25" i="43" a="1"/>
  <c r="J25" i="43" s="1"/>
  <c r="AH25" i="43" s="1"/>
  <c r="AI66" i="43" s="1"/>
  <c r="K48" i="43" a="1"/>
  <c r="K48" i="43" s="1"/>
  <c r="AB49" i="43" s="1"/>
  <c r="AC74" i="43" s="1"/>
  <c r="L54" i="43" a="1"/>
  <c r="L54" i="43" s="1"/>
  <c r="AC55" i="43" s="1"/>
  <c r="AD76" i="43" s="1"/>
  <c r="I55" i="44" a="1"/>
  <c r="I55" i="44" s="1"/>
  <c r="AG55" i="44" s="1"/>
  <c r="AH76" i="44" s="1"/>
  <c r="I9" i="43" a="1"/>
  <c r="I9" i="43" s="1"/>
  <c r="Z10" i="43" s="1"/>
  <c r="AA61" i="43" s="1"/>
  <c r="N13" i="43" a="1"/>
  <c r="N13" i="43" s="1"/>
  <c r="AL13" i="43" s="1"/>
  <c r="AM62" i="43" s="1"/>
  <c r="L38" i="43" a="1"/>
  <c r="L38" i="43" s="1"/>
  <c r="AQ37" i="43" s="1"/>
  <c r="AR70" i="43" s="1"/>
  <c r="K50" i="43" a="1"/>
  <c r="K50" i="43" s="1"/>
  <c r="L53" i="44" a="1"/>
  <c r="L53" i="44" s="1"/>
  <c r="K13" i="43" a="1"/>
  <c r="K13" i="43" s="1"/>
  <c r="AI13" i="43" s="1"/>
  <c r="AJ62" i="43" s="1"/>
  <c r="L34" i="43" a="1"/>
  <c r="L34" i="43" s="1"/>
  <c r="AJ34" i="43" s="1"/>
  <c r="AK69" i="43" s="1"/>
  <c r="N52" i="43" a="1"/>
  <c r="N52" i="43" s="1"/>
  <c r="AL52" i="43" s="1"/>
  <c r="AM75" i="43" s="1"/>
  <c r="H56" i="43" a="1"/>
  <c r="H56" i="43" s="1"/>
  <c r="L56" i="44" a="1"/>
  <c r="L56" i="44" s="1"/>
  <c r="J14" i="43" a="1"/>
  <c r="J14" i="43" s="1"/>
  <c r="AO13" i="43" s="1"/>
  <c r="AP62" i="43" s="1"/>
  <c r="K28" i="43" a="1"/>
  <c r="K28" i="43" s="1"/>
  <c r="AI28" i="43" s="1"/>
  <c r="AJ67" i="43" s="1"/>
  <c r="J36" i="43" a="1"/>
  <c r="J36" i="43" s="1"/>
  <c r="AA37" i="43" s="1"/>
  <c r="AB70" i="43" s="1"/>
  <c r="I29" i="43" a="1"/>
  <c r="I29" i="43" s="1"/>
  <c r="AN28" i="43" s="1"/>
  <c r="AO67" i="43" s="1"/>
  <c r="H51" i="44" a="1"/>
  <c r="H51" i="44" s="1"/>
  <c r="P51" i="44" s="1"/>
  <c r="J11" i="43" a="1"/>
  <c r="J11" i="43" s="1"/>
  <c r="AO10" i="43" s="1"/>
  <c r="AP61" i="43" s="1"/>
  <c r="K10" i="43" a="1"/>
  <c r="K10" i="43" s="1"/>
  <c r="AI10" i="43" s="1"/>
  <c r="AJ61" i="43" s="1"/>
  <c r="L20" i="43" a="1"/>
  <c r="L20" i="43" s="1"/>
  <c r="AQ19" i="43" s="1"/>
  <c r="AR64" i="43" s="1"/>
  <c r="N47" i="43" a="1"/>
  <c r="N47" i="43" s="1"/>
  <c r="AS46" i="43" s="1"/>
  <c r="AT73" i="43" s="1"/>
  <c r="L55" i="43" a="1"/>
  <c r="L55" i="43" s="1"/>
  <c r="AJ55" i="43" s="1"/>
  <c r="AK76" i="43" s="1"/>
  <c r="H19" i="43" a="1"/>
  <c r="H19" i="43" s="1"/>
  <c r="H7" i="43" a="1"/>
  <c r="H7" i="43" s="1"/>
  <c r="J19" i="43" a="1"/>
  <c r="J19" i="43" s="1"/>
  <c r="AH19" i="43" s="1"/>
  <c r="AI64" i="43" s="1"/>
  <c r="N33" i="43" a="1"/>
  <c r="N33" i="43" s="1"/>
  <c r="AE34" i="43" s="1"/>
  <c r="AF69" i="43" s="1"/>
  <c r="H43" i="43" a="1"/>
  <c r="H43" i="43" s="1"/>
  <c r="M14" i="48" a="1"/>
  <c r="M14" i="48" s="1"/>
  <c r="AU13" i="48" s="1"/>
  <c r="AV62" i="48" s="1"/>
  <c r="N41" i="48" a="1"/>
  <c r="N41" i="48" s="1"/>
  <c r="AV40" i="48" s="1"/>
  <c r="AW71" i="48" s="1"/>
  <c r="K50" i="48" a="1"/>
  <c r="K50" i="48" s="1"/>
  <c r="H23" i="47" a="1"/>
  <c r="H23" i="47" s="1"/>
  <c r="M30" i="47" a="1"/>
  <c r="M30" i="47" s="1"/>
  <c r="AD31" i="47" s="1"/>
  <c r="AE68" i="47" s="1"/>
  <c r="H33" i="47" a="1"/>
  <c r="H33" i="47" s="1"/>
  <c r="O33" i="47" s="1"/>
  <c r="Q33" i="47" s="1"/>
  <c r="I56" i="47" a="1"/>
  <c r="I56" i="47" s="1"/>
  <c r="M23" i="46" a="1"/>
  <c r="M23" i="46" s="1"/>
  <c r="AR22" i="46" s="1"/>
  <c r="AS65" i="46" s="1"/>
  <c r="M11" i="46" a="1"/>
  <c r="M11" i="46" s="1"/>
  <c r="AR10" i="46" s="1"/>
  <c r="AS61" i="46" s="1"/>
  <c r="H33" i="46" a="1"/>
  <c r="H33" i="46" s="1"/>
  <c r="J21" i="48" a="1"/>
  <c r="J21" i="48" s="1"/>
  <c r="AD22" i="48" s="1"/>
  <c r="AE65" i="48" s="1"/>
  <c r="M21" i="48" a="1"/>
  <c r="M21" i="48" s="1"/>
  <c r="AG22" i="48" s="1"/>
  <c r="AH65" i="48" s="1"/>
  <c r="N54" i="48" a="1"/>
  <c r="N54" i="48" s="1"/>
  <c r="J12" i="47" a="1"/>
  <c r="J12" i="47" s="1"/>
  <c r="AA13" i="47" s="1"/>
  <c r="AB62" i="47" s="1"/>
  <c r="I6" i="47" a="1"/>
  <c r="I6" i="47" s="1"/>
  <c r="Z7" i="47" s="1"/>
  <c r="AA60" i="47" s="1"/>
  <c r="J21" i="47" a="1"/>
  <c r="J21" i="47" s="1"/>
  <c r="AA22" i="47" s="1"/>
  <c r="AB65" i="47" s="1"/>
  <c r="I29" i="47" a="1"/>
  <c r="I29" i="47" s="1"/>
  <c r="AN28" i="47" s="1"/>
  <c r="AO67" i="47" s="1"/>
  <c r="H52" i="47" a="1"/>
  <c r="H52" i="47" s="1"/>
  <c r="P52" i="47" s="1"/>
  <c r="N21" i="46" a="1"/>
  <c r="N21" i="46" s="1"/>
  <c r="AE22" i="46" s="1"/>
  <c r="AF65" i="46" s="1"/>
  <c r="I55" i="49" a="1"/>
  <c r="I55" i="49" s="1"/>
  <c r="AG55" i="49" s="1"/>
  <c r="AH76" i="49" s="1"/>
  <c r="K30" i="48" a="1"/>
  <c r="K30" i="48" s="1"/>
  <c r="AE31" i="48" s="1"/>
  <c r="AF68" i="48" s="1"/>
  <c r="L22" i="48" a="1"/>
  <c r="L22" i="48" s="1"/>
  <c r="AM22" i="48" s="1"/>
  <c r="AN65" i="48" s="1"/>
  <c r="I51" i="48" a="1"/>
  <c r="I51" i="48" s="1"/>
  <c r="N27" i="47" a="1"/>
  <c r="N27" i="47" s="1"/>
  <c r="M6" i="47" a="1"/>
  <c r="M6" i="47" s="1"/>
  <c r="AD7" i="47" s="1"/>
  <c r="AE60" i="47" s="1"/>
  <c r="I26" i="47" a="1"/>
  <c r="I26" i="47" s="1"/>
  <c r="AN25" i="47" s="1"/>
  <c r="AO66" i="47" s="1"/>
  <c r="K50" i="47" a="1"/>
  <c r="K50" i="47" s="1"/>
  <c r="I15" i="46" a="1"/>
  <c r="I15" i="46" s="1"/>
  <c r="Z16" i="46" s="1"/>
  <c r="AA63" i="46" s="1"/>
  <c r="L26" i="46" a="1"/>
  <c r="L26" i="46" s="1"/>
  <c r="AQ25" i="46" s="1"/>
  <c r="AR66" i="46" s="1"/>
  <c r="J4" i="48" a="1"/>
  <c r="J4" i="48" s="1"/>
  <c r="AK4" i="48" s="1"/>
  <c r="AL59" i="48" s="1"/>
  <c r="K29" i="48" a="1"/>
  <c r="K29" i="48" s="1"/>
  <c r="AS28" i="48" s="1"/>
  <c r="AT67" i="48" s="1"/>
  <c r="H37" i="48" a="1"/>
  <c r="H37" i="48" s="1"/>
  <c r="N3" i="47" a="1"/>
  <c r="N3" i="47" s="1"/>
  <c r="AE4" i="47" s="1"/>
  <c r="AF59" i="47" s="1"/>
  <c r="L3" i="47" a="1"/>
  <c r="L3" i="47" s="1"/>
  <c r="AC4" i="47" s="1"/>
  <c r="AD59" i="47" s="1"/>
  <c r="H36" i="47" a="1"/>
  <c r="H36" i="47" s="1"/>
  <c r="Y37" i="47" s="1"/>
  <c r="Z70" i="47" s="1"/>
  <c r="K28" i="47" a="1"/>
  <c r="K28" i="47" s="1"/>
  <c r="AI28" i="47" s="1"/>
  <c r="AJ67" i="47" s="1"/>
  <c r="J50" i="47" a="1"/>
  <c r="J50" i="47" s="1"/>
  <c r="N15" i="46" a="1"/>
  <c r="N15" i="46" s="1"/>
  <c r="AE16" i="46" s="1"/>
  <c r="AF63" i="46" s="1"/>
  <c r="N32" i="46" a="1"/>
  <c r="N32" i="46" s="1"/>
  <c r="AS31" i="46" s="1"/>
  <c r="AT68" i="46" s="1"/>
  <c r="J19" i="48" a="1"/>
  <c r="J19" i="48" s="1"/>
  <c r="AK19" i="48" s="1"/>
  <c r="AL64" i="48" s="1"/>
  <c r="N36" i="48" a="1"/>
  <c r="N36" i="48" s="1"/>
  <c r="N56" i="44" a="1"/>
  <c r="N56" i="44" s="1"/>
  <c r="N7" i="43" a="1"/>
  <c r="N7" i="43" s="1"/>
  <c r="AL7" i="43" s="1"/>
  <c r="AM60" i="43" s="1"/>
  <c r="L24" i="43" a="1"/>
  <c r="L24" i="43" s="1"/>
  <c r="AC25" i="43" s="1"/>
  <c r="AD66" i="43" s="1"/>
  <c r="M32" i="43" a="1"/>
  <c r="M32" i="43" s="1"/>
  <c r="AR31" i="43" s="1"/>
  <c r="AS68" i="43" s="1"/>
  <c r="I46" i="43" a="1"/>
  <c r="I46" i="43" s="1"/>
  <c r="AG46" i="43" s="1"/>
  <c r="AH73" i="43" s="1"/>
  <c r="K55" i="44" a="1"/>
  <c r="K55" i="44" s="1"/>
  <c r="AI55" i="44" s="1"/>
  <c r="AJ76" i="44" s="1"/>
  <c r="L6" i="43" a="1"/>
  <c r="L6" i="43" s="1"/>
  <c r="AC7" i="43" s="1"/>
  <c r="AD60" i="43" s="1"/>
  <c r="L12" i="43" a="1"/>
  <c r="L12" i="43" s="1"/>
  <c r="AC13" i="43" s="1"/>
  <c r="AD62" i="43" s="1"/>
  <c r="K45" i="43" a="1"/>
  <c r="K45" i="43" s="1"/>
  <c r="AB46" i="43" s="1"/>
  <c r="AC73" i="43" s="1"/>
  <c r="K55" i="43" a="1"/>
  <c r="K55" i="43" s="1"/>
  <c r="AI55" i="43" s="1"/>
  <c r="AJ76" i="43" s="1"/>
  <c r="H52" i="44" a="1"/>
  <c r="H52" i="44" s="1"/>
  <c r="N8" i="43" a="1"/>
  <c r="N8" i="43" s="1"/>
  <c r="AS7" i="43" s="1"/>
  <c r="AT60" i="43" s="1"/>
  <c r="N26" i="43" a="1"/>
  <c r="N26" i="43" s="1"/>
  <c r="AS25" i="43" s="1"/>
  <c r="AT66" i="43" s="1"/>
  <c r="N34" i="43" a="1"/>
  <c r="N34" i="43" s="1"/>
  <c r="AL34" i="43" s="1"/>
  <c r="AM69" i="43" s="1"/>
  <c r="K49" i="43" a="1"/>
  <c r="K49" i="43" s="1"/>
  <c r="AI49" i="43" s="1"/>
  <c r="AJ74" i="43" s="1"/>
  <c r="I24" i="44" a="1"/>
  <c r="I24" i="44" s="1"/>
  <c r="Z25" i="44" s="1"/>
  <c r="AA66" i="44" s="1"/>
  <c r="K3" i="43" a="1"/>
  <c r="K3" i="43" s="1"/>
  <c r="AB4" i="43" s="1"/>
  <c r="AC59" i="43" s="1"/>
  <c r="N10" i="43" a="1"/>
  <c r="N10" i="43" s="1"/>
  <c r="AL10" i="43" s="1"/>
  <c r="AM61" i="43" s="1"/>
  <c r="K14" i="43" a="1"/>
  <c r="K14" i="43" s="1"/>
  <c r="AP13" i="43" s="1"/>
  <c r="AQ62" i="43" s="1"/>
  <c r="J38" i="43" a="1"/>
  <c r="J38" i="43" s="1"/>
  <c r="AO37" i="43" s="1"/>
  <c r="AP70" i="43" s="1"/>
  <c r="L47" i="43" a="1"/>
  <c r="L47" i="43" s="1"/>
  <c r="AQ46" i="43" s="1"/>
  <c r="AR73" i="43" s="1"/>
  <c r="M55" i="44" a="1"/>
  <c r="M55" i="44" s="1"/>
  <c r="AK55" i="44" s="1"/>
  <c r="AL76" i="44" s="1"/>
  <c r="M11" i="43" a="1"/>
  <c r="M11" i="43" s="1"/>
  <c r="AR10" i="43" s="1"/>
  <c r="AS61" i="43" s="1"/>
  <c r="L33" i="43" a="1"/>
  <c r="L33" i="43" s="1"/>
  <c r="AC34" i="43" s="1"/>
  <c r="AD69" i="43" s="1"/>
  <c r="I40" i="43" a="1"/>
  <c r="I40" i="43" s="1"/>
  <c r="AG40" i="43" s="1"/>
  <c r="AH71" i="43" s="1"/>
  <c r="I53" i="43" a="1"/>
  <c r="I53" i="43" s="1"/>
  <c r="Y82" i="43" s="1"/>
  <c r="H55" i="44" a="1"/>
  <c r="H55" i="44" s="1"/>
  <c r="N4" i="43" a="1"/>
  <c r="N4" i="43" s="1"/>
  <c r="AL4" i="43" s="1"/>
  <c r="AM59" i="43" s="1"/>
  <c r="I19" i="43" a="1"/>
  <c r="I19" i="43" s="1"/>
  <c r="AG19" i="43" s="1"/>
  <c r="AH64" i="43" s="1"/>
  <c r="K39" i="43" a="1"/>
  <c r="K39" i="43" s="1"/>
  <c r="AB40" i="43" s="1"/>
  <c r="AC71" i="43" s="1"/>
  <c r="I50" i="43" a="1"/>
  <c r="I50" i="43" s="1"/>
  <c r="J53" i="44" a="1"/>
  <c r="J53" i="44" s="1"/>
  <c r="N17" i="43" a="1"/>
  <c r="N17" i="43" s="1"/>
  <c r="AS16" i="43" s="1"/>
  <c r="AT63" i="43" s="1"/>
  <c r="L18" i="43" a="1"/>
  <c r="L18" i="43" s="1"/>
  <c r="AC19" i="43" s="1"/>
  <c r="AD64" i="43" s="1"/>
  <c r="J16" i="43" a="1"/>
  <c r="J16" i="43" s="1"/>
  <c r="AH16" i="43" s="1"/>
  <c r="AI63" i="43" s="1"/>
  <c r="I32" i="43" a="1"/>
  <c r="I32" i="43" s="1"/>
  <c r="AN31" i="43" s="1"/>
  <c r="AO68" i="43" s="1"/>
  <c r="J44" i="44" a="1"/>
  <c r="J44" i="44" s="1"/>
  <c r="AO43" i="44" s="1"/>
  <c r="AP72" i="44" s="1"/>
  <c r="N35" i="43" a="1"/>
  <c r="N35" i="43" s="1"/>
  <c r="AS34" i="43" s="1"/>
  <c r="AT69" i="43" s="1"/>
  <c r="I4" i="43" a="1"/>
  <c r="I4" i="43" s="1"/>
  <c r="AG4" i="43" s="1"/>
  <c r="AH59" i="43" s="1"/>
  <c r="L25" i="43" a="1"/>
  <c r="L25" i="43" s="1"/>
  <c r="AJ25" i="43" s="1"/>
  <c r="AK66" i="43" s="1"/>
  <c r="H27" i="43" a="1"/>
  <c r="H27" i="43" s="1"/>
  <c r="M48" i="43" a="1"/>
  <c r="M48" i="43" s="1"/>
  <c r="AD49" i="43" s="1"/>
  <c r="AE74" i="43" s="1"/>
  <c r="N13" i="48" a="1"/>
  <c r="N13" i="48" s="1"/>
  <c r="AO13" i="48" s="1"/>
  <c r="AP62" i="48" s="1"/>
  <c r="I20" i="48" a="1"/>
  <c r="I20" i="48" s="1"/>
  <c r="AQ19" i="48" s="1"/>
  <c r="AR64" i="48" s="1"/>
  <c r="H54" i="48" a="1"/>
  <c r="H54" i="48" s="1"/>
  <c r="M27" i="47" a="1"/>
  <c r="M27" i="47" s="1"/>
  <c r="AD28" i="47" s="1"/>
  <c r="AE67" i="47" s="1"/>
  <c r="H5" i="47" a="1"/>
  <c r="H5" i="47" s="1"/>
  <c r="H35" i="47" a="1"/>
  <c r="H35" i="47" s="1"/>
  <c r="AM34" i="47" s="1"/>
  <c r="AN69" i="47" s="1"/>
  <c r="I54" i="47" a="1"/>
  <c r="I54" i="47" s="1"/>
  <c r="Z55" i="47" s="1"/>
  <c r="AA76" i="47" s="1"/>
  <c r="K24" i="46" a="1"/>
  <c r="K24" i="46" s="1"/>
  <c r="AB25" i="46" s="1"/>
  <c r="AC66" i="46" s="1"/>
  <c r="H20" i="46" a="1"/>
  <c r="H20" i="46" s="1"/>
  <c r="AM19" i="46" s="1"/>
  <c r="AN64" i="46" s="1"/>
  <c r="J6" i="48" a="1"/>
  <c r="J6" i="48" s="1"/>
  <c r="AD7" i="48" s="1"/>
  <c r="AE60" i="48" s="1"/>
  <c r="M34" i="48" a="1"/>
  <c r="M34" i="48" s="1"/>
  <c r="AN34" i="48" s="1"/>
  <c r="AO69" i="48" s="1"/>
  <c r="I25" i="48" a="1"/>
  <c r="I25" i="48" s="1"/>
  <c r="AJ25" i="48" s="1"/>
  <c r="AK66" i="48" s="1"/>
  <c r="K54" i="48" a="1"/>
  <c r="K54" i="48" s="1"/>
  <c r="AE55" i="48" s="1"/>
  <c r="AF76" i="48" s="1"/>
  <c r="J10" i="47" a="1"/>
  <c r="J10" i="47" s="1"/>
  <c r="AH10" i="47" s="1"/>
  <c r="AI61" i="47" s="1"/>
  <c r="H14" i="47" a="1"/>
  <c r="H14" i="47" s="1"/>
  <c r="P14" i="47" s="1"/>
  <c r="K25" i="47" a="1"/>
  <c r="K25" i="47" s="1"/>
  <c r="AI25" i="47" s="1"/>
  <c r="AJ66" i="47" s="1"/>
  <c r="J45" i="47" a="1"/>
  <c r="J45" i="47" s="1"/>
  <c r="AA46" i="47" s="1"/>
  <c r="AB73" i="47" s="1"/>
  <c r="J4" i="46" a="1"/>
  <c r="J4" i="46" s="1"/>
  <c r="AH4" i="46" s="1"/>
  <c r="AI59" i="46" s="1"/>
  <c r="N13" i="46" a="1"/>
  <c r="N13" i="46" s="1"/>
  <c r="AL13" i="46" s="1"/>
  <c r="AM62" i="46" s="1"/>
  <c r="L5" i="48" a="1"/>
  <c r="L5" i="48" s="1"/>
  <c r="AT4" i="48" s="1"/>
  <c r="AU59" i="48" s="1"/>
  <c r="L30" i="48" a="1"/>
  <c r="L30" i="48" s="1"/>
  <c r="AF31" i="48" s="1"/>
  <c r="AG68" i="48" s="1"/>
  <c r="M25" i="48" a="1"/>
  <c r="M25" i="48" s="1"/>
  <c r="AN25" i="48" s="1"/>
  <c r="AO66" i="48" s="1"/>
  <c r="I52" i="48" a="1"/>
  <c r="I52" i="48" s="1"/>
  <c r="AJ52" i="48" s="1"/>
  <c r="AK75" i="48" s="1"/>
  <c r="L13" i="47" a="1"/>
  <c r="L13" i="47" s="1"/>
  <c r="AJ13" i="47" s="1"/>
  <c r="AK62" i="47" s="1"/>
  <c r="M15" i="47" a="1"/>
  <c r="M15" i="47" s="1"/>
  <c r="AD16" i="47" s="1"/>
  <c r="AE63" i="47" s="1"/>
  <c r="I42" i="47" a="1"/>
  <c r="I42" i="47" s="1"/>
  <c r="Z43" i="47" s="1"/>
  <c r="AA72" i="47" s="1"/>
  <c r="I50" i="47" a="1"/>
  <c r="I50" i="47" s="1"/>
  <c r="O50" i="47" s="1"/>
  <c r="M10" i="46" a="1"/>
  <c r="M10" i="46" s="1"/>
  <c r="AK10" i="46" s="1"/>
  <c r="AL61" i="46" s="1"/>
  <c r="J20" i="46" a="1"/>
  <c r="J20" i="46" s="1"/>
  <c r="AO19" i="46" s="1"/>
  <c r="AP64" i="46" s="1"/>
  <c r="J12" i="48" a="1"/>
  <c r="J12" i="48" s="1"/>
  <c r="AD13" i="48" s="1"/>
  <c r="AE62" i="48" s="1"/>
  <c r="L19" i="48" a="1"/>
  <c r="L19" i="48" s="1"/>
  <c r="AM19" i="48" s="1"/>
  <c r="AN64" i="48" s="1"/>
  <c r="J42" i="48" a="1"/>
  <c r="J42" i="48" s="1"/>
  <c r="AD43" i="48" s="1"/>
  <c r="AE72" i="48" s="1"/>
  <c r="H9" i="47" a="1"/>
  <c r="H9" i="47" s="1"/>
  <c r="U9" i="47" s="1"/>
  <c r="L14" i="47" a="1"/>
  <c r="L14" i="47" s="1"/>
  <c r="AQ13" i="47" s="1"/>
  <c r="AR62" i="47" s="1"/>
  <c r="K42" i="47" a="1"/>
  <c r="K42" i="47" s="1"/>
  <c r="AB43" i="47" s="1"/>
  <c r="AC72" i="47" s="1"/>
  <c r="M42" i="47" a="1"/>
  <c r="M42" i="47" s="1"/>
  <c r="AD43" i="47" s="1"/>
  <c r="AE72" i="47" s="1"/>
  <c r="M50" i="47" a="1"/>
  <c r="M50" i="47" s="1"/>
  <c r="I12" i="46" a="1"/>
  <c r="I12" i="46" s="1"/>
  <c r="Z13" i="46" s="1"/>
  <c r="AA62" i="46" s="1"/>
  <c r="H40" i="46" a="1"/>
  <c r="H40" i="46" s="1"/>
  <c r="P40" i="46" s="1"/>
  <c r="H33" i="48" a="1"/>
  <c r="H33" i="48" s="1"/>
  <c r="K41" i="48" a="1"/>
  <c r="K41" i="48" s="1"/>
  <c r="AS40" i="48" s="1"/>
  <c r="AT71" i="48" s="1"/>
  <c r="J53" i="48" a="1"/>
  <c r="J53" i="48" s="1"/>
  <c r="K19" i="47" a="1"/>
  <c r="K19" i="47" s="1"/>
  <c r="AI19" i="47" s="1"/>
  <c r="AJ64" i="47" s="1"/>
  <c r="H41" i="43" a="1"/>
  <c r="H41" i="43" s="1"/>
  <c r="AM40" i="43" s="1"/>
  <c r="AN71" i="43" s="1"/>
  <c r="H5" i="43" a="1"/>
  <c r="H5" i="43" s="1"/>
  <c r="P5" i="43" s="1"/>
  <c r="I13" i="43" a="1"/>
  <c r="I13" i="43" s="1"/>
  <c r="AG13" i="43" s="1"/>
  <c r="AH62" i="43" s="1"/>
  <c r="K47" i="43" a="1"/>
  <c r="K47" i="43" s="1"/>
  <c r="AP46" i="43" s="1"/>
  <c r="AQ73" i="43" s="1"/>
  <c r="L43" i="43" a="1"/>
  <c r="L43" i="43" s="1"/>
  <c r="AJ43" i="43" s="1"/>
  <c r="AK72" i="43" s="1"/>
  <c r="I53" i="44" a="1"/>
  <c r="I53" i="44" s="1"/>
  <c r="H17" i="43" a="1"/>
  <c r="H17" i="43" s="1"/>
  <c r="O17" i="43" s="1"/>
  <c r="H25" i="43" a="1"/>
  <c r="H25" i="43" s="1"/>
  <c r="M49" i="43" a="1"/>
  <c r="M49" i="43" s="1"/>
  <c r="AK49" i="43" s="1"/>
  <c r="AL74" i="43" s="1"/>
  <c r="I54" i="43" a="1"/>
  <c r="I54" i="43" s="1"/>
  <c r="Z55" i="43" s="1"/>
  <c r="AA76" i="43" s="1"/>
  <c r="L49" i="44" a="1"/>
  <c r="L49" i="44" s="1"/>
  <c r="AJ49" i="44" s="1"/>
  <c r="AK74" i="44" s="1"/>
  <c r="N6" i="43" a="1"/>
  <c r="N6" i="43" s="1"/>
  <c r="AE7" i="43" s="1"/>
  <c r="AF60" i="43" s="1"/>
  <c r="N30" i="43" a="1"/>
  <c r="N30" i="43" s="1"/>
  <c r="AE31" i="43" s="1"/>
  <c r="AF68" i="43" s="1"/>
  <c r="M38" i="43" a="1"/>
  <c r="M38" i="43" s="1"/>
  <c r="AR37" i="43" s="1"/>
  <c r="AS70" i="43" s="1"/>
  <c r="N46" i="43" a="1"/>
  <c r="N46" i="43" s="1"/>
  <c r="AL46" i="43" s="1"/>
  <c r="AM73" i="43" s="1"/>
  <c r="H47" i="44" a="1"/>
  <c r="H47" i="44" s="1"/>
  <c r="O47" i="44" s="1"/>
  <c r="L3" i="43" a="1"/>
  <c r="L3" i="43" s="1"/>
  <c r="AC4" i="43" s="1"/>
  <c r="AD59" i="43" s="1"/>
  <c r="I17" i="43" a="1"/>
  <c r="I17" i="43" s="1"/>
  <c r="AN16" i="43" s="1"/>
  <c r="AO63" i="43" s="1"/>
  <c r="M24" i="43" a="1"/>
  <c r="M24" i="43" s="1"/>
  <c r="AD25" i="43" s="1"/>
  <c r="AE66" i="43" s="1"/>
  <c r="I33" i="43" a="1"/>
  <c r="I33" i="43" s="1"/>
  <c r="Z34" i="43" s="1"/>
  <c r="AA69" i="43" s="1"/>
  <c r="J56" i="43" a="1"/>
  <c r="J56" i="43" s="1"/>
  <c r="O56" i="43" s="1"/>
  <c r="N3" i="43" a="1"/>
  <c r="N3" i="43" s="1"/>
  <c r="AE4" i="43" s="1"/>
  <c r="AF59" i="43" s="1"/>
  <c r="H21" i="43" a="1"/>
  <c r="H21" i="43" s="1"/>
  <c r="U24" i="43" s="1"/>
  <c r="L42" i="43" a="1"/>
  <c r="L42" i="43" s="1"/>
  <c r="AC43" i="43" s="1"/>
  <c r="AD72" i="43" s="1"/>
  <c r="M50" i="43" a="1"/>
  <c r="M50" i="43" s="1"/>
  <c r="J50" i="43" a="1"/>
  <c r="J50" i="43" s="1"/>
  <c r="H11" i="43" a="1"/>
  <c r="H11" i="43" s="1"/>
  <c r="J18" i="43" a="1"/>
  <c r="J18" i="43" s="1"/>
  <c r="AA19" i="43" s="1"/>
  <c r="AB64" i="43" s="1"/>
  <c r="N16" i="43" a="1"/>
  <c r="N16" i="43" s="1"/>
  <c r="AL16" i="43" s="1"/>
  <c r="AM63" i="43" s="1"/>
  <c r="N29" i="43" a="1"/>
  <c r="N29" i="43" s="1"/>
  <c r="AS28" i="43" s="1"/>
  <c r="AT67" i="43" s="1"/>
  <c r="M47" i="43" a="1"/>
  <c r="M47" i="43" s="1"/>
  <c r="AR46" i="43" s="1"/>
  <c r="AS73" i="43" s="1"/>
  <c r="K54" i="44" a="1"/>
  <c r="K54" i="44" s="1"/>
  <c r="AB55" i="44" s="1"/>
  <c r="AC76" i="44" s="1"/>
  <c r="H9" i="43" a="1"/>
  <c r="H9" i="43" s="1"/>
  <c r="Y10" i="43" s="1"/>
  <c r="Z61" i="43" s="1"/>
  <c r="N20" i="43" a="1"/>
  <c r="N20" i="43" s="1"/>
  <c r="AS19" i="43" s="1"/>
  <c r="AT64" i="43" s="1"/>
  <c r="K30" i="43" a="1"/>
  <c r="K30" i="43" s="1"/>
  <c r="AB31" i="43" s="1"/>
  <c r="AC68" i="43" s="1"/>
  <c r="L27" i="43" a="1"/>
  <c r="L27" i="43" s="1"/>
  <c r="AC28" i="43" s="1"/>
  <c r="AD67" i="43" s="1"/>
  <c r="K41" i="44" a="1"/>
  <c r="K41" i="44" s="1"/>
  <c r="AP40" i="44" s="1"/>
  <c r="AQ71" i="44" s="1"/>
  <c r="H13" i="43" a="1"/>
  <c r="H13" i="43" s="1"/>
  <c r="I15" i="43" a="1"/>
  <c r="I15" i="43" s="1"/>
  <c r="Z16" i="43" s="1"/>
  <c r="AA63" i="43" s="1"/>
  <c r="I39" i="43" a="1"/>
  <c r="I39" i="43" s="1"/>
  <c r="Z40" i="43" s="1"/>
  <c r="AA71" i="43" s="1"/>
  <c r="K38" i="43" a="1"/>
  <c r="K38" i="43" s="1"/>
  <c r="AP37" i="43" s="1"/>
  <c r="AQ70" i="43" s="1"/>
  <c r="N48" i="43" a="1"/>
  <c r="N48" i="43" s="1"/>
  <c r="AE49" i="43" s="1"/>
  <c r="AF74" i="43" s="1"/>
  <c r="H21" i="48" a="1"/>
  <c r="H21" i="48" s="1"/>
  <c r="I44" i="48" a="1"/>
  <c r="I44" i="48" s="1"/>
  <c r="AQ43" i="48" s="1"/>
  <c r="AR72" i="48" s="1"/>
  <c r="I47" i="48" a="1"/>
  <c r="I47" i="48" s="1"/>
  <c r="AQ46" i="48" s="1"/>
  <c r="AR73" i="48" s="1"/>
  <c r="K8" i="47" a="1"/>
  <c r="K8" i="47" s="1"/>
  <c r="AP7" i="47" s="1"/>
  <c r="AQ60" i="47" s="1"/>
  <c r="J29" i="47" a="1"/>
  <c r="J29" i="47" s="1"/>
  <c r="AO28" i="47" s="1"/>
  <c r="AP67" i="47" s="1"/>
  <c r="H46" i="47" a="1"/>
  <c r="H46" i="47" s="1"/>
  <c r="P46" i="47" s="1"/>
  <c r="M55" i="47" a="1"/>
  <c r="M55" i="47" s="1"/>
  <c r="AK55" i="47" s="1"/>
  <c r="AL76" i="47" s="1"/>
  <c r="L10" i="46" a="1"/>
  <c r="L10" i="46" s="1"/>
  <c r="AJ10" i="46" s="1"/>
  <c r="AK61" i="46" s="1"/>
  <c r="I20" i="46" a="1"/>
  <c r="I20" i="46" s="1"/>
  <c r="AN19" i="46" s="1"/>
  <c r="AO64" i="46" s="1"/>
  <c r="K17" i="48" a="1"/>
  <c r="K17" i="48" s="1"/>
  <c r="AS16" i="48" s="1"/>
  <c r="AT63" i="48" s="1"/>
  <c r="L28" i="48" a="1"/>
  <c r="L28" i="48" s="1"/>
  <c r="AM28" i="48" s="1"/>
  <c r="AN67" i="48" s="1"/>
  <c r="M44" i="48" a="1"/>
  <c r="M44" i="48" s="1"/>
  <c r="AU43" i="48" s="1"/>
  <c r="AV72" i="48" s="1"/>
  <c r="H55" i="48" a="1"/>
  <c r="H55" i="48" s="1"/>
  <c r="O55" i="48" s="1"/>
  <c r="N15" i="47" a="1"/>
  <c r="N15" i="47" s="1"/>
  <c r="AE16" i="47" s="1"/>
  <c r="AF63" i="47" s="1"/>
  <c r="N29" i="47" a="1"/>
  <c r="N29" i="47" s="1"/>
  <c r="AS28" i="47" s="1"/>
  <c r="AT67" i="47" s="1"/>
  <c r="H39" i="47" a="1"/>
  <c r="H39" i="47" s="1"/>
  <c r="P39" i="47" s="1"/>
  <c r="M38" i="47" a="1"/>
  <c r="M38" i="47" s="1"/>
  <c r="AR37" i="47" s="1"/>
  <c r="AS70" i="47" s="1"/>
  <c r="K8" i="46" a="1"/>
  <c r="K8" i="46" s="1"/>
  <c r="AP7" i="46" s="1"/>
  <c r="AQ60" i="46" s="1"/>
  <c r="L15" i="46" a="1"/>
  <c r="L15" i="46" s="1"/>
  <c r="AC16" i="46" s="1"/>
  <c r="AD63" i="46" s="1"/>
  <c r="K15" i="48" a="1"/>
  <c r="K15" i="48" s="1"/>
  <c r="AE16" i="48" s="1"/>
  <c r="AF63" i="48" s="1"/>
  <c r="M23" i="48" a="1"/>
  <c r="M23" i="48" s="1"/>
  <c r="AU22" i="48" s="1"/>
  <c r="AV65" i="48" s="1"/>
  <c r="M39" i="48" a="1"/>
  <c r="M39" i="48" s="1"/>
  <c r="AG40" i="48" s="1"/>
  <c r="AH71" i="48" s="1"/>
  <c r="K53" i="48" a="1"/>
  <c r="K53" i="48" s="1"/>
  <c r="L12" i="47" a="1"/>
  <c r="L12" i="47" s="1"/>
  <c r="AC13" i="47" s="1"/>
  <c r="AD62" i="47" s="1"/>
  <c r="H29" i="47" a="1"/>
  <c r="H29" i="47" s="1"/>
  <c r="AM28" i="47" s="1"/>
  <c r="AN67" i="47" s="1"/>
  <c r="M37" i="47" a="1"/>
  <c r="M37" i="47" s="1"/>
  <c r="AK37" i="47" s="1"/>
  <c r="AL70" i="47" s="1"/>
  <c r="H53" i="47" a="1"/>
  <c r="H53" i="47" s="1"/>
  <c r="K11" i="46" a="1"/>
  <c r="K11" i="46" s="1"/>
  <c r="AP10" i="46" s="1"/>
  <c r="AQ61" i="46" s="1"/>
  <c r="K31" i="46" a="1"/>
  <c r="K31" i="46" s="1"/>
  <c r="AI31" i="46" s="1"/>
  <c r="AJ68" i="46" s="1"/>
  <c r="N17" i="48" a="1"/>
  <c r="N17" i="48" s="1"/>
  <c r="AV16" i="48" s="1"/>
  <c r="AW63" i="48" s="1"/>
  <c r="I40" i="48" a="1"/>
  <c r="I40" i="48" s="1"/>
  <c r="AJ40" i="48" s="1"/>
  <c r="AK71" i="48" s="1"/>
  <c r="H44" i="48" a="1"/>
  <c r="H44" i="48" s="1"/>
  <c r="H19" i="47" a="1"/>
  <c r="H19" i="47" s="1"/>
  <c r="AF19" i="47" s="1"/>
  <c r="AG64" i="47" s="1"/>
  <c r="K17" i="47" a="1"/>
  <c r="K17" i="47" s="1"/>
  <c r="AP16" i="47" s="1"/>
  <c r="AQ63" i="47" s="1"/>
  <c r="I28" i="47" a="1"/>
  <c r="I28" i="47" s="1"/>
  <c r="AG28" i="47" s="1"/>
  <c r="AH67" i="47" s="1"/>
  <c r="J41" i="47" a="1"/>
  <c r="J41" i="47" s="1"/>
  <c r="AO40" i="47" s="1"/>
  <c r="AP71" i="47" s="1"/>
  <c r="L53" i="47" a="1"/>
  <c r="L53" i="47" s="1"/>
  <c r="N11" i="46" a="1"/>
  <c r="N11" i="46" s="1"/>
  <c r="AS10" i="46" s="1"/>
  <c r="AT61" i="46" s="1"/>
  <c r="M4" i="48" a="1"/>
  <c r="M4" i="48" s="1"/>
  <c r="AN4" i="48" s="1"/>
  <c r="AO59" i="48" s="1"/>
  <c r="H40" i="48" a="1"/>
  <c r="H40" i="48" s="1"/>
  <c r="AI40" i="48" s="1"/>
  <c r="AJ71" i="48" s="1"/>
  <c r="L25" i="48" a="1"/>
  <c r="L25" i="48" s="1"/>
  <c r="AM25" i="48" s="1"/>
  <c r="AN66" i="48" s="1"/>
  <c r="H56" i="48" a="1"/>
  <c r="H56" i="48" s="1"/>
  <c r="AF25" i="44"/>
  <c r="AG66" i="44" s="1"/>
  <c r="P25" i="44"/>
  <c r="O25" i="44"/>
  <c r="AF22" i="43"/>
  <c r="AG65" i="43" s="1"/>
  <c r="P22" i="43"/>
  <c r="O22" i="43"/>
  <c r="AB7" i="53"/>
  <c r="AC60" i="53" s="1"/>
  <c r="Y40" i="44"/>
  <c r="Z71" i="44" s="1"/>
  <c r="P39" i="44"/>
  <c r="O39" i="44"/>
  <c r="AM31" i="50"/>
  <c r="AN68" i="50" s="1"/>
  <c r="P32" i="50"/>
  <c r="O32" i="50"/>
  <c r="AF16" i="51"/>
  <c r="AG63" i="51" s="1"/>
  <c r="P16" i="51"/>
  <c r="O16" i="51"/>
  <c r="Y25" i="47"/>
  <c r="Z66" i="47" s="1"/>
  <c r="P24" i="47"/>
  <c r="O24" i="47"/>
  <c r="AM19" i="45"/>
  <c r="AN64" i="45" s="1"/>
  <c r="P20" i="45"/>
  <c r="O20" i="45"/>
  <c r="AF16" i="47"/>
  <c r="AG63" i="47" s="1"/>
  <c r="P16" i="47"/>
  <c r="O16" i="47"/>
  <c r="AM19" i="52"/>
  <c r="AN64" i="52" s="1"/>
  <c r="P20" i="52"/>
  <c r="O20" i="52"/>
  <c r="AF49" i="43"/>
  <c r="AG74" i="43" s="1"/>
  <c r="P49" i="43"/>
  <c r="P9" i="46"/>
  <c r="Y10" i="46"/>
  <c r="Z61" i="46" s="1"/>
  <c r="O9" i="46"/>
  <c r="AP40" i="53"/>
  <c r="AQ71" i="53" s="1"/>
  <c r="Y40" i="51"/>
  <c r="Z71" i="51" s="1"/>
  <c r="P39" i="51"/>
  <c r="O39" i="51"/>
  <c r="Q39" i="51" s="1"/>
  <c r="AP4" i="48"/>
  <c r="AQ59" i="48" s="1"/>
  <c r="O5" i="48"/>
  <c r="AE52" i="53"/>
  <c r="AF75" i="53" s="1"/>
  <c r="AB84" i="53"/>
  <c r="AF7" i="50"/>
  <c r="AG60" i="50" s="1"/>
  <c r="P7" i="50"/>
  <c r="O7" i="50"/>
  <c r="AP55" i="53"/>
  <c r="AQ76" i="53" s="1"/>
  <c r="AI55" i="53"/>
  <c r="AJ76" i="53" s="1"/>
  <c r="AP13" i="53"/>
  <c r="AQ62" i="53" s="1"/>
  <c r="AB25" i="53"/>
  <c r="AC66" i="53" s="1"/>
  <c r="AM52" i="43"/>
  <c r="AN75" i="43" s="1"/>
  <c r="AM13" i="44"/>
  <c r="AN62" i="44" s="1"/>
  <c r="P14" i="44"/>
  <c r="O14" i="44"/>
  <c r="AM13" i="52"/>
  <c r="AN62" i="52" s="1"/>
  <c r="P14" i="52"/>
  <c r="O14" i="52"/>
  <c r="AP37" i="48"/>
  <c r="AQ70" i="48" s="1"/>
  <c r="P38" i="48"/>
  <c r="O38" i="48"/>
  <c r="AM49" i="43"/>
  <c r="AN74" i="43" s="1"/>
  <c r="AP49" i="48"/>
  <c r="AQ74" i="48" s="1"/>
  <c r="Y10" i="51"/>
  <c r="Z61" i="51" s="1"/>
  <c r="P9" i="51"/>
  <c r="U9" i="51"/>
  <c r="O9" i="51"/>
  <c r="AM40" i="47"/>
  <c r="AN71" i="47" s="1"/>
  <c r="Y22" i="45"/>
  <c r="Z65" i="45" s="1"/>
  <c r="P21" i="45"/>
  <c r="O21" i="45"/>
  <c r="AF28" i="47"/>
  <c r="AG67" i="47" s="1"/>
  <c r="AM49" i="44"/>
  <c r="AN74" i="44" s="1"/>
  <c r="P50" i="44"/>
  <c r="O50" i="44"/>
  <c r="O32" i="47"/>
  <c r="AM31" i="47"/>
  <c r="AN68" i="47" s="1"/>
  <c r="P32" i="47"/>
  <c r="Y49" i="45"/>
  <c r="Z74" i="45" s="1"/>
  <c r="P48" i="45"/>
  <c r="O48" i="45"/>
  <c r="Y4" i="43"/>
  <c r="Z59" i="43" s="1"/>
  <c r="AP19" i="53"/>
  <c r="AQ64" i="53" s="1"/>
  <c r="Y19" i="44"/>
  <c r="Z64" i="44" s="1"/>
  <c r="U18" i="44"/>
  <c r="P18" i="44"/>
  <c r="O18" i="44"/>
  <c r="Y22" i="51"/>
  <c r="Z65" i="51" s="1"/>
  <c r="P21" i="51"/>
  <c r="O21" i="51"/>
  <c r="Q21" i="51" s="1"/>
  <c r="AB4" i="48"/>
  <c r="AC59" i="48" s="1"/>
  <c r="P3" i="48"/>
  <c r="AM31" i="45"/>
  <c r="AN68" i="45" s="1"/>
  <c r="P32" i="45"/>
  <c r="O32" i="45"/>
  <c r="Y55" i="51"/>
  <c r="Z76" i="51" s="1"/>
  <c r="P54" i="51"/>
  <c r="U54" i="51"/>
  <c r="O54" i="51"/>
  <c r="AF40" i="52"/>
  <c r="AG71" i="52" s="1"/>
  <c r="P40" i="52"/>
  <c r="O40" i="52"/>
  <c r="Y22" i="46"/>
  <c r="Z65" i="46" s="1"/>
  <c r="P21" i="46"/>
  <c r="Y43" i="44"/>
  <c r="Z72" i="44" s="1"/>
  <c r="P42" i="44"/>
  <c r="O42" i="44"/>
  <c r="AF22" i="44"/>
  <c r="AG65" i="44" s="1"/>
  <c r="P22" i="44"/>
  <c r="O22" i="44"/>
  <c r="AB43" i="48"/>
  <c r="AC72" i="48" s="1"/>
  <c r="AF19" i="52"/>
  <c r="AG64" i="52" s="1"/>
  <c r="P19" i="52"/>
  <c r="O19" i="52"/>
  <c r="AF49" i="47"/>
  <c r="AG74" i="47" s="1"/>
  <c r="P49" i="47"/>
  <c r="O49" i="47"/>
  <c r="AF16" i="46"/>
  <c r="AG63" i="46" s="1"/>
  <c r="P16" i="46"/>
  <c r="O16" i="46"/>
  <c r="AM37" i="51"/>
  <c r="AN70" i="51" s="1"/>
  <c r="P38" i="51"/>
  <c r="O38" i="51"/>
  <c r="P38" i="52"/>
  <c r="O38" i="52"/>
  <c r="AM31" i="43"/>
  <c r="AN68" i="43" s="1"/>
  <c r="O32" i="43"/>
  <c r="AM49" i="47"/>
  <c r="AN74" i="47" s="1"/>
  <c r="P50" i="47"/>
  <c r="AM52" i="52"/>
  <c r="AN75" i="52" s="1"/>
  <c r="P53" i="52"/>
  <c r="O53" i="52"/>
  <c r="AP37" i="53"/>
  <c r="AQ70" i="53" s="1"/>
  <c r="Y22" i="44"/>
  <c r="Z65" i="44" s="1"/>
  <c r="P21" i="44"/>
  <c r="O21" i="44"/>
  <c r="AB52" i="52"/>
  <c r="AC75" i="52" s="1"/>
  <c r="Y84" i="52"/>
  <c r="AM7" i="52"/>
  <c r="AN60" i="52" s="1"/>
  <c r="P8" i="52"/>
  <c r="O8" i="52"/>
  <c r="AF10" i="52"/>
  <c r="AG61" i="52" s="1"/>
  <c r="P10" i="52"/>
  <c r="O10" i="52"/>
  <c r="AF31" i="47"/>
  <c r="AG68" i="47" s="1"/>
  <c r="P31" i="47"/>
  <c r="O31" i="47"/>
  <c r="AF37" i="45"/>
  <c r="AG70" i="45" s="1"/>
  <c r="P37" i="45"/>
  <c r="O37" i="45"/>
  <c r="AP52" i="53"/>
  <c r="AQ75" i="53" s="1"/>
  <c r="AM34" i="52"/>
  <c r="AN69" i="52" s="1"/>
  <c r="P35" i="52"/>
  <c r="O35" i="52"/>
  <c r="Y40" i="52"/>
  <c r="Z71" i="52" s="1"/>
  <c r="P39" i="52"/>
  <c r="O39" i="52"/>
  <c r="Q39" i="52" s="1"/>
  <c r="AF34" i="43"/>
  <c r="AG69" i="43" s="1"/>
  <c r="P34" i="43"/>
  <c r="O34" i="43"/>
  <c r="AB52" i="43"/>
  <c r="AC75" i="43" s="1"/>
  <c r="Y84" i="43"/>
  <c r="AF7" i="44"/>
  <c r="AG60" i="44" s="1"/>
  <c r="P7" i="44"/>
  <c r="O7" i="44"/>
  <c r="AP25" i="53"/>
  <c r="AQ66" i="53" s="1"/>
  <c r="AF16" i="43"/>
  <c r="AG63" i="43" s="1"/>
  <c r="AB25" i="48"/>
  <c r="AC66" i="48" s="1"/>
  <c r="P24" i="48"/>
  <c r="O24" i="48"/>
  <c r="AI10" i="48"/>
  <c r="AJ61" i="48" s="1"/>
  <c r="P10" i="48"/>
  <c r="O10" i="48"/>
  <c r="AM37" i="44"/>
  <c r="AN70" i="44" s="1"/>
  <c r="P38" i="44"/>
  <c r="O38" i="44"/>
  <c r="AI10" i="53"/>
  <c r="AJ61" i="53" s="1"/>
  <c r="AF49" i="44"/>
  <c r="AG74" i="44" s="1"/>
  <c r="P49" i="44"/>
  <c r="O49" i="44"/>
  <c r="AF55" i="51"/>
  <c r="AG76" i="51" s="1"/>
  <c r="P55" i="51"/>
  <c r="O55" i="51"/>
  <c r="AF55" i="43"/>
  <c r="AG76" i="43" s="1"/>
  <c r="P55" i="43"/>
  <c r="AG52" i="53"/>
  <c r="AH75" i="53" s="1"/>
  <c r="AB86" i="53"/>
  <c r="Y7" i="49"/>
  <c r="Z60" i="49" s="1"/>
  <c r="U6" i="49"/>
  <c r="V3" i="49" s="1"/>
  <c r="P6" i="49"/>
  <c r="O6" i="49"/>
  <c r="Q6" i="49" s="1"/>
  <c r="AF7" i="52"/>
  <c r="AG60" i="52" s="1"/>
  <c r="AD52" i="47"/>
  <c r="AE75" i="47" s="1"/>
  <c r="Y86" i="47"/>
  <c r="AM49" i="45"/>
  <c r="AN74" i="45" s="1"/>
  <c r="P50" i="45"/>
  <c r="O50" i="45"/>
  <c r="AB52" i="49"/>
  <c r="AC75" i="49" s="1"/>
  <c r="Y84" i="49"/>
  <c r="Y19" i="49"/>
  <c r="Z64" i="49" s="1"/>
  <c r="U18" i="49"/>
  <c r="P18" i="49"/>
  <c r="O18" i="49"/>
  <c r="P45" i="48"/>
  <c r="Y25" i="52"/>
  <c r="Z66" i="52" s="1"/>
  <c r="U24" i="52"/>
  <c r="O24" i="52"/>
  <c r="AI28" i="53"/>
  <c r="AJ67" i="53" s="1"/>
  <c r="AM55" i="52"/>
  <c r="AN76" i="52" s="1"/>
  <c r="P56" i="52"/>
  <c r="O56" i="52"/>
  <c r="AM28" i="44"/>
  <c r="AN67" i="44" s="1"/>
  <c r="P29" i="44"/>
  <c r="O29" i="44"/>
  <c r="Y83" i="51"/>
  <c r="AA52" i="51"/>
  <c r="AB75" i="51" s="1"/>
  <c r="P30" i="51"/>
  <c r="Y31" i="51"/>
  <c r="Z68" i="51" s="1"/>
  <c r="O30" i="51"/>
  <c r="P31" i="51"/>
  <c r="AF31" i="51"/>
  <c r="AG68" i="51" s="1"/>
  <c r="O31" i="51"/>
  <c r="P32" i="51"/>
  <c r="O32" i="51"/>
  <c r="AM31" i="51"/>
  <c r="AN68" i="51" s="1"/>
  <c r="P13" i="51"/>
  <c r="O13" i="51"/>
  <c r="AF13" i="51"/>
  <c r="AG62" i="51" s="1"/>
  <c r="AF49" i="52"/>
  <c r="AG74" i="52" s="1"/>
  <c r="O51" i="52"/>
  <c r="P51" i="52"/>
  <c r="Y52" i="52"/>
  <c r="Z75" i="52" s="1"/>
  <c r="P30" i="52"/>
  <c r="Y31" i="52"/>
  <c r="Z68" i="52" s="1"/>
  <c r="P15" i="52"/>
  <c r="O15" i="52"/>
  <c r="Y16" i="52"/>
  <c r="Z63" i="52" s="1"/>
  <c r="AP34" i="53"/>
  <c r="AQ69" i="53" s="1"/>
  <c r="AP7" i="53"/>
  <c r="AQ60" i="53" s="1"/>
  <c r="Y87" i="51"/>
  <c r="AE52" i="51"/>
  <c r="AF75" i="51" s="1"/>
  <c r="P43" i="51"/>
  <c r="AF43" i="51"/>
  <c r="AG72" i="51" s="1"/>
  <c r="O43" i="51"/>
  <c r="AM4" i="51"/>
  <c r="AN59" i="51" s="1"/>
  <c r="P5" i="51"/>
  <c r="O5" i="51"/>
  <c r="Y55" i="52"/>
  <c r="Z76" i="52" s="1"/>
  <c r="O54" i="52"/>
  <c r="P52" i="52"/>
  <c r="Y81" i="52"/>
  <c r="AF52" i="52"/>
  <c r="AG75" i="52" s="1"/>
  <c r="O52" i="52"/>
  <c r="P48" i="52"/>
  <c r="Y49" i="52"/>
  <c r="Z74" i="52" s="1"/>
  <c r="O48" i="52"/>
  <c r="Y85" i="52"/>
  <c r="AC52" i="52"/>
  <c r="AD75" i="52" s="1"/>
  <c r="P42" i="52"/>
  <c r="U42" i="52"/>
  <c r="O42" i="52"/>
  <c r="AF4" i="52"/>
  <c r="AG59" i="52" s="1"/>
  <c r="P13" i="52"/>
  <c r="O13" i="52"/>
  <c r="AF13" i="52"/>
  <c r="AG62" i="52" s="1"/>
  <c r="AD52" i="53"/>
  <c r="AE75" i="53" s="1"/>
  <c r="AB83" i="53"/>
  <c r="AI34" i="53"/>
  <c r="AJ69" i="53" s="1"/>
  <c r="U51" i="51"/>
  <c r="P51" i="51"/>
  <c r="O51" i="51"/>
  <c r="Q51" i="51" s="1"/>
  <c r="Y52" i="51"/>
  <c r="Z75" i="51" s="1"/>
  <c r="P36" i="51"/>
  <c r="U36" i="51"/>
  <c r="Y37" i="51"/>
  <c r="Z70" i="51" s="1"/>
  <c r="O36" i="51"/>
  <c r="P10" i="51"/>
  <c r="AF10" i="51"/>
  <c r="AG61" i="51" s="1"/>
  <c r="O10" i="51"/>
  <c r="P29" i="51"/>
  <c r="AM28" i="51"/>
  <c r="AN67" i="51" s="1"/>
  <c r="O29" i="51"/>
  <c r="Y46" i="52"/>
  <c r="Z73" i="52" s="1"/>
  <c r="P45" i="52"/>
  <c r="O45" i="52"/>
  <c r="P26" i="52"/>
  <c r="AM25" i="52"/>
  <c r="AN66" i="52" s="1"/>
  <c r="O26" i="52"/>
  <c r="P21" i="52"/>
  <c r="Y22" i="52"/>
  <c r="Z65" i="52" s="1"/>
  <c r="O21" i="52"/>
  <c r="AF31" i="52"/>
  <c r="AG68" i="52" s="1"/>
  <c r="O31" i="52"/>
  <c r="AH52" i="53"/>
  <c r="AI75" i="53" s="1"/>
  <c r="AB82" i="53"/>
  <c r="AC52" i="53"/>
  <c r="AD75" i="53" s="1"/>
  <c r="Y85" i="51"/>
  <c r="AC52" i="51"/>
  <c r="AD75" i="51" s="1"/>
  <c r="O42" i="51"/>
  <c r="P42" i="51"/>
  <c r="U42" i="51"/>
  <c r="Y43" i="51"/>
  <c r="Z72" i="51" s="1"/>
  <c r="P40" i="51"/>
  <c r="AF40" i="51"/>
  <c r="AG71" i="51" s="1"/>
  <c r="O40" i="51"/>
  <c r="P34" i="51"/>
  <c r="O34" i="51"/>
  <c r="AF34" i="51"/>
  <c r="AG69" i="51" s="1"/>
  <c r="P8" i="51"/>
  <c r="AM7" i="51"/>
  <c r="AN60" i="51" s="1"/>
  <c r="O8" i="51"/>
  <c r="U33" i="51"/>
  <c r="P33" i="51"/>
  <c r="O33" i="51"/>
  <c r="Y34" i="51"/>
  <c r="Z69" i="51" s="1"/>
  <c r="AM52" i="51"/>
  <c r="AN75" i="51" s="1"/>
  <c r="P53" i="51"/>
  <c r="O53" i="51"/>
  <c r="Z52" i="51"/>
  <c r="AA75" i="51" s="1"/>
  <c r="Y82" i="51"/>
  <c r="AM49" i="52"/>
  <c r="AN74" i="52" s="1"/>
  <c r="P37" i="52"/>
  <c r="O37" i="52"/>
  <c r="AF37" i="52"/>
  <c r="AG70" i="52" s="1"/>
  <c r="P23" i="52"/>
  <c r="O23" i="52"/>
  <c r="AM22" i="52"/>
  <c r="AN65" i="52" s="1"/>
  <c r="P25" i="52"/>
  <c r="AF25" i="52"/>
  <c r="AG66" i="52" s="1"/>
  <c r="O25" i="52"/>
  <c r="AB37" i="53"/>
  <c r="AC70" i="53" s="1"/>
  <c r="AP28" i="53"/>
  <c r="AQ67" i="53" s="1"/>
  <c r="AI49" i="53"/>
  <c r="AJ74" i="53" s="1"/>
  <c r="AB49" i="53"/>
  <c r="AC74" i="53" s="1"/>
  <c r="P52" i="51"/>
  <c r="AF52" i="51"/>
  <c r="AG75" i="51" s="1"/>
  <c r="O52" i="51"/>
  <c r="Y81" i="51"/>
  <c r="P45" i="51"/>
  <c r="U45" i="51"/>
  <c r="O45" i="51"/>
  <c r="Y46" i="51"/>
  <c r="Z73" i="51" s="1"/>
  <c r="P6" i="51"/>
  <c r="U6" i="51"/>
  <c r="Y7" i="51"/>
  <c r="Z60" i="51" s="1"/>
  <c r="O6" i="51"/>
  <c r="Q6" i="51" s="1"/>
  <c r="P14" i="51"/>
  <c r="AM13" i="51"/>
  <c r="AN62" i="51" s="1"/>
  <c r="O14" i="51"/>
  <c r="P18" i="51"/>
  <c r="U18" i="51"/>
  <c r="O18" i="51"/>
  <c r="Y19" i="51"/>
  <c r="Z64" i="51" s="1"/>
  <c r="P47" i="52"/>
  <c r="AM46" i="52"/>
  <c r="AN73" i="52" s="1"/>
  <c r="O47" i="52"/>
  <c r="P6" i="52"/>
  <c r="O6" i="52"/>
  <c r="Y7" i="52"/>
  <c r="Z60" i="52" s="1"/>
  <c r="AB85" i="53"/>
  <c r="AF52" i="53"/>
  <c r="AG75" i="53" s="1"/>
  <c r="AI40" i="53"/>
  <c r="AJ71" i="53" s="1"/>
  <c r="P46" i="51"/>
  <c r="AF46" i="51"/>
  <c r="AG73" i="51" s="1"/>
  <c r="O46" i="51"/>
  <c r="Y25" i="51"/>
  <c r="Z66" i="51" s="1"/>
  <c r="O24" i="51"/>
  <c r="U24" i="51"/>
  <c r="P24" i="51"/>
  <c r="P7" i="51"/>
  <c r="O7" i="51"/>
  <c r="AF7" i="51"/>
  <c r="AG60" i="51" s="1"/>
  <c r="P17" i="51"/>
  <c r="AM16" i="51"/>
  <c r="AN63" i="51" s="1"/>
  <c r="O17" i="51"/>
  <c r="Y4" i="51"/>
  <c r="Z59" i="51" s="1"/>
  <c r="P3" i="51"/>
  <c r="O3" i="51"/>
  <c r="Q3" i="51" s="1"/>
  <c r="Y28" i="51"/>
  <c r="Z67" i="51" s="1"/>
  <c r="P27" i="51"/>
  <c r="U27" i="51"/>
  <c r="O27" i="51"/>
  <c r="AM40" i="52"/>
  <c r="AN71" i="52" s="1"/>
  <c r="O41" i="52"/>
  <c r="P32" i="52"/>
  <c r="AM31" i="52"/>
  <c r="AN68" i="52" s="1"/>
  <c r="O32" i="52"/>
  <c r="AP46" i="53"/>
  <c r="AQ73" i="53" s="1"/>
  <c r="AB34" i="53"/>
  <c r="AC69" i="53" s="1"/>
  <c r="P20" i="51"/>
  <c r="AM19" i="51"/>
  <c r="AN64" i="51" s="1"/>
  <c r="O20" i="51"/>
  <c r="AM22" i="51"/>
  <c r="AN65" i="51" s="1"/>
  <c r="P23" i="51"/>
  <c r="O23" i="51"/>
  <c r="Y82" i="52"/>
  <c r="Z52" i="52"/>
  <c r="AA75" i="52" s="1"/>
  <c r="Y83" i="52"/>
  <c r="AA52" i="52"/>
  <c r="AB75" i="52" s="1"/>
  <c r="Y37" i="52"/>
  <c r="Z70" i="52" s="1"/>
  <c r="P27" i="52"/>
  <c r="O27" i="52"/>
  <c r="Y28" i="52"/>
  <c r="Z67" i="52" s="1"/>
  <c r="U27" i="52"/>
  <c r="P28" i="52"/>
  <c r="O28" i="52"/>
  <c r="AF28" i="52"/>
  <c r="AG67" i="52" s="1"/>
  <c r="P29" i="52"/>
  <c r="O29" i="52"/>
  <c r="AM28" i="52"/>
  <c r="AN67" i="52" s="1"/>
  <c r="AP49" i="53"/>
  <c r="AQ74" i="53" s="1"/>
  <c r="AB43" i="53"/>
  <c r="AC72" i="53" s="1"/>
  <c r="AI46" i="53"/>
  <c r="AJ73" i="53" s="1"/>
  <c r="AB46" i="53"/>
  <c r="AC73" i="53" s="1"/>
  <c r="P41" i="51"/>
  <c r="O41" i="51"/>
  <c r="AM40" i="51"/>
  <c r="AN71" i="51" s="1"/>
  <c r="P22" i="51"/>
  <c r="O22" i="51"/>
  <c r="AF22" i="51"/>
  <c r="AG65" i="51" s="1"/>
  <c r="P4" i="51"/>
  <c r="AF4" i="51"/>
  <c r="AG59" i="51" s="1"/>
  <c r="O4" i="51"/>
  <c r="P11" i="51"/>
  <c r="O11" i="51"/>
  <c r="AM10" i="51"/>
  <c r="AN61" i="51" s="1"/>
  <c r="AE52" i="52"/>
  <c r="AF75" i="52" s="1"/>
  <c r="Y87" i="52"/>
  <c r="P22" i="52"/>
  <c r="AF22" i="52"/>
  <c r="AG65" i="52" s="1"/>
  <c r="O22" i="52"/>
  <c r="P16" i="52"/>
  <c r="O16" i="52"/>
  <c r="AF16" i="52"/>
  <c r="AG63" i="52" s="1"/>
  <c r="P12" i="52"/>
  <c r="Y13" i="52"/>
  <c r="Z62" i="52" s="1"/>
  <c r="O12" i="52"/>
  <c r="P5" i="52"/>
  <c r="O5" i="52"/>
  <c r="AM4" i="52"/>
  <c r="AN59" i="52" s="1"/>
  <c r="AB55" i="53"/>
  <c r="AC76" i="53" s="1"/>
  <c r="AI52" i="53"/>
  <c r="AJ75" i="53" s="1"/>
  <c r="AB81" i="53"/>
  <c r="AI22" i="53"/>
  <c r="AJ65" i="53" s="1"/>
  <c r="AP10" i="53"/>
  <c r="AQ61" i="53" s="1"/>
  <c r="AI19" i="53"/>
  <c r="AJ64" i="53" s="1"/>
  <c r="AI4" i="53"/>
  <c r="AJ59" i="53" s="1"/>
  <c r="Y19" i="52"/>
  <c r="Z64" i="52" s="1"/>
  <c r="O18" i="52"/>
  <c r="P18" i="52"/>
  <c r="U18" i="52"/>
  <c r="AF46" i="52"/>
  <c r="AG73" i="52" s="1"/>
  <c r="P46" i="52"/>
  <c r="O46" i="52"/>
  <c r="AF25" i="51"/>
  <c r="AG66" i="51" s="1"/>
  <c r="P25" i="51"/>
  <c r="O25" i="51"/>
  <c r="AM19" i="50"/>
  <c r="AN64" i="50" s="1"/>
  <c r="P20" i="50"/>
  <c r="O20" i="50"/>
  <c r="AM52" i="46"/>
  <c r="AN75" i="46" s="1"/>
  <c r="P53" i="46"/>
  <c r="O53" i="46"/>
  <c r="AM13" i="45"/>
  <c r="AN62" i="45" s="1"/>
  <c r="P14" i="45"/>
  <c r="O14" i="45"/>
  <c r="P26" i="50"/>
  <c r="AM25" i="50"/>
  <c r="AN66" i="50" s="1"/>
  <c r="O26" i="50"/>
  <c r="AF22" i="47"/>
  <c r="AG65" i="47" s="1"/>
  <c r="P22" i="47"/>
  <c r="O22" i="47"/>
  <c r="Y4" i="52"/>
  <c r="Z59" i="52" s="1"/>
  <c r="Y13" i="50"/>
  <c r="Z62" i="50" s="1"/>
  <c r="P12" i="50"/>
  <c r="O12" i="50"/>
  <c r="Q12" i="50" s="1"/>
  <c r="AF34" i="52"/>
  <c r="AG69" i="52" s="1"/>
  <c r="P34" i="52"/>
  <c r="O34" i="52"/>
  <c r="AM34" i="51"/>
  <c r="AN69" i="51" s="1"/>
  <c r="P35" i="51"/>
  <c r="O35" i="51"/>
  <c r="AM16" i="52"/>
  <c r="AN63" i="52" s="1"/>
  <c r="O17" i="52"/>
  <c r="AM4" i="49"/>
  <c r="AN59" i="49" s="1"/>
  <c r="P5" i="49"/>
  <c r="O5" i="49"/>
  <c r="AP46" i="48"/>
  <c r="AQ73" i="48" s="1"/>
  <c r="AM19" i="47"/>
  <c r="AN64" i="47" s="1"/>
  <c r="P20" i="47"/>
  <c r="O20" i="47"/>
  <c r="Y31" i="46"/>
  <c r="Z68" i="46" s="1"/>
  <c r="P30" i="46"/>
  <c r="O30" i="46"/>
  <c r="AM28" i="43"/>
  <c r="AN67" i="43" s="1"/>
  <c r="O29" i="43"/>
  <c r="Y28" i="46"/>
  <c r="Z67" i="46" s="1"/>
  <c r="O27" i="46"/>
  <c r="U27" i="46"/>
  <c r="P27" i="46"/>
  <c r="AF7" i="45"/>
  <c r="AG60" i="45" s="1"/>
  <c r="P7" i="45"/>
  <c r="O7" i="45"/>
  <c r="Y52" i="45"/>
  <c r="Z75" i="45" s="1"/>
  <c r="U51" i="45"/>
  <c r="P51" i="45"/>
  <c r="O51" i="45"/>
  <c r="Q51" i="45" s="1"/>
  <c r="AM19" i="43"/>
  <c r="AN64" i="43" s="1"/>
  <c r="AF4" i="50"/>
  <c r="AG59" i="50" s="1"/>
  <c r="P4" i="50"/>
  <c r="O4" i="50"/>
  <c r="AM43" i="52"/>
  <c r="AN72" i="52" s="1"/>
  <c r="P44" i="52"/>
  <c r="O44" i="52"/>
  <c r="AM49" i="51"/>
  <c r="AN74" i="51" s="1"/>
  <c r="P50" i="51"/>
  <c r="O50" i="51"/>
  <c r="AM31" i="49"/>
  <c r="AN68" i="49" s="1"/>
  <c r="P32" i="49"/>
  <c r="O32" i="49"/>
  <c r="AP7" i="48"/>
  <c r="AQ60" i="48" s="1"/>
  <c r="P8" i="48"/>
  <c r="O8" i="48"/>
  <c r="AF37" i="46"/>
  <c r="AG70" i="46" s="1"/>
  <c r="P37" i="46"/>
  <c r="O37" i="46"/>
  <c r="Y55" i="46"/>
  <c r="Z76" i="46" s="1"/>
  <c r="U54" i="46"/>
  <c r="O54" i="46"/>
  <c r="P54" i="46"/>
  <c r="Y55" i="47"/>
  <c r="Z76" i="47" s="1"/>
  <c r="P54" i="47"/>
  <c r="Y10" i="45"/>
  <c r="Z61" i="45" s="1"/>
  <c r="U9" i="45"/>
  <c r="P9" i="45"/>
  <c r="O9" i="45"/>
  <c r="AF40" i="44"/>
  <c r="AG71" i="44" s="1"/>
  <c r="P40" i="44"/>
  <c r="O40" i="44"/>
  <c r="Y10" i="44"/>
  <c r="Z61" i="44" s="1"/>
  <c r="U9" i="44"/>
  <c r="P9" i="44"/>
  <c r="O9" i="44"/>
  <c r="AM55" i="44"/>
  <c r="AN76" i="44" s="1"/>
  <c r="P56" i="44"/>
  <c r="O56" i="44"/>
  <c r="AI16" i="53"/>
  <c r="AJ63" i="53" s="1"/>
  <c r="AB4" i="53"/>
  <c r="AC59" i="53" s="1"/>
  <c r="AB22" i="53"/>
  <c r="AC65" i="53" s="1"/>
  <c r="Y13" i="51"/>
  <c r="Z62" i="51" s="1"/>
  <c r="P12" i="51"/>
  <c r="O12" i="51"/>
  <c r="Q12" i="51" s="1"/>
  <c r="AM46" i="51"/>
  <c r="AN73" i="51" s="1"/>
  <c r="P47" i="51"/>
  <c r="O47" i="51"/>
  <c r="AM52" i="50"/>
  <c r="AN75" i="50" s="1"/>
  <c r="P53" i="50"/>
  <c r="O53" i="50"/>
  <c r="Y4" i="50"/>
  <c r="Z59" i="50" s="1"/>
  <c r="P3" i="50"/>
  <c r="O3" i="50"/>
  <c r="Y37" i="46"/>
  <c r="Z70" i="46" s="1"/>
  <c r="U36" i="46"/>
  <c r="P36" i="46"/>
  <c r="O36" i="46"/>
  <c r="P26" i="51"/>
  <c r="AM25" i="51"/>
  <c r="AN66" i="51" s="1"/>
  <c r="O26" i="51"/>
  <c r="AB28" i="48"/>
  <c r="AC67" i="48" s="1"/>
  <c r="P27" i="48"/>
  <c r="O27" i="48"/>
  <c r="Z52" i="46"/>
  <c r="AA75" i="46" s="1"/>
  <c r="Y82" i="46"/>
  <c r="O46" i="48"/>
  <c r="P46" i="48"/>
  <c r="AI46" i="48"/>
  <c r="AJ73" i="48" s="1"/>
  <c r="AF10" i="46"/>
  <c r="AG61" i="46" s="1"/>
  <c r="P10" i="46"/>
  <c r="O10" i="46"/>
  <c r="Y7" i="50"/>
  <c r="Z60" i="50" s="1"/>
  <c r="U6" i="50"/>
  <c r="P6" i="50"/>
  <c r="O6" i="50"/>
  <c r="P24" i="49"/>
  <c r="Y25" i="49"/>
  <c r="Z66" i="49" s="1"/>
  <c r="U24" i="49"/>
  <c r="O24" i="49"/>
  <c r="Q24" i="49" s="1"/>
  <c r="AM49" i="46"/>
  <c r="AN74" i="46" s="1"/>
  <c r="P50" i="46"/>
  <c r="O50" i="46"/>
  <c r="Y13" i="46"/>
  <c r="Z62" i="46" s="1"/>
  <c r="P12" i="46"/>
  <c r="O12" i="46"/>
  <c r="Q12" i="46" s="1"/>
  <c r="AF10" i="43"/>
  <c r="AG61" i="43" s="1"/>
  <c r="O10" i="43"/>
  <c r="Y55" i="45"/>
  <c r="Z76" i="45" s="1"/>
  <c r="P54" i="45"/>
  <c r="U54" i="45"/>
  <c r="O54" i="45"/>
  <c r="AB40" i="53"/>
  <c r="AC71" i="53" s="1"/>
  <c r="AB13" i="53"/>
  <c r="AC62" i="53" s="1"/>
  <c r="AI37" i="53"/>
  <c r="AJ70" i="53" s="1"/>
  <c r="AM43" i="51"/>
  <c r="AN72" i="51" s="1"/>
  <c r="P44" i="51"/>
  <c r="O44" i="51"/>
  <c r="AM55" i="50"/>
  <c r="AN76" i="50" s="1"/>
  <c r="P56" i="50"/>
  <c r="O56" i="50"/>
  <c r="AI22" i="48"/>
  <c r="AJ65" i="48" s="1"/>
  <c r="AI7" i="48"/>
  <c r="AJ60" i="48" s="1"/>
  <c r="P7" i="48"/>
  <c r="O7" i="48"/>
  <c r="Y43" i="49"/>
  <c r="Z72" i="49" s="1"/>
  <c r="U42" i="49"/>
  <c r="V39" i="49" s="1"/>
  <c r="O42" i="49"/>
  <c r="P42" i="49"/>
  <c r="AF49" i="50"/>
  <c r="AG74" i="50" s="1"/>
  <c r="P49" i="50"/>
  <c r="O49" i="50"/>
  <c r="AI49" i="48"/>
  <c r="AJ74" i="48" s="1"/>
  <c r="P49" i="48"/>
  <c r="O49" i="48"/>
  <c r="Z52" i="47"/>
  <c r="AA75" i="47" s="1"/>
  <c r="Y82" i="47"/>
  <c r="AF28" i="45"/>
  <c r="AG67" i="45" s="1"/>
  <c r="P28" i="45"/>
  <c r="O28" i="45"/>
  <c r="AF34" i="47"/>
  <c r="AG69" i="47" s="1"/>
  <c r="P34" i="47"/>
  <c r="O34" i="47"/>
  <c r="AI31" i="53"/>
  <c r="AJ68" i="53" s="1"/>
  <c r="AI13" i="53"/>
  <c r="AJ62" i="53" s="1"/>
  <c r="AF37" i="51"/>
  <c r="AG70" i="51" s="1"/>
  <c r="P37" i="51"/>
  <c r="O37" i="51"/>
  <c r="P43" i="52"/>
  <c r="AF43" i="52"/>
  <c r="AG72" i="52" s="1"/>
  <c r="O43" i="52"/>
  <c r="AB40" i="48"/>
  <c r="AC71" i="48" s="1"/>
  <c r="AF7" i="46"/>
  <c r="AG60" i="46" s="1"/>
  <c r="P7" i="46"/>
  <c r="O7" i="46"/>
  <c r="AF19" i="45"/>
  <c r="AG64" i="45" s="1"/>
  <c r="P19" i="45"/>
  <c r="O19" i="45"/>
  <c r="AF19" i="46"/>
  <c r="AG64" i="46" s="1"/>
  <c r="P19" i="46"/>
  <c r="O19" i="46"/>
  <c r="AI43" i="53"/>
  <c r="AJ72" i="53" s="1"/>
  <c r="AP43" i="53"/>
  <c r="AQ72" i="53" s="1"/>
  <c r="AP31" i="53"/>
  <c r="AQ68" i="53" s="1"/>
  <c r="AP4" i="53"/>
  <c r="AQ59" i="53" s="1"/>
  <c r="AI25" i="53"/>
  <c r="AJ66" i="53" s="1"/>
  <c r="Y34" i="52"/>
  <c r="Z69" i="52" s="1"/>
  <c r="P33" i="52"/>
  <c r="O33" i="52"/>
  <c r="AM10" i="52"/>
  <c r="AN61" i="52" s="1"/>
  <c r="P11" i="52"/>
  <c r="O11" i="52"/>
  <c r="AP31" i="48"/>
  <c r="AQ68" i="48" s="1"/>
  <c r="P32" i="48"/>
  <c r="O32" i="48"/>
  <c r="AF19" i="51"/>
  <c r="AG64" i="51" s="1"/>
  <c r="P19" i="51"/>
  <c r="O19" i="51"/>
  <c r="AB19" i="53"/>
  <c r="AC64" i="53" s="1"/>
  <c r="AB31" i="53"/>
  <c r="AC68" i="53" s="1"/>
  <c r="AI7" i="53"/>
  <c r="AJ60" i="53" s="1"/>
  <c r="AP22" i="53"/>
  <c r="AQ65" i="53" s="1"/>
  <c r="Y16" i="51"/>
  <c r="Z63" i="51" s="1"/>
  <c r="P15" i="51"/>
  <c r="U15" i="51"/>
  <c r="O15" i="51"/>
  <c r="Q15" i="51" s="1"/>
  <c r="AF28" i="51"/>
  <c r="AG67" i="51" s="1"/>
  <c r="P28" i="51"/>
  <c r="O28" i="51"/>
  <c r="Y10" i="52"/>
  <c r="Z61" i="52" s="1"/>
  <c r="AD52" i="52"/>
  <c r="AE75" i="52" s="1"/>
  <c r="Y86" i="52"/>
  <c r="P48" i="49"/>
  <c r="O48" i="49"/>
  <c r="Y49" i="49"/>
  <c r="Z74" i="49" s="1"/>
  <c r="Y16" i="47"/>
  <c r="Z63" i="47" s="1"/>
  <c r="AB49" i="48"/>
  <c r="AC74" i="48" s="1"/>
  <c r="P48" i="48"/>
  <c r="O48" i="48"/>
  <c r="AF4" i="46"/>
  <c r="AG59" i="46" s="1"/>
  <c r="O4" i="46"/>
  <c r="P4" i="46"/>
  <c r="AF10" i="45"/>
  <c r="AG61" i="45" s="1"/>
  <c r="P10" i="45"/>
  <c r="O10" i="45"/>
  <c r="AF13" i="44"/>
  <c r="AG62" i="44" s="1"/>
  <c r="P13" i="44"/>
  <c r="O13" i="44"/>
  <c r="AM37" i="45"/>
  <c r="AN70" i="45" s="1"/>
  <c r="P38" i="45"/>
  <c r="O38" i="45"/>
  <c r="Y25" i="43"/>
  <c r="Z66" i="43" s="1"/>
  <c r="P24" i="43"/>
  <c r="O24" i="43"/>
  <c r="P19" i="48"/>
  <c r="AI19" i="48"/>
  <c r="AJ64" i="48" s="1"/>
  <c r="P12" i="48"/>
  <c r="AB13" i="48"/>
  <c r="AC62" i="48" s="1"/>
  <c r="AI4" i="48"/>
  <c r="AJ59" i="48" s="1"/>
  <c r="P38" i="49"/>
  <c r="O38" i="49"/>
  <c r="R38" i="49" s="1"/>
  <c r="AM37" i="49"/>
  <c r="AN70" i="49" s="1"/>
  <c r="P34" i="49"/>
  <c r="AF34" i="49"/>
  <c r="AG69" i="49" s="1"/>
  <c r="O34" i="49"/>
  <c r="P3" i="49"/>
  <c r="Y4" i="49"/>
  <c r="Z59" i="49" s="1"/>
  <c r="O3" i="49"/>
  <c r="P27" i="49"/>
  <c r="U27" i="49"/>
  <c r="Y28" i="49"/>
  <c r="Z67" i="49" s="1"/>
  <c r="O27" i="49"/>
  <c r="P25" i="49"/>
  <c r="AF25" i="49"/>
  <c r="AG66" i="49" s="1"/>
  <c r="O25" i="49"/>
  <c r="P20" i="49"/>
  <c r="AM19" i="49"/>
  <c r="AN64" i="49" s="1"/>
  <c r="O20" i="49"/>
  <c r="P8" i="49"/>
  <c r="O8" i="49"/>
  <c r="AM7" i="49"/>
  <c r="AN60" i="49" s="1"/>
  <c r="AF49" i="49"/>
  <c r="AG74" i="49" s="1"/>
  <c r="P49" i="49"/>
  <c r="O49" i="49"/>
  <c r="Y40" i="49"/>
  <c r="Z71" i="49" s="1"/>
  <c r="P39" i="49"/>
  <c r="O39" i="49"/>
  <c r="P37" i="50"/>
  <c r="O37" i="50"/>
  <c r="AF37" i="50"/>
  <c r="AG70" i="50" s="1"/>
  <c r="P8" i="50"/>
  <c r="O8" i="50"/>
  <c r="AM7" i="50"/>
  <c r="AN60" i="50" s="1"/>
  <c r="P10" i="50"/>
  <c r="AF10" i="50"/>
  <c r="AG61" i="50" s="1"/>
  <c r="O10" i="50"/>
  <c r="P35" i="50"/>
  <c r="O35" i="50"/>
  <c r="AM34" i="50"/>
  <c r="AN69" i="50" s="1"/>
  <c r="O18" i="50"/>
  <c r="P18" i="50"/>
  <c r="U18" i="50"/>
  <c r="Y19" i="50"/>
  <c r="Z64" i="50" s="1"/>
  <c r="AM22" i="50"/>
  <c r="AN65" i="50" s="1"/>
  <c r="P23" i="50"/>
  <c r="O23" i="50"/>
  <c r="Z52" i="49"/>
  <c r="AA75" i="49" s="1"/>
  <c r="Y82" i="49"/>
  <c r="P50" i="49"/>
  <c r="O50" i="49"/>
  <c r="AM49" i="49"/>
  <c r="AN74" i="49" s="1"/>
  <c r="U45" i="49"/>
  <c r="P45" i="49"/>
  <c r="O45" i="49"/>
  <c r="Y46" i="49"/>
  <c r="Z73" i="49" s="1"/>
  <c r="P40" i="49"/>
  <c r="AF40" i="49"/>
  <c r="AG71" i="49" s="1"/>
  <c r="O40" i="49"/>
  <c r="P7" i="49"/>
  <c r="AF7" i="49"/>
  <c r="AG60" i="49" s="1"/>
  <c r="O7" i="49"/>
  <c r="AM40" i="49"/>
  <c r="AN71" i="49" s="1"/>
  <c r="P41" i="49"/>
  <c r="O41" i="49"/>
  <c r="O54" i="50"/>
  <c r="P54" i="50"/>
  <c r="U54" i="50"/>
  <c r="Y55" i="50"/>
  <c r="Z76" i="50" s="1"/>
  <c r="P47" i="50"/>
  <c r="O47" i="50"/>
  <c r="AM46" i="50"/>
  <c r="AN73" i="50" s="1"/>
  <c r="U36" i="50"/>
  <c r="P36" i="50"/>
  <c r="Y37" i="50"/>
  <c r="Z70" i="50" s="1"/>
  <c r="O36" i="50"/>
  <c r="P24" i="50"/>
  <c r="U24" i="50"/>
  <c r="O24" i="50"/>
  <c r="Y25" i="50"/>
  <c r="Z66" i="50" s="1"/>
  <c r="P17" i="50"/>
  <c r="AM16" i="50"/>
  <c r="AN63" i="50" s="1"/>
  <c r="O17" i="50"/>
  <c r="P15" i="48"/>
  <c r="AB16" i="48"/>
  <c r="AC63" i="48" s="1"/>
  <c r="P14" i="48"/>
  <c r="O14" i="48"/>
  <c r="AP13" i="48"/>
  <c r="AQ62" i="48" s="1"/>
  <c r="Y86" i="49"/>
  <c r="AD52" i="49"/>
  <c r="AE75" i="49" s="1"/>
  <c r="P47" i="49"/>
  <c r="O47" i="49"/>
  <c r="AM46" i="49"/>
  <c r="AN73" i="49" s="1"/>
  <c r="P15" i="49"/>
  <c r="U15" i="49"/>
  <c r="V12" i="49" s="1"/>
  <c r="O15" i="49"/>
  <c r="Y16" i="49"/>
  <c r="Z63" i="49" s="1"/>
  <c r="P10" i="49"/>
  <c r="AF10" i="49"/>
  <c r="AG61" i="49" s="1"/>
  <c r="O10" i="49"/>
  <c r="P31" i="49"/>
  <c r="AF31" i="49"/>
  <c r="AG68" i="49" s="1"/>
  <c r="O31" i="49"/>
  <c r="P16" i="49"/>
  <c r="O16" i="49"/>
  <c r="AF16" i="49"/>
  <c r="AG63" i="49" s="1"/>
  <c r="P23" i="49"/>
  <c r="AM22" i="49"/>
  <c r="AN65" i="49" s="1"/>
  <c r="O23" i="49"/>
  <c r="AB52" i="50"/>
  <c r="AC75" i="50" s="1"/>
  <c r="Y84" i="50"/>
  <c r="P41" i="50"/>
  <c r="AM40" i="50"/>
  <c r="AN71" i="50" s="1"/>
  <c r="O41" i="50"/>
  <c r="P9" i="50"/>
  <c r="U9" i="50"/>
  <c r="O9" i="50"/>
  <c r="Y10" i="50"/>
  <c r="Z61" i="50" s="1"/>
  <c r="P22" i="50"/>
  <c r="AF22" i="50"/>
  <c r="AG65" i="50" s="1"/>
  <c r="O22" i="50"/>
  <c r="P5" i="50"/>
  <c r="O5" i="50"/>
  <c r="AM4" i="50"/>
  <c r="AN59" i="50" s="1"/>
  <c r="P49" i="51"/>
  <c r="O49" i="51"/>
  <c r="AF49" i="51"/>
  <c r="AG74" i="51" s="1"/>
  <c r="Y86" i="51"/>
  <c r="AD52" i="51"/>
  <c r="AE75" i="51" s="1"/>
  <c r="U33" i="49"/>
  <c r="P33" i="49"/>
  <c r="O33" i="49"/>
  <c r="Y34" i="49"/>
  <c r="Z69" i="49" s="1"/>
  <c r="P19" i="49"/>
  <c r="AF19" i="49"/>
  <c r="AG64" i="49" s="1"/>
  <c r="O19" i="49"/>
  <c r="P55" i="50"/>
  <c r="AF55" i="50"/>
  <c r="AG76" i="50" s="1"/>
  <c r="O55" i="50"/>
  <c r="P43" i="50"/>
  <c r="O43" i="50"/>
  <c r="AF43" i="50"/>
  <c r="AG72" i="50" s="1"/>
  <c r="P51" i="50"/>
  <c r="U51" i="50"/>
  <c r="O51" i="50"/>
  <c r="Y52" i="50"/>
  <c r="Z75" i="50" s="1"/>
  <c r="P46" i="50"/>
  <c r="AF46" i="50"/>
  <c r="AG73" i="50" s="1"/>
  <c r="O46" i="50"/>
  <c r="P52" i="50"/>
  <c r="AF52" i="50"/>
  <c r="AG75" i="50" s="1"/>
  <c r="Y81" i="50"/>
  <c r="O52" i="50"/>
  <c r="P50" i="50"/>
  <c r="O50" i="50"/>
  <c r="AM49" i="50"/>
  <c r="AN74" i="50" s="1"/>
  <c r="P19" i="50"/>
  <c r="AF19" i="50"/>
  <c r="AG64" i="50" s="1"/>
  <c r="O19" i="50"/>
  <c r="P16" i="50"/>
  <c r="AF16" i="50"/>
  <c r="AG63" i="50" s="1"/>
  <c r="O16" i="50"/>
  <c r="P27" i="50"/>
  <c r="U27" i="50"/>
  <c r="O27" i="50"/>
  <c r="Y28" i="50"/>
  <c r="Z67" i="50" s="1"/>
  <c r="AF13" i="50"/>
  <c r="AG62" i="50" s="1"/>
  <c r="P13" i="50"/>
  <c r="O13" i="50"/>
  <c r="P26" i="48"/>
  <c r="AP25" i="48"/>
  <c r="AQ66" i="48" s="1"/>
  <c r="O26" i="48"/>
  <c r="P20" i="48"/>
  <c r="AP19" i="48"/>
  <c r="AQ64" i="48" s="1"/>
  <c r="P13" i="48"/>
  <c r="O13" i="48"/>
  <c r="AI13" i="48"/>
  <c r="AJ62" i="48" s="1"/>
  <c r="P56" i="49"/>
  <c r="O56" i="49"/>
  <c r="R56" i="49" s="1"/>
  <c r="AM55" i="49"/>
  <c r="AN76" i="49" s="1"/>
  <c r="AA52" i="49"/>
  <c r="AB75" i="49" s="1"/>
  <c r="Y83" i="49"/>
  <c r="P37" i="49"/>
  <c r="AF37" i="49"/>
  <c r="AG70" i="49" s="1"/>
  <c r="O37" i="49"/>
  <c r="P13" i="49"/>
  <c r="AF13" i="49"/>
  <c r="AG62" i="49" s="1"/>
  <c r="O13" i="49"/>
  <c r="P9" i="49"/>
  <c r="U9" i="49"/>
  <c r="Y10" i="49"/>
  <c r="Z61" i="49" s="1"/>
  <c r="O9" i="49"/>
  <c r="AF55" i="49"/>
  <c r="AG76" i="49" s="1"/>
  <c r="P55" i="49"/>
  <c r="O55" i="49"/>
  <c r="AM10" i="49"/>
  <c r="AN61" i="49" s="1"/>
  <c r="P11" i="49"/>
  <c r="O11" i="49"/>
  <c r="Y85" i="50"/>
  <c r="AC52" i="50"/>
  <c r="AD75" i="50" s="1"/>
  <c r="Y87" i="50"/>
  <c r="AE52" i="50"/>
  <c r="AF75" i="50" s="1"/>
  <c r="P38" i="50"/>
  <c r="O38" i="50"/>
  <c r="AM37" i="50"/>
  <c r="AN70" i="50" s="1"/>
  <c r="P34" i="50"/>
  <c r="AF34" i="50"/>
  <c r="AG69" i="50" s="1"/>
  <c r="O34" i="50"/>
  <c r="P28" i="50"/>
  <c r="O28" i="50"/>
  <c r="AF28" i="50"/>
  <c r="AG67" i="50" s="1"/>
  <c r="Y46" i="50"/>
  <c r="Z73" i="50" s="1"/>
  <c r="U45" i="50"/>
  <c r="P45" i="50"/>
  <c r="O45" i="50"/>
  <c r="P11" i="48"/>
  <c r="O11" i="48"/>
  <c r="AP10" i="48"/>
  <c r="AQ61" i="48" s="1"/>
  <c r="Y87" i="49"/>
  <c r="AE52" i="49"/>
  <c r="AF75" i="49" s="1"/>
  <c r="P52" i="49"/>
  <c r="Y81" i="49"/>
  <c r="O52" i="49"/>
  <c r="AF52" i="49"/>
  <c r="AG75" i="49" s="1"/>
  <c r="P54" i="49"/>
  <c r="Y55" i="49"/>
  <c r="Z76" i="49" s="1"/>
  <c r="O54" i="49"/>
  <c r="U54" i="49"/>
  <c r="P43" i="49"/>
  <c r="AF43" i="49"/>
  <c r="AG72" i="49" s="1"/>
  <c r="O43" i="49"/>
  <c r="P44" i="49"/>
  <c r="AM43" i="49"/>
  <c r="AN72" i="49" s="1"/>
  <c r="O44" i="49"/>
  <c r="P26" i="49"/>
  <c r="AM25" i="49"/>
  <c r="AN66" i="49" s="1"/>
  <c r="O26" i="49"/>
  <c r="P22" i="49"/>
  <c r="AF22" i="49"/>
  <c r="AG65" i="49" s="1"/>
  <c r="O22" i="49"/>
  <c r="P21" i="49"/>
  <c r="Y22" i="49"/>
  <c r="Z65" i="49" s="1"/>
  <c r="Y83" i="50"/>
  <c r="AA52" i="50"/>
  <c r="AB75" i="50" s="1"/>
  <c r="P33" i="50"/>
  <c r="U33" i="50"/>
  <c r="O33" i="50"/>
  <c r="Q33" i="50" s="1"/>
  <c r="Y34" i="50"/>
  <c r="Z69" i="50" s="1"/>
  <c r="P11" i="50"/>
  <c r="O11" i="50"/>
  <c r="AM10" i="50"/>
  <c r="AN61" i="50" s="1"/>
  <c r="U15" i="50"/>
  <c r="P15" i="50"/>
  <c r="O15" i="50"/>
  <c r="Y16" i="50"/>
  <c r="Z63" i="50" s="1"/>
  <c r="P48" i="51"/>
  <c r="O48" i="51"/>
  <c r="Y49" i="51"/>
  <c r="Z74" i="51" s="1"/>
  <c r="P51" i="49"/>
  <c r="U51" i="49"/>
  <c r="V48" i="49" s="1"/>
  <c r="Y52" i="49"/>
  <c r="Z75" i="49" s="1"/>
  <c r="O51" i="49"/>
  <c r="P29" i="49"/>
  <c r="O29" i="49"/>
  <c r="AM28" i="49"/>
  <c r="AN67" i="49" s="1"/>
  <c r="P35" i="49"/>
  <c r="AM34" i="49"/>
  <c r="AN69" i="49" s="1"/>
  <c r="O35" i="49"/>
  <c r="P14" i="49"/>
  <c r="O14" i="49"/>
  <c r="AM13" i="49"/>
  <c r="AN62" i="49" s="1"/>
  <c r="P4" i="49"/>
  <c r="AF4" i="49"/>
  <c r="AG59" i="49" s="1"/>
  <c r="O4" i="49"/>
  <c r="P36" i="49"/>
  <c r="U36" i="49"/>
  <c r="Y37" i="49"/>
  <c r="Z70" i="49" s="1"/>
  <c r="O36" i="49"/>
  <c r="Y86" i="50"/>
  <c r="AD52" i="50"/>
  <c r="AE75" i="50" s="1"/>
  <c r="P29" i="50"/>
  <c r="AM28" i="50"/>
  <c r="AN67" i="50" s="1"/>
  <c r="O29" i="50"/>
  <c r="P44" i="50"/>
  <c r="O44" i="50"/>
  <c r="AM43" i="50"/>
  <c r="AN72" i="50" s="1"/>
  <c r="P48" i="50"/>
  <c r="Y49" i="50"/>
  <c r="Z74" i="50" s="1"/>
  <c r="O48" i="50"/>
  <c r="P42" i="50"/>
  <c r="U42" i="50"/>
  <c r="Y43" i="50"/>
  <c r="Z72" i="50" s="1"/>
  <c r="O42" i="50"/>
  <c r="Q42" i="50" s="1"/>
  <c r="P39" i="50"/>
  <c r="Y40" i="50"/>
  <c r="Z71" i="50" s="1"/>
  <c r="O39" i="50"/>
  <c r="P40" i="50"/>
  <c r="O40" i="50"/>
  <c r="AF40" i="50"/>
  <c r="AG71" i="50" s="1"/>
  <c r="P30" i="50"/>
  <c r="Y31" i="50"/>
  <c r="Z68" i="50" s="1"/>
  <c r="O30" i="50"/>
  <c r="O56" i="51"/>
  <c r="AM55" i="51"/>
  <c r="AN76" i="51" s="1"/>
  <c r="P56" i="51"/>
  <c r="Y85" i="49"/>
  <c r="AC52" i="49"/>
  <c r="AD75" i="49" s="1"/>
  <c r="P46" i="49"/>
  <c r="AF46" i="49"/>
  <c r="AG73" i="49" s="1"/>
  <c r="O46" i="49"/>
  <c r="P28" i="49"/>
  <c r="O28" i="49"/>
  <c r="AF28" i="49"/>
  <c r="AG67" i="49" s="1"/>
  <c r="P17" i="49"/>
  <c r="AM16" i="49"/>
  <c r="AN63" i="49" s="1"/>
  <c r="O17" i="49"/>
  <c r="P12" i="49"/>
  <c r="O12" i="49"/>
  <c r="Q12" i="49" s="1"/>
  <c r="Y13" i="49"/>
  <c r="Z62" i="49" s="1"/>
  <c r="P30" i="49"/>
  <c r="Y31" i="49"/>
  <c r="Z68" i="49" s="1"/>
  <c r="O30" i="49"/>
  <c r="AM52" i="49"/>
  <c r="AN75" i="49" s="1"/>
  <c r="P53" i="49"/>
  <c r="O53" i="49"/>
  <c r="Y82" i="50"/>
  <c r="Z52" i="50"/>
  <c r="AA75" i="50" s="1"/>
  <c r="P25" i="50"/>
  <c r="AF25" i="50"/>
  <c r="AG66" i="50" s="1"/>
  <c r="O25" i="50"/>
  <c r="P14" i="50"/>
  <c r="AM13" i="50"/>
  <c r="AN62" i="50" s="1"/>
  <c r="O14" i="50"/>
  <c r="P31" i="50"/>
  <c r="AF31" i="50"/>
  <c r="AG68" i="50" s="1"/>
  <c r="O31" i="50"/>
  <c r="Y22" i="50"/>
  <c r="Z65" i="50" s="1"/>
  <c r="P21" i="50"/>
  <c r="O21" i="50"/>
  <c r="Q21" i="50" s="1"/>
  <c r="Y84" i="51"/>
  <c r="AB52" i="51"/>
  <c r="AC75" i="51" s="1"/>
  <c r="P36" i="44"/>
  <c r="U36" i="44"/>
  <c r="Y37" i="44"/>
  <c r="Z70" i="44" s="1"/>
  <c r="O36" i="44"/>
  <c r="P30" i="44"/>
  <c r="Y31" i="44"/>
  <c r="Z68" i="44" s="1"/>
  <c r="O30" i="44"/>
  <c r="Q30" i="44" s="1"/>
  <c r="P28" i="44"/>
  <c r="AF28" i="44"/>
  <c r="AG67" i="44" s="1"/>
  <c r="O28" i="44"/>
  <c r="P55" i="45"/>
  <c r="AF55" i="45"/>
  <c r="AG76" i="45" s="1"/>
  <c r="O55" i="45"/>
  <c r="Y86" i="45"/>
  <c r="AD52" i="45"/>
  <c r="AE75" i="45" s="1"/>
  <c r="U33" i="45"/>
  <c r="P33" i="45"/>
  <c r="O33" i="45"/>
  <c r="Q33" i="45" s="1"/>
  <c r="Y34" i="45"/>
  <c r="Z69" i="45" s="1"/>
  <c r="P29" i="45"/>
  <c r="O29" i="45"/>
  <c r="AM28" i="45"/>
  <c r="AN67" i="45" s="1"/>
  <c r="P30" i="45"/>
  <c r="O30" i="45"/>
  <c r="Y31" i="45"/>
  <c r="Z68" i="45" s="1"/>
  <c r="P8" i="45"/>
  <c r="AM7" i="45"/>
  <c r="AN60" i="45" s="1"/>
  <c r="O8" i="45"/>
  <c r="Y83" i="46"/>
  <c r="AA52" i="46"/>
  <c r="AB75" i="46" s="1"/>
  <c r="Y87" i="44"/>
  <c r="AE52" i="44"/>
  <c r="AF75" i="44" s="1"/>
  <c r="P45" i="44"/>
  <c r="Y46" i="44"/>
  <c r="Z73" i="44" s="1"/>
  <c r="O45" i="44"/>
  <c r="P17" i="44"/>
  <c r="O17" i="44"/>
  <c r="AM16" i="44"/>
  <c r="AN63" i="44" s="1"/>
  <c r="P5" i="44"/>
  <c r="O5" i="44"/>
  <c r="AM4" i="44"/>
  <c r="AN59" i="44" s="1"/>
  <c r="P52" i="45"/>
  <c r="AF52" i="45"/>
  <c r="AG75" i="45" s="1"/>
  <c r="O52" i="45"/>
  <c r="Y81" i="45"/>
  <c r="Y82" i="45"/>
  <c r="Z52" i="45"/>
  <c r="AA75" i="45" s="1"/>
  <c r="P47" i="45"/>
  <c r="O47" i="45"/>
  <c r="AM46" i="45"/>
  <c r="AN73" i="45" s="1"/>
  <c r="P16" i="45"/>
  <c r="AF16" i="45"/>
  <c r="AG63" i="45" s="1"/>
  <c r="O16" i="45"/>
  <c r="P13" i="45"/>
  <c r="O13" i="45"/>
  <c r="AF13" i="45"/>
  <c r="AG62" i="45" s="1"/>
  <c r="U18" i="45"/>
  <c r="P18" i="45"/>
  <c r="Y19" i="45"/>
  <c r="Z64" i="45" s="1"/>
  <c r="O18" i="45"/>
  <c r="U27" i="45"/>
  <c r="Y28" i="45"/>
  <c r="Z67" i="45" s="1"/>
  <c r="P27" i="45"/>
  <c r="O27" i="45"/>
  <c r="P55" i="46"/>
  <c r="AF55" i="46"/>
  <c r="AG76" i="46" s="1"/>
  <c r="O55" i="46"/>
  <c r="Y87" i="46"/>
  <c r="AE52" i="46"/>
  <c r="AF75" i="46" s="1"/>
  <c r="P32" i="46"/>
  <c r="O32" i="46"/>
  <c r="AM31" i="46"/>
  <c r="AN68" i="46" s="1"/>
  <c r="P34" i="46"/>
  <c r="O34" i="46"/>
  <c r="AF34" i="46"/>
  <c r="AG69" i="46" s="1"/>
  <c r="P29" i="46"/>
  <c r="O29" i="46"/>
  <c r="AM28" i="46"/>
  <c r="AN67" i="46" s="1"/>
  <c r="P37" i="44"/>
  <c r="O37" i="44"/>
  <c r="AF37" i="44"/>
  <c r="AG70" i="44" s="1"/>
  <c r="P46" i="44"/>
  <c r="O46" i="44"/>
  <c r="AF46" i="44"/>
  <c r="AG73" i="44" s="1"/>
  <c r="P34" i="44"/>
  <c r="O34" i="44"/>
  <c r="AF34" i="44"/>
  <c r="AG69" i="44" s="1"/>
  <c r="P26" i="44"/>
  <c r="O26" i="44"/>
  <c r="AM25" i="44"/>
  <c r="AN66" i="44" s="1"/>
  <c r="P15" i="44"/>
  <c r="U15" i="44"/>
  <c r="O15" i="44"/>
  <c r="Q15" i="44" s="1"/>
  <c r="Y16" i="44"/>
  <c r="Z63" i="44" s="1"/>
  <c r="P44" i="45"/>
  <c r="O44" i="45"/>
  <c r="AM43" i="45"/>
  <c r="AN72" i="45" s="1"/>
  <c r="P6" i="45"/>
  <c r="U6" i="45"/>
  <c r="Y7" i="45"/>
  <c r="Z60" i="45" s="1"/>
  <c r="O6" i="45"/>
  <c r="Q6" i="45" s="1"/>
  <c r="Y4" i="45"/>
  <c r="Z59" i="45" s="1"/>
  <c r="P3" i="45"/>
  <c r="O3" i="45"/>
  <c r="AM22" i="45"/>
  <c r="AN65" i="45" s="1"/>
  <c r="P23" i="45"/>
  <c r="O23" i="45"/>
  <c r="AB52" i="46"/>
  <c r="AC75" i="46" s="1"/>
  <c r="Y84" i="46"/>
  <c r="P38" i="46"/>
  <c r="O38" i="46"/>
  <c r="R38" i="46" s="1"/>
  <c r="AM37" i="46"/>
  <c r="AN70" i="46" s="1"/>
  <c r="P23" i="44"/>
  <c r="AM22" i="44"/>
  <c r="AN65" i="44" s="1"/>
  <c r="O23" i="44"/>
  <c r="P8" i="44"/>
  <c r="AM7" i="44"/>
  <c r="AN60" i="44" s="1"/>
  <c r="O8" i="44"/>
  <c r="P12" i="44"/>
  <c r="Y13" i="44"/>
  <c r="Z62" i="44" s="1"/>
  <c r="O12" i="44"/>
  <c r="P53" i="45"/>
  <c r="O53" i="45"/>
  <c r="AM52" i="45"/>
  <c r="AN75" i="45" s="1"/>
  <c r="Y87" i="45"/>
  <c r="AE52" i="45"/>
  <c r="AF75" i="45" s="1"/>
  <c r="P46" i="45"/>
  <c r="O46" i="45"/>
  <c r="AF46" i="45"/>
  <c r="AG73" i="45" s="1"/>
  <c r="P42" i="45"/>
  <c r="U42" i="45"/>
  <c r="Y43" i="45"/>
  <c r="Z72" i="45" s="1"/>
  <c r="O42" i="45"/>
  <c r="Q42" i="45" s="1"/>
  <c r="P41" i="45"/>
  <c r="O41" i="45"/>
  <c r="AM40" i="45"/>
  <c r="AN71" i="45" s="1"/>
  <c r="P31" i="45"/>
  <c r="AF31" i="45"/>
  <c r="AG68" i="45" s="1"/>
  <c r="O31" i="45"/>
  <c r="P39" i="45"/>
  <c r="Y40" i="45"/>
  <c r="Z71" i="45" s="1"/>
  <c r="O39" i="45"/>
  <c r="Q39" i="45" s="1"/>
  <c r="P17" i="45"/>
  <c r="O17" i="45"/>
  <c r="AM16" i="45"/>
  <c r="AN63" i="45" s="1"/>
  <c r="P5" i="45"/>
  <c r="O5" i="45"/>
  <c r="AM4" i="45"/>
  <c r="AN59" i="45" s="1"/>
  <c r="P15" i="45"/>
  <c r="U15" i="45"/>
  <c r="O15" i="45"/>
  <c r="Y16" i="45"/>
  <c r="Z63" i="45" s="1"/>
  <c r="P52" i="46"/>
  <c r="Y81" i="46"/>
  <c r="AF52" i="46"/>
  <c r="AG75" i="46" s="1"/>
  <c r="O52" i="46"/>
  <c r="P46" i="46"/>
  <c r="AF46" i="46"/>
  <c r="AG73" i="46" s="1"/>
  <c r="O46" i="46"/>
  <c r="P49" i="46"/>
  <c r="O49" i="46"/>
  <c r="AF49" i="46"/>
  <c r="AG74" i="46" s="1"/>
  <c r="P51" i="46"/>
  <c r="U51" i="46"/>
  <c r="O51" i="46"/>
  <c r="Q51" i="46" s="1"/>
  <c r="Y52" i="46"/>
  <c r="Z75" i="46" s="1"/>
  <c r="P41" i="46"/>
  <c r="AM40" i="46"/>
  <c r="AN71" i="46" s="1"/>
  <c r="O41" i="46"/>
  <c r="P32" i="44"/>
  <c r="O32" i="44"/>
  <c r="AM31" i="44"/>
  <c r="AN68" i="44" s="1"/>
  <c r="U27" i="44"/>
  <c r="P27" i="44"/>
  <c r="Y28" i="44"/>
  <c r="Z67" i="44" s="1"/>
  <c r="O27" i="44"/>
  <c r="P6" i="44"/>
  <c r="U6" i="44"/>
  <c r="O6" i="44"/>
  <c r="Y7" i="44"/>
  <c r="Z60" i="44" s="1"/>
  <c r="Y4" i="44"/>
  <c r="Z59" i="44" s="1"/>
  <c r="P3" i="44"/>
  <c r="O3" i="44"/>
  <c r="Q3" i="44" s="1"/>
  <c r="AB52" i="45"/>
  <c r="AC75" i="45" s="1"/>
  <c r="Y84" i="45"/>
  <c r="AA52" i="45"/>
  <c r="AB75" i="45" s="1"/>
  <c r="Y83" i="45"/>
  <c r="P22" i="45"/>
  <c r="AF22" i="45"/>
  <c r="AG65" i="45" s="1"/>
  <c r="O22" i="45"/>
  <c r="P11" i="45"/>
  <c r="AM10" i="45"/>
  <c r="AN61" i="45" s="1"/>
  <c r="O11" i="45"/>
  <c r="P4" i="45"/>
  <c r="AF4" i="45"/>
  <c r="AG59" i="45" s="1"/>
  <c r="O4" i="45"/>
  <c r="AF43" i="45"/>
  <c r="AG72" i="45" s="1"/>
  <c r="P43" i="45"/>
  <c r="O43" i="45"/>
  <c r="P56" i="46"/>
  <c r="O56" i="46"/>
  <c r="AM55" i="46"/>
  <c r="AN76" i="46" s="1"/>
  <c r="AC52" i="46"/>
  <c r="AD75" i="46" s="1"/>
  <c r="Y85" i="46"/>
  <c r="P42" i="46"/>
  <c r="U42" i="46"/>
  <c r="Y43" i="46"/>
  <c r="Z72" i="46" s="1"/>
  <c r="O42" i="46"/>
  <c r="P44" i="46"/>
  <c r="O44" i="46"/>
  <c r="AM43" i="46"/>
  <c r="AN72" i="46" s="1"/>
  <c r="P31" i="46"/>
  <c r="AF31" i="46"/>
  <c r="AG68" i="46" s="1"/>
  <c r="AM40" i="44"/>
  <c r="AN71" i="44" s="1"/>
  <c r="P4" i="44"/>
  <c r="AF4" i="44"/>
  <c r="AG59" i="44" s="1"/>
  <c r="O4" i="44"/>
  <c r="U45" i="45"/>
  <c r="P45" i="45"/>
  <c r="O45" i="45"/>
  <c r="Y46" i="45"/>
  <c r="Z73" i="45" s="1"/>
  <c r="Y86" i="46"/>
  <c r="AD52" i="46"/>
  <c r="AE75" i="46" s="1"/>
  <c r="AD52" i="44"/>
  <c r="AE75" i="44" s="1"/>
  <c r="Y86" i="44"/>
  <c r="P24" i="44"/>
  <c r="Y25" i="44"/>
  <c r="Z66" i="44" s="1"/>
  <c r="O24" i="44"/>
  <c r="Q24" i="44" s="1"/>
  <c r="P35" i="44"/>
  <c r="AM34" i="44"/>
  <c r="AN69" i="44" s="1"/>
  <c r="O35" i="44"/>
  <c r="U33" i="44"/>
  <c r="P33" i="44"/>
  <c r="O33" i="44"/>
  <c r="Y34" i="44"/>
  <c r="Z69" i="44" s="1"/>
  <c r="P11" i="44"/>
  <c r="O11" i="44"/>
  <c r="AM10" i="44"/>
  <c r="AN61" i="44" s="1"/>
  <c r="P16" i="44"/>
  <c r="O16" i="44"/>
  <c r="AF16" i="44"/>
  <c r="AG63" i="44" s="1"/>
  <c r="U36" i="45"/>
  <c r="P36" i="45"/>
  <c r="Y37" i="45"/>
  <c r="Z70" i="45" s="1"/>
  <c r="O36" i="45"/>
  <c r="P49" i="45"/>
  <c r="O49" i="45"/>
  <c r="AF49" i="45"/>
  <c r="AG74" i="45" s="1"/>
  <c r="P40" i="45"/>
  <c r="AF40" i="45"/>
  <c r="AG71" i="45" s="1"/>
  <c r="O40" i="45"/>
  <c r="P35" i="45"/>
  <c r="AM34" i="45"/>
  <c r="AN69" i="45" s="1"/>
  <c r="O35" i="45"/>
  <c r="P26" i="45"/>
  <c r="AM25" i="45"/>
  <c r="AN66" i="45" s="1"/>
  <c r="O26" i="45"/>
  <c r="P47" i="46"/>
  <c r="AM46" i="46"/>
  <c r="AN73" i="46" s="1"/>
  <c r="O47" i="46"/>
  <c r="P31" i="44"/>
  <c r="AF31" i="44"/>
  <c r="AG68" i="44" s="1"/>
  <c r="O31" i="44"/>
  <c r="P19" i="44"/>
  <c r="O19" i="44"/>
  <c r="AF19" i="44"/>
  <c r="AG64" i="44" s="1"/>
  <c r="P10" i="44"/>
  <c r="AF10" i="44"/>
  <c r="AG61" i="44" s="1"/>
  <c r="O10" i="44"/>
  <c r="P20" i="44"/>
  <c r="AM19" i="44"/>
  <c r="AN64" i="44" s="1"/>
  <c r="O20" i="44"/>
  <c r="AC52" i="45"/>
  <c r="AD75" i="45" s="1"/>
  <c r="Y85" i="45"/>
  <c r="P56" i="45"/>
  <c r="O56" i="45"/>
  <c r="AM55" i="45"/>
  <c r="AN76" i="45" s="1"/>
  <c r="P25" i="45"/>
  <c r="O25" i="45"/>
  <c r="AF25" i="45"/>
  <c r="AG66" i="45" s="1"/>
  <c r="P34" i="45"/>
  <c r="AF34" i="45"/>
  <c r="AG69" i="45" s="1"/>
  <c r="O34" i="45"/>
  <c r="P24" i="45"/>
  <c r="U24" i="45"/>
  <c r="O24" i="45"/>
  <c r="Y25" i="45"/>
  <c r="Z66" i="45" s="1"/>
  <c r="P12" i="45"/>
  <c r="O12" i="45"/>
  <c r="Q12" i="45" s="1"/>
  <c r="Y13" i="45"/>
  <c r="Z62" i="45" s="1"/>
  <c r="P48" i="46"/>
  <c r="Y49" i="46"/>
  <c r="Z74" i="46" s="1"/>
  <c r="O48" i="46"/>
  <c r="Q48" i="46" s="1"/>
  <c r="P35" i="46"/>
  <c r="O35" i="46"/>
  <c r="AM34" i="46"/>
  <c r="AN69" i="46" s="1"/>
  <c r="P45" i="46"/>
  <c r="O45" i="46"/>
  <c r="Y46" i="46"/>
  <c r="Z73" i="46" s="1"/>
  <c r="P39" i="46"/>
  <c r="Y40" i="46"/>
  <c r="Z71" i="46" s="1"/>
  <c r="O39" i="46"/>
  <c r="P17" i="46"/>
  <c r="AM16" i="46"/>
  <c r="AN63" i="46" s="1"/>
  <c r="O17" i="46"/>
  <c r="AM10" i="46"/>
  <c r="AN61" i="46" s="1"/>
  <c r="P14" i="46"/>
  <c r="AM13" i="46"/>
  <c r="AN62" i="46" s="1"/>
  <c r="O14" i="46"/>
  <c r="Y16" i="46"/>
  <c r="Z63" i="46" s="1"/>
  <c r="AB52" i="47"/>
  <c r="AC75" i="47" s="1"/>
  <c r="Y84" i="47"/>
  <c r="P11" i="47"/>
  <c r="O11" i="47"/>
  <c r="AM10" i="47"/>
  <c r="AN61" i="47" s="1"/>
  <c r="AP52" i="48"/>
  <c r="AQ75" i="48" s="1"/>
  <c r="AD52" i="48"/>
  <c r="AE75" i="48" s="1"/>
  <c r="P25" i="46"/>
  <c r="AF25" i="46"/>
  <c r="AG66" i="46" s="1"/>
  <c r="O25" i="46"/>
  <c r="P43" i="46"/>
  <c r="O43" i="46"/>
  <c r="AF43" i="46"/>
  <c r="AG72" i="46" s="1"/>
  <c r="P18" i="46"/>
  <c r="U18" i="46"/>
  <c r="Y19" i="46"/>
  <c r="Z64" i="46" s="1"/>
  <c r="O18" i="46"/>
  <c r="AM7" i="46"/>
  <c r="AN60" i="46" s="1"/>
  <c r="Y25" i="46"/>
  <c r="Z66" i="46" s="1"/>
  <c r="O24" i="46"/>
  <c r="Q24" i="46" s="1"/>
  <c r="P5" i="46"/>
  <c r="O5" i="46"/>
  <c r="AM4" i="46"/>
  <c r="AN59" i="46" s="1"/>
  <c r="P43" i="47"/>
  <c r="AF43" i="47"/>
  <c r="AG72" i="47" s="1"/>
  <c r="O43" i="47"/>
  <c r="P51" i="47"/>
  <c r="O51" i="47"/>
  <c r="Y52" i="47"/>
  <c r="Z75" i="47" s="1"/>
  <c r="AF10" i="47"/>
  <c r="AG61" i="47" s="1"/>
  <c r="O10" i="47"/>
  <c r="R10" i="47" s="1"/>
  <c r="P6" i="47"/>
  <c r="Y7" i="47"/>
  <c r="Z60" i="47" s="1"/>
  <c r="O6" i="47"/>
  <c r="P4" i="47"/>
  <c r="AF4" i="47"/>
  <c r="AG59" i="47" s="1"/>
  <c r="O4" i="47"/>
  <c r="AB85" i="48"/>
  <c r="AF52" i="48"/>
  <c r="AG75" i="48" s="1"/>
  <c r="AE52" i="48"/>
  <c r="AF75" i="48" s="1"/>
  <c r="AI25" i="48"/>
  <c r="AJ66" i="48" s="1"/>
  <c r="AP22" i="48"/>
  <c r="AQ65" i="48" s="1"/>
  <c r="P13" i="46"/>
  <c r="AF13" i="46"/>
  <c r="AG62" i="46" s="1"/>
  <c r="O13" i="46"/>
  <c r="AC52" i="47"/>
  <c r="AD75" i="47" s="1"/>
  <c r="P44" i="47"/>
  <c r="O44" i="47"/>
  <c r="AM43" i="47"/>
  <c r="AN72" i="47" s="1"/>
  <c r="P7" i="47"/>
  <c r="AF7" i="47"/>
  <c r="AG60" i="47" s="1"/>
  <c r="O7" i="47"/>
  <c r="P27" i="47"/>
  <c r="Y28" i="47"/>
  <c r="Z67" i="47" s="1"/>
  <c r="P51" i="48"/>
  <c r="O51" i="48"/>
  <c r="AB52" i="48"/>
  <c r="AC75" i="48" s="1"/>
  <c r="AI52" i="48"/>
  <c r="AJ75" i="48" s="1"/>
  <c r="O52" i="48"/>
  <c r="AB81" i="48"/>
  <c r="P28" i="46"/>
  <c r="AF28" i="46"/>
  <c r="AG67" i="46" s="1"/>
  <c r="O28" i="46"/>
  <c r="P22" i="46"/>
  <c r="AF22" i="46"/>
  <c r="AG65" i="46" s="1"/>
  <c r="O22" i="46"/>
  <c r="AF55" i="47"/>
  <c r="AG76" i="47" s="1"/>
  <c r="P45" i="47"/>
  <c r="O45" i="47"/>
  <c r="Y46" i="47"/>
  <c r="Z73" i="47" s="1"/>
  <c r="P48" i="47"/>
  <c r="Y49" i="47"/>
  <c r="Z74" i="47" s="1"/>
  <c r="O48" i="47"/>
  <c r="AM37" i="47"/>
  <c r="AN70" i="47" s="1"/>
  <c r="P18" i="47"/>
  <c r="O18" i="47"/>
  <c r="Y19" i="47"/>
  <c r="Z64" i="47" s="1"/>
  <c r="P30" i="47"/>
  <c r="Y31" i="47"/>
  <c r="Z68" i="47" s="1"/>
  <c r="O30" i="47"/>
  <c r="Q30" i="47" s="1"/>
  <c r="AI34" i="48"/>
  <c r="AJ69" i="48" s="1"/>
  <c r="AF40" i="46"/>
  <c r="AG71" i="46" s="1"/>
  <c r="O40" i="46"/>
  <c r="O26" i="46"/>
  <c r="AM25" i="46"/>
  <c r="AN66" i="46" s="1"/>
  <c r="AF37" i="47"/>
  <c r="AG70" i="47" s="1"/>
  <c r="P36" i="47"/>
  <c r="O36" i="47"/>
  <c r="P12" i="47"/>
  <c r="Y13" i="47"/>
  <c r="Z62" i="47" s="1"/>
  <c r="AF13" i="47"/>
  <c r="AG62" i="47" s="1"/>
  <c r="O13" i="47"/>
  <c r="P9" i="47"/>
  <c r="Y10" i="47"/>
  <c r="Z61" i="47" s="1"/>
  <c r="O9" i="47"/>
  <c r="AB86" i="48"/>
  <c r="AG52" i="48"/>
  <c r="AH75" i="48" s="1"/>
  <c r="P37" i="48"/>
  <c r="AI37" i="48"/>
  <c r="AJ70" i="48" s="1"/>
  <c r="O37" i="48"/>
  <c r="O41" i="48"/>
  <c r="AP40" i="48"/>
  <c r="AQ71" i="48" s="1"/>
  <c r="AI31" i="48"/>
  <c r="AJ68" i="48" s="1"/>
  <c r="O6" i="48"/>
  <c r="P3" i="46"/>
  <c r="Y4" i="46"/>
  <c r="Z59" i="46" s="1"/>
  <c r="O3" i="46"/>
  <c r="Q3" i="46" s="1"/>
  <c r="Y43" i="47"/>
  <c r="Z72" i="47" s="1"/>
  <c r="O42" i="47"/>
  <c r="Q42" i="47" s="1"/>
  <c r="AM16" i="47"/>
  <c r="AN63" i="47" s="1"/>
  <c r="O3" i="47"/>
  <c r="Y4" i="47"/>
  <c r="Z59" i="47" s="1"/>
  <c r="AF25" i="47"/>
  <c r="AG66" i="47" s="1"/>
  <c r="AB82" i="48"/>
  <c r="AC52" i="48"/>
  <c r="AD75" i="48" s="1"/>
  <c r="AI28" i="48"/>
  <c r="AJ67" i="48" s="1"/>
  <c r="P23" i="46"/>
  <c r="AM22" i="46"/>
  <c r="AN65" i="46" s="1"/>
  <c r="O23" i="46"/>
  <c r="AF52" i="47"/>
  <c r="AG75" i="47" s="1"/>
  <c r="O52" i="47"/>
  <c r="AA52" i="47"/>
  <c r="AB75" i="47" s="1"/>
  <c r="Y83" i="47"/>
  <c r="Y40" i="47"/>
  <c r="Z71" i="47" s="1"/>
  <c r="P47" i="47"/>
  <c r="AM46" i="47"/>
  <c r="AN73" i="47" s="1"/>
  <c r="O47" i="47"/>
  <c r="P26" i="47"/>
  <c r="O26" i="47"/>
  <c r="AM25" i="47"/>
  <c r="AN66" i="47" s="1"/>
  <c r="AM13" i="47"/>
  <c r="AN62" i="47" s="1"/>
  <c r="O14" i="47"/>
  <c r="Y22" i="47"/>
  <c r="Z65" i="47" s="1"/>
  <c r="P21" i="47"/>
  <c r="O21" i="47"/>
  <c r="P35" i="48"/>
  <c r="O35" i="48"/>
  <c r="AP34" i="48"/>
  <c r="AQ69" i="48" s="1"/>
  <c r="P30" i="48"/>
  <c r="AB31" i="48"/>
  <c r="AC68" i="48" s="1"/>
  <c r="O30" i="48"/>
  <c r="P9" i="48"/>
  <c r="U9" i="48"/>
  <c r="O9" i="48"/>
  <c r="AB10" i="48"/>
  <c r="AC61" i="48" s="1"/>
  <c r="P33" i="46"/>
  <c r="U33" i="46"/>
  <c r="Y34" i="46"/>
  <c r="Z69" i="46" s="1"/>
  <c r="O33" i="46"/>
  <c r="P6" i="46"/>
  <c r="O6" i="46"/>
  <c r="Y7" i="46"/>
  <c r="Z60" i="46" s="1"/>
  <c r="P56" i="47"/>
  <c r="O56" i="47"/>
  <c r="AM55" i="47"/>
  <c r="AN76" i="47" s="1"/>
  <c r="Y87" i="47"/>
  <c r="AE52" i="47"/>
  <c r="AF75" i="47" s="1"/>
  <c r="O46" i="47"/>
  <c r="P35" i="47"/>
  <c r="O35" i="47"/>
  <c r="U33" i="47"/>
  <c r="P33" i="47"/>
  <c r="Y34" i="47"/>
  <c r="Z69" i="47" s="1"/>
  <c r="P40" i="47"/>
  <c r="AF40" i="47"/>
  <c r="AG71" i="47" s="1"/>
  <c r="O40" i="47"/>
  <c r="P5" i="47"/>
  <c r="O5" i="47"/>
  <c r="AM4" i="47"/>
  <c r="AN59" i="47" s="1"/>
  <c r="AM7" i="47"/>
  <c r="AN60" i="47" s="1"/>
  <c r="P23" i="47"/>
  <c r="AM22" i="47"/>
  <c r="AN65" i="47" s="1"/>
  <c r="O23" i="47"/>
  <c r="AB87" i="48"/>
  <c r="AH52" i="48"/>
  <c r="AI75" i="48" s="1"/>
  <c r="P29" i="48"/>
  <c r="AP28" i="48"/>
  <c r="AQ67" i="48" s="1"/>
  <c r="O29" i="48"/>
  <c r="P16" i="48"/>
  <c r="P18" i="48"/>
  <c r="AB19" i="48"/>
  <c r="AC64" i="48" s="1"/>
  <c r="O18" i="48"/>
  <c r="AP16" i="48"/>
  <c r="AQ63" i="48" s="1"/>
  <c r="AF43" i="43"/>
  <c r="AG72" i="43" s="1"/>
  <c r="P51" i="43"/>
  <c r="Y52" i="43"/>
  <c r="Z75" i="43" s="1"/>
  <c r="O51" i="43"/>
  <c r="AF46" i="43"/>
  <c r="AG73" i="43" s="1"/>
  <c r="P45" i="43"/>
  <c r="O45" i="43"/>
  <c r="Y46" i="43"/>
  <c r="Z73" i="43" s="1"/>
  <c r="Y28" i="43"/>
  <c r="Z67" i="43" s="1"/>
  <c r="O27" i="43"/>
  <c r="P31" i="43"/>
  <c r="O31" i="43"/>
  <c r="AF31" i="43"/>
  <c r="AG68" i="43" s="1"/>
  <c r="Y19" i="43"/>
  <c r="Z64" i="43" s="1"/>
  <c r="P7" i="43"/>
  <c r="AF7" i="43"/>
  <c r="AG60" i="43" s="1"/>
  <c r="O7" i="43"/>
  <c r="AF13" i="43"/>
  <c r="AG62" i="43" s="1"/>
  <c r="P13" i="43"/>
  <c r="AF19" i="43"/>
  <c r="AG64" i="43" s="1"/>
  <c r="P19" i="43"/>
  <c r="O19" i="43"/>
  <c r="AA52" i="44"/>
  <c r="AB75" i="44" s="1"/>
  <c r="Y83" i="44"/>
  <c r="Y85" i="43"/>
  <c r="AC52" i="43"/>
  <c r="AD75" i="43" s="1"/>
  <c r="P36" i="43"/>
  <c r="O36" i="43"/>
  <c r="Y37" i="43"/>
  <c r="Z70" i="43" s="1"/>
  <c r="Y16" i="43"/>
  <c r="Z63" i="43" s="1"/>
  <c r="U51" i="44"/>
  <c r="O51" i="44"/>
  <c r="Q51" i="44" s="1"/>
  <c r="Y52" i="44"/>
  <c r="Z75" i="44" s="1"/>
  <c r="Y49" i="43"/>
  <c r="Z74" i="43" s="1"/>
  <c r="O42" i="43"/>
  <c r="Y43" i="43"/>
  <c r="Z72" i="43" s="1"/>
  <c r="Y34" i="43"/>
  <c r="Z69" i="43" s="1"/>
  <c r="P26" i="43"/>
  <c r="AM25" i="43"/>
  <c r="AN66" i="43" s="1"/>
  <c r="O26" i="43"/>
  <c r="AM10" i="43"/>
  <c r="AN61" i="43" s="1"/>
  <c r="P11" i="43"/>
  <c r="O11" i="43"/>
  <c r="P55" i="44"/>
  <c r="AF55" i="44"/>
  <c r="AG76" i="44" s="1"/>
  <c r="Y85" i="44"/>
  <c r="AC52" i="44"/>
  <c r="AD75" i="44" s="1"/>
  <c r="AM55" i="43"/>
  <c r="AN76" i="43" s="1"/>
  <c r="AM46" i="43"/>
  <c r="AN73" i="43" s="1"/>
  <c r="P44" i="43"/>
  <c r="O44" i="43"/>
  <c r="AM43" i="43"/>
  <c r="AN72" i="43" s="1"/>
  <c r="AM37" i="43"/>
  <c r="AN70" i="43" s="1"/>
  <c r="P39" i="43"/>
  <c r="Y40" i="43"/>
  <c r="Z71" i="43" s="1"/>
  <c r="Y31" i="43"/>
  <c r="Z68" i="43" s="1"/>
  <c r="P44" i="44"/>
  <c r="AM43" i="44"/>
  <c r="AN72" i="44" s="1"/>
  <c r="Y86" i="43"/>
  <c r="AD52" i="43"/>
  <c r="AE75" i="43" s="1"/>
  <c r="P28" i="43"/>
  <c r="AF28" i="43"/>
  <c r="AG67" i="43" s="1"/>
  <c r="O28" i="43"/>
  <c r="P6" i="43"/>
  <c r="Y7" i="43"/>
  <c r="Z60" i="43" s="1"/>
  <c r="O6" i="43"/>
  <c r="Y84" i="44"/>
  <c r="AB52" i="44"/>
  <c r="AC75" i="44" s="1"/>
  <c r="Y82" i="44"/>
  <c r="Z52" i="44"/>
  <c r="AA75" i="44" s="1"/>
  <c r="P54" i="44"/>
  <c r="Y55" i="44"/>
  <c r="Z76" i="44" s="1"/>
  <c r="P54" i="43"/>
  <c r="Y55" i="43"/>
  <c r="Z76" i="43" s="1"/>
  <c r="P12" i="43"/>
  <c r="Y13" i="43"/>
  <c r="Z62" i="43" s="1"/>
  <c r="O12" i="43"/>
  <c r="P8" i="43"/>
  <c r="O8" i="43"/>
  <c r="AM7" i="43"/>
  <c r="AN60" i="43" s="1"/>
  <c r="P52" i="44"/>
  <c r="Y81" i="44"/>
  <c r="O52" i="44"/>
  <c r="AF52" i="44"/>
  <c r="AG75" i="44" s="1"/>
  <c r="P52" i="43"/>
  <c r="Y81" i="43"/>
  <c r="AF52" i="43"/>
  <c r="AG75" i="43" s="1"/>
  <c r="O52" i="43"/>
  <c r="Z52" i="43"/>
  <c r="AA75" i="43" s="1"/>
  <c r="Y83" i="43"/>
  <c r="AA52" i="43"/>
  <c r="AB75" i="43" s="1"/>
  <c r="P35" i="43"/>
  <c r="AM34" i="43"/>
  <c r="AN69" i="43" s="1"/>
  <c r="O35" i="43"/>
  <c r="P25" i="43"/>
  <c r="AF25" i="43"/>
  <c r="AG66" i="43" s="1"/>
  <c r="O25" i="43"/>
  <c r="P17" i="43"/>
  <c r="P4" i="43"/>
  <c r="AF4" i="43"/>
  <c r="AG59" i="43" s="1"/>
  <c r="O4" i="43"/>
  <c r="P43" i="44"/>
  <c r="AF43" i="44"/>
  <c r="AG72" i="44" s="1"/>
  <c r="O43" i="44"/>
  <c r="AE52" i="43"/>
  <c r="AF75" i="43" s="1"/>
  <c r="Y87" i="43"/>
  <c r="P40" i="43"/>
  <c r="O40" i="43"/>
  <c r="AF40" i="43"/>
  <c r="AG71" i="43" s="1"/>
  <c r="P23" i="43"/>
  <c r="AM22" i="43"/>
  <c r="AN65" i="43" s="1"/>
  <c r="O23" i="43"/>
  <c r="P14" i="43"/>
  <c r="O14" i="43"/>
  <c r="AM13" i="43"/>
  <c r="AN62" i="43" s="1"/>
  <c r="O5" i="43"/>
  <c r="AF37" i="43"/>
  <c r="AG70" i="43" s="1"/>
  <c r="P37" i="43"/>
  <c r="O37" i="43"/>
  <c r="P41" i="43"/>
  <c r="O41" i="43"/>
  <c r="P48" i="44"/>
  <c r="Y49" i="44"/>
  <c r="Z74" i="44" s="1"/>
  <c r="O48" i="44"/>
  <c r="P53" i="44"/>
  <c r="AM52" i="44"/>
  <c r="AN75" i="44" s="1"/>
  <c r="O53" i="44"/>
  <c r="O43" i="48"/>
  <c r="AI43" i="48"/>
  <c r="AJ72" i="48" s="1"/>
  <c r="AB46" i="48"/>
  <c r="AC73" i="48" s="1"/>
  <c r="O45" i="48"/>
  <c r="AB16" i="53"/>
  <c r="AC63" i="53" s="1"/>
  <c r="E3" i="38"/>
  <c r="F3" i="38"/>
  <c r="E21" i="38"/>
  <c r="F21" i="38"/>
  <c r="D21" i="38"/>
  <c r="D3" i="38"/>
  <c r="D33" i="38"/>
  <c r="F33" i="38"/>
  <c r="E33" i="38"/>
  <c r="D18" i="38"/>
  <c r="F18" i="38"/>
  <c r="E18" i="38"/>
  <c r="F30" i="38"/>
  <c r="D30" i="38"/>
  <c r="E30" i="38"/>
  <c r="F12" i="38"/>
  <c r="E12" i="38"/>
  <c r="D12" i="38"/>
  <c r="F24" i="38"/>
  <c r="D24" i="38"/>
  <c r="E24" i="38"/>
  <c r="F9" i="38"/>
  <c r="E9" i="38"/>
  <c r="D9" i="38"/>
  <c r="D26" i="38"/>
  <c r="E26" i="38"/>
  <c r="F26" i="38"/>
  <c r="F11" i="38"/>
  <c r="E11" i="38"/>
  <c r="D11" i="38"/>
  <c r="F29" i="38"/>
  <c r="D29" i="38"/>
  <c r="E29" i="38"/>
  <c r="F38" i="38"/>
  <c r="D38" i="38"/>
  <c r="E38" i="38"/>
  <c r="F31" i="38"/>
  <c r="E31" i="38"/>
  <c r="D31" i="38"/>
  <c r="F8" i="38"/>
  <c r="E8" i="38"/>
  <c r="D8" i="38"/>
  <c r="D4" i="38"/>
  <c r="F4" i="38"/>
  <c r="E4" i="38"/>
  <c r="D34" i="38"/>
  <c r="F34" i="38"/>
  <c r="E34" i="38"/>
  <c r="E17" i="38"/>
  <c r="D17" i="38"/>
  <c r="F17" i="38"/>
  <c r="E36" i="38"/>
  <c r="F36" i="38"/>
  <c r="D36" i="38"/>
  <c r="F22" i="38"/>
  <c r="D22" i="38"/>
  <c r="E22" i="38"/>
  <c r="E19" i="38"/>
  <c r="D19" i="38"/>
  <c r="F19" i="38"/>
  <c r="E13" i="38"/>
  <c r="D13" i="38"/>
  <c r="F13" i="38"/>
  <c r="E6" i="38"/>
  <c r="F6" i="38"/>
  <c r="D6" i="38"/>
  <c r="E15" i="38"/>
  <c r="D15" i="38"/>
  <c r="F15" i="38"/>
  <c r="D27" i="38"/>
  <c r="E27" i="38"/>
  <c r="F27" i="38"/>
  <c r="O36" i="52" l="1"/>
  <c r="U51" i="52"/>
  <c r="U9" i="52"/>
  <c r="U33" i="52"/>
  <c r="P31" i="52"/>
  <c r="O4" i="52"/>
  <c r="U54" i="52"/>
  <c r="U15" i="52"/>
  <c r="O49" i="52"/>
  <c r="Q48" i="52" s="1"/>
  <c r="Q24" i="52"/>
  <c r="O7" i="52"/>
  <c r="P55" i="52"/>
  <c r="O9" i="52"/>
  <c r="Q33" i="52"/>
  <c r="P41" i="52"/>
  <c r="O50" i="52"/>
  <c r="Q21" i="52"/>
  <c r="P4" i="52"/>
  <c r="O30" i="52"/>
  <c r="Q30" i="52" s="1"/>
  <c r="P7" i="52"/>
  <c r="AF55" i="52"/>
  <c r="AG76" i="52" s="1"/>
  <c r="O3" i="52"/>
  <c r="Q3" i="52" s="1"/>
  <c r="Q6" i="52"/>
  <c r="U45" i="52"/>
  <c r="P49" i="52"/>
  <c r="P24" i="52"/>
  <c r="U36" i="52"/>
  <c r="Q15" i="52"/>
  <c r="P17" i="52"/>
  <c r="Q12" i="52"/>
  <c r="P36" i="52"/>
  <c r="Q51" i="52"/>
  <c r="P3" i="52"/>
  <c r="U6" i="52"/>
  <c r="Q42" i="52"/>
  <c r="AH55" i="53"/>
  <c r="AI76" i="53" s="1"/>
  <c r="Q54" i="53"/>
  <c r="AH37" i="53"/>
  <c r="AI70" i="53" s="1"/>
  <c r="Q36" i="53"/>
  <c r="AH46" i="53"/>
  <c r="AI73" i="53" s="1"/>
  <c r="Q45" i="53"/>
  <c r="AH10" i="53"/>
  <c r="AI61" i="53" s="1"/>
  <c r="Q9" i="53"/>
  <c r="AH19" i="53"/>
  <c r="AI64" i="53" s="1"/>
  <c r="Q18" i="53"/>
  <c r="AH28" i="53"/>
  <c r="AI67" i="53" s="1"/>
  <c r="Q27" i="53"/>
  <c r="AE37" i="52"/>
  <c r="AF70" i="52" s="1"/>
  <c r="Q36" i="52"/>
  <c r="AE10" i="52"/>
  <c r="AF61" i="52" s="1"/>
  <c r="Q9" i="52"/>
  <c r="AE55" i="52"/>
  <c r="AF76" i="52" s="1"/>
  <c r="Q54" i="52"/>
  <c r="AE28" i="52"/>
  <c r="AF67" i="52" s="1"/>
  <c r="Q27" i="52"/>
  <c r="AE19" i="52"/>
  <c r="AF64" i="52" s="1"/>
  <c r="Q18" i="52"/>
  <c r="AE46" i="52"/>
  <c r="AF73" i="52" s="1"/>
  <c r="Q45" i="52"/>
  <c r="Q48" i="44"/>
  <c r="P3" i="47"/>
  <c r="Q6" i="48"/>
  <c r="P13" i="47"/>
  <c r="U6" i="47"/>
  <c r="U24" i="46"/>
  <c r="R52" i="46"/>
  <c r="Q48" i="50"/>
  <c r="Q48" i="51"/>
  <c r="Q51" i="50"/>
  <c r="Q3" i="49"/>
  <c r="V21" i="51"/>
  <c r="Q42" i="51"/>
  <c r="O55" i="44"/>
  <c r="P26" i="46"/>
  <c r="O27" i="47"/>
  <c r="P24" i="46"/>
  <c r="U45" i="46"/>
  <c r="Q33" i="44"/>
  <c r="U24" i="44"/>
  <c r="Q6" i="44"/>
  <c r="Q39" i="50"/>
  <c r="Q15" i="49"/>
  <c r="Q42" i="49"/>
  <c r="Q6" i="50"/>
  <c r="Q24" i="51"/>
  <c r="Q33" i="51"/>
  <c r="Q42" i="44"/>
  <c r="AE55" i="51"/>
  <c r="AF76" i="51" s="1"/>
  <c r="Q54" i="51"/>
  <c r="Q3" i="47"/>
  <c r="Q3" i="50"/>
  <c r="Q24" i="50"/>
  <c r="Q21" i="44"/>
  <c r="Q21" i="47"/>
  <c r="O25" i="47"/>
  <c r="Q12" i="44"/>
  <c r="Q30" i="50"/>
  <c r="Q51" i="49"/>
  <c r="Q15" i="50"/>
  <c r="R11" i="49"/>
  <c r="Q48" i="49"/>
  <c r="Q24" i="47"/>
  <c r="Q21" i="45"/>
  <c r="AM46" i="44"/>
  <c r="AN73" i="44" s="1"/>
  <c r="O44" i="44"/>
  <c r="P25" i="47"/>
  <c r="P42" i="47"/>
  <c r="P41" i="48"/>
  <c r="R7" i="47"/>
  <c r="P10" i="47"/>
  <c r="Q39" i="46"/>
  <c r="Q42" i="46"/>
  <c r="Q3" i="45"/>
  <c r="Q30" i="45"/>
  <c r="O19" i="48"/>
  <c r="O54" i="47"/>
  <c r="Q30" i="51"/>
  <c r="O21" i="46"/>
  <c r="Q21" i="46" s="1"/>
  <c r="Q48" i="45"/>
  <c r="P5" i="48"/>
  <c r="U24" i="47"/>
  <c r="AE37" i="51"/>
  <c r="AF70" i="51" s="1"/>
  <c r="Q36" i="51"/>
  <c r="AE10" i="51"/>
  <c r="AF61" i="51" s="1"/>
  <c r="Q9" i="51"/>
  <c r="AE19" i="51"/>
  <c r="AF64" i="51" s="1"/>
  <c r="Q18" i="51"/>
  <c r="Q33" i="46"/>
  <c r="Q48" i="47"/>
  <c r="P52" i="48"/>
  <c r="Q24" i="45"/>
  <c r="Q15" i="45"/>
  <c r="Q33" i="49"/>
  <c r="Q39" i="49"/>
  <c r="AE28" i="51"/>
  <c r="AF67" i="51" s="1"/>
  <c r="Q27" i="51"/>
  <c r="AE46" i="51"/>
  <c r="AF73" i="51" s="1"/>
  <c r="Q45" i="51"/>
  <c r="AQ13" i="50"/>
  <c r="AR62" i="50" s="1"/>
  <c r="AS13" i="50"/>
  <c r="AT62" i="50" s="1"/>
  <c r="AQ19" i="50"/>
  <c r="AR64" i="50" s="1"/>
  <c r="AS16" i="50"/>
  <c r="AT63" i="50" s="1"/>
  <c r="AO13" i="50"/>
  <c r="AP62" i="50" s="1"/>
  <c r="AE55" i="50"/>
  <c r="AF76" i="50" s="1"/>
  <c r="Q54" i="50"/>
  <c r="AO19" i="50"/>
  <c r="AP64" i="50" s="1"/>
  <c r="AP16" i="50"/>
  <c r="AQ63" i="50" s="1"/>
  <c r="AE28" i="50"/>
  <c r="AF67" i="50" s="1"/>
  <c r="Q27" i="50"/>
  <c r="AR16" i="50"/>
  <c r="AS63" i="50" s="1"/>
  <c r="AP19" i="50"/>
  <c r="AQ64" i="50" s="1"/>
  <c r="AO16" i="50"/>
  <c r="AP63" i="50" s="1"/>
  <c r="AS19" i="50"/>
  <c r="AT64" i="50" s="1"/>
  <c r="AR13" i="50"/>
  <c r="AS62" i="50" s="1"/>
  <c r="AE37" i="50"/>
  <c r="AF70" i="50" s="1"/>
  <c r="Q36" i="50"/>
  <c r="AR19" i="50"/>
  <c r="AS64" i="50" s="1"/>
  <c r="AN16" i="50"/>
  <c r="AO63" i="50" s="1"/>
  <c r="AE19" i="50"/>
  <c r="AF64" i="50" s="1"/>
  <c r="Q18" i="50"/>
  <c r="AN13" i="50"/>
  <c r="AO62" i="50" s="1"/>
  <c r="AN19" i="50"/>
  <c r="AO64" i="50" s="1"/>
  <c r="AQ16" i="50"/>
  <c r="AR63" i="50" s="1"/>
  <c r="AP13" i="50"/>
  <c r="AQ62" i="50" s="1"/>
  <c r="AE10" i="50"/>
  <c r="AF61" i="50" s="1"/>
  <c r="Q9" i="50"/>
  <c r="AE46" i="50"/>
  <c r="AF73" i="50" s="1"/>
  <c r="Q45" i="50"/>
  <c r="S30" i="49"/>
  <c r="Q30" i="49"/>
  <c r="AE46" i="49"/>
  <c r="AF73" i="49" s="1"/>
  <c r="Q45" i="49"/>
  <c r="AE37" i="49"/>
  <c r="AF70" i="49" s="1"/>
  <c r="Q36" i="49"/>
  <c r="AE19" i="49"/>
  <c r="AF64" i="49" s="1"/>
  <c r="Q18" i="49"/>
  <c r="AE10" i="49"/>
  <c r="AF61" i="49" s="1"/>
  <c r="Q9" i="49"/>
  <c r="AE28" i="49"/>
  <c r="AF67" i="49" s="1"/>
  <c r="Q27" i="49"/>
  <c r="AE55" i="49"/>
  <c r="AF76" i="49" s="1"/>
  <c r="Q54" i="49"/>
  <c r="Y85" i="47"/>
  <c r="AE28" i="47"/>
  <c r="AF67" i="47" s="1"/>
  <c r="Q27" i="47"/>
  <c r="AE46" i="47"/>
  <c r="AF73" i="47" s="1"/>
  <c r="Q45" i="47"/>
  <c r="AE10" i="47"/>
  <c r="AF61" i="47" s="1"/>
  <c r="Q9" i="47"/>
  <c r="AE55" i="47"/>
  <c r="AF76" i="47" s="1"/>
  <c r="Q54" i="47"/>
  <c r="AE37" i="47"/>
  <c r="AF70" i="47" s="1"/>
  <c r="Q36" i="47"/>
  <c r="AE19" i="47"/>
  <c r="AF64" i="47" s="1"/>
  <c r="Q18" i="47"/>
  <c r="R6" i="46"/>
  <c r="AE46" i="46"/>
  <c r="AF73" i="46" s="1"/>
  <c r="Q45" i="46"/>
  <c r="AE28" i="46"/>
  <c r="AF67" i="46" s="1"/>
  <c r="Q27" i="46"/>
  <c r="AE10" i="46"/>
  <c r="AF61" i="46" s="1"/>
  <c r="Q9" i="46"/>
  <c r="AE37" i="46"/>
  <c r="AF70" i="46" s="1"/>
  <c r="Q36" i="46"/>
  <c r="AE19" i="46"/>
  <c r="AF64" i="46" s="1"/>
  <c r="Q18" i="46"/>
  <c r="AE55" i="46"/>
  <c r="AF76" i="46" s="1"/>
  <c r="Q54" i="46"/>
  <c r="AH37" i="48"/>
  <c r="AI70" i="48" s="1"/>
  <c r="Q36" i="48"/>
  <c r="AH55" i="48"/>
  <c r="AI76" i="48" s="1"/>
  <c r="Q54" i="48"/>
  <c r="AH19" i="48"/>
  <c r="AI64" i="48" s="1"/>
  <c r="Q18" i="48"/>
  <c r="AH28" i="48"/>
  <c r="AI67" i="48" s="1"/>
  <c r="Q27" i="48"/>
  <c r="AO46" i="48"/>
  <c r="AP73" i="48" s="1"/>
  <c r="Q45" i="48"/>
  <c r="AH10" i="48"/>
  <c r="AI61" i="48" s="1"/>
  <c r="Q9" i="48"/>
  <c r="AE55" i="45"/>
  <c r="AF76" i="45" s="1"/>
  <c r="Q54" i="45"/>
  <c r="AL28" i="45"/>
  <c r="AM67" i="45" s="1"/>
  <c r="Q27" i="45"/>
  <c r="AE46" i="45"/>
  <c r="AF73" i="45" s="1"/>
  <c r="Q45" i="45"/>
  <c r="AS10" i="45"/>
  <c r="AT61" i="45" s="1"/>
  <c r="Q9" i="45"/>
  <c r="AE37" i="45"/>
  <c r="AF70" i="45" s="1"/>
  <c r="Q36" i="45"/>
  <c r="AE19" i="45"/>
  <c r="AF64" i="45" s="1"/>
  <c r="Q18" i="45"/>
  <c r="AE37" i="44"/>
  <c r="AF70" i="44" s="1"/>
  <c r="Q36" i="44"/>
  <c r="AE55" i="44"/>
  <c r="AF76" i="44" s="1"/>
  <c r="Q54" i="44"/>
  <c r="AE10" i="44"/>
  <c r="AF61" i="44" s="1"/>
  <c r="Q9" i="44"/>
  <c r="AE28" i="44"/>
  <c r="AF67" i="44" s="1"/>
  <c r="Q27" i="44"/>
  <c r="AE46" i="44"/>
  <c r="AF73" i="44" s="1"/>
  <c r="Q45" i="44"/>
  <c r="AE19" i="44"/>
  <c r="AF64" i="44" s="1"/>
  <c r="Q18" i="44"/>
  <c r="O15" i="43"/>
  <c r="P21" i="43"/>
  <c r="T21" i="43" s="1"/>
  <c r="O46" i="43"/>
  <c r="O54" i="43"/>
  <c r="O30" i="43"/>
  <c r="P46" i="43"/>
  <c r="P32" i="43"/>
  <c r="AM4" i="43"/>
  <c r="AN59" i="43" s="1"/>
  <c r="O47" i="43"/>
  <c r="U33" i="43"/>
  <c r="O55" i="43"/>
  <c r="P47" i="43"/>
  <c r="AM16" i="43"/>
  <c r="AN63" i="43" s="1"/>
  <c r="O21" i="43"/>
  <c r="O48" i="43"/>
  <c r="P15" i="43"/>
  <c r="P43" i="43"/>
  <c r="P10" i="43"/>
  <c r="O20" i="43"/>
  <c r="O53" i="43"/>
  <c r="Y22" i="43"/>
  <c r="Z65" i="43" s="1"/>
  <c r="P48" i="43"/>
  <c r="P20" i="43"/>
  <c r="P53" i="43"/>
  <c r="O50" i="43"/>
  <c r="U54" i="43"/>
  <c r="P3" i="53"/>
  <c r="O3" i="53"/>
  <c r="P9" i="53"/>
  <c r="U9" i="53"/>
  <c r="O9" i="53"/>
  <c r="P27" i="53"/>
  <c r="O27" i="53"/>
  <c r="U27" i="53"/>
  <c r="O17" i="53"/>
  <c r="P17" i="53"/>
  <c r="O55" i="53"/>
  <c r="P55" i="53"/>
  <c r="P28" i="53"/>
  <c r="O28" i="53"/>
  <c r="O51" i="53"/>
  <c r="U51" i="53"/>
  <c r="P51" i="53"/>
  <c r="P49" i="53"/>
  <c r="O49" i="53"/>
  <c r="O47" i="53"/>
  <c r="P47" i="53"/>
  <c r="O11" i="53"/>
  <c r="P11" i="53"/>
  <c r="U36" i="53"/>
  <c r="O36" i="53"/>
  <c r="P36" i="53"/>
  <c r="P48" i="53"/>
  <c r="O48" i="53"/>
  <c r="O33" i="53"/>
  <c r="P33" i="53"/>
  <c r="U33" i="53"/>
  <c r="P46" i="53"/>
  <c r="O46" i="53"/>
  <c r="O19" i="53"/>
  <c r="P19" i="53"/>
  <c r="O34" i="53"/>
  <c r="P34" i="53"/>
  <c r="O50" i="53"/>
  <c r="P50" i="53"/>
  <c r="U45" i="53"/>
  <c r="O45" i="53"/>
  <c r="P45" i="53"/>
  <c r="P52" i="53"/>
  <c r="O52" i="53"/>
  <c r="P40" i="53"/>
  <c r="O40" i="53"/>
  <c r="P4" i="53"/>
  <c r="O4" i="53"/>
  <c r="O29" i="53"/>
  <c r="P29" i="53"/>
  <c r="O42" i="53"/>
  <c r="P42" i="53"/>
  <c r="U42" i="53"/>
  <c r="W39" i="53" s="1"/>
  <c r="G52" i="55" s="1"/>
  <c r="AJ49" i="55" s="1"/>
  <c r="O54" i="53"/>
  <c r="R54" i="53" s="1"/>
  <c r="U54" i="53"/>
  <c r="P54" i="53"/>
  <c r="P22" i="53"/>
  <c r="O22" i="53"/>
  <c r="O13" i="53"/>
  <c r="P13" i="53"/>
  <c r="O7" i="53"/>
  <c r="X10" i="53" s="1"/>
  <c r="P7" i="53"/>
  <c r="P39" i="53"/>
  <c r="O39" i="53"/>
  <c r="O37" i="53"/>
  <c r="P37" i="53"/>
  <c r="O5" i="53"/>
  <c r="P5" i="53"/>
  <c r="P18" i="53"/>
  <c r="U18" i="53"/>
  <c r="O18" i="53"/>
  <c r="R18" i="53" s="1"/>
  <c r="O21" i="53"/>
  <c r="P21" i="53"/>
  <c r="O31" i="53"/>
  <c r="P31" i="53"/>
  <c r="P43" i="53"/>
  <c r="O43" i="53"/>
  <c r="O30" i="53"/>
  <c r="P30" i="53"/>
  <c r="P12" i="53"/>
  <c r="O12" i="53"/>
  <c r="O32" i="53"/>
  <c r="P32" i="53"/>
  <c r="P25" i="53"/>
  <c r="O25" i="53"/>
  <c r="X28" i="53" s="1"/>
  <c r="P23" i="53"/>
  <c r="O23" i="53"/>
  <c r="O16" i="53"/>
  <c r="P16" i="53"/>
  <c r="O44" i="53"/>
  <c r="P44" i="53"/>
  <c r="O56" i="53"/>
  <c r="R56" i="53" s="1"/>
  <c r="P56" i="53"/>
  <c r="P35" i="53"/>
  <c r="O35" i="53"/>
  <c r="O10" i="53"/>
  <c r="P10" i="53"/>
  <c r="P20" i="53"/>
  <c r="O20" i="53"/>
  <c r="U15" i="53"/>
  <c r="O15" i="53"/>
  <c r="Q15" i="53" s="1"/>
  <c r="P15" i="53"/>
  <c r="O6" i="53"/>
  <c r="P6" i="53"/>
  <c r="U6" i="53"/>
  <c r="W3" i="53" s="1"/>
  <c r="G48" i="55" s="1"/>
  <c r="P38" i="53"/>
  <c r="O38" i="53"/>
  <c r="O24" i="53"/>
  <c r="P24" i="53"/>
  <c r="U24" i="53"/>
  <c r="W21" i="53" s="1"/>
  <c r="G50" i="55" s="1"/>
  <c r="P41" i="53"/>
  <c r="O41" i="53"/>
  <c r="O8" i="53"/>
  <c r="P8" i="53"/>
  <c r="O26" i="53"/>
  <c r="P26" i="53"/>
  <c r="O53" i="53"/>
  <c r="P53" i="53"/>
  <c r="O14" i="53"/>
  <c r="P14" i="53"/>
  <c r="AB10" i="53"/>
  <c r="AC61" i="53" s="1"/>
  <c r="AB52" i="53"/>
  <c r="AC75" i="53" s="1"/>
  <c r="AB87" i="53"/>
  <c r="AB28" i="53"/>
  <c r="AC67" i="53" s="1"/>
  <c r="AP16" i="53"/>
  <c r="AQ63" i="53" s="1"/>
  <c r="O56" i="48"/>
  <c r="P50" i="48"/>
  <c r="T48" i="48" s="1"/>
  <c r="P56" i="43"/>
  <c r="R9" i="49"/>
  <c r="U42" i="43"/>
  <c r="P9" i="43"/>
  <c r="U45" i="44"/>
  <c r="O49" i="43"/>
  <c r="O44" i="48"/>
  <c r="X44" i="48" s="1"/>
  <c r="U6" i="46"/>
  <c r="O41" i="44"/>
  <c r="Q39" i="44" s="1"/>
  <c r="P47" i="44"/>
  <c r="P30" i="43"/>
  <c r="O33" i="43"/>
  <c r="U15" i="43"/>
  <c r="P41" i="44"/>
  <c r="T39" i="44" s="1"/>
  <c r="T48" i="49"/>
  <c r="O16" i="43"/>
  <c r="O18" i="43"/>
  <c r="O43" i="43"/>
  <c r="O20" i="46"/>
  <c r="O55" i="47"/>
  <c r="R54" i="49"/>
  <c r="S54" i="49" s="1"/>
  <c r="R55" i="49"/>
  <c r="T39" i="49"/>
  <c r="P16" i="43"/>
  <c r="U18" i="43"/>
  <c r="S48" i="49"/>
  <c r="R19" i="49"/>
  <c r="O13" i="43"/>
  <c r="R19" i="43" s="1"/>
  <c r="O8" i="47"/>
  <c r="R8" i="47" s="1"/>
  <c r="P15" i="47"/>
  <c r="P29" i="43"/>
  <c r="V39" i="51"/>
  <c r="P8" i="47"/>
  <c r="R6" i="47"/>
  <c r="T6" i="47" s="1"/>
  <c r="S12" i="49"/>
  <c r="R24" i="47"/>
  <c r="U42" i="47"/>
  <c r="V12" i="44"/>
  <c r="T30" i="44"/>
  <c r="T21" i="50"/>
  <c r="O39" i="47"/>
  <c r="T12" i="45"/>
  <c r="V30" i="44"/>
  <c r="O3" i="43"/>
  <c r="X10" i="48"/>
  <c r="O19" i="47"/>
  <c r="R19" i="47" s="1"/>
  <c r="R36" i="47"/>
  <c r="U18" i="47"/>
  <c r="R51" i="47"/>
  <c r="P19" i="47"/>
  <c r="O38" i="47"/>
  <c r="R38" i="47" s="1"/>
  <c r="R27" i="47"/>
  <c r="O15" i="48"/>
  <c r="P41" i="47"/>
  <c r="T39" i="47" s="1"/>
  <c r="O53" i="47"/>
  <c r="R53" i="47" s="1"/>
  <c r="S3" i="47"/>
  <c r="V48" i="45"/>
  <c r="V3" i="51"/>
  <c r="U9" i="43"/>
  <c r="P50" i="43"/>
  <c r="T48" i="43" s="1"/>
  <c r="P38" i="47"/>
  <c r="T39" i="45"/>
  <c r="R33" i="47"/>
  <c r="R20" i="47"/>
  <c r="P20" i="46"/>
  <c r="AP43" i="48"/>
  <c r="AQ72" i="48" s="1"/>
  <c r="V30" i="45"/>
  <c r="O41" i="47"/>
  <c r="R44" i="47" s="1"/>
  <c r="X38" i="48"/>
  <c r="R27" i="46"/>
  <c r="P38" i="43"/>
  <c r="R35" i="47"/>
  <c r="R56" i="47"/>
  <c r="Y81" i="47"/>
  <c r="R45" i="46"/>
  <c r="R46" i="46"/>
  <c r="T3" i="45"/>
  <c r="T12" i="49"/>
  <c r="R45" i="49"/>
  <c r="T3" i="49"/>
  <c r="R42" i="49"/>
  <c r="V3" i="52"/>
  <c r="V21" i="52"/>
  <c r="U45" i="47"/>
  <c r="U54" i="48"/>
  <c r="X19" i="48"/>
  <c r="T3" i="47"/>
  <c r="AM52" i="47"/>
  <c r="AN75" i="47" s="1"/>
  <c r="R43" i="46"/>
  <c r="R11" i="47"/>
  <c r="R47" i="46"/>
  <c r="R42" i="46"/>
  <c r="R46" i="49"/>
  <c r="T39" i="50"/>
  <c r="R51" i="49"/>
  <c r="T51" i="49" s="1"/>
  <c r="V30" i="50"/>
  <c r="R43" i="49"/>
  <c r="R52" i="49"/>
  <c r="T12" i="51"/>
  <c r="R16" i="47"/>
  <c r="U51" i="48"/>
  <c r="O21" i="49"/>
  <c r="O3" i="48"/>
  <c r="Q3" i="48" s="1"/>
  <c r="T30" i="43"/>
  <c r="P44" i="48"/>
  <c r="P15" i="46"/>
  <c r="V21" i="49"/>
  <c r="T30" i="52"/>
  <c r="T12" i="43"/>
  <c r="T39" i="43"/>
  <c r="V21" i="46"/>
  <c r="T48" i="50"/>
  <c r="V48" i="50"/>
  <c r="T12" i="46"/>
  <c r="T3" i="50"/>
  <c r="R52" i="47"/>
  <c r="S51" i="47" s="1"/>
  <c r="O12" i="47"/>
  <c r="R26" i="46"/>
  <c r="T30" i="47"/>
  <c r="S48" i="47"/>
  <c r="P8" i="46"/>
  <c r="R25" i="46"/>
  <c r="R34" i="49"/>
  <c r="R34" i="47"/>
  <c r="T33" i="47" s="1"/>
  <c r="V39" i="52"/>
  <c r="O9" i="43"/>
  <c r="R9" i="43" s="1"/>
  <c r="U51" i="43"/>
  <c r="R42" i="47"/>
  <c r="T3" i="46"/>
  <c r="R18" i="46"/>
  <c r="O31" i="46"/>
  <c r="S30" i="46" s="1"/>
  <c r="R51" i="46"/>
  <c r="V39" i="50"/>
  <c r="R47" i="49"/>
  <c r="T3" i="52"/>
  <c r="R6" i="49"/>
  <c r="R10" i="46"/>
  <c r="P6" i="48"/>
  <c r="P36" i="48"/>
  <c r="AQ52" i="47"/>
  <c r="AR75" i="47" s="1"/>
  <c r="U51" i="47"/>
  <c r="AO49" i="43"/>
  <c r="AP74" i="43" s="1"/>
  <c r="AR49" i="43"/>
  <c r="AS74" i="43" s="1"/>
  <c r="AO55" i="43"/>
  <c r="AP76" i="43" s="1"/>
  <c r="AN52" i="44"/>
  <c r="AO75" i="44" s="1"/>
  <c r="AR49" i="47"/>
  <c r="AS74" i="47" s="1"/>
  <c r="AN49" i="47"/>
  <c r="AO74" i="47" s="1"/>
  <c r="AO52" i="44"/>
  <c r="AP75" i="44" s="1"/>
  <c r="AN49" i="43"/>
  <c r="AO74" i="43" s="1"/>
  <c r="AN52" i="43"/>
  <c r="AO75" i="43" s="1"/>
  <c r="AS55" i="44"/>
  <c r="AT76" i="44" s="1"/>
  <c r="AO49" i="47"/>
  <c r="AP74" i="47" s="1"/>
  <c r="AP49" i="47"/>
  <c r="AQ74" i="47" s="1"/>
  <c r="AN55" i="47"/>
  <c r="AO76" i="47" s="1"/>
  <c r="AQ55" i="44"/>
  <c r="AR76" i="44" s="1"/>
  <c r="AQ52" i="44"/>
  <c r="AR75" i="44" s="1"/>
  <c r="AP49" i="43"/>
  <c r="AQ74" i="43" s="1"/>
  <c r="AP52" i="44"/>
  <c r="AQ75" i="44" s="1"/>
  <c r="AR49" i="44"/>
  <c r="AS74" i="44" s="1"/>
  <c r="AR55" i="44"/>
  <c r="AS76" i="44" s="1"/>
  <c r="AR55" i="47"/>
  <c r="AS76" i="47" s="1"/>
  <c r="AR52" i="43"/>
  <c r="AS75" i="43" s="1"/>
  <c r="AS55" i="43"/>
  <c r="AT76" i="43" s="1"/>
  <c r="AQ55" i="47"/>
  <c r="AR76" i="47" s="1"/>
  <c r="AN55" i="43"/>
  <c r="AO76" i="43" s="1"/>
  <c r="AS49" i="43"/>
  <c r="AT74" i="43" s="1"/>
  <c r="AS52" i="43"/>
  <c r="AT75" i="43" s="1"/>
  <c r="AN49" i="44"/>
  <c r="AO74" i="44" s="1"/>
  <c r="AR52" i="44"/>
  <c r="AS75" i="44" s="1"/>
  <c r="AP52" i="43"/>
  <c r="AQ75" i="43" s="1"/>
  <c r="AS55" i="47"/>
  <c r="AT76" i="47" s="1"/>
  <c r="AO55" i="47"/>
  <c r="AP76" i="47" s="1"/>
  <c r="AN55" i="49"/>
  <c r="AO76" i="49" s="1"/>
  <c r="AR55" i="43"/>
  <c r="AS76" i="43" s="1"/>
  <c r="AQ55" i="43"/>
  <c r="AR76" i="43" s="1"/>
  <c r="AN55" i="44"/>
  <c r="AO76" i="44" s="1"/>
  <c r="AQ52" i="43"/>
  <c r="AR75" i="43" s="1"/>
  <c r="AV52" i="53"/>
  <c r="AW75" i="53" s="1"/>
  <c r="AP49" i="45"/>
  <c r="AQ74" i="45" s="1"/>
  <c r="AV49" i="53"/>
  <c r="AW74" i="53" s="1"/>
  <c r="AP55" i="51"/>
  <c r="AQ76" i="51" s="1"/>
  <c r="AP55" i="52"/>
  <c r="AQ76" i="52" s="1"/>
  <c r="AO52" i="46"/>
  <c r="AP75" i="46" s="1"/>
  <c r="AP55" i="47"/>
  <c r="AQ76" i="47" s="1"/>
  <c r="AO49" i="52"/>
  <c r="AP74" i="52" s="1"/>
  <c r="AO49" i="46"/>
  <c r="AP74" i="46" s="1"/>
  <c r="AO52" i="51"/>
  <c r="AP75" i="51" s="1"/>
  <c r="AN49" i="52"/>
  <c r="AO74" i="52" s="1"/>
  <c r="AR55" i="52"/>
  <c r="AS76" i="52" s="1"/>
  <c r="AU49" i="53"/>
  <c r="AV74" i="53" s="1"/>
  <c r="AQ55" i="52"/>
  <c r="AR76" i="52" s="1"/>
  <c r="AP49" i="52"/>
  <c r="AQ74" i="52" s="1"/>
  <c r="AP52" i="52"/>
  <c r="AQ75" i="52" s="1"/>
  <c r="AQ49" i="52"/>
  <c r="AR74" i="52" s="1"/>
  <c r="AQ49" i="51"/>
  <c r="AR74" i="51" s="1"/>
  <c r="AS49" i="52"/>
  <c r="AT74" i="52" s="1"/>
  <c r="AQ52" i="49"/>
  <c r="AR75" i="49" s="1"/>
  <c r="AS52" i="53"/>
  <c r="AT75" i="53" s="1"/>
  <c r="AQ52" i="53"/>
  <c r="AR75" i="53" s="1"/>
  <c r="AR49" i="51"/>
  <c r="AS74" i="51" s="1"/>
  <c r="AS52" i="52"/>
  <c r="AT75" i="52" s="1"/>
  <c r="AU55" i="53"/>
  <c r="AV76" i="53" s="1"/>
  <c r="AV55" i="53"/>
  <c r="AW76" i="53" s="1"/>
  <c r="AO49" i="50"/>
  <c r="AP74" i="50" s="1"/>
  <c r="AT55" i="53"/>
  <c r="AU76" i="53" s="1"/>
  <c r="AQ55" i="53"/>
  <c r="AR76" i="53" s="1"/>
  <c r="AS55" i="52"/>
  <c r="AT76" i="52" s="1"/>
  <c r="AU52" i="53"/>
  <c r="AV75" i="53" s="1"/>
  <c r="AN55" i="52"/>
  <c r="AO76" i="52" s="1"/>
  <c r="AQ49" i="53"/>
  <c r="AR74" i="53" s="1"/>
  <c r="AQ55" i="51"/>
  <c r="AR76" i="51" s="1"/>
  <c r="AR49" i="52"/>
  <c r="AS74" i="52" s="1"/>
  <c r="AR52" i="52"/>
  <c r="AS75" i="52" s="1"/>
  <c r="AN52" i="52"/>
  <c r="AO75" i="52" s="1"/>
  <c r="AQ49" i="46"/>
  <c r="AR74" i="46" s="1"/>
  <c r="AQ55" i="50"/>
  <c r="AR76" i="50" s="1"/>
  <c r="AR55" i="51"/>
  <c r="AS76" i="51" s="1"/>
  <c r="AQ49" i="50"/>
  <c r="AR74" i="50" s="1"/>
  <c r="AR49" i="45"/>
  <c r="AS74" i="45" s="1"/>
  <c r="AO52" i="47"/>
  <c r="AP75" i="47" s="1"/>
  <c r="AS49" i="46"/>
  <c r="AT74" i="46" s="1"/>
  <c r="AS55" i="49"/>
  <c r="AT76" i="49" s="1"/>
  <c r="AR52" i="51"/>
  <c r="AS75" i="51" s="1"/>
  <c r="AP55" i="49"/>
  <c r="AQ76" i="49" s="1"/>
  <c r="AR49" i="46"/>
  <c r="AS74" i="46" s="1"/>
  <c r="AN49" i="49"/>
  <c r="AO74" i="49" s="1"/>
  <c r="AO49" i="45"/>
  <c r="AP74" i="45" s="1"/>
  <c r="AQ49" i="49"/>
  <c r="AR74" i="49" s="1"/>
  <c r="AO55" i="44"/>
  <c r="AP76" i="44" s="1"/>
  <c r="AS49" i="53"/>
  <c r="AT74" i="53" s="1"/>
  <c r="AO49" i="49"/>
  <c r="AP74" i="49" s="1"/>
  <c r="AR52" i="50"/>
  <c r="AS75" i="50" s="1"/>
  <c r="AO52" i="43"/>
  <c r="AP75" i="43" s="1"/>
  <c r="AQ49" i="44"/>
  <c r="AR74" i="44" s="1"/>
  <c r="AP55" i="50"/>
  <c r="AQ76" i="50" s="1"/>
  <c r="AS49" i="47"/>
  <c r="AT74" i="47" s="1"/>
  <c r="AP55" i="45"/>
  <c r="AQ76" i="45" s="1"/>
  <c r="AR52" i="49"/>
  <c r="AS75" i="49" s="1"/>
  <c r="AN52" i="49"/>
  <c r="AO75" i="49" s="1"/>
  <c r="AR49" i="49"/>
  <c r="AS74" i="49" s="1"/>
  <c r="AO49" i="44"/>
  <c r="AP74" i="44" s="1"/>
  <c r="AP52" i="49"/>
  <c r="AQ75" i="49" s="1"/>
  <c r="AS49" i="50"/>
  <c r="AT74" i="50" s="1"/>
  <c r="AN52" i="51"/>
  <c r="AO75" i="51" s="1"/>
  <c r="AO52" i="50"/>
  <c r="AP75" i="50" s="1"/>
  <c r="AO55" i="51"/>
  <c r="AP76" i="51" s="1"/>
  <c r="AN52" i="46"/>
  <c r="AO75" i="46" s="1"/>
  <c r="AR55" i="49"/>
  <c r="AS76" i="49" s="1"/>
  <c r="AN49" i="51"/>
  <c r="AO74" i="51" s="1"/>
  <c r="AQ52" i="45"/>
  <c r="AR75" i="45" s="1"/>
  <c r="AN55" i="51"/>
  <c r="AO76" i="51" s="1"/>
  <c r="AO52" i="49"/>
  <c r="AP75" i="49" s="1"/>
  <c r="AN55" i="50"/>
  <c r="AO76" i="50" s="1"/>
  <c r="AP52" i="46"/>
  <c r="AQ75" i="46" s="1"/>
  <c r="AO55" i="46"/>
  <c r="AP76" i="46" s="1"/>
  <c r="AQ55" i="49"/>
  <c r="AR76" i="49" s="1"/>
  <c r="AS52" i="50"/>
  <c r="AT75" i="50" s="1"/>
  <c r="AS55" i="51"/>
  <c r="AT76" i="51" s="1"/>
  <c r="AP49" i="50"/>
  <c r="AQ74" i="50" s="1"/>
  <c r="AR55" i="50"/>
  <c r="AS76" i="50" s="1"/>
  <c r="AN49" i="50"/>
  <c r="AO74" i="50" s="1"/>
  <c r="AN49" i="46"/>
  <c r="AO74" i="46" s="1"/>
  <c r="AN52" i="50"/>
  <c r="AO75" i="50" s="1"/>
  <c r="AR49" i="50"/>
  <c r="AS74" i="50" s="1"/>
  <c r="AS55" i="50"/>
  <c r="AT76" i="50" s="1"/>
  <c r="AS55" i="45"/>
  <c r="AT76" i="45" s="1"/>
  <c r="AS55" i="46"/>
  <c r="AT76" i="46" s="1"/>
  <c r="AS49" i="49"/>
  <c r="AT74" i="49" s="1"/>
  <c r="AP52" i="50"/>
  <c r="AQ75" i="50" s="1"/>
  <c r="AQ52" i="50"/>
  <c r="AR75" i="50" s="1"/>
  <c r="AO55" i="45"/>
  <c r="AP76" i="45" s="1"/>
  <c r="AP49" i="49"/>
  <c r="AQ74" i="49" s="1"/>
  <c r="AS52" i="49"/>
  <c r="AT75" i="49" s="1"/>
  <c r="AP49" i="51"/>
  <c r="AQ74" i="51" s="1"/>
  <c r="AP52" i="45"/>
  <c r="AQ75" i="45" s="1"/>
  <c r="AS49" i="45"/>
  <c r="AT74" i="45" s="1"/>
  <c r="AN55" i="45"/>
  <c r="AO76" i="45" s="1"/>
  <c r="AO52" i="45"/>
  <c r="AP75" i="45" s="1"/>
  <c r="AR52" i="46"/>
  <c r="AS75" i="46" s="1"/>
  <c r="AR52" i="47"/>
  <c r="AS75" i="47" s="1"/>
  <c r="AQ55" i="45"/>
  <c r="AR76" i="45" s="1"/>
  <c r="AQ52" i="46"/>
  <c r="AR75" i="46" s="1"/>
  <c r="AS52" i="44"/>
  <c r="AT75" i="44" s="1"/>
  <c r="AS52" i="45"/>
  <c r="AT75" i="45" s="1"/>
  <c r="AP52" i="47"/>
  <c r="AQ75" i="47" s="1"/>
  <c r="AQ55" i="46"/>
  <c r="AR76" i="46" s="1"/>
  <c r="AS49" i="44"/>
  <c r="AT74" i="44" s="1"/>
  <c r="AR55" i="46"/>
  <c r="AS76" i="46" s="1"/>
  <c r="AR52" i="45"/>
  <c r="AS75" i="45" s="1"/>
  <c r="AR55" i="45"/>
  <c r="AS76" i="45" s="1"/>
  <c r="AN52" i="47"/>
  <c r="AO75" i="47" s="1"/>
  <c r="AN49" i="45"/>
  <c r="AO74" i="45" s="1"/>
  <c r="AP49" i="46"/>
  <c r="AQ74" i="46" s="1"/>
  <c r="AQ49" i="45"/>
  <c r="AR74" i="45" s="1"/>
  <c r="AN55" i="46"/>
  <c r="AO76" i="46" s="1"/>
  <c r="AN52" i="45"/>
  <c r="AO75" i="45" s="1"/>
  <c r="AP55" i="44"/>
  <c r="AQ76" i="44" s="1"/>
  <c r="AQ52" i="51"/>
  <c r="AR75" i="51" s="1"/>
  <c r="AO55" i="49"/>
  <c r="AP76" i="49" s="1"/>
  <c r="AP52" i="51"/>
  <c r="AQ75" i="51" s="1"/>
  <c r="AQ52" i="52"/>
  <c r="AR75" i="52" s="1"/>
  <c r="AP55" i="46"/>
  <c r="AQ76" i="46" s="1"/>
  <c r="AQ49" i="47"/>
  <c r="AR74" i="47" s="1"/>
  <c r="AO49" i="51"/>
  <c r="AP74" i="51" s="1"/>
  <c r="AR55" i="53"/>
  <c r="AS76" i="53" s="1"/>
  <c r="AR52" i="53"/>
  <c r="AS75" i="53" s="1"/>
  <c r="AS52" i="47"/>
  <c r="AT75" i="47" s="1"/>
  <c r="AQ49" i="43"/>
  <c r="AR74" i="43" s="1"/>
  <c r="AR49" i="53"/>
  <c r="AS74" i="53" s="1"/>
  <c r="AS52" i="46"/>
  <c r="AT75" i="46" s="1"/>
  <c r="AO52" i="52"/>
  <c r="AP75" i="52" s="1"/>
  <c r="AO55" i="52"/>
  <c r="AP76" i="52" s="1"/>
  <c r="AS49" i="51"/>
  <c r="AT74" i="51" s="1"/>
  <c r="AT52" i="53"/>
  <c r="AU75" i="53" s="1"/>
  <c r="AP55" i="43"/>
  <c r="AQ76" i="43" s="1"/>
  <c r="AS52" i="51"/>
  <c r="AT75" i="51" s="1"/>
  <c r="AS55" i="53"/>
  <c r="AT76" i="53" s="1"/>
  <c r="AP49" i="44"/>
  <c r="AQ74" i="44" s="1"/>
  <c r="AT49" i="53"/>
  <c r="AU74" i="53" s="1"/>
  <c r="AO55" i="50"/>
  <c r="AP76" i="50" s="1"/>
  <c r="U18" i="48"/>
  <c r="O31" i="48"/>
  <c r="Y37" i="48" s="1"/>
  <c r="X29" i="48"/>
  <c r="AI16" i="48"/>
  <c r="AJ63" i="48" s="1"/>
  <c r="AB37" i="48"/>
  <c r="AC70" i="48" s="1"/>
  <c r="AB83" i="48"/>
  <c r="O21" i="48"/>
  <c r="U36" i="48"/>
  <c r="X11" i="48"/>
  <c r="X27" i="48"/>
  <c r="P31" i="48"/>
  <c r="T30" i="48" s="1"/>
  <c r="P23" i="48"/>
  <c r="U33" i="48"/>
  <c r="W30" i="48" s="1"/>
  <c r="E51" i="55" s="1"/>
  <c r="Y49" i="55" s="1"/>
  <c r="AI55" i="48"/>
  <c r="AJ76" i="48" s="1"/>
  <c r="X9" i="48"/>
  <c r="X55" i="48"/>
  <c r="X46" i="48"/>
  <c r="P55" i="48"/>
  <c r="Y36" i="48"/>
  <c r="Y33" i="48"/>
  <c r="Y47" i="48"/>
  <c r="Y44" i="48"/>
  <c r="Y16" i="48"/>
  <c r="Y19" i="48"/>
  <c r="X16" i="48"/>
  <c r="Y20" i="48"/>
  <c r="Y17" i="48"/>
  <c r="Y54" i="48"/>
  <c r="X51" i="48"/>
  <c r="Y51" i="48"/>
  <c r="X35" i="48"/>
  <c r="Y38" i="48"/>
  <c r="Y35" i="48"/>
  <c r="Y52" i="48"/>
  <c r="X52" i="48"/>
  <c r="Y55" i="48"/>
  <c r="Y8" i="48"/>
  <c r="Y11" i="48"/>
  <c r="X8" i="48"/>
  <c r="P21" i="48"/>
  <c r="O50" i="48"/>
  <c r="Q48" i="48" s="1"/>
  <c r="P40" i="48"/>
  <c r="P42" i="48"/>
  <c r="U6" i="48"/>
  <c r="AV55" i="48"/>
  <c r="AW76" i="48" s="1"/>
  <c r="O54" i="48"/>
  <c r="O34" i="48"/>
  <c r="U45" i="48"/>
  <c r="P33" i="48"/>
  <c r="P25" i="48"/>
  <c r="P22" i="48"/>
  <c r="O42" i="48"/>
  <c r="Q42" i="48" s="1"/>
  <c r="AS52" i="48"/>
  <c r="AT75" i="48" s="1"/>
  <c r="AR49" i="48"/>
  <c r="AS74" i="48" s="1"/>
  <c r="AU52" i="48"/>
  <c r="AV75" i="48" s="1"/>
  <c r="AT55" i="48"/>
  <c r="AU76" i="48" s="1"/>
  <c r="AT49" i="48"/>
  <c r="AU74" i="48" s="1"/>
  <c r="AS55" i="48"/>
  <c r="AT76" i="48" s="1"/>
  <c r="AR55" i="48"/>
  <c r="AS76" i="48" s="1"/>
  <c r="AU55" i="48"/>
  <c r="AV76" i="48" s="1"/>
  <c r="AR52" i="48"/>
  <c r="AS75" i="48" s="1"/>
  <c r="AU49" i="48"/>
  <c r="AV74" i="48" s="1"/>
  <c r="AQ49" i="48"/>
  <c r="AR74" i="48" s="1"/>
  <c r="AB55" i="48"/>
  <c r="AC76" i="48" s="1"/>
  <c r="P28" i="48"/>
  <c r="P34" i="48"/>
  <c r="O23" i="48"/>
  <c r="O39" i="48"/>
  <c r="P47" i="48"/>
  <c r="AB22" i="48"/>
  <c r="AC65" i="48" s="1"/>
  <c r="P54" i="48"/>
  <c r="O36" i="48"/>
  <c r="AB7" i="48"/>
  <c r="AC60" i="48" s="1"/>
  <c r="AB34" i="48"/>
  <c r="AC69" i="48" s="1"/>
  <c r="O20" i="48"/>
  <c r="O4" i="48"/>
  <c r="O33" i="48"/>
  <c r="Q33" i="48" s="1"/>
  <c r="P4" i="48"/>
  <c r="T3" i="48" s="1"/>
  <c r="AS49" i="48"/>
  <c r="AT74" i="48" s="1"/>
  <c r="AT52" i="48"/>
  <c r="AU75" i="48" s="1"/>
  <c r="AQ55" i="48"/>
  <c r="AR76" i="48" s="1"/>
  <c r="AQ52" i="48"/>
  <c r="AR75" i="48" s="1"/>
  <c r="AV52" i="48"/>
  <c r="AW75" i="48" s="1"/>
  <c r="O12" i="48"/>
  <c r="Q12" i="48" s="1"/>
  <c r="O22" i="48"/>
  <c r="U27" i="48"/>
  <c r="P56" i="48"/>
  <c r="AV49" i="48"/>
  <c r="AW74" i="48" s="1"/>
  <c r="R47" i="44"/>
  <c r="T54" i="49"/>
  <c r="R37" i="43"/>
  <c r="R17" i="43"/>
  <c r="S30" i="43"/>
  <c r="R56" i="43"/>
  <c r="P17" i="48"/>
  <c r="R46" i="47"/>
  <c r="V30" i="46"/>
  <c r="T21" i="47"/>
  <c r="R25" i="47"/>
  <c r="P17" i="47"/>
  <c r="R9" i="47"/>
  <c r="U36" i="47"/>
  <c r="V30" i="47" s="1"/>
  <c r="R55" i="47"/>
  <c r="R43" i="47"/>
  <c r="T39" i="46"/>
  <c r="S48" i="46"/>
  <c r="V21" i="45"/>
  <c r="R10" i="44"/>
  <c r="R36" i="45"/>
  <c r="R11" i="44"/>
  <c r="R56" i="46"/>
  <c r="R11" i="45"/>
  <c r="S12" i="44"/>
  <c r="R26" i="44"/>
  <c r="R47" i="45"/>
  <c r="R33" i="45"/>
  <c r="R28" i="44"/>
  <c r="R56" i="51"/>
  <c r="R33" i="50"/>
  <c r="R34" i="50"/>
  <c r="R52" i="50"/>
  <c r="R51" i="50"/>
  <c r="R16" i="49"/>
  <c r="R17" i="50"/>
  <c r="R20" i="49"/>
  <c r="T12" i="48"/>
  <c r="R38" i="45"/>
  <c r="U15" i="47"/>
  <c r="V12" i="47" s="1"/>
  <c r="R19" i="51"/>
  <c r="R43" i="52"/>
  <c r="R56" i="44"/>
  <c r="R20" i="43"/>
  <c r="R35" i="51"/>
  <c r="R20" i="50"/>
  <c r="R16" i="52"/>
  <c r="R11" i="51"/>
  <c r="R6" i="52"/>
  <c r="V12" i="51"/>
  <c r="R53" i="51"/>
  <c r="R26" i="52"/>
  <c r="T48" i="52"/>
  <c r="R15" i="52"/>
  <c r="T30" i="51"/>
  <c r="R24" i="52"/>
  <c r="R8" i="52"/>
  <c r="R38" i="52"/>
  <c r="U42" i="48"/>
  <c r="R54" i="51"/>
  <c r="S21" i="45"/>
  <c r="R38" i="48"/>
  <c r="R43" i="44"/>
  <c r="R52" i="44"/>
  <c r="R6" i="43"/>
  <c r="R51" i="44"/>
  <c r="R15" i="43"/>
  <c r="O11" i="46"/>
  <c r="R11" i="46" s="1"/>
  <c r="R56" i="45"/>
  <c r="R24" i="44"/>
  <c r="R27" i="44"/>
  <c r="R17" i="45"/>
  <c r="R46" i="45"/>
  <c r="S3" i="45"/>
  <c r="R44" i="45"/>
  <c r="R37" i="44"/>
  <c r="R27" i="45"/>
  <c r="S30" i="50"/>
  <c r="R36" i="49"/>
  <c r="R15" i="50"/>
  <c r="R45" i="50"/>
  <c r="R15" i="49"/>
  <c r="R54" i="50"/>
  <c r="R19" i="48"/>
  <c r="R9" i="52"/>
  <c r="V30" i="52"/>
  <c r="R47" i="51"/>
  <c r="R8" i="48"/>
  <c r="R27" i="52"/>
  <c r="R7" i="51"/>
  <c r="R37" i="52"/>
  <c r="R42" i="52"/>
  <c r="R52" i="52"/>
  <c r="R51" i="52"/>
  <c r="R7" i="52"/>
  <c r="R35" i="52"/>
  <c r="S48" i="45"/>
  <c r="T21" i="45"/>
  <c r="R53" i="43"/>
  <c r="R7" i="50"/>
  <c r="S39" i="51"/>
  <c r="R55" i="52"/>
  <c r="P43" i="48"/>
  <c r="S48" i="44"/>
  <c r="R25" i="43"/>
  <c r="R54" i="43"/>
  <c r="O54" i="44"/>
  <c r="R44" i="43"/>
  <c r="R26" i="43"/>
  <c r="V12" i="43"/>
  <c r="R7" i="43"/>
  <c r="U45" i="43"/>
  <c r="V39" i="43" s="1"/>
  <c r="R35" i="48"/>
  <c r="O29" i="47"/>
  <c r="R29" i="47" s="1"/>
  <c r="P53" i="47"/>
  <c r="O37" i="47"/>
  <c r="R37" i="47" s="1"/>
  <c r="P55" i="47"/>
  <c r="R52" i="48"/>
  <c r="O8" i="46"/>
  <c r="R8" i="46" s="1"/>
  <c r="O53" i="48"/>
  <c r="Q51" i="48" s="1"/>
  <c r="O15" i="46"/>
  <c r="P11" i="46"/>
  <c r="T48" i="46"/>
  <c r="R34" i="45"/>
  <c r="R45" i="45"/>
  <c r="R43" i="45"/>
  <c r="S3" i="44"/>
  <c r="R15" i="45"/>
  <c r="T12" i="44"/>
  <c r="S30" i="45"/>
  <c r="R53" i="49"/>
  <c r="R42" i="50"/>
  <c r="R44" i="50"/>
  <c r="R19" i="50"/>
  <c r="R18" i="50"/>
  <c r="R8" i="50"/>
  <c r="S3" i="49"/>
  <c r="R33" i="52"/>
  <c r="R7" i="46"/>
  <c r="S12" i="46"/>
  <c r="R9" i="45"/>
  <c r="R44" i="52"/>
  <c r="T30" i="46"/>
  <c r="S3" i="52"/>
  <c r="R29" i="52"/>
  <c r="S3" i="51"/>
  <c r="R45" i="51"/>
  <c r="R25" i="52"/>
  <c r="R10" i="51"/>
  <c r="R51" i="51"/>
  <c r="V12" i="52"/>
  <c r="R56" i="52"/>
  <c r="R55" i="43"/>
  <c r="S21" i="46"/>
  <c r="S21" i="51"/>
  <c r="T48" i="45"/>
  <c r="O28" i="47"/>
  <c r="R28" i="47" s="1"/>
  <c r="T39" i="51"/>
  <c r="U9" i="46"/>
  <c r="U54" i="44"/>
  <c r="V48" i="44" s="1"/>
  <c r="R44" i="44"/>
  <c r="O39" i="43"/>
  <c r="P42" i="43"/>
  <c r="R43" i="43"/>
  <c r="R20" i="46"/>
  <c r="P29" i="47"/>
  <c r="S3" i="46"/>
  <c r="P37" i="47"/>
  <c r="T48" i="47"/>
  <c r="U27" i="47"/>
  <c r="V21" i="47" s="1"/>
  <c r="O25" i="48"/>
  <c r="Q24" i="48" s="1"/>
  <c r="P53" i="48"/>
  <c r="U15" i="46"/>
  <c r="V12" i="46" s="1"/>
  <c r="R17" i="46"/>
  <c r="R33" i="44"/>
  <c r="V21" i="44"/>
  <c r="V39" i="46"/>
  <c r="T3" i="44"/>
  <c r="V12" i="45"/>
  <c r="S39" i="45"/>
  <c r="R8" i="44"/>
  <c r="R34" i="44"/>
  <c r="T30" i="45"/>
  <c r="S30" i="44"/>
  <c r="R17" i="49"/>
  <c r="T30" i="50"/>
  <c r="R35" i="49"/>
  <c r="V12" i="50"/>
  <c r="R26" i="49"/>
  <c r="R25" i="49"/>
  <c r="R37" i="51"/>
  <c r="R54" i="45"/>
  <c r="S3" i="50"/>
  <c r="R9" i="44"/>
  <c r="R54" i="46"/>
  <c r="R51" i="45"/>
  <c r="R34" i="52"/>
  <c r="R25" i="51"/>
  <c r="R18" i="52"/>
  <c r="R36" i="52"/>
  <c r="T3" i="51"/>
  <c r="R47" i="52"/>
  <c r="R34" i="51"/>
  <c r="R42" i="51"/>
  <c r="R45" i="52"/>
  <c r="S30" i="52"/>
  <c r="R34" i="43"/>
  <c r="R53" i="52"/>
  <c r="R38" i="51"/>
  <c r="T21" i="46"/>
  <c r="T21" i="51"/>
  <c r="P28" i="47"/>
  <c r="T48" i="44"/>
  <c r="R52" i="43"/>
  <c r="R55" i="44"/>
  <c r="R27" i="43"/>
  <c r="R55" i="48"/>
  <c r="T12" i="47"/>
  <c r="AP55" i="48"/>
  <c r="AQ76" i="48" s="1"/>
  <c r="S12" i="45"/>
  <c r="R19" i="44"/>
  <c r="R26" i="45"/>
  <c r="R42" i="45"/>
  <c r="R6" i="45"/>
  <c r="R15" i="44"/>
  <c r="R29" i="46"/>
  <c r="R16" i="45"/>
  <c r="R17" i="44"/>
  <c r="S21" i="50"/>
  <c r="R29" i="50"/>
  <c r="R38" i="50"/>
  <c r="R27" i="50"/>
  <c r="R46" i="50"/>
  <c r="R43" i="50"/>
  <c r="R9" i="50"/>
  <c r="R24" i="50"/>
  <c r="R47" i="50"/>
  <c r="R35" i="50"/>
  <c r="R24" i="43"/>
  <c r="R28" i="51"/>
  <c r="R19" i="46"/>
  <c r="R56" i="50"/>
  <c r="R6" i="50"/>
  <c r="R26" i="51"/>
  <c r="S12" i="51"/>
  <c r="V48" i="46"/>
  <c r="S12" i="52"/>
  <c r="R33" i="51"/>
  <c r="V48" i="51"/>
  <c r="R43" i="51"/>
  <c r="R19" i="52"/>
  <c r="S39" i="44"/>
  <c r="R35" i="43"/>
  <c r="R8" i="43"/>
  <c r="R28" i="43"/>
  <c r="S21" i="43"/>
  <c r="R47" i="43"/>
  <c r="R33" i="43"/>
  <c r="R36" i="43"/>
  <c r="R18" i="43"/>
  <c r="R46" i="43"/>
  <c r="R20" i="44"/>
  <c r="R16" i="44"/>
  <c r="R18" i="45"/>
  <c r="R52" i="45"/>
  <c r="R29" i="45"/>
  <c r="R55" i="45"/>
  <c r="R25" i="50"/>
  <c r="R11" i="50"/>
  <c r="R33" i="49"/>
  <c r="R10" i="49"/>
  <c r="V21" i="50"/>
  <c r="R7" i="49"/>
  <c r="R37" i="50"/>
  <c r="R17" i="52"/>
  <c r="R53" i="46"/>
  <c r="R28" i="52"/>
  <c r="R17" i="51"/>
  <c r="R24" i="51"/>
  <c r="R6" i="51"/>
  <c r="S21" i="52"/>
  <c r="R36" i="51"/>
  <c r="R54" i="52"/>
  <c r="R55" i="51"/>
  <c r="R10" i="52"/>
  <c r="S21" i="44"/>
  <c r="R18" i="44"/>
  <c r="U36" i="43"/>
  <c r="U27" i="43"/>
  <c r="V21" i="43" s="1"/>
  <c r="O17" i="48"/>
  <c r="R16" i="48"/>
  <c r="R33" i="46"/>
  <c r="R26" i="47"/>
  <c r="O40" i="48"/>
  <c r="R28" i="46"/>
  <c r="R24" i="46"/>
  <c r="S39" i="46"/>
  <c r="R35" i="46"/>
  <c r="R25" i="45"/>
  <c r="R35" i="44"/>
  <c r="R6" i="44"/>
  <c r="V39" i="45"/>
  <c r="R53" i="45"/>
  <c r="V3" i="45"/>
  <c r="R46" i="44"/>
  <c r="R55" i="46"/>
  <c r="R45" i="44"/>
  <c r="R8" i="45"/>
  <c r="R36" i="44"/>
  <c r="S48" i="50"/>
  <c r="S48" i="51"/>
  <c r="R44" i="49"/>
  <c r="R28" i="50"/>
  <c r="R55" i="50"/>
  <c r="R10" i="50"/>
  <c r="R8" i="49"/>
  <c r="R10" i="45"/>
  <c r="R11" i="52"/>
  <c r="P39" i="48"/>
  <c r="V3" i="50"/>
  <c r="R53" i="50"/>
  <c r="R54" i="47"/>
  <c r="R29" i="43"/>
  <c r="S12" i="50"/>
  <c r="R46" i="52"/>
  <c r="T12" i="52"/>
  <c r="R20" i="51"/>
  <c r="R27" i="51"/>
  <c r="R52" i="51"/>
  <c r="S48" i="52"/>
  <c r="S30" i="51"/>
  <c r="R18" i="49"/>
  <c r="R38" i="44"/>
  <c r="U24" i="48"/>
  <c r="W21" i="48" s="1"/>
  <c r="E50" i="55" s="1"/>
  <c r="R7" i="44"/>
  <c r="S39" i="52"/>
  <c r="T21" i="44"/>
  <c r="R16" i="46"/>
  <c r="R42" i="44"/>
  <c r="R9" i="51"/>
  <c r="R20" i="52"/>
  <c r="R16" i="51"/>
  <c r="R25" i="44"/>
  <c r="R53" i="44"/>
  <c r="O38" i="43"/>
  <c r="R11" i="43"/>
  <c r="P33" i="43"/>
  <c r="P18" i="43"/>
  <c r="P27" i="43"/>
  <c r="R51" i="43"/>
  <c r="AF46" i="47"/>
  <c r="AG73" i="47" s="1"/>
  <c r="S21" i="47"/>
  <c r="O28" i="48"/>
  <c r="O17" i="47"/>
  <c r="R17" i="47" s="1"/>
  <c r="S30" i="47"/>
  <c r="R51" i="48"/>
  <c r="AB84" i="48"/>
  <c r="V3" i="47"/>
  <c r="R24" i="45"/>
  <c r="R35" i="45"/>
  <c r="R44" i="46"/>
  <c r="V3" i="44"/>
  <c r="R34" i="46"/>
  <c r="T30" i="49"/>
  <c r="R28" i="49"/>
  <c r="S39" i="50"/>
  <c r="R29" i="49"/>
  <c r="T48" i="51"/>
  <c r="T21" i="49"/>
  <c r="R11" i="48"/>
  <c r="R37" i="49"/>
  <c r="R16" i="50"/>
  <c r="V30" i="49"/>
  <c r="U15" i="48"/>
  <c r="R36" i="50"/>
  <c r="S39" i="49"/>
  <c r="O15" i="47"/>
  <c r="R15" i="51"/>
  <c r="R19" i="45"/>
  <c r="R28" i="45"/>
  <c r="R44" i="51"/>
  <c r="R10" i="43"/>
  <c r="R36" i="46"/>
  <c r="U54" i="47"/>
  <c r="R7" i="45"/>
  <c r="O47" i="48"/>
  <c r="T12" i="50"/>
  <c r="R26" i="50"/>
  <c r="R46" i="51"/>
  <c r="R18" i="51"/>
  <c r="R8" i="51"/>
  <c r="T21" i="52"/>
  <c r="R29" i="51"/>
  <c r="V30" i="51"/>
  <c r="V48" i="52"/>
  <c r="R29" i="44"/>
  <c r="T39" i="52"/>
  <c r="R37" i="45"/>
  <c r="U42" i="44"/>
  <c r="V39" i="44" s="1"/>
  <c r="R9" i="46"/>
  <c r="R20" i="45"/>
  <c r="R164" i="62" a="1"/>
  <c r="T197" i="62" a="1"/>
  <c r="H343" i="62" a="1"/>
  <c r="X305" i="62" a="1"/>
  <c r="W199" i="62" a="1"/>
  <c r="F307" i="62" a="1"/>
  <c r="E341" i="62" a="1"/>
  <c r="J269" i="62" a="1"/>
  <c r="R307" i="62" a="1"/>
  <c r="G271" i="62" a="1"/>
  <c r="S306" i="62" a="1"/>
  <c r="R271" i="62" a="1"/>
  <c r="D163" i="62" a="1"/>
  <c r="H306" i="62" a="1"/>
  <c r="E269" i="62" a="1"/>
  <c r="H234" i="62" a="1"/>
  <c r="D307" i="62" a="1"/>
  <c r="I233" i="62" a="1"/>
  <c r="F199" i="62" a="1"/>
  <c r="X199" i="62" a="1"/>
  <c r="G234" i="62" a="1"/>
  <c r="E198" i="62" a="1"/>
  <c r="J164" i="62" a="1"/>
  <c r="E271" i="62" a="1"/>
  <c r="U305" i="62" a="1"/>
  <c r="J197" i="62" a="1"/>
  <c r="X198" i="62" a="1"/>
  <c r="E270" i="62" a="1"/>
  <c r="W271" i="62" a="1"/>
  <c r="X270" i="62" a="1"/>
  <c r="W197" i="62" a="1"/>
  <c r="E235" i="62" a="1"/>
  <c r="R199" i="62" a="1"/>
  <c r="F305" i="62" a="1"/>
  <c r="X235" i="62" a="1"/>
  <c r="I271" i="62" a="1"/>
  <c r="G164" i="62" a="1"/>
  <c r="T164" i="62" a="1"/>
  <c r="T199" i="62" a="1"/>
  <c r="X269" i="62" a="1"/>
  <c r="D233" i="62" a="1"/>
  <c r="S164" i="62" a="1"/>
  <c r="U198" i="62" a="1"/>
  <c r="G342" i="62" a="1"/>
  <c r="F198" i="62" a="1"/>
  <c r="V269" i="62" a="1"/>
  <c r="X197" i="62" a="1"/>
  <c r="F164" i="62" a="1"/>
  <c r="H199" i="62" a="1"/>
  <c r="I341" i="62" a="1"/>
  <c r="F269" i="62" a="1"/>
  <c r="I306" i="62" a="1"/>
  <c r="U306" i="62" a="1"/>
  <c r="R306" i="62" a="1"/>
  <c r="F162" i="62" a="1"/>
  <c r="T307" i="62" a="1"/>
  <c r="J342" i="62" a="1"/>
  <c r="W198" i="62" a="1"/>
  <c r="D234" i="62" a="1"/>
  <c r="V198" i="62" a="1"/>
  <c r="U197" i="62" a="1"/>
  <c r="J271" i="62" a="1"/>
  <c r="I198" i="62" a="1"/>
  <c r="I270" i="62" a="1"/>
  <c r="V162" i="62" a="1"/>
  <c r="B7" i="55" a="1"/>
  <c r="R305" i="62" a="1"/>
  <c r="W233" i="62" a="1"/>
  <c r="X306" i="62" a="1"/>
  <c r="X233" i="62" a="1"/>
  <c r="S271" i="62" a="1"/>
  <c r="E163" i="62" a="1"/>
  <c r="E343" i="62" a="1"/>
  <c r="U163" i="62" a="1"/>
  <c r="W162" i="62" a="1"/>
  <c r="D235" i="62" a="1"/>
  <c r="S163" i="62" a="1"/>
  <c r="E305" i="62" a="1"/>
  <c r="S199" i="62" a="1"/>
  <c r="F306" i="62" a="1"/>
  <c r="D162" i="62" a="1"/>
  <c r="S235" i="62" a="1"/>
  <c r="I164" i="62" a="1"/>
  <c r="J163" i="62" a="1"/>
  <c r="D269" i="62" a="1"/>
  <c r="U270" i="62" a="1"/>
  <c r="R162" i="62" a="1"/>
  <c r="R235" i="62" a="1"/>
  <c r="V305" i="62" a="1"/>
  <c r="W270" i="62" a="1"/>
  <c r="G235" i="62" a="1"/>
  <c r="G163" i="62" a="1"/>
  <c r="S234" i="62" a="1"/>
  <c r="I163" i="62" a="1"/>
  <c r="X307" i="62" a="1"/>
  <c r="V233" i="62" a="1"/>
  <c r="W306" i="62" a="1"/>
  <c r="T305" i="62" a="1"/>
  <c r="F342" i="62" a="1"/>
  <c r="V306" i="62" a="1"/>
  <c r="D197" i="62" a="1"/>
  <c r="G198" i="62" a="1"/>
  <c r="J233" i="62" a="1"/>
  <c r="T163" i="62" a="1"/>
  <c r="W307" i="62" a="1"/>
  <c r="S305" i="62" a="1"/>
  <c r="D305" i="62" a="1"/>
  <c r="E307" i="62" a="1"/>
  <c r="S197" i="62" a="1"/>
  <c r="F234" i="62" a="1"/>
  <c r="U199" i="62" a="1"/>
  <c r="S233" i="62" a="1"/>
  <c r="E306" i="62" a="1"/>
  <c r="F343" i="62" a="1"/>
  <c r="U235" i="62" a="1"/>
  <c r="J305" i="62" a="1"/>
  <c r="S198" i="62" a="1"/>
  <c r="F197" i="62" a="1"/>
  <c r="R198" i="62" a="1"/>
  <c r="V164" i="62" a="1"/>
  <c r="D164" i="62" a="1"/>
  <c r="V234" i="62" a="1"/>
  <c r="H162" i="62" a="1"/>
  <c r="G269" i="62" a="1"/>
  <c r="S270" i="62" a="1"/>
  <c r="E197" i="62" a="1"/>
  <c r="T306" i="62" a="1"/>
  <c r="G197" i="62" a="1"/>
  <c r="I343" i="62" a="1"/>
  <c r="H305" i="62" a="1"/>
  <c r="J162" i="62" a="1"/>
  <c r="R269" i="62" a="1"/>
  <c r="W235" i="62" a="1"/>
  <c r="F341" i="62" a="1"/>
  <c r="X164" i="62" a="1"/>
  <c r="J341" i="62" a="1"/>
  <c r="R163" i="62" a="1"/>
  <c r="S269" i="62" a="1"/>
  <c r="F233" i="62" a="1"/>
  <c r="E164" i="62" a="1"/>
  <c r="D306" i="62" a="1"/>
  <c r="G305" i="62" a="1"/>
  <c r="D198" i="62" a="1"/>
  <c r="I199" i="62" a="1"/>
  <c r="H341" i="62" a="1"/>
  <c r="H233" i="62" a="1"/>
  <c r="J270" i="62" a="1"/>
  <c r="J198" i="62" a="1"/>
  <c r="H164" i="62" a="1"/>
  <c r="H198" i="62" a="1"/>
  <c r="T234" i="62" a="1"/>
  <c r="W305" i="62" a="1"/>
  <c r="H235" i="62" a="1"/>
  <c r="X271" i="62" a="1"/>
  <c r="J343" i="62" a="1"/>
  <c r="W163" i="62" a="1"/>
  <c r="X162" i="62" a="1"/>
  <c r="F270" i="62" a="1"/>
  <c r="G306" i="62" a="1"/>
  <c r="U233" i="62" a="1"/>
  <c r="F163" i="62" a="1"/>
  <c r="W269" i="62" a="1"/>
  <c r="V197" i="62" a="1"/>
  <c r="G270" i="62" a="1"/>
  <c r="W234" i="62" a="1"/>
  <c r="T233" i="62" a="1"/>
  <c r="I235" i="62" a="1"/>
  <c r="U162" i="62" a="1"/>
  <c r="I305" i="62" a="1"/>
  <c r="R233" i="62" a="1"/>
  <c r="I342" i="62" a="1"/>
  <c r="S307" i="62" a="1"/>
  <c r="U307" i="62" a="1"/>
  <c r="E162" i="62" a="1"/>
  <c r="G341" i="62" a="1"/>
  <c r="I269" i="62" a="1"/>
  <c r="U269" i="62" a="1"/>
  <c r="V307" i="62" a="1"/>
  <c r="U271" i="62" a="1"/>
  <c r="G343" i="62" a="1"/>
  <c r="V199" i="62" a="1"/>
  <c r="H342" i="62" a="1"/>
  <c r="H270" i="62" a="1"/>
  <c r="V163" i="62" a="1"/>
  <c r="F235" i="62" a="1"/>
  <c r="E342" i="62" a="1"/>
  <c r="W164" i="62" a="1"/>
  <c r="D271" i="62" a="1"/>
  <c r="T198" i="62" a="1"/>
  <c r="I197" i="62" a="1"/>
  <c r="J306" i="62" a="1"/>
  <c r="H197" i="62" a="1"/>
  <c r="R234" i="62" a="1"/>
  <c r="T270" i="62" a="1"/>
  <c r="V270" i="62" a="1"/>
  <c r="I307" i="62" a="1"/>
  <c r="D343" i="62" a="1"/>
  <c r="V235" i="62" a="1"/>
  <c r="X163" i="62" a="1"/>
  <c r="H269" i="62" a="1"/>
  <c r="E233" i="62" a="1"/>
  <c r="G307" i="62" a="1"/>
  <c r="I234" i="62" a="1"/>
  <c r="F271" i="62" a="1"/>
  <c r="J234" i="62" a="1"/>
  <c r="D342" i="62" a="1"/>
  <c r="D199" i="62" a="1"/>
  <c r="V271" i="62" a="1"/>
  <c r="U234" i="62" a="1"/>
  <c r="D341" i="62" a="1"/>
  <c r="T235" i="62" a="1"/>
  <c r="X234" i="62" a="1"/>
  <c r="R197" i="62" a="1"/>
  <c r="E199" i="62" a="1"/>
  <c r="H307" i="62" a="1"/>
  <c r="R270" i="62" a="1"/>
  <c r="E234" i="62" a="1"/>
  <c r="H163" i="62" a="1"/>
  <c r="G162" i="62" a="1"/>
  <c r="U164" i="62" a="1"/>
  <c r="T269" i="62" a="1"/>
  <c r="H271" i="62" a="1"/>
  <c r="G199" i="62" a="1"/>
  <c r="S162" i="62" a="1"/>
  <c r="J199" i="62" a="1"/>
  <c r="D270" i="62" a="1"/>
  <c r="T162" i="62" a="1"/>
  <c r="I162" i="62" a="1"/>
  <c r="G233" i="62" a="1"/>
  <c r="J307" i="62" a="1"/>
  <c r="J235" i="62" a="1"/>
  <c r="T271" i="62" a="1"/>
  <c r="F163" i="62" l="1"/>
  <c r="G197" i="62"/>
  <c r="X307" i="62"/>
  <c r="J271" i="62"/>
  <c r="W271" i="62"/>
  <c r="I162" i="62"/>
  <c r="T270" i="62"/>
  <c r="F342" i="62"/>
  <c r="U233" i="62"/>
  <c r="T306" i="62"/>
  <c r="I163" i="62"/>
  <c r="U197" i="62"/>
  <c r="E270" i="62"/>
  <c r="T162" i="62"/>
  <c r="R234" i="62"/>
  <c r="X163" i="62"/>
  <c r="G306" i="62"/>
  <c r="E197" i="62"/>
  <c r="S234" i="62"/>
  <c r="V198" i="62"/>
  <c r="X198" i="62"/>
  <c r="D270" i="62"/>
  <c r="H197" i="62"/>
  <c r="W234" i="62"/>
  <c r="F270" i="62"/>
  <c r="S270" i="62"/>
  <c r="G163" i="62"/>
  <c r="D234" i="62"/>
  <c r="J197" i="62"/>
  <c r="J199" i="62"/>
  <c r="J306" i="62"/>
  <c r="R199" i="62"/>
  <c r="X162" i="62"/>
  <c r="G269" i="62"/>
  <c r="G235" i="62"/>
  <c r="W198" i="62"/>
  <c r="U305" i="62"/>
  <c r="S162" i="62"/>
  <c r="I197" i="62"/>
  <c r="R269" i="62"/>
  <c r="W163" i="62"/>
  <c r="H162" i="62"/>
  <c r="W270" i="62"/>
  <c r="J342" i="62"/>
  <c r="E271" i="62"/>
  <c r="G199" i="62"/>
  <c r="T198" i="62"/>
  <c r="T271" i="62"/>
  <c r="J343" i="62"/>
  <c r="V234" i="62"/>
  <c r="V305" i="62"/>
  <c r="T307" i="62"/>
  <c r="J164" i="62"/>
  <c r="H271" i="62"/>
  <c r="D271" i="62"/>
  <c r="V235" i="62"/>
  <c r="X271" i="62"/>
  <c r="D164" i="62"/>
  <c r="R235" i="62"/>
  <c r="F162" i="62"/>
  <c r="E198" i="62"/>
  <c r="T269" i="62"/>
  <c r="W164" i="62"/>
  <c r="V162" i="62"/>
  <c r="H235" i="62"/>
  <c r="V164" i="62"/>
  <c r="R162" i="62"/>
  <c r="R306" i="62"/>
  <c r="G234" i="62"/>
  <c r="U164" i="62"/>
  <c r="E342" i="62"/>
  <c r="T305" i="62"/>
  <c r="W305" i="62"/>
  <c r="R198" i="62"/>
  <c r="U270" i="62"/>
  <c r="U306" i="62"/>
  <c r="X199" i="62"/>
  <c r="G162" i="62"/>
  <c r="F235" i="62"/>
  <c r="V197" i="62"/>
  <c r="T234" i="62"/>
  <c r="F197" i="62"/>
  <c r="D269" i="62"/>
  <c r="I306" i="62"/>
  <c r="F199" i="62"/>
  <c r="H163" i="62"/>
  <c r="V163" i="62"/>
  <c r="E235" i="62"/>
  <c r="H198" i="62"/>
  <c r="S198" i="62"/>
  <c r="J163" i="62"/>
  <c r="F269" i="62"/>
  <c r="I233" i="62"/>
  <c r="E234" i="62"/>
  <c r="H270" i="62"/>
  <c r="J235" i="62"/>
  <c r="H164" i="62"/>
  <c r="J305" i="62"/>
  <c r="I164" i="62"/>
  <c r="I341" i="62"/>
  <c r="D307" i="62"/>
  <c r="R270" i="62"/>
  <c r="H342" i="62"/>
  <c r="J162" i="62"/>
  <c r="J198" i="62"/>
  <c r="U235" i="62"/>
  <c r="S235" i="62"/>
  <c r="H199" i="62"/>
  <c r="H234" i="62"/>
  <c r="H307" i="62"/>
  <c r="V199" i="62"/>
  <c r="D343" i="62"/>
  <c r="J270" i="62"/>
  <c r="F343" i="62"/>
  <c r="D162" i="62"/>
  <c r="F164" i="62"/>
  <c r="E269" i="62"/>
  <c r="E199" i="62"/>
  <c r="G343" i="62"/>
  <c r="I270" i="62"/>
  <c r="H233" i="62"/>
  <c r="E306" i="62"/>
  <c r="F306" i="62"/>
  <c r="X197" i="62"/>
  <c r="H306" i="62"/>
  <c r="R197" i="62"/>
  <c r="U271" i="62"/>
  <c r="W306" i="62"/>
  <c r="H341" i="62"/>
  <c r="S233" i="62"/>
  <c r="S199" i="62"/>
  <c r="V269" i="62"/>
  <c r="D163" i="62"/>
  <c r="X234" i="62"/>
  <c r="V307" i="62"/>
  <c r="W197" i="62"/>
  <c r="I199" i="62"/>
  <c r="U199" i="62"/>
  <c r="E305" i="62"/>
  <c r="F198" i="62"/>
  <c r="R271" i="62"/>
  <c r="T235" i="62"/>
  <c r="U269" i="62"/>
  <c r="J307" i="62"/>
  <c r="D198" i="62"/>
  <c r="F234" i="62"/>
  <c r="S163" i="62"/>
  <c r="G342" i="62"/>
  <c r="S306" i="62"/>
  <c r="D341" i="62"/>
  <c r="I269" i="62"/>
  <c r="I307" i="62"/>
  <c r="G305" i="62"/>
  <c r="S197" i="62"/>
  <c r="D235" i="62"/>
  <c r="U198" i="62"/>
  <c r="G271" i="62"/>
  <c r="U234" i="62"/>
  <c r="G341" i="62"/>
  <c r="H305" i="62"/>
  <c r="D306" i="62"/>
  <c r="E307" i="62"/>
  <c r="W162" i="62"/>
  <c r="S164" i="62"/>
  <c r="R307" i="62"/>
  <c r="V271" i="62"/>
  <c r="E162" i="62"/>
  <c r="X270" i="62"/>
  <c r="E164" i="62"/>
  <c r="D305" i="62"/>
  <c r="U163" i="62"/>
  <c r="D233" i="62"/>
  <c r="J269" i="62"/>
  <c r="D199" i="62"/>
  <c r="U307" i="62"/>
  <c r="V270" i="62"/>
  <c r="F233" i="62"/>
  <c r="S305" i="62"/>
  <c r="E343" i="62"/>
  <c r="X269" i="62"/>
  <c r="E341" i="62"/>
  <c r="D342" i="62"/>
  <c r="S307" i="62"/>
  <c r="G233" i="62"/>
  <c r="S269" i="62"/>
  <c r="W307" i="62"/>
  <c r="E163" i="62"/>
  <c r="T199" i="62"/>
  <c r="F307" i="62"/>
  <c r="J234" i="62"/>
  <c r="I342" i="62"/>
  <c r="W269" i="62"/>
  <c r="R163" i="62"/>
  <c r="T163" i="62"/>
  <c r="S271" i="62"/>
  <c r="T164" i="62"/>
  <c r="W199" i="62"/>
  <c r="F271" i="62"/>
  <c r="R233" i="62"/>
  <c r="V233" i="62"/>
  <c r="J341" i="62"/>
  <c r="J233" i="62"/>
  <c r="X233" i="62"/>
  <c r="G164" i="62"/>
  <c r="X305" i="62"/>
  <c r="I234" i="62"/>
  <c r="I305" i="62"/>
  <c r="I198" i="62"/>
  <c r="X164" i="62"/>
  <c r="G198" i="62"/>
  <c r="X306" i="62"/>
  <c r="I271" i="62"/>
  <c r="H343" i="62"/>
  <c r="G307" i="62"/>
  <c r="U162" i="62"/>
  <c r="G270" i="62"/>
  <c r="F341" i="62"/>
  <c r="D197" i="62"/>
  <c r="W233" i="62"/>
  <c r="X235" i="62"/>
  <c r="T197" i="62"/>
  <c r="E233" i="62"/>
  <c r="I235" i="62"/>
  <c r="I343" i="62"/>
  <c r="W235" i="62"/>
  <c r="V306" i="62"/>
  <c r="R305" i="62"/>
  <c r="F305" i="62"/>
  <c r="R164" i="62"/>
  <c r="H269" i="62"/>
  <c r="T233" i="62"/>
  <c r="Q24" i="53"/>
  <c r="X55" i="53"/>
  <c r="Q48" i="53"/>
  <c r="Q42" i="53"/>
  <c r="R19" i="53"/>
  <c r="S48" i="55" a="1"/>
  <c r="S48" i="55" s="1"/>
  <c r="Q12" i="53"/>
  <c r="R45" i="53"/>
  <c r="Q21" i="53"/>
  <c r="Q39" i="53"/>
  <c r="X38" i="53"/>
  <c r="T30" i="53"/>
  <c r="T3" i="53"/>
  <c r="R27" i="53"/>
  <c r="S27" i="53" s="1"/>
  <c r="Q30" i="53"/>
  <c r="R11" i="53"/>
  <c r="R9" i="53"/>
  <c r="T9" i="53" s="1"/>
  <c r="AA48" i="55"/>
  <c r="AJ48" i="55"/>
  <c r="X6" i="53"/>
  <c r="Q6" i="53"/>
  <c r="X36" i="53"/>
  <c r="Q33" i="53"/>
  <c r="X54" i="53"/>
  <c r="Q51" i="53"/>
  <c r="Y9" i="53"/>
  <c r="Q3" i="53"/>
  <c r="Q15" i="47"/>
  <c r="Q30" i="46"/>
  <c r="Q30" i="48"/>
  <c r="Q21" i="48"/>
  <c r="Q6" i="46"/>
  <c r="Q15" i="48"/>
  <c r="Q51" i="47"/>
  <c r="Q39" i="48"/>
  <c r="Q6" i="47"/>
  <c r="S21" i="49"/>
  <c r="Q21" i="49"/>
  <c r="R18" i="47"/>
  <c r="Q12" i="47"/>
  <c r="R45" i="47"/>
  <c r="Q39" i="47"/>
  <c r="R15" i="46"/>
  <c r="Q15" i="46"/>
  <c r="Y48" i="55"/>
  <c r="AH48" i="55"/>
  <c r="B7" i="55"/>
  <c r="V30" i="43"/>
  <c r="V48" i="43"/>
  <c r="S3" i="43"/>
  <c r="T12" i="53"/>
  <c r="V39" i="53"/>
  <c r="F52" i="55" s="1"/>
  <c r="AI49" i="55" s="1"/>
  <c r="V21" i="53"/>
  <c r="F50" i="55" s="1"/>
  <c r="T39" i="53"/>
  <c r="R28" i="53"/>
  <c r="R47" i="53"/>
  <c r="V3" i="53"/>
  <c r="F48" i="55" s="1"/>
  <c r="Y6" i="53"/>
  <c r="R38" i="53"/>
  <c r="R20" i="53"/>
  <c r="S18" i="53" s="1"/>
  <c r="R55" i="53"/>
  <c r="T48" i="53"/>
  <c r="R37" i="53"/>
  <c r="T21" i="53"/>
  <c r="R29" i="53"/>
  <c r="R46" i="53"/>
  <c r="R36" i="53"/>
  <c r="X20" i="53"/>
  <c r="R17" i="53"/>
  <c r="Y20" i="53"/>
  <c r="Y17" i="53"/>
  <c r="X17" i="53"/>
  <c r="R53" i="53"/>
  <c r="X56" i="53"/>
  <c r="R26" i="53"/>
  <c r="X29" i="53"/>
  <c r="X11" i="53"/>
  <c r="R8" i="53"/>
  <c r="S6" i="53" s="1"/>
  <c r="Y47" i="53"/>
  <c r="Y44" i="53"/>
  <c r="X44" i="53"/>
  <c r="X27" i="53"/>
  <c r="R24" i="53"/>
  <c r="X9" i="53"/>
  <c r="R6" i="53"/>
  <c r="R15" i="53"/>
  <c r="X18" i="53"/>
  <c r="W12" i="53"/>
  <c r="G49" i="55" s="1"/>
  <c r="V12" i="53"/>
  <c r="F49" i="55" s="1"/>
  <c r="R44" i="53"/>
  <c r="X47" i="53"/>
  <c r="X19" i="53"/>
  <c r="R16" i="53"/>
  <c r="Y26" i="53"/>
  <c r="Y29" i="53"/>
  <c r="X26" i="53"/>
  <c r="R35" i="53"/>
  <c r="Y38" i="53"/>
  <c r="Y35" i="53"/>
  <c r="X35" i="53"/>
  <c r="Y18" i="53"/>
  <c r="Y15" i="53"/>
  <c r="X15" i="53"/>
  <c r="S12" i="53"/>
  <c r="R33" i="53"/>
  <c r="S30" i="53"/>
  <c r="Y33" i="53"/>
  <c r="Y36" i="53"/>
  <c r="X33" i="53"/>
  <c r="R43" i="53"/>
  <c r="X46" i="53"/>
  <c r="Y34" i="53"/>
  <c r="X34" i="53"/>
  <c r="Y37" i="53"/>
  <c r="Y27" i="53"/>
  <c r="Y24" i="53"/>
  <c r="X24" i="53"/>
  <c r="S21" i="53"/>
  <c r="Y8" i="53"/>
  <c r="Y11" i="53"/>
  <c r="X8" i="53"/>
  <c r="Y45" i="53"/>
  <c r="S39" i="53"/>
  <c r="Y42" i="53"/>
  <c r="X42" i="53"/>
  <c r="Y16" i="53"/>
  <c r="X16" i="53"/>
  <c r="Y19" i="53"/>
  <c r="R25" i="53"/>
  <c r="X25" i="53"/>
  <c r="Y25" i="53"/>
  <c r="Y28" i="53"/>
  <c r="T54" i="53"/>
  <c r="S54" i="53"/>
  <c r="X45" i="53"/>
  <c r="R42" i="53"/>
  <c r="S3" i="53"/>
  <c r="Y7" i="53"/>
  <c r="X7" i="53"/>
  <c r="Y10" i="53"/>
  <c r="Y43" i="53"/>
  <c r="X43" i="53"/>
  <c r="Y46" i="53"/>
  <c r="Y56" i="53"/>
  <c r="Y53" i="53"/>
  <c r="X53" i="53"/>
  <c r="R34" i="53"/>
  <c r="X37" i="53"/>
  <c r="W30" i="53"/>
  <c r="G51" i="55" s="1"/>
  <c r="AA49" i="55" s="1"/>
  <c r="V30" i="53"/>
  <c r="F51" i="55" s="1"/>
  <c r="Z49" i="55" s="1"/>
  <c r="R51" i="53"/>
  <c r="Y51" i="53"/>
  <c r="X51" i="53"/>
  <c r="Y54" i="53"/>
  <c r="S48" i="53"/>
  <c r="S36" i="53"/>
  <c r="T36" i="53"/>
  <c r="R52" i="53"/>
  <c r="Y52" i="53"/>
  <c r="X52" i="53"/>
  <c r="Y55" i="53"/>
  <c r="V48" i="53"/>
  <c r="W48" i="53"/>
  <c r="T27" i="53"/>
  <c r="S9" i="53"/>
  <c r="S30" i="48"/>
  <c r="R34" i="48"/>
  <c r="W12" i="48"/>
  <c r="E49" i="55" s="1"/>
  <c r="W39" i="48"/>
  <c r="E52" i="55" s="1"/>
  <c r="AH49" i="55" s="1"/>
  <c r="V3" i="48"/>
  <c r="D48" i="55" s="1"/>
  <c r="W3" i="48"/>
  <c r="E48" i="55" s="1"/>
  <c r="V48" i="48"/>
  <c r="D53" i="55" s="1"/>
  <c r="W48" i="48"/>
  <c r="E53" i="55" s="1"/>
  <c r="S39" i="47"/>
  <c r="S51" i="49"/>
  <c r="S12" i="43"/>
  <c r="V39" i="47"/>
  <c r="V12" i="48"/>
  <c r="D49" i="55" s="1"/>
  <c r="S6" i="47"/>
  <c r="R16" i="43"/>
  <c r="R24" i="49"/>
  <c r="T24" i="49" s="1"/>
  <c r="S45" i="46"/>
  <c r="T51" i="47"/>
  <c r="V39" i="48"/>
  <c r="D52" i="55" s="1"/>
  <c r="AG49" i="55" s="1"/>
  <c r="S48" i="43"/>
  <c r="V3" i="46"/>
  <c r="S33" i="47"/>
  <c r="R44" i="48"/>
  <c r="S12" i="47"/>
  <c r="R37" i="46"/>
  <c r="S36" i="46" s="1"/>
  <c r="R27" i="49"/>
  <c r="S51" i="46"/>
  <c r="T9" i="49"/>
  <c r="S9" i="49"/>
  <c r="V48" i="47"/>
  <c r="R47" i="47"/>
  <c r="X47" i="48"/>
  <c r="Y10" i="48"/>
  <c r="X45" i="48"/>
  <c r="X54" i="48"/>
  <c r="S48" i="48"/>
  <c r="R37" i="48"/>
  <c r="R45" i="43"/>
  <c r="T45" i="43" s="1"/>
  <c r="R6" i="48"/>
  <c r="R20" i="48"/>
  <c r="X37" i="48"/>
  <c r="R36" i="48"/>
  <c r="Y24" i="48"/>
  <c r="X18" i="48"/>
  <c r="R26" i="48"/>
  <c r="X56" i="48"/>
  <c r="T42" i="47"/>
  <c r="S45" i="47"/>
  <c r="R15" i="47"/>
  <c r="S15" i="47" s="1"/>
  <c r="T27" i="47"/>
  <c r="T6" i="46"/>
  <c r="T36" i="47"/>
  <c r="Y6" i="48"/>
  <c r="T39" i="48"/>
  <c r="X20" i="48"/>
  <c r="R56" i="48"/>
  <c r="Y34" i="48"/>
  <c r="S42" i="46"/>
  <c r="S45" i="49"/>
  <c r="T45" i="49"/>
  <c r="T6" i="49"/>
  <c r="S6" i="49"/>
  <c r="T45" i="47"/>
  <c r="T18" i="46"/>
  <c r="T45" i="46"/>
  <c r="T42" i="46"/>
  <c r="S24" i="47"/>
  <c r="S42" i="49"/>
  <c r="T42" i="49"/>
  <c r="S27" i="46"/>
  <c r="T21" i="48"/>
  <c r="V30" i="48"/>
  <c r="D51" i="55" s="1"/>
  <c r="X49" i="55" s="1"/>
  <c r="X24" i="48"/>
  <c r="X36" i="48"/>
  <c r="R27" i="48"/>
  <c r="Y27" i="48"/>
  <c r="V21" i="48"/>
  <c r="D50" i="55" s="1"/>
  <c r="R24" i="48"/>
  <c r="X28" i="48"/>
  <c r="X17" i="48"/>
  <c r="X34" i="48"/>
  <c r="X33" i="48"/>
  <c r="Y43" i="48"/>
  <c r="Y46" i="48"/>
  <c r="X43" i="48"/>
  <c r="Y25" i="48"/>
  <c r="Y28" i="48"/>
  <c r="X25" i="48"/>
  <c r="X15" i="48"/>
  <c r="Y15" i="48"/>
  <c r="Y18" i="48"/>
  <c r="X42" i="48"/>
  <c r="Y42" i="48"/>
  <c r="Y45" i="48"/>
  <c r="S21" i="48"/>
  <c r="X26" i="48"/>
  <c r="Y26" i="48"/>
  <c r="Y29" i="48"/>
  <c r="Y56" i="48"/>
  <c r="X53" i="48"/>
  <c r="Y53" i="48"/>
  <c r="R9" i="48"/>
  <c r="R46" i="48"/>
  <c r="R15" i="48"/>
  <c r="Y7" i="48"/>
  <c r="Y9" i="48"/>
  <c r="X6" i="48"/>
  <c r="X7" i="48"/>
  <c r="R18" i="48"/>
  <c r="S12" i="48"/>
  <c r="R42" i="48"/>
  <c r="R54" i="48"/>
  <c r="R45" i="48"/>
  <c r="S3" i="48"/>
  <c r="R33" i="48"/>
  <c r="R29" i="48"/>
  <c r="S45" i="43"/>
  <c r="S9" i="50"/>
  <c r="T9" i="50"/>
  <c r="T45" i="50"/>
  <c r="S45" i="50"/>
  <c r="S9" i="46"/>
  <c r="T9" i="46"/>
  <c r="S42" i="51"/>
  <c r="T42" i="51"/>
  <c r="S15" i="45"/>
  <c r="T15" i="45"/>
  <c r="R53" i="48"/>
  <c r="R42" i="43"/>
  <c r="S42" i="52"/>
  <c r="T42" i="52"/>
  <c r="T15" i="50"/>
  <c r="S15" i="50"/>
  <c r="S36" i="47"/>
  <c r="S33" i="50"/>
  <c r="T33" i="50"/>
  <c r="S15" i="51"/>
  <c r="T15" i="51"/>
  <c r="S54" i="47"/>
  <c r="T54" i="47"/>
  <c r="S33" i="43"/>
  <c r="T33" i="43"/>
  <c r="R28" i="48"/>
  <c r="S27" i="51"/>
  <c r="T27" i="51"/>
  <c r="T27" i="49"/>
  <c r="S27" i="49"/>
  <c r="T36" i="44"/>
  <c r="S36" i="44"/>
  <c r="T6" i="44"/>
  <c r="S6" i="44"/>
  <c r="S39" i="48"/>
  <c r="T18" i="45"/>
  <c r="S18" i="45"/>
  <c r="T15" i="44"/>
  <c r="S15" i="44"/>
  <c r="S18" i="47"/>
  <c r="T18" i="47"/>
  <c r="T45" i="51"/>
  <c r="S45" i="51"/>
  <c r="S9" i="45"/>
  <c r="T9" i="45"/>
  <c r="T18" i="50"/>
  <c r="S18" i="50"/>
  <c r="S42" i="47"/>
  <c r="R17" i="48"/>
  <c r="S45" i="52"/>
  <c r="T45" i="52"/>
  <c r="T15" i="46"/>
  <c r="S15" i="46"/>
  <c r="T36" i="50"/>
  <c r="S36" i="50"/>
  <c r="T24" i="45"/>
  <c r="S24" i="45"/>
  <c r="R38" i="43"/>
  <c r="T33" i="49"/>
  <c r="S33" i="49"/>
  <c r="T27" i="50"/>
  <c r="S27" i="50"/>
  <c r="S6" i="45"/>
  <c r="T6" i="45"/>
  <c r="S51" i="45"/>
  <c r="T51" i="45"/>
  <c r="S33" i="44"/>
  <c r="T33" i="44"/>
  <c r="S18" i="46"/>
  <c r="S6" i="52"/>
  <c r="T6" i="52"/>
  <c r="T36" i="45"/>
  <c r="S36" i="45"/>
  <c r="T9" i="47"/>
  <c r="S9" i="47"/>
  <c r="T9" i="51"/>
  <c r="S9" i="51"/>
  <c r="S45" i="44"/>
  <c r="T45" i="44"/>
  <c r="R43" i="48"/>
  <c r="S54" i="52"/>
  <c r="T54" i="52"/>
  <c r="T24" i="43"/>
  <c r="S24" i="43"/>
  <c r="T42" i="45"/>
  <c r="S42" i="45"/>
  <c r="T54" i="46"/>
  <c r="S54" i="46"/>
  <c r="T45" i="45"/>
  <c r="S45" i="45"/>
  <c r="R54" i="44"/>
  <c r="S9" i="52"/>
  <c r="T9" i="52"/>
  <c r="T36" i="49"/>
  <c r="S36" i="49"/>
  <c r="S27" i="44"/>
  <c r="T27" i="44"/>
  <c r="S15" i="43"/>
  <c r="T15" i="43"/>
  <c r="S24" i="52"/>
  <c r="T24" i="52"/>
  <c r="T33" i="45"/>
  <c r="S33" i="45"/>
  <c r="T27" i="46"/>
  <c r="T18" i="52"/>
  <c r="S18" i="52"/>
  <c r="R47" i="48"/>
  <c r="S51" i="43"/>
  <c r="T51" i="43"/>
  <c r="T18" i="49"/>
  <c r="S18" i="49"/>
  <c r="S33" i="46"/>
  <c r="T33" i="46"/>
  <c r="S36" i="51"/>
  <c r="T36" i="51"/>
  <c r="T27" i="43"/>
  <c r="S27" i="43"/>
  <c r="S9" i="44"/>
  <c r="T9" i="44"/>
  <c r="T42" i="50"/>
  <c r="S42" i="50"/>
  <c r="T54" i="43"/>
  <c r="S54" i="43"/>
  <c r="T27" i="52"/>
  <c r="S27" i="52"/>
  <c r="S24" i="44"/>
  <c r="T24" i="44"/>
  <c r="T51" i="44"/>
  <c r="S51" i="44"/>
  <c r="T18" i="51"/>
  <c r="S18" i="51"/>
  <c r="T24" i="51"/>
  <c r="S24" i="51"/>
  <c r="T54" i="45"/>
  <c r="S54" i="45"/>
  <c r="S42" i="44"/>
  <c r="T42" i="44"/>
  <c r="T18" i="44"/>
  <c r="S18" i="44"/>
  <c r="S39" i="43"/>
  <c r="S51" i="51"/>
  <c r="T51" i="51"/>
  <c r="S54" i="50"/>
  <c r="T54" i="50"/>
  <c r="S27" i="45"/>
  <c r="T27" i="45"/>
  <c r="T6" i="43"/>
  <c r="S6" i="43"/>
  <c r="S15" i="52"/>
  <c r="T15" i="52"/>
  <c r="T51" i="50"/>
  <c r="S51" i="50"/>
  <c r="T24" i="47"/>
  <c r="S6" i="46"/>
  <c r="T51" i="46"/>
  <c r="S24" i="46"/>
  <c r="T24" i="46"/>
  <c r="S6" i="51"/>
  <c r="T6" i="51"/>
  <c r="T18" i="43"/>
  <c r="S18" i="43"/>
  <c r="T33" i="51"/>
  <c r="S33" i="51"/>
  <c r="T6" i="50"/>
  <c r="S6" i="50"/>
  <c r="T24" i="50"/>
  <c r="S24" i="50"/>
  <c r="S9" i="43"/>
  <c r="T9" i="43"/>
  <c r="S36" i="52"/>
  <c r="T36" i="52"/>
  <c r="R25" i="48"/>
  <c r="S33" i="52"/>
  <c r="T33" i="52"/>
  <c r="T51" i="52"/>
  <c r="S51" i="52"/>
  <c r="T15" i="49"/>
  <c r="S15" i="49"/>
  <c r="S54" i="51"/>
  <c r="T54" i="51"/>
  <c r="S27" i="47"/>
  <c r="R48" i="55" l="1" a="1"/>
  <c r="R48" i="55" s="1"/>
  <c r="S45" i="53"/>
  <c r="T6" i="53"/>
  <c r="F53" i="55"/>
  <c r="G53" i="55"/>
  <c r="AI48" i="55"/>
  <c r="Z48" i="55"/>
  <c r="Q48" i="55" a="1"/>
  <c r="Q48" i="55" s="1"/>
  <c r="P48" i="55" a="1"/>
  <c r="P48" i="55" s="1"/>
  <c r="X48" i="55"/>
  <c r="AG48" i="55"/>
  <c r="T18" i="53"/>
  <c r="T45" i="53"/>
  <c r="S51" i="53"/>
  <c r="T51" i="53"/>
  <c r="S42" i="53"/>
  <c r="T42" i="53"/>
  <c r="S33" i="53"/>
  <c r="T33" i="53"/>
  <c r="T15" i="53"/>
  <c r="S15" i="53"/>
  <c r="T24" i="53"/>
  <c r="S24" i="53"/>
  <c r="S36" i="48"/>
  <c r="BB31" i="55"/>
  <c r="BG32" i="55"/>
  <c r="BB29" i="55"/>
  <c r="BE31" i="55"/>
  <c r="T36" i="46"/>
  <c r="S24" i="49"/>
  <c r="T36" i="48"/>
  <c r="S36" i="43"/>
  <c r="S33" i="48"/>
  <c r="S6" i="48"/>
  <c r="T18" i="48"/>
  <c r="T51" i="48"/>
  <c r="BA30" i="55"/>
  <c r="BC33" i="55"/>
  <c r="BC32" i="55"/>
  <c r="BG31" i="55"/>
  <c r="BE33" i="55"/>
  <c r="BG28" i="55"/>
  <c r="BE29" i="55"/>
  <c r="BH29" i="55"/>
  <c r="BB28" i="55"/>
  <c r="BD28" i="55"/>
  <c r="BF33" i="55"/>
  <c r="BA33" i="55"/>
  <c r="BH31" i="55"/>
  <c r="BF29" i="55"/>
  <c r="BA31" i="55"/>
  <c r="BH32" i="55"/>
  <c r="BE28" i="55"/>
  <c r="BD32" i="55"/>
  <c r="BB32" i="55"/>
  <c r="BC29" i="55"/>
  <c r="BA29" i="55"/>
  <c r="BF28" i="55"/>
  <c r="BH33" i="55"/>
  <c r="BF31" i="55"/>
  <c r="BG29" i="55"/>
  <c r="BG33" i="55"/>
  <c r="BB33" i="55"/>
  <c r="BD29" i="55"/>
  <c r="BC31" i="55"/>
  <c r="BH28" i="55"/>
  <c r="BA32" i="55"/>
  <c r="BF32" i="55"/>
  <c r="BE32" i="55"/>
  <c r="BD33" i="55"/>
  <c r="BC28" i="55"/>
  <c r="BD31" i="55"/>
  <c r="T33" i="48"/>
  <c r="T15" i="47"/>
  <c r="S54" i="48"/>
  <c r="S18" i="48"/>
  <c r="S9" i="48"/>
  <c r="S27" i="48"/>
  <c r="T54" i="48"/>
  <c r="T45" i="48"/>
  <c r="T9" i="48"/>
  <c r="T6" i="48"/>
  <c r="G87" i="55"/>
  <c r="G89" i="55"/>
  <c r="G84" i="55"/>
  <c r="G88" i="55"/>
  <c r="G90" i="55"/>
  <c r="G85" i="55"/>
  <c r="T24" i="48"/>
  <c r="S24" i="48"/>
  <c r="S51" i="48"/>
  <c r="T27" i="48"/>
  <c r="T15" i="48"/>
  <c r="S42" i="48"/>
  <c r="T42" i="43"/>
  <c r="S42" i="43"/>
  <c r="S15" i="48"/>
  <c r="T42" i="48"/>
  <c r="S54" i="44"/>
  <c r="T54" i="44"/>
  <c r="S45" i="48"/>
  <c r="T36" i="43"/>
  <c r="Q11" i="55" a="1"/>
  <c r="T270" i="54" a="1"/>
  <c r="G306" i="54" a="1"/>
  <c r="V16" i="55" a="1"/>
  <c r="H9" i="55" a="1"/>
  <c r="F234" i="54" a="1"/>
  <c r="J163" i="54" a="1"/>
  <c r="I233" i="54" a="1"/>
  <c r="AF8" i="55" a="1"/>
  <c r="AH8" i="55" a="1"/>
  <c r="J198" i="54" a="1"/>
  <c r="H13" i="55" a="1"/>
  <c r="R269" i="54" a="1"/>
  <c r="B21" i="55" a="1"/>
  <c r="S22" i="55" a="1"/>
  <c r="T198" i="54" a="1"/>
  <c r="X235" i="54" a="1"/>
  <c r="V12" i="55" a="1"/>
  <c r="B15" i="55" a="1"/>
  <c r="E12" i="55" a="1"/>
  <c r="Q20" i="55" a="1"/>
  <c r="AG13" i="55" a="1"/>
  <c r="V23" i="55" a="1"/>
  <c r="S270" i="54" a="1"/>
  <c r="G343" i="54" a="1"/>
  <c r="J233" i="54" a="1"/>
  <c r="C9" i="55" a="1"/>
  <c r="T164" i="54" a="1"/>
  <c r="W235" i="54" a="1"/>
  <c r="AM12" i="55" a="1"/>
  <c r="AF14" i="55" a="1"/>
  <c r="F271" i="54" a="1"/>
  <c r="AL19" i="55" a="1"/>
  <c r="AI22" i="55" a="1"/>
  <c r="AJ16" i="55" a="1"/>
  <c r="G11" i="55" a="1"/>
  <c r="D7" i="55" a="1"/>
  <c r="I234" i="54" a="1"/>
  <c r="F12" i="55" a="1"/>
  <c r="F7" i="55" a="1"/>
  <c r="F19" i="55" a="1"/>
  <c r="AM23" i="55" a="1"/>
  <c r="AL11" i="55" a="1"/>
  <c r="F23" i="55" a="1"/>
  <c r="S271" i="54" a="1"/>
  <c r="AI20" i="55" a="1"/>
  <c r="W270" i="54" a="1"/>
  <c r="X307" i="54" a="1"/>
  <c r="R24" i="55" a="1"/>
  <c r="V11" i="55" a="1"/>
  <c r="E24" i="55" a="1"/>
  <c r="F9" i="55" a="1"/>
  <c r="D199" i="54" a="1"/>
  <c r="U13" i="55" a="1"/>
  <c r="S197" i="54" a="1"/>
  <c r="D270" i="54" a="1"/>
  <c r="G162" i="54" a="1"/>
  <c r="R18" i="55" a="1"/>
  <c r="F20" i="55" a="1"/>
  <c r="T233" i="54" a="1"/>
  <c r="E233" i="54" a="1"/>
  <c r="D14" i="55" a="1"/>
  <c r="AJ14" i="55" a="1"/>
  <c r="W19" i="55" a="1"/>
  <c r="J306" i="54" a="1"/>
  <c r="J270" i="54" a="1"/>
  <c r="T20" i="55" a="1"/>
  <c r="E13" i="55" a="1"/>
  <c r="AK20" i="55" a="1"/>
  <c r="AF16" i="55" a="1"/>
  <c r="T305" i="54" a="1"/>
  <c r="G24" i="55" a="1"/>
  <c r="AJ24" i="55" a="1"/>
  <c r="C8" i="55" a="1"/>
  <c r="J307" i="54" a="1"/>
  <c r="X13" i="55" a="1"/>
  <c r="AI19" i="55" a="1"/>
  <c r="AL17" i="55" a="1"/>
  <c r="G10" i="55" a="1"/>
  <c r="X17" i="55" a="1"/>
  <c r="D10" i="55" a="1"/>
  <c r="E14" i="55" a="1"/>
  <c r="V269" i="54" a="1"/>
  <c r="B18" i="55" a="1"/>
  <c r="X306" i="54" a="1"/>
  <c r="F235" i="54" a="1"/>
  <c r="X162" i="54" a="1"/>
  <c r="D18" i="55" a="1"/>
  <c r="R13" i="55" a="1"/>
  <c r="Q7" i="55" a="1"/>
  <c r="T15" i="55" a="1"/>
  <c r="D8" i="55" a="1"/>
  <c r="X24" i="55" a="1"/>
  <c r="W15" i="55" a="1"/>
  <c r="AI10" i="55" a="1"/>
  <c r="R23" i="55" a="1"/>
  <c r="AI18" i="55" a="1"/>
  <c r="H10" i="55" a="1"/>
  <c r="H163" i="54" a="1"/>
  <c r="S8" i="55" a="1"/>
  <c r="B19" i="55" a="1"/>
  <c r="S12" i="55" a="1"/>
  <c r="T307" i="54" a="1"/>
  <c r="W8" i="55" a="1"/>
  <c r="Q14" i="55" a="1"/>
  <c r="D20" i="55" a="1"/>
  <c r="H15" i="55" a="1"/>
  <c r="X11" i="55" a="1"/>
  <c r="U269" i="54" a="1"/>
  <c r="R305" i="54" a="1"/>
  <c r="X197" i="54" a="1"/>
  <c r="H20" i="55" a="1"/>
  <c r="S15" i="55" a="1"/>
  <c r="F198" i="54" a="1"/>
  <c r="C14" i="55" a="1"/>
  <c r="D163" i="54" a="1"/>
  <c r="G197" i="54" a="1"/>
  <c r="J234" i="54" a="1"/>
  <c r="R235" i="54" a="1"/>
  <c r="AG18" i="55" a="1"/>
  <c r="AH13" i="55" a="1"/>
  <c r="J164" i="54" a="1"/>
  <c r="J162" i="54" a="1"/>
  <c r="X19" i="55" a="1"/>
  <c r="C21" i="55" a="1"/>
  <c r="X18" i="55" a="1"/>
  <c r="F21" i="55" a="1"/>
  <c r="R8" i="55" a="1"/>
  <c r="H21" i="55" a="1"/>
  <c r="E23" i="55" a="1"/>
  <c r="S164" i="54" a="1"/>
  <c r="AJ11" i="55" a="1"/>
  <c r="AF23" i="55" a="1"/>
  <c r="S269" i="54" a="1"/>
  <c r="G199" i="54" a="1"/>
  <c r="F307" i="54" a="1"/>
  <c r="S199" i="54" a="1"/>
  <c r="C20" i="55" a="1"/>
  <c r="V307" i="54" a="1"/>
  <c r="V234" i="54" a="1"/>
  <c r="V270" i="54" a="1"/>
  <c r="AM21" i="55" a="1"/>
  <c r="V15" i="55" a="1"/>
  <c r="U24" i="55" a="1"/>
  <c r="D9" i="55" a="1"/>
  <c r="E162" i="54" a="1"/>
  <c r="X233" i="54" a="1"/>
  <c r="G164" i="54" a="1"/>
  <c r="W305" i="54" a="1"/>
  <c r="AK12" i="55" a="1"/>
  <c r="H162" i="54" a="1"/>
  <c r="AL23" i="55" a="1"/>
  <c r="F343" i="54" a="1"/>
  <c r="G18" i="55" a="1"/>
  <c r="H18" i="55" a="1"/>
  <c r="U235" i="54" a="1"/>
  <c r="I341" i="54" a="1"/>
  <c r="X9" i="55" a="1"/>
  <c r="E22" i="55" a="1"/>
  <c r="U197" i="54" a="1"/>
  <c r="S306" i="54" a="1"/>
  <c r="I22" i="55" a="1"/>
  <c r="X234" i="54" a="1"/>
  <c r="R197" i="54" a="1"/>
  <c r="W234" i="54" a="1"/>
  <c r="W7" i="55" a="1"/>
  <c r="D197" i="54" a="1"/>
  <c r="S23" i="55" a="1"/>
  <c r="AK11" i="55" a="1"/>
  <c r="W306" i="54" a="1"/>
  <c r="H342" i="54" a="1"/>
  <c r="AM7" i="55" a="1"/>
  <c r="D23" i="55" a="1"/>
  <c r="D235" i="54" a="1"/>
  <c r="W14" i="55" a="1"/>
  <c r="V164" i="54" a="1"/>
  <c r="AM14" i="55" a="1"/>
  <c r="D24" i="55" a="1"/>
  <c r="G8" i="55" a="1"/>
  <c r="D16" i="55" a="1"/>
  <c r="X269" i="54" a="1"/>
  <c r="AH20" i="55" a="1"/>
  <c r="AH17" i="55" a="1"/>
  <c r="AG10" i="55" a="1"/>
  <c r="S163" i="54" a="1"/>
  <c r="G13" i="55" a="1"/>
  <c r="W13" i="55" a="1"/>
  <c r="D15" i="55" a="1"/>
  <c r="H17" i="55" a="1"/>
  <c r="H8" i="55" a="1"/>
  <c r="F11" i="55" a="1"/>
  <c r="AJ7" i="55" a="1"/>
  <c r="AF17" i="55" a="1"/>
  <c r="D17" i="55" a="1"/>
  <c r="D22" i="55" a="1"/>
  <c r="U306" i="54" a="1"/>
  <c r="AH22" i="55" a="1"/>
  <c r="G22" i="55" a="1"/>
  <c r="G163" i="54" a="1"/>
  <c r="R270" i="54" a="1"/>
  <c r="D307" i="54" a="1"/>
  <c r="C18" i="55" a="1"/>
  <c r="I9" i="55" a="1"/>
  <c r="AK15" i="55" a="1"/>
  <c r="S235" i="54" a="1"/>
  <c r="H270" i="54" a="1"/>
  <c r="G7" i="55" a="1"/>
  <c r="AL20" i="55" a="1"/>
  <c r="W162" i="54" a="1"/>
  <c r="B16" i="55" a="1"/>
  <c r="X164" i="54" a="1"/>
  <c r="G21" i="55" a="1"/>
  <c r="E341" i="54" a="1"/>
  <c r="E9" i="55" a="1"/>
  <c r="AG9" i="55" a="1"/>
  <c r="H11" i="55" a="1"/>
  <c r="AK17" i="55" a="1"/>
  <c r="G15" i="55" a="1"/>
  <c r="I10" i="55" a="1"/>
  <c r="AG7" i="55" a="1"/>
  <c r="D12" i="55" a="1"/>
  <c r="C16" i="55" a="1"/>
  <c r="I20" i="55" a="1"/>
  <c r="AM8" i="55" a="1"/>
  <c r="C24" i="55" a="1"/>
  <c r="AH24" i="55" a="1"/>
  <c r="I235" i="54" a="1"/>
  <c r="C7" i="55" a="1"/>
  <c r="AH7" i="55" a="1"/>
  <c r="F270" i="54" a="1"/>
  <c r="S20" i="55" a="1"/>
  <c r="G271" i="54" a="1"/>
  <c r="S19" i="55" a="1"/>
  <c r="R19" i="55" a="1"/>
  <c r="U305" i="54" a="1"/>
  <c r="AF10" i="55" a="1"/>
  <c r="U19" i="55" a="1"/>
  <c r="AK24" i="55" a="1"/>
  <c r="T8" i="55" a="1"/>
  <c r="X15" i="55" a="1"/>
  <c r="I198" i="54" a="1"/>
  <c r="D21" i="55" a="1"/>
  <c r="E342" i="54" a="1"/>
  <c r="D341" i="54" a="1"/>
  <c r="D198" i="54" a="1"/>
  <c r="B24" i="55" a="1"/>
  <c r="S24" i="55" a="1"/>
  <c r="D342" i="54" a="1"/>
  <c r="X16" i="55" a="1"/>
  <c r="AG17" i="55" a="1"/>
  <c r="H235" i="54" a="1"/>
  <c r="AH21" i="55" a="1"/>
  <c r="X305" i="54" a="1"/>
  <c r="AK18" i="55" a="1"/>
  <c r="AI13" i="55" a="1"/>
  <c r="S13" i="55" a="1"/>
  <c r="B11" i="55" a="1"/>
  <c r="AJ18" i="55" a="1"/>
  <c r="E21" i="55" a="1"/>
  <c r="U234" i="54" a="1"/>
  <c r="AF15" i="55" a="1"/>
  <c r="F8" i="55" a="1"/>
  <c r="E16" i="55" a="1"/>
  <c r="W11" i="55" a="1"/>
  <c r="X22" i="55" a="1"/>
  <c r="E164" i="54" a="1"/>
  <c r="V24" i="55" a="1"/>
  <c r="V9" i="55" a="1"/>
  <c r="W199" i="54" a="1"/>
  <c r="G234" i="54" a="1"/>
  <c r="J305" i="54" a="1"/>
  <c r="AG12" i="55" a="1"/>
  <c r="D234" i="54" a="1"/>
  <c r="S162" i="54" a="1"/>
  <c r="I342" i="54" a="1"/>
  <c r="B22" i="55" a="1"/>
  <c r="AL21" i="55" a="1"/>
  <c r="AJ10" i="55" a="1"/>
  <c r="G305" i="54" a="1"/>
  <c r="AG16" i="55" a="1"/>
  <c r="B13" i="55" a="1"/>
  <c r="G14" i="55" a="1"/>
  <c r="G12" i="55" a="1"/>
  <c r="AG14" i="55" a="1"/>
  <c r="AF7" i="55" a="1"/>
  <c r="AF12" i="55" a="1"/>
  <c r="U20" i="55" a="1"/>
  <c r="AL18" i="55" a="1"/>
  <c r="B20" i="55" a="1"/>
  <c r="AF18" i="55" a="1"/>
  <c r="S305" i="54" a="1"/>
  <c r="AM15" i="55" a="1"/>
  <c r="U199" i="54" a="1"/>
  <c r="V13" i="55" a="1"/>
  <c r="Q23" i="55" a="1"/>
  <c r="V235" i="54" a="1"/>
  <c r="H234" i="54" a="1"/>
  <c r="I19" i="55" a="1"/>
  <c r="U8" i="55" a="1"/>
  <c r="I7" i="55" a="1"/>
  <c r="U18" i="55" a="1"/>
  <c r="AM13" i="55" a="1"/>
  <c r="I199" i="54" a="1"/>
  <c r="V14" i="55" a="1"/>
  <c r="S9" i="55" a="1"/>
  <c r="E271" i="54" a="1"/>
  <c r="W9" i="55" a="1"/>
  <c r="Q24" i="55" a="1"/>
  <c r="H233" i="54" a="1"/>
  <c r="E197" i="54" a="1"/>
  <c r="I21" i="55" a="1"/>
  <c r="G23" i="55" a="1"/>
  <c r="W17" i="55" a="1"/>
  <c r="H19" i="55" a="1"/>
  <c r="AI8" i="55" a="1"/>
  <c r="Q16" i="55" a="1"/>
  <c r="J235" i="54" a="1"/>
  <c r="I197" i="54" a="1"/>
  <c r="G270" i="54" a="1"/>
  <c r="C23" i="55" a="1"/>
  <c r="S11" i="55" a="1"/>
  <c r="I306" i="54" a="1"/>
  <c r="U163" i="54" a="1"/>
  <c r="E19" i="55" a="1"/>
  <c r="AK13" i="55" a="1"/>
  <c r="F13" i="55" a="1"/>
  <c r="W22" i="55" a="1"/>
  <c r="I164" i="54" a="1"/>
  <c r="U10" i="55" a="1"/>
  <c r="AK16" i="55" a="1"/>
  <c r="AH11" i="55" a="1"/>
  <c r="E234" i="54" a="1"/>
  <c r="B12" i="55" a="1"/>
  <c r="R162" i="54" a="1"/>
  <c r="U9" i="55" a="1"/>
  <c r="V20" i="55" a="1"/>
  <c r="W233" i="54" a="1"/>
  <c r="AM19" i="55" a="1"/>
  <c r="Q17" i="55" a="1"/>
  <c r="AI14" i="55" a="1"/>
  <c r="AK10" i="55" a="1"/>
  <c r="X198" i="54" a="1"/>
  <c r="D305" i="54" a="1"/>
  <c r="I14" i="55" a="1"/>
  <c r="E163" i="54" a="1"/>
  <c r="T163" i="54" a="1"/>
  <c r="AL8" i="55" a="1"/>
  <c r="W307" i="54" a="1"/>
  <c r="W198" i="54" a="1"/>
  <c r="R22" i="55" a="1"/>
  <c r="AK22" i="55" a="1"/>
  <c r="F233" i="54" a="1"/>
  <c r="D164" i="54" a="1"/>
  <c r="H7" i="55" a="1"/>
  <c r="T7" i="55" a="1"/>
  <c r="AL7" i="55" a="1"/>
  <c r="R20" i="55" a="1"/>
  <c r="W12" i="55" a="1"/>
  <c r="V19" i="55" a="1"/>
  <c r="F10" i="55" a="1"/>
  <c r="Q9" i="55" a="1"/>
  <c r="AI7" i="55" a="1"/>
  <c r="AL14" i="55" a="1"/>
  <c r="AI23" i="55" a="1"/>
  <c r="S234" i="54" a="1"/>
  <c r="G198" i="54" a="1"/>
  <c r="F16" i="55" a="1"/>
  <c r="H343" i="54" a="1"/>
  <c r="B17" i="55" a="1"/>
  <c r="F15" i="55" a="1"/>
  <c r="H197" i="54" a="1"/>
  <c r="H307" i="54" a="1"/>
  <c r="R164" i="54" a="1"/>
  <c r="H305" i="54" a="1"/>
  <c r="AI16" i="55" a="1"/>
  <c r="AM10" i="55" a="1"/>
  <c r="C11" i="55" a="1"/>
  <c r="R307" i="54" a="1"/>
  <c r="V199" i="54" a="1"/>
  <c r="G233" i="54" a="1"/>
  <c r="H306" i="54" a="1"/>
  <c r="X14" i="55" a="1"/>
  <c r="AM11" i="55" a="1"/>
  <c r="AF20" i="55" a="1"/>
  <c r="E270" i="54" a="1"/>
  <c r="E7" i="55" a="1"/>
  <c r="S233" i="54" a="1"/>
  <c r="J197" i="54" a="1"/>
  <c r="V8" i="55" a="1"/>
  <c r="G17" i="55" a="1"/>
  <c r="AM16" i="55" a="1"/>
  <c r="T269" i="54" a="1"/>
  <c r="V271" i="54" a="1"/>
  <c r="X163" i="54" a="1"/>
  <c r="R163" i="54" a="1"/>
  <c r="V22" i="55" a="1"/>
  <c r="AK21" i="55" a="1"/>
  <c r="H12" i="55" a="1"/>
  <c r="V163" i="54" a="1"/>
  <c r="R15" i="55" a="1"/>
  <c r="R11" i="55" a="1"/>
  <c r="E11" i="55" a="1"/>
  <c r="AL13" i="55" a="1"/>
  <c r="E198" i="54" a="1"/>
  <c r="S16" i="55" a="1"/>
  <c r="I305" i="54" a="1"/>
  <c r="AJ17" i="55" a="1"/>
  <c r="D306" i="54" a="1"/>
  <c r="V305" i="54" a="1"/>
  <c r="AG19" i="55" a="1"/>
  <c r="R7" i="55" a="1"/>
  <c r="I343" i="54" a="1"/>
  <c r="AJ23" i="55" a="1"/>
  <c r="T11" i="55" a="1"/>
  <c r="D233" i="54" a="1"/>
  <c r="F199" i="54" a="1"/>
  <c r="U15" i="55" a="1"/>
  <c r="S198" i="54" a="1"/>
  <c r="F164" i="54" a="1"/>
  <c r="E18" i="55" a="1"/>
  <c r="AL16" i="55" a="1"/>
  <c r="Q18" i="55" a="1"/>
  <c r="T12" i="55" a="1"/>
  <c r="R21" i="55" a="1"/>
  <c r="E305" i="54" a="1"/>
  <c r="T10" i="55" a="1"/>
  <c r="X12" i="55" a="1"/>
  <c r="U270" i="54" a="1"/>
  <c r="V162" i="54" a="1"/>
  <c r="V21" i="55" a="1"/>
  <c r="G342" i="54" a="1"/>
  <c r="AJ8" i="55" a="1"/>
  <c r="AI9" i="55" a="1"/>
  <c r="U21" i="55" a="1"/>
  <c r="AG24" i="55" a="1"/>
  <c r="AL22" i="55" a="1"/>
  <c r="AH9" i="55" a="1"/>
  <c r="I13" i="55" a="1"/>
  <c r="AF13" i="55" a="1"/>
  <c r="J199" i="54" a="1"/>
  <c r="R199" i="54" a="1"/>
  <c r="U14" i="55" a="1"/>
  <c r="T162" i="54" a="1"/>
  <c r="T19" i="55" a="1"/>
  <c r="I269" i="54" a="1"/>
  <c r="W164" i="54" a="1"/>
  <c r="AG15" i="55" a="1"/>
  <c r="G20" i="55" a="1"/>
  <c r="E306" i="54" a="1"/>
  <c r="AM24" i="55" a="1"/>
  <c r="AL15" i="55" a="1"/>
  <c r="U162" i="54" a="1"/>
  <c r="AH14" i="55" a="1"/>
  <c r="AM22" i="55" a="1"/>
  <c r="AH10" i="55" a="1"/>
  <c r="Q22" i="55" a="1"/>
  <c r="J343" i="54" a="1"/>
  <c r="J269" i="54" a="1"/>
  <c r="I270" i="54" a="1"/>
  <c r="U271" i="54" a="1"/>
  <c r="B23" i="55" a="1"/>
  <c r="AF9" i="55" a="1"/>
  <c r="H23" i="55" a="1"/>
  <c r="T16" i="55" a="1"/>
  <c r="B8" i="55" a="1"/>
  <c r="W10" i="55" a="1"/>
  <c r="W16" i="55" a="1"/>
  <c r="X10" i="55" a="1"/>
  <c r="AH16" i="55" a="1"/>
  <c r="I12" i="55" a="1"/>
  <c r="F17" i="55" a="1"/>
  <c r="I271" i="54" a="1"/>
  <c r="AL24" i="55" a="1"/>
  <c r="D269" i="54" a="1"/>
  <c r="E307" i="54" a="1"/>
  <c r="B9" i="55" a="1"/>
  <c r="C10" i="55" a="1"/>
  <c r="AH18" i="55" a="1"/>
  <c r="C13" i="55" a="1"/>
  <c r="W197" i="54" a="1"/>
  <c r="AK23" i="55" a="1"/>
  <c r="U233" i="54" a="1"/>
  <c r="E17" i="55" a="1"/>
  <c r="X271" i="54" a="1"/>
  <c r="AK14" i="55" a="1"/>
  <c r="W21" i="55" a="1"/>
  <c r="AM9" i="55" a="1"/>
  <c r="G235" i="54" a="1"/>
  <c r="U23" i="55" a="1"/>
  <c r="X270" i="54" a="1"/>
  <c r="T271" i="54" a="1"/>
  <c r="AL10" i="55" a="1"/>
  <c r="T22" i="55" a="1"/>
  <c r="AJ12" i="55" a="1"/>
  <c r="F197" i="54" a="1"/>
  <c r="E269" i="54" a="1"/>
  <c r="I16" i="55" a="1"/>
  <c r="R234" i="54" a="1"/>
  <c r="W269" i="54" a="1"/>
  <c r="U307" i="54" a="1"/>
  <c r="E10" i="55" a="1"/>
  <c r="I162" i="54" a="1"/>
  <c r="E20" i="55" a="1"/>
  <c r="AJ21" i="55" a="1"/>
  <c r="H164" i="54" a="1"/>
  <c r="E235" i="54" a="1"/>
  <c r="G16" i="55" a="1"/>
  <c r="AG8" i="55" a="1"/>
  <c r="R306" i="54" a="1"/>
  <c r="H16" i="55" a="1"/>
  <c r="AF19" i="55" a="1"/>
  <c r="C17" i="55" a="1"/>
  <c r="I18" i="55" a="1"/>
  <c r="X7" i="55" a="1"/>
  <c r="D19" i="55" a="1"/>
  <c r="AJ20" i="55" a="1"/>
  <c r="Q8" i="55" a="1"/>
  <c r="W18" i="55" a="1"/>
  <c r="AH15" i="55" a="1"/>
  <c r="W20" i="55" a="1"/>
  <c r="Q12" i="55" a="1"/>
  <c r="H22" i="55" a="1"/>
  <c r="V198" i="54" a="1"/>
  <c r="AI15" i="55" a="1"/>
  <c r="S10" i="55" a="1"/>
  <c r="AM18" i="55" a="1"/>
  <c r="F18" i="55" a="1"/>
  <c r="V17" i="55" a="1"/>
  <c r="H198" i="54" a="1"/>
  <c r="J341" i="54" a="1"/>
  <c r="AK19" i="55" a="1"/>
  <c r="R16" i="55" a="1"/>
  <c r="Q21" i="55" a="1"/>
  <c r="H269" i="54" a="1"/>
  <c r="J342" i="54" a="1"/>
  <c r="AK7" i="55" a="1"/>
  <c r="G19" i="55" a="1"/>
  <c r="I8" i="55" a="1"/>
  <c r="T17" i="55" a="1"/>
  <c r="T21" i="55" a="1"/>
  <c r="S14" i="55" a="1"/>
  <c r="U22" i="55" a="1"/>
  <c r="AF21" i="55" a="1"/>
  <c r="X23" i="55" a="1"/>
  <c r="U12" i="55" a="1"/>
  <c r="I11" i="55" a="1"/>
  <c r="AL9" i="55" a="1"/>
  <c r="D11" i="55" a="1"/>
  <c r="T199" i="54" a="1"/>
  <c r="C22" i="55" a="1"/>
  <c r="C19" i="55" a="1"/>
  <c r="S18" i="55" a="1"/>
  <c r="AG20" i="55" a="1"/>
  <c r="AF24" i="55" a="1"/>
  <c r="W163" i="54" a="1"/>
  <c r="R14" i="55" a="1"/>
  <c r="F269" i="54" a="1"/>
  <c r="T24" i="55" a="1"/>
  <c r="F342" i="54" a="1"/>
  <c r="AJ22" i="55" a="1"/>
  <c r="U164" i="54" a="1"/>
  <c r="X20" i="55" a="1"/>
  <c r="V10" i="55" a="1"/>
  <c r="S7" i="55" a="1"/>
  <c r="I23" i="55" a="1"/>
  <c r="V18" i="55" a="1"/>
  <c r="AI17" i="55" a="1"/>
  <c r="Q19" i="55" a="1"/>
  <c r="F306" i="54" a="1"/>
  <c r="D13" i="55" a="1"/>
  <c r="U7" i="55" a="1"/>
  <c r="AK8" i="55" a="1"/>
  <c r="U17" i="55" a="1"/>
  <c r="U16" i="55" a="1"/>
  <c r="E343" i="54" a="1"/>
  <c r="AI12" i="55" a="1"/>
  <c r="R12" i="55" a="1"/>
  <c r="H199" i="54" a="1"/>
  <c r="AF11" i="55" a="1"/>
  <c r="R198" i="54" a="1"/>
  <c r="AK9" i="55" a="1"/>
  <c r="I307" i="54" a="1"/>
  <c r="G307" i="54" a="1"/>
  <c r="U198" i="54" a="1"/>
  <c r="D343" i="54" a="1"/>
  <c r="Q15" i="55" a="1"/>
  <c r="AG23" i="55" a="1"/>
  <c r="I17" i="55" a="1"/>
  <c r="T235" i="54" a="1"/>
  <c r="I15" i="55" a="1"/>
  <c r="E199" i="54" a="1"/>
  <c r="AI11" i="55" a="1"/>
  <c r="AM17" i="55" a="1"/>
  <c r="T9" i="55" a="1"/>
  <c r="AJ15" i="55" a="1"/>
  <c r="V306" i="54" a="1"/>
  <c r="T23" i="55" a="1"/>
  <c r="Q13" i="55" a="1"/>
  <c r="T306" i="54" a="1"/>
  <c r="F162" i="54" a="1"/>
  <c r="AM20" i="55" a="1"/>
  <c r="R271" i="54" a="1"/>
  <c r="F163" i="54" a="1"/>
  <c r="B10" i="55" a="1"/>
  <c r="X21" i="55" a="1"/>
  <c r="R10" i="55" a="1"/>
  <c r="AJ19" i="55" a="1"/>
  <c r="AF22" i="55" a="1"/>
  <c r="X8" i="55" a="1"/>
  <c r="D271" i="54" a="1"/>
  <c r="AJ13" i="55" a="1"/>
  <c r="C12" i="55" a="1"/>
  <c r="H271" i="54" a="1"/>
  <c r="R17" i="55" a="1"/>
  <c r="AJ9" i="55" a="1"/>
  <c r="W271" i="54" a="1"/>
  <c r="T197" i="54" a="1"/>
  <c r="R9" i="55" a="1"/>
  <c r="G341" i="54" a="1"/>
  <c r="T234" i="54" a="1"/>
  <c r="G269" i="54" a="1"/>
  <c r="E8" i="55" a="1"/>
  <c r="AG11" i="55" a="1"/>
  <c r="F22" i="55" a="1"/>
  <c r="AH19" i="55" a="1"/>
  <c r="AG22" i="55" a="1"/>
  <c r="J271" i="54" a="1"/>
  <c r="S17" i="55" a="1"/>
  <c r="AG21" i="55" a="1"/>
  <c r="R233" i="54" a="1"/>
  <c r="H341" i="54" a="1"/>
  <c r="V233" i="54" a="1"/>
  <c r="AH12" i="55" a="1"/>
  <c r="B14" i="55" a="1"/>
  <c r="E15" i="55" a="1"/>
  <c r="X199" i="54" a="1"/>
  <c r="F24" i="55" a="1"/>
  <c r="W23" i="55" a="1"/>
  <c r="T18" i="55" a="1"/>
  <c r="S21" i="55" a="1"/>
  <c r="V197" i="54" a="1"/>
  <c r="Q10" i="55" a="1"/>
  <c r="F14" i="55" a="1"/>
  <c r="AI21" i="55" a="1"/>
  <c r="F305" i="54" a="1"/>
  <c r="D162" i="54" a="1"/>
  <c r="F341" i="54" a="1"/>
  <c r="S307" i="54" a="1"/>
  <c r="V7" i="55" a="1"/>
  <c r="H14" i="55" a="1"/>
  <c r="H24" i="55" a="1"/>
  <c r="AL12" i="55" a="1"/>
  <c r="I163" i="54" a="1"/>
  <c r="AI24" i="55" a="1"/>
  <c r="T14" i="55" a="1"/>
  <c r="C15" i="55" a="1"/>
  <c r="T13" i="55" a="1"/>
  <c r="W24" i="55" a="1"/>
  <c r="U11" i="55" a="1"/>
  <c r="AH23" i="55" a="1"/>
  <c r="I24" i="55" a="1"/>
  <c r="AM20" i="55" l="1"/>
  <c r="F20" i="55"/>
  <c r="T270" i="54"/>
  <c r="B23" i="55"/>
  <c r="AL18" i="55"/>
  <c r="AI14" i="55"/>
  <c r="AM23" i="55"/>
  <c r="T14" i="55"/>
  <c r="Q12" i="55"/>
  <c r="D11" i="55"/>
  <c r="D341" i="54"/>
  <c r="X19" i="55"/>
  <c r="E21" i="55"/>
  <c r="M21" i="55" s="1"/>
  <c r="N21" i="55" s="1"/>
  <c r="U235" i="54"/>
  <c r="G343" i="54"/>
  <c r="AK12" i="55"/>
  <c r="E11" i="55"/>
  <c r="K11" i="55" s="1"/>
  <c r="L11" i="55" s="1"/>
  <c r="AG22" i="55"/>
  <c r="T20" i="55"/>
  <c r="V21" i="55"/>
  <c r="V24" i="55"/>
  <c r="AJ13" i="55"/>
  <c r="J198" i="54"/>
  <c r="AI11" i="55"/>
  <c r="U13" i="55"/>
  <c r="I10" i="55"/>
  <c r="R19" i="55"/>
  <c r="AJ14" i="55"/>
  <c r="D307" i="54"/>
  <c r="C15" i="55"/>
  <c r="I14" i="55"/>
  <c r="S271" i="54"/>
  <c r="H17" i="55"/>
  <c r="B16" i="55"/>
  <c r="AH7" i="55"/>
  <c r="T306" i="54"/>
  <c r="C17" i="55"/>
  <c r="T234" i="54"/>
  <c r="I23" i="55"/>
  <c r="I343" i="54"/>
  <c r="AF17" i="55"/>
  <c r="G8" i="55"/>
  <c r="AM8" i="55"/>
  <c r="I163" i="54"/>
  <c r="I271" i="54"/>
  <c r="H162" i="54"/>
  <c r="AJ12" i="55"/>
  <c r="H306" i="54"/>
  <c r="AM15" i="55"/>
  <c r="AI18" i="55"/>
  <c r="AJ8" i="55"/>
  <c r="D163" i="54"/>
  <c r="G307" i="54"/>
  <c r="V19" i="55"/>
  <c r="U20" i="55"/>
  <c r="S24" i="55"/>
  <c r="G11" i="55"/>
  <c r="Q14" i="55"/>
  <c r="F341" i="54"/>
  <c r="H24" i="55"/>
  <c r="I341" i="54"/>
  <c r="AI15" i="55"/>
  <c r="AI20" i="55"/>
  <c r="S13" i="55"/>
  <c r="W22" i="55"/>
  <c r="C23" i="55"/>
  <c r="B9" i="55"/>
  <c r="W271" i="54"/>
  <c r="V10" i="55"/>
  <c r="S163" i="54"/>
  <c r="H307" i="54"/>
  <c r="H341" i="54"/>
  <c r="H9" i="55"/>
  <c r="R235" i="54"/>
  <c r="D13" i="55"/>
  <c r="U164" i="54"/>
  <c r="C16" i="55"/>
  <c r="J271" i="54"/>
  <c r="V233" i="54"/>
  <c r="W307" i="54"/>
  <c r="V235" i="54"/>
  <c r="V15" i="55"/>
  <c r="D20" i="55"/>
  <c r="G162" i="54"/>
  <c r="AJ9" i="55"/>
  <c r="W23" i="55"/>
  <c r="U24" i="55"/>
  <c r="AF13" i="55"/>
  <c r="Q9" i="55"/>
  <c r="AK11" i="55"/>
  <c r="Q8" i="55"/>
  <c r="V269" i="54"/>
  <c r="Q20" i="55"/>
  <c r="R22" i="55"/>
  <c r="E163" i="54"/>
  <c r="B21" i="55"/>
  <c r="I24" i="55"/>
  <c r="U197" i="54"/>
  <c r="V22" i="55"/>
  <c r="S19" i="55"/>
  <c r="X306" i="54"/>
  <c r="X163" i="54"/>
  <c r="AL10" i="55"/>
  <c r="AK16" i="55"/>
  <c r="H269" i="54"/>
  <c r="H21" i="55"/>
  <c r="D235" i="54"/>
  <c r="AM24" i="55"/>
  <c r="B19" i="55"/>
  <c r="AH19" i="55"/>
  <c r="AJ16" i="55"/>
  <c r="U8" i="55"/>
  <c r="D8" i="55"/>
  <c r="D10" i="55"/>
  <c r="U9" i="55"/>
  <c r="F22" i="55"/>
  <c r="AM7" i="55"/>
  <c r="R163" i="54"/>
  <c r="S18" i="55"/>
  <c r="G10" i="55"/>
  <c r="H198" i="54"/>
  <c r="R10" i="55"/>
  <c r="AH14" i="55"/>
  <c r="W16" i="55"/>
  <c r="AG24" i="55"/>
  <c r="R13" i="55"/>
  <c r="U199" i="54"/>
  <c r="X21" i="55"/>
  <c r="AI8" i="55"/>
  <c r="AM9" i="55"/>
  <c r="Q18" i="55"/>
  <c r="E164" i="54"/>
  <c r="W20" i="55"/>
  <c r="AG23" i="55"/>
  <c r="V16" i="55"/>
  <c r="H18" i="55"/>
  <c r="R24" i="55"/>
  <c r="D269" i="54"/>
  <c r="Q13" i="55"/>
  <c r="G17" i="55"/>
  <c r="W270" i="54"/>
  <c r="D233" i="54"/>
  <c r="AF7" i="55"/>
  <c r="S270" i="54"/>
  <c r="J162" i="54"/>
  <c r="X235" i="54"/>
  <c r="E20" i="55"/>
  <c r="AG9" i="55"/>
  <c r="I235" i="54"/>
  <c r="T18" i="55"/>
  <c r="W11" i="55"/>
  <c r="D305" i="54"/>
  <c r="S9" i="55"/>
  <c r="J305" i="54"/>
  <c r="T15" i="55"/>
  <c r="AK23" i="55"/>
  <c r="I20" i="55"/>
  <c r="T11" i="55"/>
  <c r="S21" i="55"/>
  <c r="I15" i="55"/>
  <c r="AG14" i="55"/>
  <c r="AI22" i="55"/>
  <c r="F235" i="54"/>
  <c r="D197" i="54"/>
  <c r="AF20" i="55"/>
  <c r="AG10" i="55"/>
  <c r="AH21" i="55"/>
  <c r="AF12" i="55"/>
  <c r="F8" i="55"/>
  <c r="G306" i="54"/>
  <c r="S162" i="54"/>
  <c r="E18" i="55"/>
  <c r="M18" i="55" s="1"/>
  <c r="N18" i="55" s="1"/>
  <c r="F16" i="55"/>
  <c r="W7" i="55"/>
  <c r="V18" i="55"/>
  <c r="X22" i="55"/>
  <c r="E307" i="54"/>
  <c r="R306" i="54"/>
  <c r="E7" i="55"/>
  <c r="F199" i="54"/>
  <c r="AM11" i="55"/>
  <c r="F307" i="54"/>
  <c r="G235" i="54"/>
  <c r="C22" i="55"/>
  <c r="X13" i="55"/>
  <c r="S8" i="55"/>
  <c r="AJ17" i="55"/>
  <c r="AJ19" i="55"/>
  <c r="V17" i="55"/>
  <c r="I270" i="54"/>
  <c r="AL19" i="55"/>
  <c r="AG17" i="55"/>
  <c r="AH18" i="55"/>
  <c r="J164" i="54"/>
  <c r="AM10" i="55"/>
  <c r="I306" i="54"/>
  <c r="D19" i="55"/>
  <c r="E270" i="54"/>
  <c r="E342" i="54"/>
  <c r="D164" i="54"/>
  <c r="V307" i="54"/>
  <c r="G22" i="55"/>
  <c r="X199" i="54"/>
  <c r="AF18" i="55"/>
  <c r="R271" i="54"/>
  <c r="V197" i="54"/>
  <c r="C8" i="55"/>
  <c r="V198" i="54"/>
  <c r="G198" i="54"/>
  <c r="AH16" i="55"/>
  <c r="I305" i="54"/>
  <c r="W269" i="54"/>
  <c r="U270" i="54"/>
  <c r="C12" i="55"/>
  <c r="AF24" i="55"/>
  <c r="V271" i="54"/>
  <c r="W163" i="54"/>
  <c r="AL11" i="55"/>
  <c r="AG15" i="55"/>
  <c r="G199" i="54"/>
  <c r="AI21" i="55"/>
  <c r="AO21" i="55" s="1"/>
  <c r="AP21" i="55" s="1"/>
  <c r="AI23" i="55"/>
  <c r="T233" i="54"/>
  <c r="X8" i="55"/>
  <c r="D343" i="54"/>
  <c r="W197" i="54"/>
  <c r="H19" i="55"/>
  <c r="AL14" i="55"/>
  <c r="U163" i="54"/>
  <c r="H7" i="55"/>
  <c r="T162" i="54"/>
  <c r="E341" i="54"/>
  <c r="D21" i="55"/>
  <c r="X7" i="55"/>
  <c r="X307" i="54"/>
  <c r="I198" i="54"/>
  <c r="E24" i="55"/>
  <c r="Q19" i="55"/>
  <c r="G305" i="54"/>
  <c r="AH20" i="55"/>
  <c r="U22" i="55"/>
  <c r="AF21" i="55"/>
  <c r="S305" i="54"/>
  <c r="AJ21" i="55"/>
  <c r="W199" i="54"/>
  <c r="AL15" i="55"/>
  <c r="R270" i="54"/>
  <c r="X270" i="54"/>
  <c r="V306" i="54"/>
  <c r="R16" i="55"/>
  <c r="AK13" i="55"/>
  <c r="R15" i="55"/>
  <c r="D162" i="54"/>
  <c r="F24" i="55"/>
  <c r="C24" i="55"/>
  <c r="Q10" i="55"/>
  <c r="AL12" i="55"/>
  <c r="AI24" i="55"/>
  <c r="V13" i="55"/>
  <c r="D234" i="54"/>
  <c r="T271" i="54"/>
  <c r="E269" i="54"/>
  <c r="V11" i="55"/>
  <c r="W235" i="54"/>
  <c r="I12" i="55"/>
  <c r="I8" i="55"/>
  <c r="AK7" i="55"/>
  <c r="R164" i="54"/>
  <c r="C13" i="55"/>
  <c r="U306" i="54"/>
  <c r="AJ20" i="55"/>
  <c r="E8" i="55"/>
  <c r="M8" i="55" s="1"/>
  <c r="N8" i="55" s="1"/>
  <c r="W306" i="54"/>
  <c r="F305" i="54"/>
  <c r="AL7" i="55"/>
  <c r="AF11" i="55"/>
  <c r="U19" i="55"/>
  <c r="E9" i="55"/>
  <c r="K9" i="55" s="1"/>
  <c r="L9" i="55" s="1"/>
  <c r="S198" i="54"/>
  <c r="T24" i="55"/>
  <c r="Q22" i="55"/>
  <c r="D15" i="55"/>
  <c r="R18" i="55"/>
  <c r="AK9" i="55"/>
  <c r="I18" i="55"/>
  <c r="AI19" i="55"/>
  <c r="AG12" i="55"/>
  <c r="B8" i="55"/>
  <c r="E305" i="54"/>
  <c r="AM22" i="55"/>
  <c r="AJ10" i="55"/>
  <c r="W17" i="55"/>
  <c r="V7" i="55"/>
  <c r="AL9" i="55"/>
  <c r="W18" i="55"/>
  <c r="X234" i="54"/>
  <c r="R20" i="55"/>
  <c r="T12" i="55"/>
  <c r="AJ7" i="55"/>
  <c r="V163" i="54"/>
  <c r="AH17" i="55"/>
  <c r="Q21" i="55"/>
  <c r="H342" i="54"/>
  <c r="AJ11" i="55"/>
  <c r="AF19" i="55"/>
  <c r="W19" i="55"/>
  <c r="V14" i="55"/>
  <c r="F197" i="54"/>
  <c r="T23" i="55"/>
  <c r="Q24" i="55"/>
  <c r="G21" i="55"/>
  <c r="U307" i="54"/>
  <c r="AK15" i="55"/>
  <c r="G24" i="55"/>
  <c r="G12" i="55"/>
  <c r="B12" i="55"/>
  <c r="W234" i="54"/>
  <c r="D22" i="55"/>
  <c r="C19" i="55"/>
  <c r="AF16" i="55"/>
  <c r="W305" i="54"/>
  <c r="I9" i="55"/>
  <c r="U234" i="54"/>
  <c r="H10" i="55"/>
  <c r="D14" i="55"/>
  <c r="AF14" i="55"/>
  <c r="U17" i="55"/>
  <c r="T199" i="54"/>
  <c r="I13" i="55"/>
  <c r="G164" i="54"/>
  <c r="R9" i="55"/>
  <c r="W198" i="54"/>
  <c r="F19" i="55"/>
  <c r="AM13" i="55"/>
  <c r="U269" i="54"/>
  <c r="S20" i="55"/>
  <c r="F23" i="55"/>
  <c r="E235" i="54"/>
  <c r="E19" i="55"/>
  <c r="M19" i="55" s="1"/>
  <c r="N19" i="55" s="1"/>
  <c r="S269" i="54"/>
  <c r="W9" i="55"/>
  <c r="U198" i="54"/>
  <c r="X269" i="54"/>
  <c r="I21" i="55"/>
  <c r="AG19" i="55"/>
  <c r="AH15" i="55"/>
  <c r="R11" i="55"/>
  <c r="U23" i="55"/>
  <c r="T17" i="55"/>
  <c r="H235" i="54"/>
  <c r="AH12" i="55"/>
  <c r="U21" i="55"/>
  <c r="V199" i="54"/>
  <c r="D306" i="54"/>
  <c r="D199" i="54"/>
  <c r="AH8" i="55"/>
  <c r="D198" i="54"/>
  <c r="AK8" i="55"/>
  <c r="H164" i="54"/>
  <c r="D7" i="55"/>
  <c r="T305" i="54"/>
  <c r="C11" i="55"/>
  <c r="E199" i="54"/>
  <c r="AJ23" i="55"/>
  <c r="E233" i="54"/>
  <c r="AH13" i="55"/>
  <c r="F306" i="54"/>
  <c r="F234" i="54"/>
  <c r="AI12" i="55"/>
  <c r="AH23" i="55"/>
  <c r="G15" i="55"/>
  <c r="AG21" i="55"/>
  <c r="J199" i="54"/>
  <c r="J342" i="54"/>
  <c r="AI16" i="55"/>
  <c r="I16" i="55"/>
  <c r="X20" i="55"/>
  <c r="AI17" i="55"/>
  <c r="AL20" i="55"/>
  <c r="X197" i="54"/>
  <c r="B24" i="55"/>
  <c r="X14" i="55"/>
  <c r="B17" i="55"/>
  <c r="U7" i="55"/>
  <c r="AL8" i="55"/>
  <c r="R233" i="54"/>
  <c r="AM14" i="55"/>
  <c r="AG18" i="55"/>
  <c r="C18" i="55"/>
  <c r="AL23" i="55"/>
  <c r="S11" i="55"/>
  <c r="I17" i="55"/>
  <c r="E17" i="55"/>
  <c r="M17" i="55" s="1"/>
  <c r="N17" i="55" s="1"/>
  <c r="T163" i="54"/>
  <c r="R305" i="54"/>
  <c r="U12" i="55"/>
  <c r="E13" i="55"/>
  <c r="M13" i="55" s="1"/>
  <c r="N13" i="55" s="1"/>
  <c r="AK24" i="55"/>
  <c r="G20" i="55"/>
  <c r="T19" i="55"/>
  <c r="R269" i="54"/>
  <c r="AK10" i="55"/>
  <c r="F18" i="55"/>
  <c r="E10" i="55"/>
  <c r="K10" i="55" s="1"/>
  <c r="L10" i="55" s="1"/>
  <c r="AK19" i="55"/>
  <c r="B15" i="55"/>
  <c r="AK14" i="55"/>
  <c r="AH24" i="55"/>
  <c r="I164" i="54"/>
  <c r="C20" i="55"/>
  <c r="G270" i="54"/>
  <c r="E12" i="55"/>
  <c r="M12" i="55" s="1"/>
  <c r="N12" i="55" s="1"/>
  <c r="AG20" i="55"/>
  <c r="H199" i="54"/>
  <c r="H16" i="55"/>
  <c r="F164" i="54"/>
  <c r="H234" i="54"/>
  <c r="F13" i="55"/>
  <c r="AH22" i="55"/>
  <c r="T7" i="55"/>
  <c r="W21" i="55"/>
  <c r="G271" i="54"/>
  <c r="AK21" i="55"/>
  <c r="T235" i="54"/>
  <c r="E15" i="55"/>
  <c r="K15" i="55" s="1"/>
  <c r="L15" i="55" s="1"/>
  <c r="Q23" i="55"/>
  <c r="AM21" i="55"/>
  <c r="I307" i="54"/>
  <c r="D12" i="55"/>
  <c r="H22" i="55"/>
  <c r="V12" i="55"/>
  <c r="AF22" i="55"/>
  <c r="F15" i="55"/>
  <c r="H197" i="54"/>
  <c r="G234" i="54"/>
  <c r="R199" i="54"/>
  <c r="J233" i="54"/>
  <c r="Q7" i="55"/>
  <c r="S235" i="54"/>
  <c r="R198" i="54"/>
  <c r="G18" i="55"/>
  <c r="X305" i="54"/>
  <c r="X9" i="55"/>
  <c r="F9" i="55"/>
  <c r="G23" i="55"/>
  <c r="E198" i="54"/>
  <c r="AG7" i="55"/>
  <c r="H15" i="55"/>
  <c r="V23" i="55"/>
  <c r="AK22" i="55"/>
  <c r="F21" i="55"/>
  <c r="R197" i="54"/>
  <c r="V270" i="54"/>
  <c r="S22" i="55"/>
  <c r="I342" i="54"/>
  <c r="AF10" i="55"/>
  <c r="T269" i="54"/>
  <c r="AG13" i="55"/>
  <c r="H343" i="54"/>
  <c r="E234" i="54"/>
  <c r="C7" i="55"/>
  <c r="F11" i="55"/>
  <c r="V20" i="55"/>
  <c r="D18" i="55"/>
  <c r="R14" i="55"/>
  <c r="AH9" i="55"/>
  <c r="G14" i="55"/>
  <c r="W10" i="55"/>
  <c r="D270" i="54"/>
  <c r="AF23" i="55"/>
  <c r="AJ22" i="55"/>
  <c r="B22" i="55"/>
  <c r="X18" i="55"/>
  <c r="H23" i="55"/>
  <c r="E343" i="54"/>
  <c r="G269" i="54"/>
  <c r="AL22" i="55"/>
  <c r="X271" i="54"/>
  <c r="I22" i="55"/>
  <c r="J197" i="54"/>
  <c r="E16" i="55"/>
  <c r="K16" i="55" s="1"/>
  <c r="L16" i="55" s="1"/>
  <c r="C21" i="55"/>
  <c r="F342" i="54"/>
  <c r="U233" i="54"/>
  <c r="B20" i="55"/>
  <c r="F12" i="55"/>
  <c r="AH10" i="55"/>
  <c r="J343" i="54"/>
  <c r="H163" i="54"/>
  <c r="AF15" i="55"/>
  <c r="X10" i="55"/>
  <c r="B18" i="55"/>
  <c r="H305" i="54"/>
  <c r="F7" i="55"/>
  <c r="R21" i="55"/>
  <c r="T10" i="55"/>
  <c r="F163" i="54"/>
  <c r="B10" i="55"/>
  <c r="S23" i="55"/>
  <c r="U271" i="54"/>
  <c r="U18" i="55"/>
  <c r="S307" i="54"/>
  <c r="S164" i="54"/>
  <c r="T13" i="55"/>
  <c r="F233" i="54"/>
  <c r="X16" i="55"/>
  <c r="F271" i="54"/>
  <c r="V9" i="55"/>
  <c r="I233" i="54"/>
  <c r="AM19" i="55"/>
  <c r="X15" i="55"/>
  <c r="T197" i="54"/>
  <c r="R17" i="55"/>
  <c r="F343" i="54"/>
  <c r="Q11" i="55"/>
  <c r="T307" i="54"/>
  <c r="AF8" i="55"/>
  <c r="R162" i="54"/>
  <c r="B11" i="55"/>
  <c r="E306" i="54"/>
  <c r="X198" i="54"/>
  <c r="AM17" i="55"/>
  <c r="AJ24" i="55"/>
  <c r="D23" i="55"/>
  <c r="C10" i="55"/>
  <c r="B14" i="55"/>
  <c r="AJ18" i="55"/>
  <c r="H12" i="55"/>
  <c r="Q15" i="55"/>
  <c r="G19" i="55"/>
  <c r="T8" i="55"/>
  <c r="H20" i="55"/>
  <c r="AH11" i="55"/>
  <c r="B13" i="55"/>
  <c r="U305" i="54"/>
  <c r="D17" i="55"/>
  <c r="X164" i="54"/>
  <c r="H13" i="55"/>
  <c r="AG16" i="55"/>
  <c r="AF9" i="55"/>
  <c r="V162" i="54"/>
  <c r="S12" i="55"/>
  <c r="X17" i="55"/>
  <c r="W233" i="54"/>
  <c r="D16" i="55"/>
  <c r="W162" i="54"/>
  <c r="X233" i="54"/>
  <c r="W24" i="55"/>
  <c r="J307" i="54"/>
  <c r="F162" i="54"/>
  <c r="X162" i="54"/>
  <c r="R7" i="55"/>
  <c r="AG8" i="55"/>
  <c r="D24" i="55"/>
  <c r="T198" i="54"/>
  <c r="I7" i="55"/>
  <c r="T9" i="55"/>
  <c r="AI13" i="55"/>
  <c r="I162" i="54"/>
  <c r="G233" i="54"/>
  <c r="D342" i="54"/>
  <c r="H271" i="54"/>
  <c r="W13" i="55"/>
  <c r="I199" i="54"/>
  <c r="AK17" i="55"/>
  <c r="X11" i="55"/>
  <c r="W14" i="55"/>
  <c r="W8" i="55"/>
  <c r="T164" i="54"/>
  <c r="C14" i="55"/>
  <c r="AG11" i="55"/>
  <c r="AI10" i="55"/>
  <c r="AM18" i="55"/>
  <c r="AK20" i="55"/>
  <c r="S233" i="54"/>
  <c r="S15" i="55"/>
  <c r="S17" i="55"/>
  <c r="G16" i="55"/>
  <c r="F14" i="55"/>
  <c r="U16" i="55"/>
  <c r="G342" i="54"/>
  <c r="W12" i="55"/>
  <c r="V305" i="54"/>
  <c r="X24" i="55"/>
  <c r="E197" i="54"/>
  <c r="D271" i="54"/>
  <c r="S7" i="55"/>
  <c r="AL17" i="55"/>
  <c r="S16" i="55"/>
  <c r="I197" i="54"/>
  <c r="R307" i="54"/>
  <c r="S197" i="54"/>
  <c r="T16" i="55"/>
  <c r="AM16" i="55"/>
  <c r="G7" i="55"/>
  <c r="I269" i="54"/>
  <c r="X23" i="55"/>
  <c r="H8" i="55"/>
  <c r="F17" i="55"/>
  <c r="V164" i="54"/>
  <c r="S306" i="54"/>
  <c r="U15" i="55"/>
  <c r="AJ15" i="55"/>
  <c r="S14" i="55"/>
  <c r="J341" i="54"/>
  <c r="G13" i="55"/>
  <c r="V234" i="54"/>
  <c r="E271" i="54"/>
  <c r="E23" i="55"/>
  <c r="M23" i="55" s="1"/>
  <c r="N23" i="55" s="1"/>
  <c r="E22" i="55"/>
  <c r="M22" i="55" s="1"/>
  <c r="N22" i="55" s="1"/>
  <c r="AL24" i="55"/>
  <c r="W164" i="54"/>
  <c r="E162" i="54"/>
  <c r="AL21" i="55"/>
  <c r="G163" i="54"/>
  <c r="U10" i="55"/>
  <c r="F198" i="54"/>
  <c r="R8" i="55"/>
  <c r="F269" i="54"/>
  <c r="W15" i="55"/>
  <c r="I234" i="54"/>
  <c r="H270" i="54"/>
  <c r="J269" i="54"/>
  <c r="I19" i="55"/>
  <c r="R12" i="55"/>
  <c r="R234" i="54"/>
  <c r="S199" i="54"/>
  <c r="G341" i="54"/>
  <c r="AM12" i="55"/>
  <c r="J234" i="54"/>
  <c r="T22" i="55"/>
  <c r="U11" i="55"/>
  <c r="S10" i="55"/>
  <c r="AI7" i="55"/>
  <c r="U162" i="54"/>
  <c r="Q17" i="55"/>
  <c r="V8" i="55"/>
  <c r="J235" i="54"/>
  <c r="X12" i="55"/>
  <c r="F10" i="55"/>
  <c r="F270" i="54"/>
  <c r="C9" i="55"/>
  <c r="AL16" i="55"/>
  <c r="J163" i="54"/>
  <c r="J270" i="54"/>
  <c r="AK18" i="55"/>
  <c r="J306" i="54"/>
  <c r="AL13" i="55"/>
  <c r="H14" i="55"/>
  <c r="U14" i="55"/>
  <c r="E14" i="55"/>
  <c r="K14" i="55" s="1"/>
  <c r="L14" i="55" s="1"/>
  <c r="T21" i="55"/>
  <c r="G197" i="54"/>
  <c r="H11" i="55"/>
  <c r="S234" i="54"/>
  <c r="Q16" i="55"/>
  <c r="AI9" i="55"/>
  <c r="H233" i="54"/>
  <c r="R23" i="55"/>
  <c r="I11" i="55"/>
  <c r="D9" i="55"/>
  <c r="E90" i="55"/>
  <c r="I90" i="55" s="1"/>
  <c r="E89" i="55"/>
  <c r="I89" i="55" s="1"/>
  <c r="E88" i="55"/>
  <c r="I88" i="55" s="1"/>
  <c r="E87" i="55"/>
  <c r="I87" i="55" s="1"/>
  <c r="E85" i="55"/>
  <c r="I85" i="55" s="1"/>
  <c r="E84" i="55"/>
  <c r="I84" i="55" s="1"/>
  <c r="G83" i="55"/>
  <c r="I83" i="55" s="1"/>
  <c r="G86" i="55"/>
  <c r="Z20" i="55" l="1"/>
  <c r="AA20" i="55" s="1"/>
  <c r="K19" i="55"/>
  <c r="L19" i="55" s="1"/>
  <c r="AO7" i="55"/>
  <c r="AP7" i="55" s="1"/>
  <c r="Z16" i="55"/>
  <c r="AA16" i="55" s="1"/>
  <c r="K7" i="55"/>
  <c r="L7" i="55" s="1"/>
  <c r="Z7" i="55"/>
  <c r="AA7" i="55" s="1"/>
  <c r="M7" i="55"/>
  <c r="N7" i="55" s="1"/>
  <c r="AO8" i="55"/>
  <c r="AP8" i="55" s="1"/>
  <c r="M15" i="55"/>
  <c r="N15" i="55" s="1"/>
  <c r="K8" i="55"/>
  <c r="L8" i="55" s="1"/>
  <c r="AO12" i="55"/>
  <c r="AP12" i="55" s="1"/>
  <c r="AO11" i="55"/>
  <c r="AP11" i="55" s="1"/>
  <c r="Z11" i="55"/>
  <c r="AA11" i="55" s="1"/>
  <c r="K21" i="55"/>
  <c r="L21" i="55" s="1"/>
  <c r="AO19" i="55"/>
  <c r="AP19" i="55" s="1"/>
  <c r="Z19" i="55"/>
  <c r="AA19" i="55" s="1"/>
  <c r="AO24" i="55"/>
  <c r="AP24" i="55" s="1"/>
  <c r="AO14" i="55"/>
  <c r="AP14" i="55" s="1"/>
  <c r="AO22" i="55"/>
  <c r="AP22" i="55" s="1"/>
  <c r="Z10" i="55"/>
  <c r="AA10" i="55" s="1"/>
  <c r="K24" i="55"/>
  <c r="L24" i="55" s="1"/>
  <c r="M14" i="55"/>
  <c r="N14" i="55" s="1"/>
  <c r="Z14" i="55"/>
  <c r="AA14" i="55" s="1"/>
  <c r="K18" i="55"/>
  <c r="L18" i="55" s="1"/>
  <c r="Z18" i="55"/>
  <c r="AA18" i="55" s="1"/>
  <c r="M10" i="55"/>
  <c r="N10" i="55" s="1"/>
  <c r="AO10" i="55"/>
  <c r="AP10" i="55" s="1"/>
  <c r="K12" i="55"/>
  <c r="L12" i="55" s="1"/>
  <c r="AO18" i="55"/>
  <c r="AP18" i="55" s="1"/>
  <c r="K17" i="55"/>
  <c r="L17" i="55" s="1"/>
  <c r="Z15" i="55"/>
  <c r="AA15" i="55" s="1"/>
  <c r="M11" i="55"/>
  <c r="N11" i="55" s="1"/>
  <c r="K22" i="55"/>
  <c r="L22" i="55" s="1"/>
  <c r="K13" i="55"/>
  <c r="L13" i="55" s="1"/>
  <c r="Z24" i="55"/>
  <c r="AA24" i="55" s="1"/>
  <c r="AO15" i="55"/>
  <c r="AP15" i="55" s="1"/>
  <c r="AO23" i="55"/>
  <c r="AP23" i="55" s="1"/>
  <c r="Z8" i="55"/>
  <c r="AA8" i="55" s="1"/>
  <c r="M24" i="55"/>
  <c r="N24" i="55" s="1"/>
  <c r="AO17" i="55"/>
  <c r="AP17" i="55" s="1"/>
  <c r="Z12" i="55"/>
  <c r="AA12" i="55" s="1"/>
  <c r="K23" i="55"/>
  <c r="L23" i="55" s="1"/>
  <c r="M20" i="55"/>
  <c r="N20" i="55" s="1"/>
  <c r="M9" i="55"/>
  <c r="N9" i="55" s="1"/>
  <c r="AO13" i="55"/>
  <c r="AP13" i="55" s="1"/>
  <c r="Z13" i="55"/>
  <c r="AA13" i="55" s="1"/>
  <c r="AO16" i="55"/>
  <c r="AP16" i="55" s="1"/>
  <c r="AO9" i="55"/>
  <c r="AP9" i="55" s="1"/>
  <c r="Z23" i="55"/>
  <c r="AA23" i="55" s="1"/>
  <c r="Z9" i="55"/>
  <c r="AA9" i="55" s="1"/>
  <c r="Z17" i="55"/>
  <c r="AA17" i="55" s="1"/>
  <c r="AO20" i="55"/>
  <c r="AP20" i="55" s="1"/>
  <c r="Z22" i="55"/>
  <c r="AA22" i="55" s="1"/>
  <c r="K20" i="55"/>
  <c r="L20" i="55" s="1"/>
  <c r="M16" i="55"/>
  <c r="N16" i="55" s="1"/>
  <c r="Z21" i="55"/>
  <c r="AA21" i="55" s="1"/>
  <c r="E86" i="55"/>
  <c r="I86" i="55" s="1"/>
  <c r="L48" i="55"/>
  <c r="K49" i="55"/>
  <c r="K48" i="55"/>
  <c r="N23" i="23" a="1"/>
  <c r="N23" i="23" s="1"/>
  <c r="AS22" i="23" s="1"/>
  <c r="AT65" i="23" s="1"/>
  <c r="L51" i="23" a="1"/>
  <c r="L51" i="23" s="1"/>
  <c r="H37" i="23" a="1"/>
  <c r="H37" i="23" s="1"/>
  <c r="J23" i="23" a="1"/>
  <c r="J23" i="23" s="1"/>
  <c r="AO22" i="23" s="1"/>
  <c r="AP65" i="23" s="1"/>
  <c r="L49" i="23" a="1"/>
  <c r="L49" i="23" s="1"/>
  <c r="AJ49" i="23" s="1"/>
  <c r="AK74" i="23" s="1"/>
  <c r="K49" i="23" a="1"/>
  <c r="K49" i="23" s="1"/>
  <c r="AI49" i="23" s="1"/>
  <c r="AJ74" i="23" s="1"/>
  <c r="N55" i="23" a="1"/>
  <c r="N55" i="23" s="1"/>
  <c r="AL55" i="23" s="1"/>
  <c r="AM76" i="23" s="1"/>
  <c r="M49" i="23" a="1"/>
  <c r="M49" i="23" s="1"/>
  <c r="AK49" i="23" s="1"/>
  <c r="AL74" i="23" s="1"/>
  <c r="J49" i="23" a="1"/>
  <c r="J49" i="23" s="1"/>
  <c r="AH49" i="23" s="1"/>
  <c r="AI74" i="23" s="1"/>
  <c r="L21" i="23" a="1"/>
  <c r="L21" i="23" s="1"/>
  <c r="AC22" i="23" s="1"/>
  <c r="AD65" i="23" s="1"/>
  <c r="L33" i="23" a="1"/>
  <c r="L33" i="23" s="1"/>
  <c r="AC34" i="23" s="1"/>
  <c r="AD69" i="23" s="1"/>
  <c r="H53" i="23" a="1"/>
  <c r="H53" i="23" s="1"/>
  <c r="H31" i="23" a="1"/>
  <c r="H31" i="23" s="1"/>
  <c r="L47" i="23" a="1"/>
  <c r="L47" i="23" s="1"/>
  <c r="AQ46" i="23" s="1"/>
  <c r="AR73" i="23" s="1"/>
  <c r="N29" i="23" a="1"/>
  <c r="N29" i="23" s="1"/>
  <c r="AS28" i="23" s="1"/>
  <c r="AT67" i="23" s="1"/>
  <c r="N11" i="23" a="1"/>
  <c r="N11" i="23" s="1"/>
  <c r="AS10" i="23" s="1"/>
  <c r="AT61" i="23" s="1"/>
  <c r="L17" i="23" a="1"/>
  <c r="L17" i="23" s="1"/>
  <c r="AQ16" i="23" s="1"/>
  <c r="AR63" i="23" s="1"/>
  <c r="L27" i="23" a="1"/>
  <c r="L27" i="23" s="1"/>
  <c r="AC28" i="23" s="1"/>
  <c r="AD67" i="23" s="1"/>
  <c r="I43" i="23" a="1"/>
  <c r="I43" i="23" s="1"/>
  <c r="AG43" i="23" s="1"/>
  <c r="AH72" i="23" s="1"/>
  <c r="M3" i="23" a="1"/>
  <c r="M3" i="23" s="1"/>
  <c r="K51" i="23" a="1"/>
  <c r="K51" i="23" s="1"/>
  <c r="N41" i="23" a="1"/>
  <c r="N41" i="23" s="1"/>
  <c r="AS40" i="23" s="1"/>
  <c r="AT71" i="23" s="1"/>
  <c r="K55" i="23" a="1"/>
  <c r="K55" i="23" s="1"/>
  <c r="AI55" i="23" s="1"/>
  <c r="AJ76" i="23" s="1"/>
  <c r="H23" i="23" a="1"/>
  <c r="H23" i="23" s="1"/>
  <c r="K37" i="23" a="1"/>
  <c r="K37" i="23" s="1"/>
  <c r="AI37" i="23" s="1"/>
  <c r="AJ70" i="23" s="1"/>
  <c r="I31" i="23" a="1"/>
  <c r="I31" i="23" s="1"/>
  <c r="AG31" i="23" s="1"/>
  <c r="AH68" i="23" s="1"/>
  <c r="H41" i="23" a="1"/>
  <c r="H41" i="23" s="1"/>
  <c r="K31" i="23" a="1"/>
  <c r="K31" i="23" s="1"/>
  <c r="AI31" i="23" s="1"/>
  <c r="AJ68" i="23" s="1"/>
  <c r="J50" i="23" a="1"/>
  <c r="J50" i="23" s="1"/>
  <c r="AO49" i="23" s="1"/>
  <c r="AP74" i="23" s="1"/>
  <c r="I32" i="23" a="1"/>
  <c r="I32" i="23" s="1"/>
  <c r="AN31" i="23" s="1"/>
  <c r="AO68" i="23" s="1"/>
  <c r="H14" i="23" a="1"/>
  <c r="H14" i="23" s="1"/>
  <c r="H48" i="23" a="1"/>
  <c r="H48" i="23" s="1"/>
  <c r="N28" i="23" a="1"/>
  <c r="N28" i="23" s="1"/>
  <c r="AL28" i="23" s="1"/>
  <c r="AM67" i="23" s="1"/>
  <c r="N8" i="23" a="1"/>
  <c r="N8" i="23" s="1"/>
  <c r="AS7" i="23" s="1"/>
  <c r="AT60" i="23" s="1"/>
  <c r="M44" i="23" a="1"/>
  <c r="M44" i="23" s="1"/>
  <c r="AR43" i="23" s="1"/>
  <c r="AS72" i="23" s="1"/>
  <c r="L26" i="23" a="1"/>
  <c r="L26" i="23" s="1"/>
  <c r="AQ25" i="23" s="1"/>
  <c r="AR66" i="23" s="1"/>
  <c r="M8" i="23" a="1"/>
  <c r="M8" i="23" s="1"/>
  <c r="AR7" i="23" s="1"/>
  <c r="AS60" i="23" s="1"/>
  <c r="L44" i="23" a="1"/>
  <c r="L44" i="23" s="1"/>
  <c r="AQ43" i="23" s="1"/>
  <c r="AR72" i="23" s="1"/>
  <c r="K26" i="23" a="1"/>
  <c r="K26" i="23" s="1"/>
  <c r="AP25" i="23" s="1"/>
  <c r="AQ66" i="23" s="1"/>
  <c r="L8" i="23" a="1"/>
  <c r="L8" i="23" s="1"/>
  <c r="AQ7" i="23" s="1"/>
  <c r="AR60" i="23" s="1"/>
  <c r="K44" i="23" a="1"/>
  <c r="K44" i="23" s="1"/>
  <c r="AP43" i="23" s="1"/>
  <c r="AQ72" i="23" s="1"/>
  <c r="J26" i="23" a="1"/>
  <c r="J26" i="23" s="1"/>
  <c r="AO25" i="23" s="1"/>
  <c r="AP66" i="23" s="1"/>
  <c r="K8" i="23" a="1"/>
  <c r="K8" i="23" s="1"/>
  <c r="AP7" i="23" s="1"/>
  <c r="AQ60" i="23" s="1"/>
  <c r="J44" i="23" a="1"/>
  <c r="J44" i="23" s="1"/>
  <c r="AO43" i="23" s="1"/>
  <c r="AP72" i="23" s="1"/>
  <c r="I26" i="23" a="1"/>
  <c r="I26" i="23" s="1"/>
  <c r="AN25" i="23" s="1"/>
  <c r="AO66" i="23" s="1"/>
  <c r="J8" i="23" a="1"/>
  <c r="J8" i="23" s="1"/>
  <c r="AO7" i="23" s="1"/>
  <c r="AP60" i="23" s="1"/>
  <c r="I44" i="23" a="1"/>
  <c r="I44" i="23" s="1"/>
  <c r="AN43" i="23" s="1"/>
  <c r="AO72" i="23" s="1"/>
  <c r="H26" i="23" a="1"/>
  <c r="H26" i="23" s="1"/>
  <c r="I8" i="23" a="1"/>
  <c r="I8" i="23" s="1"/>
  <c r="AN7" i="23" s="1"/>
  <c r="AO60" i="23" s="1"/>
  <c r="H44" i="23" a="1"/>
  <c r="H44" i="23" s="1"/>
  <c r="N24" i="23" a="1"/>
  <c r="N24" i="23" s="1"/>
  <c r="AE25" i="23" s="1"/>
  <c r="AF66" i="23" s="1"/>
  <c r="M27" i="23" a="1"/>
  <c r="M27" i="23" s="1"/>
  <c r="AD28" i="23" s="1"/>
  <c r="AE67" i="23" s="1"/>
  <c r="N39" i="23" a="1"/>
  <c r="N39" i="23" s="1"/>
  <c r="AE40" i="23" s="1"/>
  <c r="AF71" i="23" s="1"/>
  <c r="I29" i="23" a="1"/>
  <c r="I29" i="23" s="1"/>
  <c r="AN28" i="23" s="1"/>
  <c r="AO67" i="23" s="1"/>
  <c r="J33" i="23" a="1"/>
  <c r="J33" i="23" s="1"/>
  <c r="AA34" i="23" s="1"/>
  <c r="AB69" i="23" s="1"/>
  <c r="I51" i="23" a="1"/>
  <c r="I51" i="23" s="1"/>
  <c r="J19" i="23" a="1"/>
  <c r="J19" i="23" s="1"/>
  <c r="AH19" i="23" s="1"/>
  <c r="AI64" i="23" s="1"/>
  <c r="L41" i="23" a="1"/>
  <c r="L41" i="23" s="1"/>
  <c r="AQ40" i="23" s="1"/>
  <c r="AR71" i="23" s="1"/>
  <c r="K15" i="23" a="1"/>
  <c r="K15" i="23" s="1"/>
  <c r="AB16" i="23" s="1"/>
  <c r="AC63" i="23" s="1"/>
  <c r="K23" i="23" a="1"/>
  <c r="K23" i="23" s="1"/>
  <c r="AP22" i="23" s="1"/>
  <c r="AQ65" i="23" s="1"/>
  <c r="L13" i="23" a="1"/>
  <c r="L13" i="23" s="1"/>
  <c r="AJ13" i="23" s="1"/>
  <c r="AK62" i="23" s="1"/>
  <c r="K45" i="23" a="1"/>
  <c r="K45" i="23" s="1"/>
  <c r="AB46" i="23" s="1"/>
  <c r="AC73" i="23" s="1"/>
  <c r="N35" i="23" a="1"/>
  <c r="N35" i="23" s="1"/>
  <c r="AS34" i="23" s="1"/>
  <c r="AT69" i="23" s="1"/>
  <c r="K3" i="23" a="1"/>
  <c r="K3" i="23" s="1"/>
  <c r="K21" i="23" a="1"/>
  <c r="K21" i="23" s="1"/>
  <c r="AB22" i="23" s="1"/>
  <c r="AC65" i="23" s="1"/>
  <c r="H51" i="23" a="1"/>
  <c r="H51" i="23" s="1"/>
  <c r="M29" i="23" a="1"/>
  <c r="M29" i="23" s="1"/>
  <c r="AR28" i="23" s="1"/>
  <c r="AS67" i="23" s="1"/>
  <c r="N25" i="23" a="1"/>
  <c r="N25" i="23" s="1"/>
  <c r="AL25" i="23" s="1"/>
  <c r="AM66" i="23" s="1"/>
  <c r="N19" i="23" a="1"/>
  <c r="N19" i="23" s="1"/>
  <c r="AL19" i="23" s="1"/>
  <c r="AM64" i="23" s="1"/>
  <c r="K5" i="23" a="1"/>
  <c r="K5" i="23" s="1"/>
  <c r="AP4" i="23" s="1"/>
  <c r="AQ59" i="23" s="1"/>
  <c r="I15" i="23" a="1"/>
  <c r="I15" i="23" s="1"/>
  <c r="Z16" i="23" s="1"/>
  <c r="AA63" i="23" s="1"/>
  <c r="N53" i="23" a="1"/>
  <c r="N53" i="23" s="1"/>
  <c r="AS52" i="23" s="1"/>
  <c r="AT75" i="23" s="1"/>
  <c r="H25" i="23" a="1"/>
  <c r="H25" i="23" s="1"/>
  <c r="H45" i="23" a="1"/>
  <c r="H45" i="23" s="1"/>
  <c r="I48" i="23" a="1"/>
  <c r="I48" i="23" s="1"/>
  <c r="Z49" i="23" s="1"/>
  <c r="AA74" i="23" s="1"/>
  <c r="H30" i="23" a="1"/>
  <c r="H30" i="23" s="1"/>
  <c r="H10" i="23" a="1"/>
  <c r="H10" i="23" s="1"/>
  <c r="N44" i="23" a="1"/>
  <c r="N44" i="23" s="1"/>
  <c r="AS43" i="23" s="1"/>
  <c r="AT72" i="23" s="1"/>
  <c r="M26" i="23" a="1"/>
  <c r="M26" i="23" s="1"/>
  <c r="AR25" i="23" s="1"/>
  <c r="AS66" i="23" s="1"/>
  <c r="M6" i="23" a="1"/>
  <c r="M6" i="23" s="1"/>
  <c r="L42" i="23" a="1"/>
  <c r="L42" i="23" s="1"/>
  <c r="AC43" i="23" s="1"/>
  <c r="AD72" i="23" s="1"/>
  <c r="K24" i="23" a="1"/>
  <c r="K24" i="23" s="1"/>
  <c r="AB25" i="23" s="1"/>
  <c r="AC66" i="23" s="1"/>
  <c r="L6" i="23" a="1"/>
  <c r="L6" i="23" s="1"/>
  <c r="K42" i="23" a="1"/>
  <c r="K42" i="23" s="1"/>
  <c r="AB43" i="23" s="1"/>
  <c r="AC72" i="23" s="1"/>
  <c r="J24" i="23" a="1"/>
  <c r="J24" i="23" s="1"/>
  <c r="AA25" i="23" s="1"/>
  <c r="AB66" i="23" s="1"/>
  <c r="K6" i="23" a="1"/>
  <c r="K6" i="23" s="1"/>
  <c r="J42" i="23" a="1"/>
  <c r="J42" i="23" s="1"/>
  <c r="AA43" i="23" s="1"/>
  <c r="AB72" i="23" s="1"/>
  <c r="I24" i="23" a="1"/>
  <c r="I24" i="23" s="1"/>
  <c r="Z25" i="23" s="1"/>
  <c r="AA66" i="23" s="1"/>
  <c r="J6" i="23" a="1"/>
  <c r="J6" i="23" s="1"/>
  <c r="I42" i="23" a="1"/>
  <c r="I42" i="23" s="1"/>
  <c r="Z43" i="23" s="1"/>
  <c r="AA72" i="23" s="1"/>
  <c r="H24" i="23" a="1"/>
  <c r="H24" i="23" s="1"/>
  <c r="I6" i="23" a="1"/>
  <c r="I6" i="23" s="1"/>
  <c r="H42" i="23" a="1"/>
  <c r="H42" i="23" s="1"/>
  <c r="N22" i="23" a="1"/>
  <c r="N22" i="23" s="1"/>
  <c r="AL22" i="23" s="1"/>
  <c r="AM65" i="23" s="1"/>
  <c r="H6" i="23" a="1"/>
  <c r="H6" i="23" s="1"/>
  <c r="N40" i="23" a="1"/>
  <c r="N40" i="23" s="1"/>
  <c r="AL40" i="23" s="1"/>
  <c r="AM71" i="23" s="1"/>
  <c r="M22" i="23" a="1"/>
  <c r="M22" i="23" s="1"/>
  <c r="AK22" i="23" s="1"/>
  <c r="AL65" i="23" s="1"/>
  <c r="J39" i="23" a="1"/>
  <c r="J39" i="23" s="1"/>
  <c r="AA40" i="23" s="1"/>
  <c r="AB71" i="23" s="1"/>
  <c r="J17" i="23" a="1"/>
  <c r="J17" i="23" s="1"/>
  <c r="AO16" i="23" s="1"/>
  <c r="AP63" i="23" s="1"/>
  <c r="K29" i="23" a="1"/>
  <c r="K29" i="23" s="1"/>
  <c r="AP28" i="23" s="1"/>
  <c r="AQ67" i="23" s="1"/>
  <c r="M47" i="23" a="1"/>
  <c r="M47" i="23" s="1"/>
  <c r="AR46" i="23" s="1"/>
  <c r="AS73" i="23" s="1"/>
  <c r="I9" i="23" a="1"/>
  <c r="I9" i="23" s="1"/>
  <c r="L7" i="23" a="1"/>
  <c r="L7" i="23" s="1"/>
  <c r="AJ7" i="23" s="1"/>
  <c r="AK60" i="23" s="1"/>
  <c r="K11" i="23" a="1"/>
  <c r="K11" i="23" s="1"/>
  <c r="AP10" i="23" s="1"/>
  <c r="AQ61" i="23" s="1"/>
  <c r="J5" i="23" a="1"/>
  <c r="J5" i="23" s="1"/>
  <c r="AO4" i="23" s="1"/>
  <c r="AP59" i="23" s="1"/>
  <c r="M23" i="23" a="1"/>
  <c r="M23" i="23" s="1"/>
  <c r="AR22" i="23" s="1"/>
  <c r="AS65" i="23" s="1"/>
  <c r="J55" i="23" a="1"/>
  <c r="J55" i="23" s="1"/>
  <c r="AH55" i="23" s="1"/>
  <c r="AI76" i="23" s="1"/>
  <c r="M53" i="23" a="1"/>
  <c r="M53" i="23" s="1"/>
  <c r="AR52" i="23" s="1"/>
  <c r="AS75" i="23" s="1"/>
  <c r="H43" i="23" a="1"/>
  <c r="H43" i="23" s="1"/>
  <c r="L5" i="23" a="1"/>
  <c r="L5" i="23" s="1"/>
  <c r="AQ4" i="23" s="1"/>
  <c r="AR59" i="23" s="1"/>
  <c r="I3" i="23" a="1"/>
  <c r="I3" i="23" s="1"/>
  <c r="J53" i="23" a="1"/>
  <c r="J53" i="23" s="1"/>
  <c r="AO52" i="23" s="1"/>
  <c r="AP75" i="23" s="1"/>
  <c r="L25" i="23" a="1"/>
  <c r="L25" i="23" s="1"/>
  <c r="AJ25" i="23" s="1"/>
  <c r="AK66" i="23" s="1"/>
  <c r="I49" i="23" a="1"/>
  <c r="I49" i="23" s="1"/>
  <c r="AG49" i="23" s="1"/>
  <c r="AH74" i="23" s="1"/>
  <c r="L39" i="23" a="1"/>
  <c r="L39" i="23" s="1"/>
  <c r="AC40" i="23" s="1"/>
  <c r="AD71" i="23" s="1"/>
  <c r="N37" i="23" a="1"/>
  <c r="N37" i="23" s="1"/>
  <c r="AL37" i="23" s="1"/>
  <c r="AM70" i="23" s="1"/>
  <c r="M55" i="23" a="1"/>
  <c r="M55" i="23" s="1"/>
  <c r="AK55" i="23" s="1"/>
  <c r="AL76" i="23" s="1"/>
  <c r="I10" i="23" a="1"/>
  <c r="I10" i="23" s="1"/>
  <c r="AG10" i="23" s="1"/>
  <c r="AH61" i="23" s="1"/>
  <c r="H46" i="23" a="1"/>
  <c r="H46" i="23" s="1"/>
  <c r="N26" i="23" a="1"/>
  <c r="N26" i="23" s="1"/>
  <c r="AS25" i="23" s="1"/>
  <c r="AT66" i="23" s="1"/>
  <c r="N6" i="23" a="1"/>
  <c r="N6" i="23" s="1"/>
  <c r="M42" i="23" a="1"/>
  <c r="M42" i="23" s="1"/>
  <c r="AD43" i="23" s="1"/>
  <c r="AE72" i="23" s="1"/>
  <c r="L24" i="23" a="1"/>
  <c r="L24" i="23" s="1"/>
  <c r="AC25" i="23" s="1"/>
  <c r="AD66" i="23" s="1"/>
  <c r="L4" i="23" a="1"/>
  <c r="L4" i="23" s="1"/>
  <c r="AJ4" i="23" s="1"/>
  <c r="AK59" i="23" s="1"/>
  <c r="K40" i="23" a="1"/>
  <c r="K40" i="23" s="1"/>
  <c r="AI40" i="23" s="1"/>
  <c r="AJ71" i="23" s="1"/>
  <c r="J22" i="23" a="1"/>
  <c r="J22" i="23" s="1"/>
  <c r="AH22" i="23" s="1"/>
  <c r="AI65" i="23" s="1"/>
  <c r="K4" i="23" a="1"/>
  <c r="K4" i="23" s="1"/>
  <c r="AI4" i="23" s="1"/>
  <c r="AJ59" i="23" s="1"/>
  <c r="J40" i="23" a="1"/>
  <c r="J40" i="23" s="1"/>
  <c r="AH40" i="23" s="1"/>
  <c r="AI71" i="23" s="1"/>
  <c r="I22" i="23" a="1"/>
  <c r="I22" i="23" s="1"/>
  <c r="AG22" i="23" s="1"/>
  <c r="AH65" i="23" s="1"/>
  <c r="J4" i="23" a="1"/>
  <c r="J4" i="23" s="1"/>
  <c r="AH4" i="23" s="1"/>
  <c r="AI59" i="23" s="1"/>
  <c r="I40" i="23" a="1"/>
  <c r="I40" i="23" s="1"/>
  <c r="AG40" i="23" s="1"/>
  <c r="AH71" i="23" s="1"/>
  <c r="H22" i="23" a="1"/>
  <c r="H22" i="23" s="1"/>
  <c r="I4" i="23" a="1"/>
  <c r="I4" i="23" s="1"/>
  <c r="AG4" i="23" s="1"/>
  <c r="AH59" i="23" s="1"/>
  <c r="H40" i="23" a="1"/>
  <c r="H40" i="23" s="1"/>
  <c r="N20" i="23" a="1"/>
  <c r="N20" i="23" s="1"/>
  <c r="AS19" i="23" s="1"/>
  <c r="AT64" i="23" s="1"/>
  <c r="H4" i="23" a="1"/>
  <c r="H4" i="23" s="1"/>
  <c r="N38" i="23" a="1"/>
  <c r="N38" i="23" s="1"/>
  <c r="AS37" i="23" s="1"/>
  <c r="AT70" i="23" s="1"/>
  <c r="M20" i="23" a="1"/>
  <c r="M20" i="23" s="1"/>
  <c r="AR19" i="23" s="1"/>
  <c r="AS64" i="23" s="1"/>
  <c r="N56" i="23" a="1"/>
  <c r="N56" i="23" s="1"/>
  <c r="AS55" i="23" s="1"/>
  <c r="AT76" i="23" s="1"/>
  <c r="M38" i="23" a="1"/>
  <c r="M38" i="23" s="1"/>
  <c r="AR37" i="23" s="1"/>
  <c r="AS70" i="23" s="1"/>
  <c r="L20" i="23" a="1"/>
  <c r="L20" i="23" s="1"/>
  <c r="AQ19" i="23" s="1"/>
  <c r="AR64" i="23" s="1"/>
  <c r="M41" i="23" a="1"/>
  <c r="M41" i="23" s="1"/>
  <c r="AR40" i="23" s="1"/>
  <c r="AS71" i="23" s="1"/>
  <c r="L35" i="23" a="1"/>
  <c r="L35" i="23" s="1"/>
  <c r="AQ34" i="23" s="1"/>
  <c r="AR69" i="23" s="1"/>
  <c r="K53" i="23" a="1"/>
  <c r="K53" i="23" s="1"/>
  <c r="AP52" i="23" s="1"/>
  <c r="AQ75" i="23" s="1"/>
  <c r="L31" i="23" a="1"/>
  <c r="L31" i="23" s="1"/>
  <c r="AJ31" i="23" s="1"/>
  <c r="AK68" i="23" s="1"/>
  <c r="N9" i="23" a="1"/>
  <c r="N9" i="23" s="1"/>
  <c r="N49" i="23" a="1"/>
  <c r="N49" i="23" s="1"/>
  <c r="AL49" i="23" s="1"/>
  <c r="AM74" i="23" s="1"/>
  <c r="I27" i="23" a="1"/>
  <c r="I27" i="23" s="1"/>
  <c r="Z28" i="23" s="1"/>
  <c r="AA67" i="23" s="1"/>
  <c r="I11" i="23" a="1"/>
  <c r="I11" i="23" s="1"/>
  <c r="AN10" i="23" s="1"/>
  <c r="AO61" i="23" s="1"/>
  <c r="M37" i="23" a="1"/>
  <c r="M37" i="23" s="1"/>
  <c r="AK37" i="23" s="1"/>
  <c r="AL70" i="23" s="1"/>
  <c r="K9" i="23" a="1"/>
  <c r="K9" i="23" s="1"/>
  <c r="K35" i="23" a="1"/>
  <c r="K35" i="23" s="1"/>
  <c r="AP34" i="23" s="1"/>
  <c r="AQ69" i="23" s="1"/>
  <c r="J45" i="23" a="1"/>
  <c r="J45" i="23" s="1"/>
  <c r="AA46" i="23" s="1"/>
  <c r="AB73" i="23" s="1"/>
  <c r="H55" i="23" a="1"/>
  <c r="H55" i="23" s="1"/>
  <c r="I33" i="23" a="1"/>
  <c r="I33" i="23" s="1"/>
  <c r="Z34" i="23" s="1"/>
  <c r="AA69" i="23" s="1"/>
  <c r="H27" i="23" a="1"/>
  <c r="H27" i="23" s="1"/>
  <c r="M35" i="23" a="1"/>
  <c r="M35" i="23" s="1"/>
  <c r="AR34" i="23" s="1"/>
  <c r="AS69" i="23" s="1"/>
  <c r="L45" i="23" a="1"/>
  <c r="L45" i="23" s="1"/>
  <c r="AC46" i="23" s="1"/>
  <c r="AD73" i="23" s="1"/>
  <c r="I37" i="23" a="1"/>
  <c r="I37" i="23" s="1"/>
  <c r="AG37" i="23" s="1"/>
  <c r="AH70" i="23" s="1"/>
  <c r="M11" i="23" a="1"/>
  <c r="M11" i="23" s="1"/>
  <c r="AR10" i="23" s="1"/>
  <c r="AS61" i="23" s="1"/>
  <c r="K27" i="23" a="1"/>
  <c r="K27" i="23" s="1"/>
  <c r="AB28" i="23" s="1"/>
  <c r="AC67" i="23" s="1"/>
  <c r="J9" i="23" a="1"/>
  <c r="J9" i="23" s="1"/>
  <c r="N21" i="23" a="1"/>
  <c r="N21" i="23" s="1"/>
  <c r="AE22" i="23" s="1"/>
  <c r="AF65" i="23" s="1"/>
  <c r="I35" i="23" a="1"/>
  <c r="I35" i="23" s="1"/>
  <c r="AN34" i="23" s="1"/>
  <c r="AO69" i="23" s="1"/>
  <c r="H8" i="23" a="1"/>
  <c r="H8" i="23" s="1"/>
  <c r="N42" i="23" a="1"/>
  <c r="N42" i="23" s="1"/>
  <c r="AE43" i="23" s="1"/>
  <c r="AF72" i="23" s="1"/>
  <c r="M24" i="23" a="1"/>
  <c r="M24" i="23" s="1"/>
  <c r="AD25" i="23" s="1"/>
  <c r="AE66" i="23" s="1"/>
  <c r="M4" i="23" a="1"/>
  <c r="M4" i="23" s="1"/>
  <c r="AK4" i="23" s="1"/>
  <c r="AL59" i="23" s="1"/>
  <c r="L40" i="23" a="1"/>
  <c r="L40" i="23" s="1"/>
  <c r="AJ40" i="23" s="1"/>
  <c r="AK71" i="23" s="1"/>
  <c r="K22" i="23" a="1"/>
  <c r="K22" i="23" s="1"/>
  <c r="AI22" i="23" s="1"/>
  <c r="AJ65" i="23" s="1"/>
  <c r="K56" i="23" a="1"/>
  <c r="K56" i="23" s="1"/>
  <c r="AP55" i="23" s="1"/>
  <c r="AQ76" i="23" s="1"/>
  <c r="J38" i="23" a="1"/>
  <c r="J38" i="23" s="1"/>
  <c r="AO37" i="23" s="1"/>
  <c r="AP70" i="23" s="1"/>
  <c r="I20" i="23" a="1"/>
  <c r="I20" i="23" s="1"/>
  <c r="AN19" i="23" s="1"/>
  <c r="AO64" i="23" s="1"/>
  <c r="J56" i="23" a="1"/>
  <c r="J56" i="23" s="1"/>
  <c r="AO55" i="23" s="1"/>
  <c r="AP76" i="23" s="1"/>
  <c r="I38" i="23" a="1"/>
  <c r="I38" i="23" s="1"/>
  <c r="AN37" i="23" s="1"/>
  <c r="AO70" i="23" s="1"/>
  <c r="H20" i="23" a="1"/>
  <c r="H20" i="23" s="1"/>
  <c r="I56" i="23" a="1"/>
  <c r="I56" i="23" s="1"/>
  <c r="AN55" i="23" s="1"/>
  <c r="AO76" i="23" s="1"/>
  <c r="H38" i="23" a="1"/>
  <c r="H38" i="23" s="1"/>
  <c r="N18" i="23" a="1"/>
  <c r="N18" i="23" s="1"/>
  <c r="AE19" i="23" s="1"/>
  <c r="AF64" i="23" s="1"/>
  <c r="H56" i="23" a="1"/>
  <c r="H56" i="23" s="1"/>
  <c r="N36" i="23" a="1"/>
  <c r="N36" i="23" s="1"/>
  <c r="AE37" i="23" s="1"/>
  <c r="AF70" i="23" s="1"/>
  <c r="M18" i="23" a="1"/>
  <c r="M18" i="23" s="1"/>
  <c r="AD19" i="23" s="1"/>
  <c r="AE64" i="23" s="1"/>
  <c r="N54" i="23" a="1"/>
  <c r="N54" i="23" s="1"/>
  <c r="AE55" i="23" s="1"/>
  <c r="AF76" i="23" s="1"/>
  <c r="M36" i="23" a="1"/>
  <c r="M36" i="23" s="1"/>
  <c r="AD37" i="23" s="1"/>
  <c r="AE70" i="23" s="1"/>
  <c r="L18" i="23" a="1"/>
  <c r="L18" i="23" s="1"/>
  <c r="AC19" i="23" s="1"/>
  <c r="AD64" i="23" s="1"/>
  <c r="M54" i="23" a="1"/>
  <c r="M54" i="23" s="1"/>
  <c r="AD55" i="23" s="1"/>
  <c r="AE76" i="23" s="1"/>
  <c r="L36" i="23" a="1"/>
  <c r="L36" i="23" s="1"/>
  <c r="AC37" i="23" s="1"/>
  <c r="AD70" i="23" s="1"/>
  <c r="K18" i="23" a="1"/>
  <c r="K18" i="23" s="1"/>
  <c r="AB19" i="23" s="1"/>
  <c r="AC64" i="23" s="1"/>
  <c r="H21" i="23" a="1"/>
  <c r="H21" i="23" s="1"/>
  <c r="J31" i="23" a="1"/>
  <c r="J31" i="23" s="1"/>
  <c r="AH31" i="23" s="1"/>
  <c r="AI68" i="23" s="1"/>
  <c r="L19" i="23" a="1"/>
  <c r="L19" i="23" s="1"/>
  <c r="AJ19" i="23" s="1"/>
  <c r="AK64" i="23" s="1"/>
  <c r="M31" i="23" a="1"/>
  <c r="M31" i="23" s="1"/>
  <c r="AK31" i="23" s="1"/>
  <c r="AL68" i="23" s="1"/>
  <c r="N13" i="23" a="1"/>
  <c r="N13" i="23" s="1"/>
  <c r="AL13" i="23" s="1"/>
  <c r="AM62" i="23" s="1"/>
  <c r="I41" i="23" a="1"/>
  <c r="I41" i="23" s="1"/>
  <c r="AN40" i="23" s="1"/>
  <c r="AO71" i="23" s="1"/>
  <c r="N33" i="23" a="1"/>
  <c r="N33" i="23" s="1"/>
  <c r="AE34" i="23" s="1"/>
  <c r="AF69" i="23" s="1"/>
  <c r="N15" i="23" a="1"/>
  <c r="N15" i="23" s="1"/>
  <c r="AE16" i="23" s="1"/>
  <c r="AF63" i="23" s="1"/>
  <c r="J11" i="23" a="1"/>
  <c r="J11" i="23" s="1"/>
  <c r="AO10" i="23" s="1"/>
  <c r="AP61" i="23" s="1"/>
  <c r="I17" i="23" a="1"/>
  <c r="I17" i="23" s="1"/>
  <c r="AN16" i="23" s="1"/>
  <c r="AO63" i="23" s="1"/>
  <c r="H9" i="23" a="1"/>
  <c r="H9" i="23" s="1"/>
  <c r="J15" i="23" a="1"/>
  <c r="J15" i="23" s="1"/>
  <c r="AA16" i="23" s="1"/>
  <c r="AB63" i="23" s="1"/>
  <c r="J29" i="23" a="1"/>
  <c r="J29" i="23" s="1"/>
  <c r="AO28" i="23" s="1"/>
  <c r="AP67" i="23" s="1"/>
  <c r="N7" i="23" a="1"/>
  <c r="N7" i="23" s="1"/>
  <c r="AL7" i="23" s="1"/>
  <c r="AM60" i="23" s="1"/>
  <c r="N47" i="23" a="1"/>
  <c r="N47" i="23" s="1"/>
  <c r="AS46" i="23" s="1"/>
  <c r="AT73" i="23" s="1"/>
  <c r="I13" i="23" a="1"/>
  <c r="I13" i="23" s="1"/>
  <c r="AG13" i="23" s="1"/>
  <c r="AH62" i="23" s="1"/>
  <c r="L15" i="23" a="1"/>
  <c r="L15" i="23" s="1"/>
  <c r="AC16" i="23" s="1"/>
  <c r="AD63" i="23" s="1"/>
  <c r="L29" i="23" a="1"/>
  <c r="L29" i="23" s="1"/>
  <c r="AQ28" i="23" s="1"/>
  <c r="AR67" i="23" s="1"/>
  <c r="H13" i="23" a="1"/>
  <c r="H13" i="23" s="1"/>
  <c r="I55" i="23" a="1"/>
  <c r="I55" i="23" s="1"/>
  <c r="AG55" i="23" s="1"/>
  <c r="AH76" i="23" s="1"/>
  <c r="K7" i="23" a="1"/>
  <c r="K7" i="23" s="1"/>
  <c r="AI7" i="23" s="1"/>
  <c r="AJ60" i="23" s="1"/>
  <c r="N51" i="23" a="1"/>
  <c r="N51" i="23" s="1"/>
  <c r="J3" i="23" a="1"/>
  <c r="J3" i="23" s="1"/>
  <c r="J13" i="23" a="1"/>
  <c r="J13" i="23" s="1"/>
  <c r="AH13" i="23" s="1"/>
  <c r="AI62" i="23" s="1"/>
  <c r="N4" i="23" a="1"/>
  <c r="N4" i="23" s="1"/>
  <c r="AL4" i="23" s="1"/>
  <c r="AM59" i="23" s="1"/>
  <c r="M40" i="23" a="1"/>
  <c r="M40" i="23" s="1"/>
  <c r="AK40" i="23" s="1"/>
  <c r="AL71" i="23" s="1"/>
  <c r="L22" i="23" a="1"/>
  <c r="L22" i="23" s="1"/>
  <c r="AJ22" i="23" s="1"/>
  <c r="AK65" i="23" s="1"/>
  <c r="L56" i="23" a="1"/>
  <c r="L56" i="23" s="1"/>
  <c r="AQ55" i="23" s="1"/>
  <c r="AR76" i="23" s="1"/>
  <c r="K38" i="23" a="1"/>
  <c r="K38" i="23" s="1"/>
  <c r="AP37" i="23" s="1"/>
  <c r="AQ70" i="23" s="1"/>
  <c r="J20" i="23" a="1"/>
  <c r="J20" i="23" s="1"/>
  <c r="AO19" i="23" s="1"/>
  <c r="AP64" i="23" s="1"/>
  <c r="J54" i="23" a="1"/>
  <c r="J54" i="23" s="1"/>
  <c r="AA55" i="23" s="1"/>
  <c r="AB76" i="23" s="1"/>
  <c r="I36" i="23" a="1"/>
  <c r="I36" i="23" s="1"/>
  <c r="Z37" i="23" s="1"/>
  <c r="AA70" i="23" s="1"/>
  <c r="H18" i="23" a="1"/>
  <c r="H18" i="23" s="1"/>
  <c r="I54" i="23" a="1"/>
  <c r="I54" i="23" s="1"/>
  <c r="Z55" i="23" s="1"/>
  <c r="AA76" i="23" s="1"/>
  <c r="H36" i="23" a="1"/>
  <c r="H36" i="23" s="1"/>
  <c r="N16" i="23" a="1"/>
  <c r="N16" i="23" s="1"/>
  <c r="AL16" i="23" s="1"/>
  <c r="AM63" i="23" s="1"/>
  <c r="H54" i="23" a="1"/>
  <c r="H54" i="23" s="1"/>
  <c r="N34" i="23" a="1"/>
  <c r="N34" i="23" s="1"/>
  <c r="AL34" i="23" s="1"/>
  <c r="AM69" i="23" s="1"/>
  <c r="M16" i="23" a="1"/>
  <c r="M16" i="23" s="1"/>
  <c r="AK16" i="23" s="1"/>
  <c r="AL63" i="23" s="1"/>
  <c r="N52" i="23" a="1"/>
  <c r="N52" i="23" s="1"/>
  <c r="AL52" i="23" s="1"/>
  <c r="AM75" i="23" s="1"/>
  <c r="M34" i="23" a="1"/>
  <c r="M34" i="23" s="1"/>
  <c r="AK34" i="23" s="1"/>
  <c r="AL69" i="23" s="1"/>
  <c r="L16" i="23" a="1"/>
  <c r="L16" i="23" s="1"/>
  <c r="AJ16" i="23" s="1"/>
  <c r="AK63" i="23" s="1"/>
  <c r="M52" i="23" a="1"/>
  <c r="M52" i="23" s="1"/>
  <c r="AK52" i="23" s="1"/>
  <c r="AL75" i="23" s="1"/>
  <c r="L34" i="23" a="1"/>
  <c r="L34" i="23" s="1"/>
  <c r="AJ34" i="23" s="1"/>
  <c r="AK69" i="23" s="1"/>
  <c r="K16" i="23" a="1"/>
  <c r="K16" i="23" s="1"/>
  <c r="AI16" i="23" s="1"/>
  <c r="AJ63" i="23" s="1"/>
  <c r="L52" i="23" a="1"/>
  <c r="L52" i="23" s="1"/>
  <c r="AJ52" i="23" s="1"/>
  <c r="AK75" i="23" s="1"/>
  <c r="K34" i="23" a="1"/>
  <c r="K34" i="23" s="1"/>
  <c r="AI34" i="23" s="1"/>
  <c r="AJ69" i="23" s="1"/>
  <c r="J16" i="23" a="1"/>
  <c r="J16" i="23" s="1"/>
  <c r="AH16" i="23" s="1"/>
  <c r="AI63" i="23" s="1"/>
  <c r="H11" i="23" a="1"/>
  <c r="H11" i="23" s="1"/>
  <c r="I7" i="23" a="1"/>
  <c r="I7" i="23" s="1"/>
  <c r="AG7" i="23" s="1"/>
  <c r="AH60" i="23" s="1"/>
  <c r="L3" i="23" a="1"/>
  <c r="L3" i="23" s="1"/>
  <c r="K19" i="23" a="1"/>
  <c r="K19" i="23" s="1"/>
  <c r="AI19" i="23" s="1"/>
  <c r="AJ64" i="23" s="1"/>
  <c r="N17" i="23" a="1"/>
  <c r="N17" i="23" s="1"/>
  <c r="AS16" i="23" s="1"/>
  <c r="AT63" i="23" s="1"/>
  <c r="H29" i="23" a="1"/>
  <c r="H29" i="23" s="1"/>
  <c r="M43" i="23" a="1"/>
  <c r="M43" i="23" s="1"/>
  <c r="AK43" i="23" s="1"/>
  <c r="AL72" i="23" s="1"/>
  <c r="J51" i="23" a="1"/>
  <c r="J51" i="23" s="1"/>
  <c r="K41" i="23" a="1"/>
  <c r="K41" i="23" s="1"/>
  <c r="AP40" i="23" s="1"/>
  <c r="AQ71" i="23" s="1"/>
  <c r="H49" i="23" a="1"/>
  <c r="H49" i="23" s="1"/>
  <c r="H15" i="23" a="1"/>
  <c r="H15" i="23" s="1"/>
  <c r="I39" i="23" a="1"/>
  <c r="I39" i="23" s="1"/>
  <c r="Z40" i="23" s="1"/>
  <c r="AA71" i="23" s="1"/>
  <c r="N31" i="23" a="1"/>
  <c r="N31" i="23" s="1"/>
  <c r="AL31" i="23" s="1"/>
  <c r="AM68" i="23" s="1"/>
  <c r="K39" i="23" a="1"/>
  <c r="K39" i="23" s="1"/>
  <c r="AB40" i="23" s="1"/>
  <c r="AC71" i="23" s="1"/>
  <c r="J41" i="23" a="1"/>
  <c r="J41" i="23" s="1"/>
  <c r="AO40" i="23" s="1"/>
  <c r="AP71" i="23" s="1"/>
  <c r="J7" i="23" a="1"/>
  <c r="J7" i="23" s="1"/>
  <c r="AH7" i="23" s="1"/>
  <c r="AI60" i="23" s="1"/>
  <c r="L23" i="23" a="1"/>
  <c r="L23" i="23" s="1"/>
  <c r="AQ22" i="23" s="1"/>
  <c r="AR65" i="23" s="1"/>
  <c r="K33" i="23" a="1"/>
  <c r="K33" i="23" s="1"/>
  <c r="AB34" i="23" s="1"/>
  <c r="AC69" i="23" s="1"/>
  <c r="J43" i="23" a="1"/>
  <c r="J43" i="23" s="1"/>
  <c r="AH43" i="23" s="1"/>
  <c r="AI72" i="23" s="1"/>
  <c r="L55" i="23" a="1"/>
  <c r="L55" i="23" s="1"/>
  <c r="AJ55" i="23" s="1"/>
  <c r="AK76" i="23" s="1"/>
  <c r="M45" i="23" a="1"/>
  <c r="M45" i="23" s="1"/>
  <c r="AD46" i="23" s="1"/>
  <c r="AE73" i="23" s="1"/>
  <c r="J37" i="23" a="1"/>
  <c r="J37" i="23" s="1"/>
  <c r="AH37" i="23" s="1"/>
  <c r="AI70" i="23" s="1"/>
  <c r="M56" i="23" a="1"/>
  <c r="M56" i="23" s="1"/>
  <c r="AR55" i="23" s="1"/>
  <c r="AS76" i="23" s="1"/>
  <c r="L38" i="23" a="1"/>
  <c r="L38" i="23" s="1"/>
  <c r="AQ37" i="23" s="1"/>
  <c r="AR70" i="23" s="1"/>
  <c r="K20" i="23" a="1"/>
  <c r="K20" i="23" s="1"/>
  <c r="AP19" i="23" s="1"/>
  <c r="AQ64" i="23" s="1"/>
  <c r="K54" i="23" a="1"/>
  <c r="K54" i="23" s="1"/>
  <c r="AB55" i="23" s="1"/>
  <c r="AC76" i="23" s="1"/>
  <c r="J36" i="23" a="1"/>
  <c r="J36" i="23" s="1"/>
  <c r="AA37" i="23" s="1"/>
  <c r="AB70" i="23" s="1"/>
  <c r="I18" i="23" a="1"/>
  <c r="I18" i="23" s="1"/>
  <c r="Z19" i="23" s="1"/>
  <c r="AA64" i="23" s="1"/>
  <c r="I52" i="23" a="1"/>
  <c r="I52" i="23" s="1"/>
  <c r="AG52" i="23" s="1"/>
  <c r="AH75" i="23" s="1"/>
  <c r="H34" i="23" a="1"/>
  <c r="H34" i="23" s="1"/>
  <c r="N14" i="23" a="1"/>
  <c r="N14" i="23" s="1"/>
  <c r="AS13" i="23" s="1"/>
  <c r="AT62" i="23" s="1"/>
  <c r="H52" i="23" a="1"/>
  <c r="H52" i="23" s="1"/>
  <c r="N32" i="23" a="1"/>
  <c r="N32" i="23" s="1"/>
  <c r="AS31" i="23" s="1"/>
  <c r="AT68" i="23" s="1"/>
  <c r="M14" i="23" a="1"/>
  <c r="M14" i="23" s="1"/>
  <c r="AR13" i="23" s="1"/>
  <c r="AS62" i="23" s="1"/>
  <c r="N50" i="23" a="1"/>
  <c r="N50" i="23" s="1"/>
  <c r="AS49" i="23" s="1"/>
  <c r="AT74" i="23" s="1"/>
  <c r="M32" i="23" a="1"/>
  <c r="M32" i="23" s="1"/>
  <c r="AR31" i="23" s="1"/>
  <c r="AS68" i="23" s="1"/>
  <c r="L14" i="23" a="1"/>
  <c r="L14" i="23" s="1"/>
  <c r="AQ13" i="23" s="1"/>
  <c r="AR62" i="23" s="1"/>
  <c r="M50" i="23" a="1"/>
  <c r="M50" i="23" s="1"/>
  <c r="AR49" i="23" s="1"/>
  <c r="AS74" i="23" s="1"/>
  <c r="L32" i="23" a="1"/>
  <c r="L32" i="23" s="1"/>
  <c r="AQ31" i="23" s="1"/>
  <c r="AR68" i="23" s="1"/>
  <c r="K14" i="23" a="1"/>
  <c r="K14" i="23" s="1"/>
  <c r="AP13" i="23" s="1"/>
  <c r="AQ62" i="23" s="1"/>
  <c r="L50" i="23" a="1"/>
  <c r="L50" i="23" s="1"/>
  <c r="AQ49" i="23" s="1"/>
  <c r="AR74" i="23" s="1"/>
  <c r="K32" i="23" a="1"/>
  <c r="K32" i="23" s="1"/>
  <c r="AP31" i="23" s="1"/>
  <c r="AQ68" i="23" s="1"/>
  <c r="J14" i="23" a="1"/>
  <c r="J14" i="23" s="1"/>
  <c r="AO13" i="23" s="1"/>
  <c r="AP62" i="23" s="1"/>
  <c r="K50" i="23" a="1"/>
  <c r="K50" i="23" s="1"/>
  <c r="AP49" i="23" s="1"/>
  <c r="AQ74" i="23" s="1"/>
  <c r="J32" i="23" a="1"/>
  <c r="J32" i="23" s="1"/>
  <c r="AO31" i="23" s="1"/>
  <c r="AP68" i="23" s="1"/>
  <c r="I14" i="23" a="1"/>
  <c r="I14" i="23" s="1"/>
  <c r="AN13" i="23" s="1"/>
  <c r="AO62" i="23" s="1"/>
  <c r="K43" i="23" a="1"/>
  <c r="K43" i="23" s="1"/>
  <c r="AI43" i="23" s="1"/>
  <c r="AJ72" i="23" s="1"/>
  <c r="H35" i="23" a="1"/>
  <c r="H35" i="23" s="1"/>
  <c r="I47" i="23" a="1"/>
  <c r="I47" i="23" s="1"/>
  <c r="AN46" i="23" s="1"/>
  <c r="AO73" i="23" s="1"/>
  <c r="L53" i="23" a="1"/>
  <c r="L53" i="23" s="1"/>
  <c r="AQ52" i="23" s="1"/>
  <c r="AR75" i="23" s="1"/>
  <c r="K47" i="23" a="1"/>
  <c r="K47" i="23" s="1"/>
  <c r="AP46" i="23" s="1"/>
  <c r="AQ73" i="23" s="1"/>
  <c r="L11" i="23" a="1"/>
  <c r="L11" i="23" s="1"/>
  <c r="AQ10" i="23" s="1"/>
  <c r="AR61" i="23" s="1"/>
  <c r="I23" i="23" a="1"/>
  <c r="I23" i="23" s="1"/>
  <c r="AN22" i="23" s="1"/>
  <c r="AO65" i="23" s="1"/>
  <c r="J35" i="23" a="1"/>
  <c r="J35" i="23" s="1"/>
  <c r="AO34" i="23" s="1"/>
  <c r="AP69" i="23" s="1"/>
  <c r="M19" i="23" a="1"/>
  <c r="M19" i="23" s="1"/>
  <c r="AK19" i="23" s="1"/>
  <c r="AL64" i="23" s="1"/>
  <c r="H33" i="23" a="1"/>
  <c r="H33" i="23" s="1"/>
  <c r="N5" i="23" a="1"/>
  <c r="N5" i="23" s="1"/>
  <c r="AS4" i="23" s="1"/>
  <c r="AT59" i="23" s="1"/>
  <c r="K17" i="23" a="1"/>
  <c r="K17" i="23" s="1"/>
  <c r="AP16" i="23" s="1"/>
  <c r="AQ63" i="23" s="1"/>
  <c r="K13" i="23" a="1"/>
  <c r="K13" i="23" s="1"/>
  <c r="AI13" i="23" s="1"/>
  <c r="AJ62" i="23" s="1"/>
  <c r="M17" i="23" a="1"/>
  <c r="M17" i="23" s="1"/>
  <c r="AR16" i="23" s="1"/>
  <c r="AS63" i="23" s="1"/>
  <c r="J25" i="23" a="1"/>
  <c r="J25" i="23" s="1"/>
  <c r="AH25" i="23" s="1"/>
  <c r="AI66" i="23" s="1"/>
  <c r="M39" i="23" a="1"/>
  <c r="M39" i="23" s="1"/>
  <c r="AD40" i="23" s="1"/>
  <c r="AE71" i="23" s="1"/>
  <c r="M33" i="23" a="1"/>
  <c r="M33" i="23" s="1"/>
  <c r="AD34" i="23" s="1"/>
  <c r="AE69" i="23" s="1"/>
  <c r="M13" i="23" a="1"/>
  <c r="M13" i="23" s="1"/>
  <c r="AK13" i="23" s="1"/>
  <c r="AL62" i="23" s="1"/>
  <c r="J27" i="23" a="1"/>
  <c r="J27" i="23" s="1"/>
  <c r="AA28" i="23" s="1"/>
  <c r="AB67" i="23" s="1"/>
  <c r="M5" i="23" a="1"/>
  <c r="M5" i="23" s="1"/>
  <c r="AR4" i="23" s="1"/>
  <c r="AS59" i="23" s="1"/>
  <c r="I25" i="23" a="1"/>
  <c r="I25" i="23" s="1"/>
  <c r="AG25" i="23" s="1"/>
  <c r="AH66" i="23" s="1"/>
  <c r="J21" i="23" a="1"/>
  <c r="J21" i="23" s="1"/>
  <c r="AA22" i="23" s="1"/>
  <c r="AB65" i="23" s="1"/>
  <c r="L54" i="23" a="1"/>
  <c r="L54" i="23" s="1"/>
  <c r="AC55" i="23" s="1"/>
  <c r="AD76" i="23" s="1"/>
  <c r="K36" i="23" a="1"/>
  <c r="K36" i="23" s="1"/>
  <c r="AB37" i="23" s="1"/>
  <c r="AC70" i="23" s="1"/>
  <c r="J18" i="23" a="1"/>
  <c r="J18" i="23" s="1"/>
  <c r="AA19" i="23" s="1"/>
  <c r="AB64" i="23" s="1"/>
  <c r="J52" i="23" a="1"/>
  <c r="J52" i="23" s="1"/>
  <c r="AH52" i="23" s="1"/>
  <c r="AI75" i="23" s="1"/>
  <c r="I34" i="23" a="1"/>
  <c r="I34" i="23" s="1"/>
  <c r="AG34" i="23" s="1"/>
  <c r="AH69" i="23" s="1"/>
  <c r="H16" i="23" a="1"/>
  <c r="H16" i="23" s="1"/>
  <c r="H50" i="23" a="1"/>
  <c r="H50" i="23" s="1"/>
  <c r="N30" i="23" a="1"/>
  <c r="N30" i="23" s="1"/>
  <c r="AE31" i="23" s="1"/>
  <c r="AF68" i="23" s="1"/>
  <c r="M12" i="23" a="1"/>
  <c r="M12" i="23" s="1"/>
  <c r="AD13" i="23" s="1"/>
  <c r="AE62" i="23" s="1"/>
  <c r="N48" i="23" a="1"/>
  <c r="N48" i="23" s="1"/>
  <c r="AE49" i="23" s="1"/>
  <c r="AF74" i="23" s="1"/>
  <c r="M30" i="23" a="1"/>
  <c r="M30" i="23" s="1"/>
  <c r="AD31" i="23" s="1"/>
  <c r="AE68" i="23" s="1"/>
  <c r="L12" i="23" a="1"/>
  <c r="L12" i="23" s="1"/>
  <c r="AC13" i="23" s="1"/>
  <c r="AD62" i="23" s="1"/>
  <c r="M48" i="23" a="1"/>
  <c r="M48" i="23" s="1"/>
  <c r="AD49" i="23" s="1"/>
  <c r="AE74" i="23" s="1"/>
  <c r="L30" i="23" a="1"/>
  <c r="L30" i="23" s="1"/>
  <c r="AC31" i="23" s="1"/>
  <c r="AD68" i="23" s="1"/>
  <c r="K12" i="23" a="1"/>
  <c r="K12" i="23" s="1"/>
  <c r="AB13" i="23" s="1"/>
  <c r="AC62" i="23" s="1"/>
  <c r="L48" i="23" a="1"/>
  <c r="L48" i="23" s="1"/>
  <c r="AC49" i="23" s="1"/>
  <c r="AD74" i="23" s="1"/>
  <c r="K30" i="23" a="1"/>
  <c r="K30" i="23" s="1"/>
  <c r="AB31" i="23" s="1"/>
  <c r="AC68" i="23" s="1"/>
  <c r="J12" i="23" a="1"/>
  <c r="J12" i="23" s="1"/>
  <c r="AA13" i="23" s="1"/>
  <c r="AB62" i="23" s="1"/>
  <c r="K48" i="23" a="1"/>
  <c r="K48" i="23" s="1"/>
  <c r="AB49" i="23" s="1"/>
  <c r="AC74" i="23" s="1"/>
  <c r="J30" i="23" a="1"/>
  <c r="J30" i="23" s="1"/>
  <c r="AA31" i="23" s="1"/>
  <c r="AB68" i="23" s="1"/>
  <c r="I12" i="23" a="1"/>
  <c r="I12" i="23" s="1"/>
  <c r="Z13" i="23" s="1"/>
  <c r="AA62" i="23" s="1"/>
  <c r="J48" i="23" a="1"/>
  <c r="J48" i="23" s="1"/>
  <c r="AA49" i="23" s="1"/>
  <c r="AB74" i="23" s="1"/>
  <c r="I30" i="23" a="1"/>
  <c r="I30" i="23" s="1"/>
  <c r="Z31" i="23" s="1"/>
  <c r="AA68" i="23" s="1"/>
  <c r="H12" i="23" a="1"/>
  <c r="H12" i="23" s="1"/>
  <c r="H7" i="23" a="1"/>
  <c r="H7" i="23" s="1"/>
  <c r="M21" i="23" a="1"/>
  <c r="M21" i="23" s="1"/>
  <c r="AD22" i="23" s="1"/>
  <c r="AE65" i="23" s="1"/>
  <c r="H19" i="23" a="1"/>
  <c r="H19" i="23" s="1"/>
  <c r="K25" i="23" a="1"/>
  <c r="K25" i="23" s="1"/>
  <c r="AI25" i="23" s="1"/>
  <c r="AJ66" i="23" s="1"/>
  <c r="L37" i="23" a="1"/>
  <c r="L37" i="23" s="1"/>
  <c r="AJ37" i="23" s="1"/>
  <c r="AK70" i="23" s="1"/>
  <c r="M25" i="23" a="1"/>
  <c r="M25" i="23" s="1"/>
  <c r="AK25" i="23" s="1"/>
  <c r="AL66" i="23" s="1"/>
  <c r="N43" i="23" a="1"/>
  <c r="N43" i="23" s="1"/>
  <c r="AL43" i="23" s="1"/>
  <c r="AM72" i="23" s="1"/>
  <c r="H47" i="23" a="1"/>
  <c r="H47" i="23" s="1"/>
  <c r="M9" i="23" a="1"/>
  <c r="M9" i="23" s="1"/>
  <c r="N45" i="23" a="1"/>
  <c r="N45" i="23" s="1"/>
  <c r="AE46" i="23" s="1"/>
  <c r="AF73" i="23" s="1"/>
  <c r="H17" i="23" a="1"/>
  <c r="H17" i="23" s="1"/>
  <c r="H3" i="23" a="1"/>
  <c r="H3" i="23" s="1"/>
  <c r="L43" i="23" a="1"/>
  <c r="L43" i="23" s="1"/>
  <c r="AJ43" i="23" s="1"/>
  <c r="AK72" i="23" s="1"/>
  <c r="L9" i="23" a="1"/>
  <c r="L9" i="23" s="1"/>
  <c r="J47" i="23" a="1"/>
  <c r="J47" i="23" s="1"/>
  <c r="AO46" i="23" s="1"/>
  <c r="AP73" i="23" s="1"/>
  <c r="M7" i="23" a="1"/>
  <c r="M7" i="23" s="1"/>
  <c r="AK7" i="23" s="1"/>
  <c r="AL60" i="23" s="1"/>
  <c r="I19" i="23" a="1"/>
  <c r="I19" i="23" s="1"/>
  <c r="AG19" i="23" s="1"/>
  <c r="AH64" i="23" s="1"/>
  <c r="I45" i="23" a="1"/>
  <c r="I45" i="23" s="1"/>
  <c r="Z46" i="23" s="1"/>
  <c r="AA73" i="23" s="1"/>
  <c r="H39" i="23" a="1"/>
  <c r="H39" i="23" s="1"/>
  <c r="H5" i="23" a="1"/>
  <c r="H5" i="23" s="1"/>
  <c r="M51" i="23" a="1"/>
  <c r="M51" i="23" s="1"/>
  <c r="I5" i="23" a="1"/>
  <c r="I5" i="23" s="1"/>
  <c r="AN4" i="23" s="1"/>
  <c r="AO59" i="23" s="1"/>
  <c r="I53" i="23" a="1"/>
  <c r="I53" i="23" s="1"/>
  <c r="AN52" i="23" s="1"/>
  <c r="AO75" i="23" s="1"/>
  <c r="K52" i="23" a="1"/>
  <c r="K52" i="23" s="1"/>
  <c r="AI52" i="23" s="1"/>
  <c r="AJ75" i="23" s="1"/>
  <c r="J34" i="23" a="1"/>
  <c r="J34" i="23" s="1"/>
  <c r="AH34" i="23" s="1"/>
  <c r="AI69" i="23" s="1"/>
  <c r="I16" i="23" a="1"/>
  <c r="I16" i="23" s="1"/>
  <c r="AG16" i="23" s="1"/>
  <c r="AH63" i="23" s="1"/>
  <c r="I50" i="23" a="1"/>
  <c r="I50" i="23" s="1"/>
  <c r="AN49" i="23" s="1"/>
  <c r="AO74" i="23" s="1"/>
  <c r="H32" i="23" a="1"/>
  <c r="H32" i="23" s="1"/>
  <c r="N12" i="23" a="1"/>
  <c r="N12" i="23" s="1"/>
  <c r="AE13" i="23" s="1"/>
  <c r="AF62" i="23" s="1"/>
  <c r="N46" i="23" a="1"/>
  <c r="N46" i="23" s="1"/>
  <c r="AL46" i="23" s="1"/>
  <c r="AM73" i="23" s="1"/>
  <c r="M28" i="23" a="1"/>
  <c r="M28" i="23" s="1"/>
  <c r="AK28" i="23" s="1"/>
  <c r="AL67" i="23" s="1"/>
  <c r="N10" i="23" a="1"/>
  <c r="N10" i="23" s="1"/>
  <c r="AL10" i="23" s="1"/>
  <c r="AM61" i="23" s="1"/>
  <c r="M46" i="23" a="1"/>
  <c r="M46" i="23" s="1"/>
  <c r="AK46" i="23" s="1"/>
  <c r="AL73" i="23" s="1"/>
  <c r="L28" i="23" a="1"/>
  <c r="L28" i="23" s="1"/>
  <c r="AJ28" i="23" s="1"/>
  <c r="AK67" i="23" s="1"/>
  <c r="M10" i="23" a="1"/>
  <c r="M10" i="23" s="1"/>
  <c r="AK10" i="23" s="1"/>
  <c r="AL61" i="23" s="1"/>
  <c r="L46" i="23" a="1"/>
  <c r="L46" i="23" s="1"/>
  <c r="AJ46" i="23" s="1"/>
  <c r="AK73" i="23" s="1"/>
  <c r="K28" i="23" a="1"/>
  <c r="K28" i="23" s="1"/>
  <c r="AI28" i="23" s="1"/>
  <c r="AJ67" i="23" s="1"/>
  <c r="L10" i="23" a="1"/>
  <c r="L10" i="23" s="1"/>
  <c r="AJ10" i="23" s="1"/>
  <c r="AK61" i="23" s="1"/>
  <c r="K46" i="23" a="1"/>
  <c r="K46" i="23" s="1"/>
  <c r="AI46" i="23" s="1"/>
  <c r="AJ73" i="23" s="1"/>
  <c r="J28" i="23" a="1"/>
  <c r="J28" i="23" s="1"/>
  <c r="AH28" i="23" s="1"/>
  <c r="AI67" i="23" s="1"/>
  <c r="K10" i="23" a="1"/>
  <c r="K10" i="23" s="1"/>
  <c r="AI10" i="23" s="1"/>
  <c r="AJ61" i="23" s="1"/>
  <c r="J46" i="23" a="1"/>
  <c r="J46" i="23" s="1"/>
  <c r="AH46" i="23" s="1"/>
  <c r="AI73" i="23" s="1"/>
  <c r="I28" i="23" a="1"/>
  <c r="I28" i="23" s="1"/>
  <c r="AG28" i="23" s="1"/>
  <c r="AH67" i="23" s="1"/>
  <c r="J10" i="23" a="1"/>
  <c r="J10" i="23" s="1"/>
  <c r="AH10" i="23" s="1"/>
  <c r="AI61" i="23" s="1"/>
  <c r="I46" i="23" a="1"/>
  <c r="I46" i="23" s="1"/>
  <c r="AG46" i="23" s="1"/>
  <c r="AH73" i="23" s="1"/>
  <c r="H28" i="23" a="1"/>
  <c r="H28" i="23" s="1"/>
  <c r="M15" i="23" a="1"/>
  <c r="M15" i="23" s="1"/>
  <c r="AD16" i="23" s="1"/>
  <c r="AE63" i="23" s="1"/>
  <c r="I21" i="23" a="1"/>
  <c r="I21" i="23" s="1"/>
  <c r="Z22" i="23" s="1"/>
  <c r="AA65" i="23" s="1"/>
  <c r="N3" i="23" a="1"/>
  <c r="N3" i="23" s="1"/>
  <c r="N27" i="23" a="1"/>
  <c r="N27" i="23" s="1"/>
  <c r="AE28" i="23" s="1"/>
  <c r="AF67" i="23" s="1"/>
  <c r="C1" i="38"/>
  <c r="AB7" i="55" l="1"/>
  <c r="AQ7" i="55"/>
  <c r="O3" i="23"/>
  <c r="T6" i="23"/>
  <c r="P54" i="23"/>
  <c r="P4" i="23"/>
  <c r="AF4" i="23"/>
  <c r="AG59" i="23" s="1"/>
  <c r="O55" i="23"/>
  <c r="P55" i="23"/>
  <c r="AF55" i="23"/>
  <c r="AG76" i="23" s="1"/>
  <c r="P43" i="23"/>
  <c r="O43" i="23"/>
  <c r="AF43" i="23"/>
  <c r="AG72" i="23" s="1"/>
  <c r="O50" i="23"/>
  <c r="P50" i="23"/>
  <c r="AM49" i="23"/>
  <c r="AN74" i="23" s="1"/>
  <c r="T15" i="23"/>
  <c r="P15" i="23"/>
  <c r="O15" i="23"/>
  <c r="Y16" i="23"/>
  <c r="Z63" i="23" s="1"/>
  <c r="AC4" i="23"/>
  <c r="AD59" i="23" s="1"/>
  <c r="O36" i="23"/>
  <c r="T36" i="23"/>
  <c r="P36" i="23"/>
  <c r="Y37" i="23"/>
  <c r="Z70" i="23" s="1"/>
  <c r="P21" i="23"/>
  <c r="O21" i="23"/>
  <c r="Y22" i="23"/>
  <c r="Z65" i="23" s="1"/>
  <c r="O8" i="23"/>
  <c r="P8" i="23"/>
  <c r="AM7" i="23"/>
  <c r="AN60" i="23" s="1"/>
  <c r="AA7" i="23"/>
  <c r="AB60" i="23" s="1"/>
  <c r="Q10" i="23"/>
  <c r="H7" i="38" s="1"/>
  <c r="P10" i="23"/>
  <c r="AF10" i="23"/>
  <c r="AG61" i="23" s="1"/>
  <c r="O34" i="23"/>
  <c r="P34" i="23"/>
  <c r="AF34" i="23"/>
  <c r="AG69" i="23" s="1"/>
  <c r="O47" i="23"/>
  <c r="P47" i="23"/>
  <c r="AM46" i="23"/>
  <c r="AN73" i="23" s="1"/>
  <c r="P12" i="23"/>
  <c r="O12" i="23"/>
  <c r="Y13" i="23"/>
  <c r="Z62" i="23" s="1"/>
  <c r="P28" i="23"/>
  <c r="O28" i="23"/>
  <c r="AF28" i="23"/>
  <c r="AG67" i="23" s="1"/>
  <c r="AC10" i="23"/>
  <c r="AD61" i="23" s="1"/>
  <c r="P16" i="23"/>
  <c r="O16" i="23"/>
  <c r="AF16" i="23"/>
  <c r="AG63" i="23" s="1"/>
  <c r="O49" i="23"/>
  <c r="P49" i="23"/>
  <c r="AF49" i="23"/>
  <c r="AG74" i="23" s="1"/>
  <c r="O13" i="23"/>
  <c r="P13" i="23"/>
  <c r="AF13" i="23"/>
  <c r="AG62" i="23" s="1"/>
  <c r="O30" i="23"/>
  <c r="P30" i="23"/>
  <c r="Y31" i="23"/>
  <c r="Z68" i="23" s="1"/>
  <c r="P38" i="23"/>
  <c r="O38" i="23"/>
  <c r="AM37" i="23"/>
  <c r="AN70" i="23" s="1"/>
  <c r="AM10" i="23"/>
  <c r="AN61" i="23" s="1"/>
  <c r="O11" i="23"/>
  <c r="P11" i="23"/>
  <c r="O18" i="23"/>
  <c r="Q18" i="23" s="1"/>
  <c r="P18" i="23"/>
  <c r="T18" i="23"/>
  <c r="Y19" i="23"/>
  <c r="Z64" i="23" s="1"/>
  <c r="AE10" i="23"/>
  <c r="AF61" i="23" s="1"/>
  <c r="O46" i="23"/>
  <c r="P46" i="23"/>
  <c r="AF46" i="23"/>
  <c r="AG73" i="23" s="1"/>
  <c r="Y87" i="23"/>
  <c r="AE52" i="23"/>
  <c r="AF75" i="23" s="1"/>
  <c r="AD10" i="23"/>
  <c r="AE61" i="23" s="1"/>
  <c r="T54" i="23"/>
  <c r="O54" i="23"/>
  <c r="Y55" i="23"/>
  <c r="Z76" i="23" s="1"/>
  <c r="O32" i="23"/>
  <c r="P32" i="23"/>
  <c r="AM31" i="23"/>
  <c r="AN68" i="23" s="1"/>
  <c r="O33" i="23"/>
  <c r="T33" i="23"/>
  <c r="P33" i="23"/>
  <c r="Y34" i="23"/>
  <c r="Z69" i="23" s="1"/>
  <c r="P52" i="23"/>
  <c r="Y81" i="23"/>
  <c r="O52" i="23"/>
  <c r="AF52" i="23"/>
  <c r="AG75" i="23" s="1"/>
  <c r="Y83" i="23"/>
  <c r="AA52" i="23"/>
  <c r="AB75" i="23" s="1"/>
  <c r="P9" i="23"/>
  <c r="O9" i="23"/>
  <c r="T9" i="23"/>
  <c r="Y10" i="23"/>
  <c r="Z61" i="23" s="1"/>
  <c r="AB10" i="23"/>
  <c r="AC61" i="23" s="1"/>
  <c r="O22" i="23"/>
  <c r="P22" i="23"/>
  <c r="AF22" i="23"/>
  <c r="AG65" i="23" s="1"/>
  <c r="T42" i="23"/>
  <c r="O42" i="23"/>
  <c r="P42" i="23"/>
  <c r="Y43" i="23"/>
  <c r="Z72" i="23" s="1"/>
  <c r="O29" i="23"/>
  <c r="P29" i="23"/>
  <c r="AM28" i="23"/>
  <c r="AN67" i="23" s="1"/>
  <c r="AE4" i="23"/>
  <c r="AF59" i="23" s="1"/>
  <c r="AF7" i="23"/>
  <c r="AG60" i="23" s="1"/>
  <c r="Q7" i="23"/>
  <c r="H4" i="38" s="1"/>
  <c r="P7" i="23"/>
  <c r="Y86" i="23"/>
  <c r="AD52" i="23"/>
  <c r="AE75" i="23" s="1"/>
  <c r="O5" i="23"/>
  <c r="P5" i="23"/>
  <c r="AM4" i="23"/>
  <c r="AN59" i="23" s="1"/>
  <c r="P3" i="23"/>
  <c r="Y4" i="23"/>
  <c r="Z59" i="23" s="1"/>
  <c r="O35" i="23"/>
  <c r="AM34" i="23"/>
  <c r="AN69" i="23" s="1"/>
  <c r="P35" i="23"/>
  <c r="O39" i="23"/>
  <c r="P39" i="23"/>
  <c r="Y40" i="23"/>
  <c r="Z71" i="23" s="1"/>
  <c r="O17" i="23"/>
  <c r="P17" i="23"/>
  <c r="AM16" i="23"/>
  <c r="AN63" i="23" s="1"/>
  <c r="P19" i="23"/>
  <c r="O19" i="23"/>
  <c r="AF19" i="23"/>
  <c r="AG64" i="23" s="1"/>
  <c r="AA4" i="23"/>
  <c r="AB59" i="23" s="1"/>
  <c r="Z4" i="23"/>
  <c r="AA59" i="23" s="1"/>
  <c r="Z7" i="23"/>
  <c r="AA60" i="23" s="1"/>
  <c r="AB7" i="23"/>
  <c r="AC60" i="23" s="1"/>
  <c r="AD7" i="23"/>
  <c r="AE60" i="23" s="1"/>
  <c r="P25" i="23"/>
  <c r="O25" i="23"/>
  <c r="AF25" i="23"/>
  <c r="AG66" i="23" s="1"/>
  <c r="AM55" i="23"/>
  <c r="AN76" i="23" s="1"/>
  <c r="P56" i="23"/>
  <c r="O56" i="23"/>
  <c r="Q56" i="23" s="1"/>
  <c r="H38" i="38" s="1"/>
  <c r="M72" i="38" s="1"/>
  <c r="AA10" i="23"/>
  <c r="AB61" i="23" s="1"/>
  <c r="T24" i="23"/>
  <c r="O24" i="23"/>
  <c r="P24" i="23"/>
  <c r="Y25" i="23"/>
  <c r="Z66" i="23" s="1"/>
  <c r="T51" i="23"/>
  <c r="P51" i="23"/>
  <c r="O51" i="23"/>
  <c r="Y52" i="23"/>
  <c r="Z75" i="23" s="1"/>
  <c r="Y84" i="23"/>
  <c r="AB52" i="23"/>
  <c r="AC75" i="23" s="1"/>
  <c r="P6" i="23"/>
  <c r="O6" i="23"/>
  <c r="Q6" i="23" s="1"/>
  <c r="Y7" i="23"/>
  <c r="Z60" i="23" s="1"/>
  <c r="O41" i="23"/>
  <c r="P41" i="23"/>
  <c r="AM40" i="23"/>
  <c r="AN71" i="23" s="1"/>
  <c r="AD4" i="23"/>
  <c r="AE59" i="23" s="1"/>
  <c r="O31" i="23"/>
  <c r="P31" i="23"/>
  <c r="AF31" i="23"/>
  <c r="AG68" i="23" s="1"/>
  <c r="P27" i="23"/>
  <c r="O27" i="23"/>
  <c r="T27" i="23"/>
  <c r="Y28" i="23"/>
  <c r="Z67" i="23" s="1"/>
  <c r="AE7" i="23"/>
  <c r="AF60" i="23" s="1"/>
  <c r="AB4" i="23"/>
  <c r="AC59" i="23" s="1"/>
  <c r="P53" i="23"/>
  <c r="O53" i="23"/>
  <c r="Q53" i="23" s="1"/>
  <c r="H35" i="38" s="1"/>
  <c r="L72" i="38" s="1"/>
  <c r="AM52" i="23"/>
  <c r="AN75" i="23" s="1"/>
  <c r="O40" i="23"/>
  <c r="P40" i="23"/>
  <c r="AF40" i="23"/>
  <c r="AG71" i="23" s="1"/>
  <c r="Z10" i="23"/>
  <c r="AA61" i="23" s="1"/>
  <c r="P23" i="23"/>
  <c r="O23" i="23"/>
  <c r="AM22" i="23"/>
  <c r="AN65" i="23" s="1"/>
  <c r="AF37" i="23"/>
  <c r="AG70" i="23" s="1"/>
  <c r="P37" i="23"/>
  <c r="O37" i="23"/>
  <c r="T45" i="23"/>
  <c r="P45" i="23"/>
  <c r="O45" i="23"/>
  <c r="Y46" i="23"/>
  <c r="Z73" i="23" s="1"/>
  <c r="Z52" i="23"/>
  <c r="AA75" i="23" s="1"/>
  <c r="Y82" i="23"/>
  <c r="AC7" i="23"/>
  <c r="AD60" i="23" s="1"/>
  <c r="P20" i="23"/>
  <c r="O20" i="23"/>
  <c r="AM19" i="23"/>
  <c r="AN64" i="23" s="1"/>
  <c r="P26" i="23"/>
  <c r="O26" i="23"/>
  <c r="Q26" i="23" s="1"/>
  <c r="H17" i="38" s="1"/>
  <c r="AM25" i="23"/>
  <c r="AN66" i="23" s="1"/>
  <c r="O44" i="23"/>
  <c r="P44" i="23"/>
  <c r="O48" i="23"/>
  <c r="R48" i="23" s="1"/>
  <c r="Y49" i="23"/>
  <c r="Z74" i="23" s="1"/>
  <c r="P48" i="23"/>
  <c r="S48" i="23" s="1"/>
  <c r="AM43" i="23"/>
  <c r="AN72" i="23" s="1"/>
  <c r="O14" i="23"/>
  <c r="AM13" i="23"/>
  <c r="AN62" i="23" s="1"/>
  <c r="P14" i="23"/>
  <c r="AC52" i="23"/>
  <c r="AD75" i="23" s="1"/>
  <c r="Y85" i="23"/>
  <c r="Q52" i="23" l="1"/>
  <c r="H34" i="38" s="1"/>
  <c r="L71" i="38" s="1"/>
  <c r="S3" i="23"/>
  <c r="Q35" i="23"/>
  <c r="H23" i="38" s="1"/>
  <c r="L66" i="38" s="1"/>
  <c r="Q46" i="23"/>
  <c r="H31" i="38" s="1"/>
  <c r="M50" i="38" s="1"/>
  <c r="Q29" i="23"/>
  <c r="H20" i="38" s="1"/>
  <c r="N33" i="38" s="1"/>
  <c r="P33" i="38" s="1"/>
  <c r="Q38" i="23"/>
  <c r="H26" i="38" s="1"/>
  <c r="M42" i="38" s="1"/>
  <c r="Q44" i="23"/>
  <c r="H29" i="38" s="1"/>
  <c r="M48" i="38" s="1"/>
  <c r="Q33" i="23"/>
  <c r="H21" i="38" s="1"/>
  <c r="R3" i="23"/>
  <c r="R21" i="23"/>
  <c r="Q37" i="23"/>
  <c r="H25" i="38" s="1"/>
  <c r="M41" i="38" s="1"/>
  <c r="Q55" i="23"/>
  <c r="H37" i="38" s="1"/>
  <c r="M71" i="38" s="1"/>
  <c r="Q45" i="23"/>
  <c r="S21" i="23"/>
  <c r="Q25" i="23"/>
  <c r="H16" i="38" s="1"/>
  <c r="L62" i="38" s="1"/>
  <c r="Q51" i="23"/>
  <c r="S39" i="23"/>
  <c r="R39" i="23"/>
  <c r="S30" i="23"/>
  <c r="S12" i="23"/>
  <c r="Q24" i="23"/>
  <c r="H15" i="38" s="1"/>
  <c r="R30" i="23"/>
  <c r="R12" i="23"/>
  <c r="H3" i="38"/>
  <c r="L28" i="38" s="1"/>
  <c r="O28" i="38" s="1"/>
  <c r="Q11" i="23"/>
  <c r="H8" i="38" s="1"/>
  <c r="Q43" i="23"/>
  <c r="H28" i="38" s="1"/>
  <c r="M39" i="38"/>
  <c r="V30" i="23"/>
  <c r="U30" i="23"/>
  <c r="Q15" i="23"/>
  <c r="Q27" i="23"/>
  <c r="V21" i="23"/>
  <c r="U21" i="23"/>
  <c r="Q17" i="23"/>
  <c r="H11" i="38" s="1"/>
  <c r="Q47" i="23"/>
  <c r="H32" i="38" s="1"/>
  <c r="U12" i="23"/>
  <c r="V12" i="23"/>
  <c r="N30" i="38"/>
  <c r="P30" i="38" s="1"/>
  <c r="L48" i="38"/>
  <c r="L39" i="38"/>
  <c r="L63" i="38"/>
  <c r="Q28" i="23"/>
  <c r="H19" i="38" s="1"/>
  <c r="Q42" i="23"/>
  <c r="Q36" i="23"/>
  <c r="Q20" i="23"/>
  <c r="H14" i="38" s="1"/>
  <c r="V39" i="23"/>
  <c r="U39" i="23"/>
  <c r="H12" i="38"/>
  <c r="Q34" i="23"/>
  <c r="H22" i="38" s="1"/>
  <c r="Q8" i="23"/>
  <c r="H5" i="38" s="1"/>
  <c r="V3" i="23"/>
  <c r="U3" i="23"/>
  <c r="U48" i="23"/>
  <c r="V48" i="23"/>
  <c r="Q19" i="23"/>
  <c r="H13" i="38" s="1"/>
  <c r="Q9" i="23"/>
  <c r="Q54" i="23"/>
  <c r="Q16" i="23"/>
  <c r="H10" i="38" s="1"/>
  <c r="M66" i="38" l="1"/>
  <c r="M68" i="38"/>
  <c r="R45" i="23"/>
  <c r="L69" i="38"/>
  <c r="L51" i="38"/>
  <c r="L42" i="38"/>
  <c r="M65" i="38"/>
  <c r="M63" i="38"/>
  <c r="S45" i="23"/>
  <c r="H30" i="38"/>
  <c r="M67" i="38" s="1"/>
  <c r="H33" i="38"/>
  <c r="L55" i="38" s="1"/>
  <c r="R51" i="23"/>
  <c r="R24" i="23"/>
  <c r="L38" i="38"/>
  <c r="S18" i="23"/>
  <c r="N29" i="38"/>
  <c r="P29" i="38" s="1"/>
  <c r="L47" i="38"/>
  <c r="S24" i="23"/>
  <c r="S51" i="23"/>
  <c r="S6" i="23"/>
  <c r="R6" i="23"/>
  <c r="S33" i="23"/>
  <c r="R33" i="23"/>
  <c r="R18" i="23"/>
  <c r="L59" i="38"/>
  <c r="M29" i="38"/>
  <c r="M60" i="38"/>
  <c r="M33" i="38"/>
  <c r="M69" i="38"/>
  <c r="M51" i="38"/>
  <c r="M58" i="38"/>
  <c r="M31" i="38"/>
  <c r="R36" i="23"/>
  <c r="S36" i="23"/>
  <c r="H24" i="38"/>
  <c r="L64" i="38"/>
  <c r="M37" i="38"/>
  <c r="L37" i="38"/>
  <c r="L46" i="38"/>
  <c r="L61" i="38"/>
  <c r="N28" i="38"/>
  <c r="P28" i="38" s="1"/>
  <c r="L68" i="38"/>
  <c r="M47" i="38"/>
  <c r="H9" i="38"/>
  <c r="R15" i="23"/>
  <c r="S15" i="23"/>
  <c r="M57" i="38"/>
  <c r="L33" i="38"/>
  <c r="O33" i="38" s="1"/>
  <c r="H27" i="38"/>
  <c r="S42" i="23"/>
  <c r="R42" i="23"/>
  <c r="M62" i="38"/>
  <c r="L50" i="38"/>
  <c r="N32" i="38"/>
  <c r="P32" i="38" s="1"/>
  <c r="L41" i="38"/>
  <c r="L60" i="38"/>
  <c r="M30" i="38"/>
  <c r="H6" i="38"/>
  <c r="S9" i="23"/>
  <c r="R9" i="23"/>
  <c r="L57" i="38"/>
  <c r="L30" i="38"/>
  <c r="O30" i="38" s="1"/>
  <c r="R27" i="23"/>
  <c r="H18" i="38"/>
  <c r="S27" i="23"/>
  <c r="H36" i="38"/>
  <c r="M70" i="38" s="1"/>
  <c r="S54" i="23"/>
  <c r="R54" i="23"/>
  <c r="M59" i="38"/>
  <c r="M32" i="38"/>
  <c r="L65" i="38"/>
  <c r="M38" i="38"/>
  <c r="L70" i="38" l="1"/>
  <c r="M49" i="38"/>
  <c r="L67" i="38"/>
  <c r="M46" i="38"/>
  <c r="M61" i="38"/>
  <c r="L49" i="38"/>
  <c r="N31" i="38"/>
  <c r="P31" i="38" s="1"/>
  <c r="L40" i="38"/>
  <c r="L58" i="38"/>
  <c r="M28" i="38"/>
  <c r="M64" i="38"/>
  <c r="M40" i="38"/>
  <c r="L31" i="38"/>
  <c r="O31" i="38" s="1"/>
  <c r="M55" i="38"/>
  <c r="H108" i="55" l="1"/>
  <c r="BI30" i="55"/>
  <c r="H102" i="55"/>
  <c r="BH30" i="55"/>
  <c r="H103" i="55"/>
  <c r="H99" i="55"/>
  <c r="BK30" i="55"/>
  <c r="H107" i="55"/>
  <c r="H106" i="55"/>
  <c r="BD30" i="55"/>
  <c r="BJ30" i="55"/>
  <c r="H104" i="55"/>
  <c r="BG30" i="55"/>
  <c r="BF30" i="55"/>
  <c r="H100" i="55"/>
  <c r="BB30" i="55"/>
  <c r="BE30" i="55"/>
  <c r="BC30" i="55"/>
  <c r="H105" i="55"/>
  <c r="H101" i="55"/>
  <c r="H109"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G1" authorId="0" shapeId="0" xr:uid="{ED684651-3798-4FEA-95E0-5DADD2E3DF95}">
      <text>
        <r>
          <rPr>
            <sz val="12"/>
            <color theme="1"/>
            <rFont val="Calibri"/>
            <family val="2"/>
            <scheme val="minor"/>
          </rPr>
          <t>Natchaya Luangphairin:
Weir water: Stagnant water (post irrigation event) not collected during real time irrigation event</t>
        </r>
      </text>
    </comment>
    <comment ref="E24" authorId="0" shapeId="0" xr:uid="{383D2468-D25D-49BD-B1DF-7C826C83D4A0}">
      <text>
        <r>
          <rPr>
            <b/>
            <sz val="9"/>
            <color indexed="81"/>
            <rFont val="Tahoma"/>
            <family val="2"/>
          </rPr>
          <t>Natchaya Luangphairin:</t>
        </r>
        <r>
          <rPr>
            <sz val="9"/>
            <color indexed="81"/>
            <rFont val="Tahoma"/>
            <family val="2"/>
          </rPr>
          <t xml:space="preserve">
Fixed</t>
        </r>
      </text>
    </comment>
    <comment ref="F24" authorId="0" shapeId="0" xr:uid="{1BD7F49E-38BE-4A2F-A984-BE790EB93305}">
      <text>
        <r>
          <rPr>
            <b/>
            <sz val="9"/>
            <color indexed="81"/>
            <rFont val="Tahoma"/>
            <family val="2"/>
          </rPr>
          <t>Natchaya Luangphairin:</t>
        </r>
        <r>
          <rPr>
            <sz val="9"/>
            <color indexed="81"/>
            <rFont val="Tahoma"/>
            <family val="2"/>
          </rPr>
          <t xml:space="preserve">
adjusted by pump to get HLR</t>
        </r>
      </text>
    </comment>
    <comment ref="B50" authorId="0" shapeId="0" xr:uid="{FF5C6100-0283-40E7-A97A-5299AB977353}">
      <text>
        <r>
          <rPr>
            <b/>
            <sz val="9"/>
            <color indexed="81"/>
            <rFont val="Tahoma"/>
            <family val="2"/>
          </rPr>
          <t>Natchaya Luangphairin:</t>
        </r>
        <r>
          <rPr>
            <sz val="9"/>
            <color indexed="81"/>
            <rFont val="Tahoma"/>
            <family val="2"/>
          </rPr>
          <t xml:space="preserve">
from tracer study</t>
        </r>
      </text>
    </comment>
    <comment ref="D50" authorId="0" shapeId="0" xr:uid="{99900FDB-6F02-4E82-A20B-8EF3D4B3C702}">
      <text>
        <r>
          <rPr>
            <b/>
            <sz val="9"/>
            <color indexed="81"/>
            <rFont val="Tahoma"/>
            <family val="2"/>
          </rPr>
          <t>Natchaya Luangphairin:</t>
        </r>
        <r>
          <rPr>
            <sz val="9"/>
            <color indexed="81"/>
            <rFont val="Tahoma"/>
            <family val="2"/>
          </rPr>
          <t xml:space="preserve">
volume of empty bed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R3" authorId="0" shapeId="0" xr:uid="{519D8D13-1415-4A9F-9892-BA3211F44831}">
      <text>
        <r>
          <rPr>
            <b/>
            <sz val="9"/>
            <color indexed="81"/>
            <rFont val="Tahoma"/>
            <family val="2"/>
          </rPr>
          <t>Natchaya Luangphairin:</t>
        </r>
        <r>
          <rPr>
            <sz val="9"/>
            <color indexed="81"/>
            <rFont val="Tahoma"/>
            <family val="2"/>
          </rPr>
          <t xml:space="preserve">
These are influent concentrations not removal</t>
        </r>
      </text>
    </comment>
    <comment ref="S3" authorId="0" shapeId="0" xr:uid="{501A6418-AF63-44F4-8638-3CA5F343057A}">
      <text>
        <r>
          <rPr>
            <b/>
            <sz val="9"/>
            <color indexed="81"/>
            <rFont val="Tahoma"/>
            <family val="2"/>
          </rPr>
          <t>Natchaya Luangphairin:</t>
        </r>
        <r>
          <rPr>
            <sz val="9"/>
            <color indexed="81"/>
            <rFont val="Tahoma"/>
            <family val="2"/>
          </rPr>
          <t xml:space="preserve">
These are influent concentrations not removal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<sst xmlns="http://schemas.openxmlformats.org/spreadsheetml/2006/main" count="3561" uniqueCount="722">
  <si>
    <t>Date</t>
  </si>
  <si>
    <t>HLR</t>
  </si>
  <si>
    <t>Outlet?</t>
  </si>
  <si>
    <t>Wier water?</t>
  </si>
  <si>
    <t>Low</t>
  </si>
  <si>
    <t>Lower</t>
  </si>
  <si>
    <t>Medium</t>
  </si>
  <si>
    <t>High</t>
  </si>
  <si>
    <t>Yes</t>
  </si>
  <si>
    <t>Upper</t>
  </si>
  <si>
    <t>Event #</t>
  </si>
  <si>
    <t>HLR (cm/min)</t>
  </si>
  <si>
    <t>Estimated % area covered</t>
  </si>
  <si>
    <t>Outlet used</t>
  </si>
  <si>
    <t>Muhly grass presence</t>
  </si>
  <si>
    <t>No</t>
  </si>
  <si>
    <t>Name</t>
  </si>
  <si>
    <t>NH4-N</t>
  </si>
  <si>
    <t>NO2-N</t>
  </si>
  <si>
    <t>NO3-N</t>
  </si>
  <si>
    <t>PO4-P</t>
  </si>
  <si>
    <t>SO4</t>
  </si>
  <si>
    <t>in org TN</t>
  </si>
  <si>
    <t>DO</t>
  </si>
  <si>
    <t>Starting pH</t>
  </si>
  <si>
    <t>ALK mgCaCO3/L</t>
  </si>
  <si>
    <t>COD at 420</t>
  </si>
  <si>
    <t>TP mg P /L</t>
  </si>
  <si>
    <t>947 in</t>
  </si>
  <si>
    <t>917 tank 2</t>
  </si>
  <si>
    <t>747 in</t>
  </si>
  <si>
    <t>717 tank 1</t>
  </si>
  <si>
    <t>717 tank 2</t>
  </si>
  <si>
    <t>847 tank 1</t>
  </si>
  <si>
    <t>947 tank 1</t>
  </si>
  <si>
    <t>917 in</t>
  </si>
  <si>
    <t>947 tank 2</t>
  </si>
  <si>
    <t>647 tank 1</t>
  </si>
  <si>
    <t>647 tank 2</t>
  </si>
  <si>
    <t>847 in</t>
  </si>
  <si>
    <t>817 in</t>
  </si>
  <si>
    <t>917 tank 1</t>
  </si>
  <si>
    <t>817 tank 1</t>
  </si>
  <si>
    <t>817 tank 2</t>
  </si>
  <si>
    <t>847 tank 2</t>
  </si>
  <si>
    <t>717 in</t>
  </si>
  <si>
    <t>647 in</t>
  </si>
  <si>
    <t>747 tank 1</t>
  </si>
  <si>
    <t>747 tank 2</t>
  </si>
  <si>
    <t>944 in</t>
  </si>
  <si>
    <t>914 in</t>
  </si>
  <si>
    <t>844 in</t>
  </si>
  <si>
    <t>944 tank 2</t>
  </si>
  <si>
    <t>814 tank 1</t>
  </si>
  <si>
    <t>914 tank 1</t>
  </si>
  <si>
    <t>944 tank 1</t>
  </si>
  <si>
    <t>914 tank 2</t>
  </si>
  <si>
    <t>844 tank 1</t>
  </si>
  <si>
    <t>844 tank 2</t>
  </si>
  <si>
    <t>744 in</t>
  </si>
  <si>
    <t>714 in</t>
  </si>
  <si>
    <t>644 tank 1</t>
  </si>
  <si>
    <t>644 tank 2</t>
  </si>
  <si>
    <t>714 tank 1</t>
  </si>
  <si>
    <t>714 tank 2</t>
  </si>
  <si>
    <t>814 tank 2</t>
  </si>
  <si>
    <t>644 in</t>
  </si>
  <si>
    <t>744 tank 1</t>
  </si>
  <si>
    <t>744 tank 2</t>
  </si>
  <si>
    <t>814 in</t>
  </si>
  <si>
    <t>638 in</t>
  </si>
  <si>
    <t>808 in</t>
  </si>
  <si>
    <t>838 in</t>
  </si>
  <si>
    <t>908 in</t>
  </si>
  <si>
    <t>738 in</t>
  </si>
  <si>
    <t>708 in</t>
  </si>
  <si>
    <t>938 in</t>
  </si>
  <si>
    <t>815 in</t>
  </si>
  <si>
    <t>645 in</t>
  </si>
  <si>
    <t>715 in</t>
  </si>
  <si>
    <t>815 tank 1</t>
  </si>
  <si>
    <t>845 in</t>
  </si>
  <si>
    <t>945 in</t>
  </si>
  <si>
    <t>645 tank 1</t>
  </si>
  <si>
    <t>945 tank 1</t>
  </si>
  <si>
    <t>915 in</t>
  </si>
  <si>
    <t>845 tank 1</t>
  </si>
  <si>
    <t>945 tank 2</t>
  </si>
  <si>
    <t>815 tank 2</t>
  </si>
  <si>
    <t>745 tank 1</t>
  </si>
  <si>
    <t>715 tank 1</t>
  </si>
  <si>
    <t>745 tank 2</t>
  </si>
  <si>
    <t>645 tank 2</t>
  </si>
  <si>
    <t>915 tank 1</t>
  </si>
  <si>
    <t>915 tank 2</t>
  </si>
  <si>
    <t>845 tank 2</t>
  </si>
  <si>
    <t>636 in</t>
  </si>
  <si>
    <t>806 in</t>
  </si>
  <si>
    <t>836 in</t>
  </si>
  <si>
    <t>706 in</t>
  </si>
  <si>
    <t>936 in</t>
  </si>
  <si>
    <t>806 tank 1</t>
  </si>
  <si>
    <t>706 tank 1</t>
  </si>
  <si>
    <t>836 tank 1</t>
  </si>
  <si>
    <t>706 tank 2</t>
  </si>
  <si>
    <t>936 tank 1</t>
  </si>
  <si>
    <t>906 in</t>
  </si>
  <si>
    <t>636 tank 1</t>
  </si>
  <si>
    <t>906 tank 1</t>
  </si>
  <si>
    <t>736 in</t>
  </si>
  <si>
    <t>636 tank 2</t>
  </si>
  <si>
    <t>736 tank 1</t>
  </si>
  <si>
    <t>806 tank 2</t>
  </si>
  <si>
    <t>936 tank 2</t>
  </si>
  <si>
    <t>906 tank 2</t>
  </si>
  <si>
    <t>836 tank 2</t>
  </si>
  <si>
    <t>736 tank 2</t>
  </si>
  <si>
    <t>1055 in</t>
  </si>
  <si>
    <t>1025 in</t>
  </si>
  <si>
    <t>955 in</t>
  </si>
  <si>
    <t>1225 in</t>
  </si>
  <si>
    <t>925 in</t>
  </si>
  <si>
    <t>1055 tank 1</t>
  </si>
  <si>
    <t>1125 in</t>
  </si>
  <si>
    <t>1025 tank 1</t>
  </si>
  <si>
    <t>1155 in</t>
  </si>
  <si>
    <t>1225 tank 1</t>
  </si>
  <si>
    <t>955 tank 1</t>
  </si>
  <si>
    <t>1155 tank 1</t>
  </si>
  <si>
    <t>925 tank 1</t>
  </si>
  <si>
    <t>1055 tank 2</t>
  </si>
  <si>
    <t>1225 tank 2</t>
  </si>
  <si>
    <t>1125 tank 1</t>
  </si>
  <si>
    <t>955 tank 2</t>
  </si>
  <si>
    <t>925 tank 2</t>
  </si>
  <si>
    <t>1125 tank 2</t>
  </si>
  <si>
    <t>1025 tank 2</t>
  </si>
  <si>
    <t>1155 tank 2</t>
  </si>
  <si>
    <t>811 in</t>
  </si>
  <si>
    <t>841 in</t>
  </si>
  <si>
    <t>911 in</t>
  </si>
  <si>
    <t>941 in</t>
  </si>
  <si>
    <t>641 in</t>
  </si>
  <si>
    <t>741 in</t>
  </si>
  <si>
    <t>941 tank 1</t>
  </si>
  <si>
    <t>711 in</t>
  </si>
  <si>
    <t>811 tank 1</t>
  </si>
  <si>
    <t>641 tank 1</t>
  </si>
  <si>
    <t>841 tank 1</t>
  </si>
  <si>
    <t>741 tank 1</t>
  </si>
  <si>
    <t>911 tank 1</t>
  </si>
  <si>
    <t>811 tank 2</t>
  </si>
  <si>
    <t>741 tank 2</t>
  </si>
  <si>
    <t>711 tank 1</t>
  </si>
  <si>
    <t>911 tank 2</t>
  </si>
  <si>
    <t>841 tank 2</t>
  </si>
  <si>
    <t>941 tank 2</t>
  </si>
  <si>
    <t>711 tank 2</t>
  </si>
  <si>
    <t>641 tank 2</t>
  </si>
  <si>
    <t>730 in</t>
  </si>
  <si>
    <t>7 in</t>
  </si>
  <si>
    <t>930 in</t>
  </si>
  <si>
    <t>9 in</t>
  </si>
  <si>
    <t>8 in</t>
  </si>
  <si>
    <t>7 tank 1</t>
  </si>
  <si>
    <t>930 tank 1</t>
  </si>
  <si>
    <t>730 tank 1</t>
  </si>
  <si>
    <t>830 in</t>
  </si>
  <si>
    <t>9 tank 1</t>
  </si>
  <si>
    <t>630 in</t>
  </si>
  <si>
    <t>8 tank 1</t>
  </si>
  <si>
    <t>9 tank 2</t>
  </si>
  <si>
    <t>8 tank 2</t>
  </si>
  <si>
    <t>830 tank 1</t>
  </si>
  <si>
    <t>830 tank 2</t>
  </si>
  <si>
    <t>930 tank 2</t>
  </si>
  <si>
    <t>630 tank 1</t>
  </si>
  <si>
    <t>7 tank 2</t>
  </si>
  <si>
    <t>730 tank 2</t>
  </si>
  <si>
    <t>630 tank 2</t>
  </si>
  <si>
    <t>1230 in</t>
  </si>
  <si>
    <t>10 in</t>
  </si>
  <si>
    <t>12 in</t>
  </si>
  <si>
    <t>1030 in</t>
  </si>
  <si>
    <t>1130 in</t>
  </si>
  <si>
    <t>11 in</t>
  </si>
  <si>
    <t>11 tank 1</t>
  </si>
  <si>
    <t>1030 tank 1</t>
  </si>
  <si>
    <t>1130 tank 1</t>
  </si>
  <si>
    <t>1230 tank 1</t>
  </si>
  <si>
    <t>12 tank 1</t>
  </si>
  <si>
    <t>10 tank 1</t>
  </si>
  <si>
    <t>1030 tank 2</t>
  </si>
  <si>
    <t>12 tank 2</t>
  </si>
  <si>
    <t>1130 tank 2</t>
  </si>
  <si>
    <t>1230 tank 2</t>
  </si>
  <si>
    <t>10 tank 2</t>
  </si>
  <si>
    <t>11 tank 2</t>
  </si>
  <si>
    <t>1139 in</t>
  </si>
  <si>
    <t>939 in</t>
  </si>
  <si>
    <t>909 in</t>
  </si>
  <si>
    <t>1009 in</t>
  </si>
  <si>
    <t>1109 in</t>
  </si>
  <si>
    <t>1039 in</t>
  </si>
  <si>
    <t>909 tank 1</t>
  </si>
  <si>
    <t>1039 tank 1</t>
  </si>
  <si>
    <t>1209 tank 1</t>
  </si>
  <si>
    <t>1139 tank 1</t>
  </si>
  <si>
    <t>1109 tank 1</t>
  </si>
  <si>
    <t>1009 tank 1</t>
  </si>
  <si>
    <t>939 tank 1</t>
  </si>
  <si>
    <t>1209 in</t>
  </si>
  <si>
    <t>909 tank 2</t>
  </si>
  <si>
    <t>1209 tank 2</t>
  </si>
  <si>
    <t>1139 tank 2</t>
  </si>
  <si>
    <t>939 tank 2</t>
  </si>
  <si>
    <t>1109 tank 2</t>
  </si>
  <si>
    <t>1039 tank 2</t>
  </si>
  <si>
    <t>1009 tank 2</t>
  </si>
  <si>
    <t>745 in</t>
  </si>
  <si>
    <t>715 tank 2</t>
  </si>
  <si>
    <t>646 in</t>
  </si>
  <si>
    <t>716 in</t>
  </si>
  <si>
    <t>816 in</t>
  </si>
  <si>
    <t>946 in</t>
  </si>
  <si>
    <t>746 in</t>
  </si>
  <si>
    <t>916 in</t>
  </si>
  <si>
    <t>846 in</t>
  </si>
  <si>
    <t>916 tank 1</t>
  </si>
  <si>
    <t>746 tank 1</t>
  </si>
  <si>
    <t>646 tank 1</t>
  </si>
  <si>
    <t>716 tank 1</t>
  </si>
  <si>
    <t>846 tank 1</t>
  </si>
  <si>
    <t>946 tank 1</t>
  </si>
  <si>
    <t>816 tank 1</t>
  </si>
  <si>
    <t>716 tank 2</t>
  </si>
  <si>
    <t>746 tank 2</t>
  </si>
  <si>
    <t>946 tank 2</t>
  </si>
  <si>
    <t>816 tank 2</t>
  </si>
  <si>
    <t>646 tank 2</t>
  </si>
  <si>
    <t>846 tank 2</t>
  </si>
  <si>
    <t>916 tank 2</t>
  </si>
  <si>
    <t>345 in</t>
  </si>
  <si>
    <t>145 in</t>
  </si>
  <si>
    <t>245 in</t>
  </si>
  <si>
    <t>445 in</t>
  </si>
  <si>
    <t>215 in</t>
  </si>
  <si>
    <t>415 in</t>
  </si>
  <si>
    <t>245 tank 1</t>
  </si>
  <si>
    <t>145 tank 1</t>
  </si>
  <si>
    <t>415 tank 1</t>
  </si>
  <si>
    <t>315 tank 1</t>
  </si>
  <si>
    <t>345 tank 1</t>
  </si>
  <si>
    <t>215 tank 1</t>
  </si>
  <si>
    <t>445 tank 1</t>
  </si>
  <si>
    <t>445 tank 2</t>
  </si>
  <si>
    <t>315 tank 2</t>
  </si>
  <si>
    <t>215 tank 2</t>
  </si>
  <si>
    <t>145 tank 2</t>
  </si>
  <si>
    <t>345 tank 2</t>
  </si>
  <si>
    <t>245 tank 2</t>
  </si>
  <si>
    <t>415 tank 2</t>
  </si>
  <si>
    <t>932 in</t>
  </si>
  <si>
    <t>802 in</t>
  </si>
  <si>
    <t>632 in</t>
  </si>
  <si>
    <t>702 in</t>
  </si>
  <si>
    <t>902 in</t>
  </si>
  <si>
    <t>832 in</t>
  </si>
  <si>
    <t>732 in</t>
  </si>
  <si>
    <t>902 tank 1</t>
  </si>
  <si>
    <t>632 tank 1</t>
  </si>
  <si>
    <t>932 tank 1</t>
  </si>
  <si>
    <t>832 tank 1</t>
  </si>
  <si>
    <t>802 tank 1</t>
  </si>
  <si>
    <t>702 tank 1</t>
  </si>
  <si>
    <t>732 tank 1</t>
  </si>
  <si>
    <t>732 tank 2</t>
  </si>
  <si>
    <t>832 tank 2</t>
  </si>
  <si>
    <t>932 tank 2</t>
  </si>
  <si>
    <t>902 tank 2</t>
  </si>
  <si>
    <t>702 tank 2</t>
  </si>
  <si>
    <t>802 tank 2</t>
  </si>
  <si>
    <t>632 tank 2</t>
  </si>
  <si>
    <t>555 in</t>
  </si>
  <si>
    <t>525 in</t>
  </si>
  <si>
    <t>825 in</t>
  </si>
  <si>
    <t>655 in</t>
  </si>
  <si>
    <t>625 in</t>
  </si>
  <si>
    <t>755 in</t>
  </si>
  <si>
    <t>725 in</t>
  </si>
  <si>
    <t>625 tank 1</t>
  </si>
  <si>
    <t>555 tank 1</t>
  </si>
  <si>
    <t>755 tank 1</t>
  </si>
  <si>
    <t>725 tank 1</t>
  </si>
  <si>
    <t>825 tank 1</t>
  </si>
  <si>
    <t>525 tank 1</t>
  </si>
  <si>
    <t>655 tank 1</t>
  </si>
  <si>
    <t>525 tank 2</t>
  </si>
  <si>
    <t>655 tank 2</t>
  </si>
  <si>
    <t>755 tank 2</t>
  </si>
  <si>
    <t>825 tank 2</t>
  </si>
  <si>
    <t>555 tank 2</t>
  </si>
  <si>
    <t>625 tank 2</t>
  </si>
  <si>
    <t>725 tank 2</t>
  </si>
  <si>
    <t>615 in</t>
  </si>
  <si>
    <t>856 in</t>
  </si>
  <si>
    <t>826 in</t>
  </si>
  <si>
    <t>656 in</t>
  </si>
  <si>
    <t>726 in</t>
  </si>
  <si>
    <t>626 in</t>
  </si>
  <si>
    <t>756 in</t>
  </si>
  <si>
    <t>926 in</t>
  </si>
  <si>
    <t>1014 in</t>
  </si>
  <si>
    <t>1044 in</t>
  </si>
  <si>
    <t>1144 in</t>
  </si>
  <si>
    <t>1114 in</t>
  </si>
  <si>
    <t>1214 in</t>
  </si>
  <si>
    <t>Event #s</t>
  </si>
  <si>
    <t>Outlet Height</t>
  </si>
  <si>
    <t>TIN</t>
  </si>
  <si>
    <t>TP (mg P/L)</t>
  </si>
  <si>
    <t>COD</t>
  </si>
  <si>
    <t>pH</t>
  </si>
  <si>
    <t>1 - 3</t>
  </si>
  <si>
    <t xml:space="preserve">Lower </t>
  </si>
  <si>
    <t>4 - 6</t>
  </si>
  <si>
    <t>7 - 9</t>
  </si>
  <si>
    <t>10 - 12</t>
  </si>
  <si>
    <t>Average % Load Reduction: HLR and Outlet Height</t>
  </si>
  <si>
    <t>Average Total Load Reduction (%): Biochar Presence</t>
  </si>
  <si>
    <t>CBA Unit % Load Reduction</t>
  </si>
  <si>
    <t>PBA Unit % Load Reduction</t>
  </si>
  <si>
    <t>Average Total Load Reduction (%): Biochar Presence in Events 1, and 3-8</t>
  </si>
  <si>
    <t>Average Total Load Reduction (%): HLR</t>
  </si>
  <si>
    <t>Average Total Load Reduction (%): Outlet Height</t>
  </si>
  <si>
    <t>Average Total Load Reduction (%): Muhly Grass Presence</t>
  </si>
  <si>
    <t>Biochar in the IWSZ?</t>
  </si>
  <si>
    <t>Muhly Grass Present?</t>
  </si>
  <si>
    <t>1 and 3</t>
  </si>
  <si>
    <t>13-15</t>
  </si>
  <si>
    <t>average</t>
  </si>
  <si>
    <t>% removed</t>
  </si>
  <si>
    <t>Average % removed</t>
  </si>
  <si>
    <t>For Box and Whisker Plots, all on one line!</t>
  </si>
  <si>
    <t>Influent</t>
  </si>
  <si>
    <t>CBA</t>
  </si>
  <si>
    <t>PBA</t>
  </si>
  <si>
    <t>Low HLR</t>
  </si>
  <si>
    <t>High HLR</t>
  </si>
  <si>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</si>
  <si>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</si>
  <si>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</si>
  <si>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</si>
  <si>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</si>
  <si>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</si>
  <si>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</si>
  <si>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</si>
  <si>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</si>
  <si>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</si>
  <si>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</si>
  <si>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</si>
  <si>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</si>
  <si>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</si>
  <si>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</si>
  <si>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</si>
  <si>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</si>
  <si>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</si>
  <si>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For this event I got to the site and the pump had automaticallly turned on already.  Therefore at the systems fed at a unknown HIGH HLR before I got there, leading to high effluent concentraations at first.  Time 0 is when I lowered the HLR.  I don't think i included this data set in the sat anaalysis because of this.</t>
  </si>
  <si>
    <t>Muhly grass?</t>
  </si>
  <si>
    <t>The effluent at time 0 can be excluded as an outlier.  Went from lower outlet to upper outlet and all the fertilzer dissolved and got a bunch of N leaving.</t>
  </si>
  <si>
    <t>Kept the IWSZ height at the upper outlet before the event to grow biofilm.  This may have affected the TP removal.  No need to do anything with this though just the explaination in case you need..</t>
  </si>
  <si>
    <t>Event Number</t>
  </si>
  <si>
    <t>Notes</t>
  </si>
  <si>
    <t>HLR Key</t>
  </si>
  <si>
    <t>cm/min</t>
  </si>
  <si>
    <t>Note: values in this table will be autogenerated based on table above. Do not overwrite formula.</t>
  </si>
  <si>
    <t>Vial ID</t>
  </si>
  <si>
    <t>Elapsed Time after first sample (min)</t>
  </si>
  <si>
    <t>ID</t>
  </si>
  <si>
    <t>in</t>
  </si>
  <si>
    <t>tank 2</t>
  </si>
  <si>
    <t>tank 1</t>
  </si>
  <si>
    <t>= influent</t>
  </si>
  <si>
    <t>= effluent tank 1</t>
  </si>
  <si>
    <t>= effluent tank 2</t>
  </si>
  <si>
    <t>Description</t>
  </si>
  <si>
    <t>Tank</t>
  </si>
  <si>
    <t>Tank ID</t>
  </si>
  <si>
    <t>908 tank 1</t>
  </si>
  <si>
    <t>938 tank 1</t>
  </si>
  <si>
    <t>738 tank 1</t>
  </si>
  <si>
    <t>838 tank 1</t>
  </si>
  <si>
    <t>838 tank 2</t>
  </si>
  <si>
    <t>638 tank 1</t>
  </si>
  <si>
    <t>638 tank 2</t>
  </si>
  <si>
    <t>808 tank 1</t>
  </si>
  <si>
    <t>708 tank 1</t>
  </si>
  <si>
    <t>738 tank 2</t>
  </si>
  <si>
    <t>708 tank 2</t>
  </si>
  <si>
    <t>938 tank 2</t>
  </si>
  <si>
    <t>808 tank 2</t>
  </si>
  <si>
    <t>908 tank 2</t>
  </si>
  <si>
    <t>Sampling Point</t>
  </si>
  <si>
    <t>Sampling Point Key</t>
  </si>
  <si>
    <t>Event</t>
  </si>
  <si>
    <t>Plant?</t>
  </si>
  <si>
    <t>HLR cm/min</t>
  </si>
  <si>
    <t>315 in</t>
  </si>
  <si>
    <t>615 tank 1</t>
  </si>
  <si>
    <t>726 tank 1</t>
  </si>
  <si>
    <t>626 tank 1</t>
  </si>
  <si>
    <t>656 tank 1</t>
  </si>
  <si>
    <t>826 tank 1</t>
  </si>
  <si>
    <t>926 tank 1</t>
  </si>
  <si>
    <t>756 tank 1</t>
  </si>
  <si>
    <t>856 tank 1</t>
  </si>
  <si>
    <t>926 tank 2</t>
  </si>
  <si>
    <t>626 tank 2</t>
  </si>
  <si>
    <t>856 tank 2</t>
  </si>
  <si>
    <t>656 tank 2</t>
  </si>
  <si>
    <t>726 tank 2</t>
  </si>
  <si>
    <t>826 tank 2</t>
  </si>
  <si>
    <t>756 tank 2</t>
  </si>
  <si>
    <t>1144 tank 1</t>
  </si>
  <si>
    <t>1014 tank 1</t>
  </si>
  <si>
    <t>1114 tank 1</t>
  </si>
  <si>
    <t>1214 tank 1</t>
  </si>
  <si>
    <t>1044 tank 1</t>
  </si>
  <si>
    <t>1114 tank 2</t>
  </si>
  <si>
    <t>1044 tank 2</t>
  </si>
  <si>
    <t>1214 tank 2</t>
  </si>
  <si>
    <t>1144 tank 2</t>
  </si>
  <si>
    <t>1014 tank 2</t>
  </si>
  <si>
    <t>Configuration ID</t>
  </si>
  <si>
    <t>Configuration Key</t>
  </si>
  <si>
    <t>Plants</t>
  </si>
  <si>
    <t>For every 6 combo, there's 3 events (3 different dates)</t>
  </si>
  <si>
    <t>1/3 are collected from weir water (stagnant water)</t>
  </si>
  <si>
    <t>2/3 events are collected in real time during irrigation</t>
  </si>
  <si>
    <r>
      <rPr>
        <u/>
        <sz val="12"/>
        <color theme="1"/>
        <rFont val="Calibri"/>
        <family val="2"/>
        <scheme val="minor"/>
      </rPr>
      <t xml:space="preserve">6 configurations </t>
    </r>
    <r>
      <rPr>
        <sz val="12"/>
        <color theme="1"/>
        <rFont val="Calibri"/>
        <family val="2"/>
        <scheme val="minor"/>
      </rPr>
      <t>(combinations of HLR, Outlet Height, Plants)</t>
    </r>
  </si>
  <si>
    <t>Notes:</t>
  </si>
  <si>
    <t>Medium HLR: cost benefit; High Height: better results for target NO3 removal; Plant "yes": known to help with</t>
  </si>
  <si>
    <t>&lt;--- most optimal config given that we know NO3 dominate in our influent</t>
  </si>
  <si>
    <t xml:space="preserve">Each unique event (date) there's 7 samples (data collected at 0, 30, 60, 90, 120, 150, 180) per tank ID (tank ID: in, tank1, or tank 2) </t>
  </si>
  <si>
    <t xml:space="preserve">Total = </t>
  </si>
  <si>
    <t>samples per event (7 for influent, 7 for tank 1, and 7 for tank 2)</t>
  </si>
  <si>
    <t>Sheets</t>
  </si>
  <si>
    <t>Master Data Sheet</t>
  </si>
  <si>
    <t>Date Key</t>
  </si>
  <si>
    <t>Provides date and sample type description</t>
  </si>
  <si>
    <t xml:space="preserve">Teams </t>
  </si>
  <si>
    <t>Workbook Contents</t>
  </si>
  <si>
    <t>Filter by Tank ID, Config, and elapsed time</t>
  </si>
  <si>
    <t>Configuration</t>
  </si>
  <si>
    <t>N</t>
  </si>
  <si>
    <t>615 tank 2</t>
  </si>
  <si>
    <t>Unit</t>
  </si>
  <si>
    <t>Low HLR, Lower Outlet Height, No Plants</t>
  </si>
  <si>
    <t>Medium HLR, Lower Outlet Height, No Plants</t>
  </si>
  <si>
    <t>High HLR, Lower Outlet Height, No Plants</t>
  </si>
  <si>
    <t>High HLR, Upper Outlet Height, No Plants</t>
  </si>
  <si>
    <t>High HLR, Lower Outlet Height, Yes Plants</t>
  </si>
  <si>
    <t>High HLR, Upper Outlet Height, Yes Plants</t>
  </si>
  <si>
    <t>Complete Biochar Ammendment (CBA)</t>
  </si>
  <si>
    <t>Partial Biochar Ammendment (PBA)</t>
  </si>
  <si>
    <t xml:space="preserve">Condensed Box and Whisker: </t>
  </si>
  <si>
    <t>Configuration Description</t>
  </si>
  <si>
    <t>Water Quality Data</t>
  </si>
  <si>
    <t>Select WQ Parameter of interest to index from dropdown (red) ---&gt;</t>
  </si>
  <si>
    <t>Organized Data</t>
  </si>
  <si>
    <t>Summary Report</t>
  </si>
  <si>
    <t>13 - 15</t>
  </si>
  <si>
    <t>16 - 18</t>
  </si>
  <si>
    <t>% Removal</t>
  </si>
  <si>
    <t>Tank Unit</t>
  </si>
  <si>
    <t>% Total load removal</t>
  </si>
  <si>
    <t>Note: for ANNOVA use filter, change one variable and hold other constant, compare p significance for % removal output</t>
  </si>
  <si>
    <t>ANOVA Data</t>
  </si>
  <si>
    <t>Data Source</t>
  </si>
  <si>
    <t>TP</t>
  </si>
  <si>
    <t>Figures and Tables for final report</t>
  </si>
  <si>
    <t>Information for each sampling date</t>
  </si>
  <si>
    <t>Data arranged for excel ANOVA analysis</t>
  </si>
  <si>
    <t>Data copied over from workbook called 'IC Results' containing raw data from IC combined with info from sheey called 'Date Key' in this workboot</t>
  </si>
  <si>
    <t>Data imported from 'IC Results' workbook, link to raw datasheet ---&gt;</t>
  </si>
  <si>
    <t>Results reported in sheet called</t>
  </si>
  <si>
    <t>HLR Comparison</t>
  </si>
  <si>
    <t xml:space="preserve">Data from worksheet called </t>
  </si>
  <si>
    <t>Total Inorganic Nitrogen (TIN)</t>
  </si>
  <si>
    <t>Medium HLR</t>
  </si>
  <si>
    <t>LOW vs MEDIUM HLR</t>
  </si>
  <si>
    <t>MEDIUM vs HIGH HLR</t>
  </si>
  <si>
    <t>p&lt;0.05, ** p &lt; 0.01, *** p &lt; 0.001, NS = not significant</t>
  </si>
  <si>
    <t>P-value Significance</t>
  </si>
  <si>
    <t>Outlet Height Comparison</t>
  </si>
  <si>
    <t>TotalR12I11:Q25I11:O25</t>
  </si>
  <si>
    <t>LOW vs HIGH HLR</t>
  </si>
  <si>
    <t>Weir water?</t>
  </si>
  <si>
    <t>LOWER vs UPPER OUTLET HEIGHT</t>
  </si>
  <si>
    <t>Lower Outlet Height</t>
  </si>
  <si>
    <t>Upper Outlet Height</t>
  </si>
  <si>
    <t>Plant</t>
  </si>
  <si>
    <t>No Plant</t>
  </si>
  <si>
    <r>
      <rPr>
        <b/>
        <sz val="12"/>
        <color theme="1"/>
        <rFont val="Calibri"/>
        <family val="2"/>
        <scheme val="minor"/>
      </rPr>
      <t>% Removal by HLR</t>
    </r>
    <r>
      <rPr>
        <sz val="12"/>
        <color theme="1"/>
        <rFont val="Calibri"/>
        <family val="2"/>
        <scheme val="minor"/>
      </rPr>
      <t>, Lower Outlet Height, No Plant</t>
    </r>
  </si>
  <si>
    <r>
      <rPr>
        <b/>
        <sz val="12"/>
        <color theme="1"/>
        <rFont val="Calibri"/>
        <family val="2"/>
        <scheme val="minor"/>
      </rPr>
      <t>% Removal by Outlet Height</t>
    </r>
    <r>
      <rPr>
        <sz val="12"/>
        <color theme="1"/>
        <rFont val="Calibri"/>
        <family val="2"/>
        <scheme val="minor"/>
      </rPr>
      <t xml:space="preserve"> for High HLR, No Plant</t>
    </r>
  </si>
  <si>
    <r>
      <rPr>
        <b/>
        <sz val="12"/>
        <color theme="1"/>
        <rFont val="Calibri"/>
        <family val="2"/>
        <scheme val="minor"/>
      </rPr>
      <t xml:space="preserve">% Removal by Plant </t>
    </r>
    <r>
      <rPr>
        <sz val="12"/>
        <color theme="1"/>
        <rFont val="Calibri"/>
        <family val="2"/>
        <scheme val="minor"/>
      </rPr>
      <t>for High HLR, Lower Outlet Height</t>
    </r>
  </si>
  <si>
    <t>Tank 1 (CBA)</t>
  </si>
  <si>
    <t>Tank 2 (PBA)</t>
  </si>
  <si>
    <t>CPA vs PBA Comparison</t>
  </si>
  <si>
    <t>No Plant vs Plant Comparison</t>
  </si>
  <si>
    <t>No Plant vs Plant (Muhly plant added to enhance removal)</t>
  </si>
  <si>
    <t>CPA vs PBA</t>
  </si>
  <si>
    <r>
      <rPr>
        <b/>
        <sz val="12"/>
        <color theme="1"/>
        <rFont val="Calibri"/>
        <family val="2"/>
        <scheme val="minor"/>
      </rPr>
      <t xml:space="preserve">% Removal by Unit </t>
    </r>
    <r>
      <rPr>
        <sz val="12"/>
        <color theme="1"/>
        <rFont val="Calibri"/>
        <family val="2"/>
        <scheme val="minor"/>
      </rPr>
      <t>for Medium HLR, Upper Outlet Height, Plant</t>
    </r>
  </si>
  <si>
    <t>not included</t>
  </si>
  <si>
    <t>ANOVA TIN</t>
  </si>
  <si>
    <t>ANOVA TP</t>
  </si>
  <si>
    <t xml:space="preserve">Statistical Analysis using ANOVA on TIN data from sheet named 'ANOVA Data' </t>
  </si>
  <si>
    <t xml:space="preserve">Statistical Analysis using ANOVA on TP data from sheet named 'ANOVA Data' </t>
  </si>
  <si>
    <t>After F1 input, take a min to update</t>
  </si>
  <si>
    <t>Note: Only need to define cell F1 in sheet named 'Organized Data', everything else will be automaticaly generated, do not overwrite formulas</t>
  </si>
  <si>
    <r>
      <t xml:space="preserve">Select data to analyze from dropdown menu in cell </t>
    </r>
    <r>
      <rPr>
        <sz val="12"/>
        <color rgb="FFFF0000"/>
        <rFont val="Calibri"/>
        <family val="2"/>
        <scheme val="minor"/>
      </rPr>
      <t>F1</t>
    </r>
  </si>
  <si>
    <t>Total Phosphate (TP)</t>
  </si>
  <si>
    <t>Notes from Nick</t>
  </si>
  <si>
    <t>Data to use for excel ANOVA dependent on F1 input from 'Organized Data' sheet</t>
  </si>
  <si>
    <t>Select Data-&gt;Data Analysis-&gt;Anova: Single Factor; make sure TIN selected in cell F1</t>
  </si>
  <si>
    <t>Select Data-&gt;Data Analysis-&gt;Anova: Single Factor; make sure TP selected in cell F1</t>
  </si>
  <si>
    <t>Tables</t>
  </si>
  <si>
    <t>&lt;--- only change this index, everything else will automatically update</t>
  </si>
  <si>
    <t>Concentration (mg/L)</t>
  </si>
  <si>
    <t>Elapsed time (min)</t>
  </si>
  <si>
    <t>lineplot of influent runoff</t>
  </si>
  <si>
    <t>Alkalinity</t>
  </si>
  <si>
    <t>CBA Unit Average % Load Reduction</t>
  </si>
  <si>
    <t>Average % Total load removal</t>
  </si>
  <si>
    <t>PBA Unit Average % Load Reduction</t>
  </si>
  <si>
    <t>Medium HLR, Upper Outlet Height, Yes Plants</t>
  </si>
  <si>
    <t>Note: Results in blue are under optimal conditions</t>
  </si>
  <si>
    <t>Refer to</t>
  </si>
  <si>
    <t>Detailed Description</t>
  </si>
  <si>
    <t>Supporting data</t>
  </si>
  <si>
    <t>Complete monitoring of bioretention systems under optimal conditions</t>
  </si>
  <si>
    <t>Analyses of pre- and post-webinar surveys. </t>
  </si>
  <si>
    <t>Work on design guidelines for bioretention.   </t>
  </si>
  <si>
    <t>Additional phosphorus adsorbent media testing to determine media characteristics and removal capacity.  </t>
  </si>
  <si>
    <t>Status</t>
  </si>
  <si>
    <t>Complete</t>
  </si>
  <si>
    <t>In Progress</t>
  </si>
  <si>
    <t>SD</t>
  </si>
  <si>
    <t>Influent Concentrations</t>
  </si>
  <si>
    <t>CBA Unit Average Concentrations</t>
  </si>
  <si>
    <t>PBA Unit Average Concentrations</t>
  </si>
  <si>
    <t>2024 Annual Report</t>
  </si>
  <si>
    <t>2023 Annual Report</t>
  </si>
  <si>
    <t>Include 2022 Annual Report findings and progress up until Jan 2024</t>
  </si>
  <si>
    <t>2022 Annual Report</t>
  </si>
  <si>
    <t>Reports</t>
  </si>
  <si>
    <t>Final report, include 2023 Annual Report, Nick's thesis, Quarterly Report Year 3 Q1 (Jan-present '24), and new data from event 16-18</t>
  </si>
  <si>
    <t>Under optimal conditions (Medium HLR, Upper Outlet Height, w/ Plants), see 84% and 79% TIN removal and 54% and 7% TP removal for CBA and PBA units, respectively.</t>
  </si>
  <si>
    <t>Select Event #</t>
  </si>
  <si>
    <t>WQ</t>
  </si>
  <si>
    <t>INDEX</t>
  </si>
  <si>
    <t>Select from drop down, graph will automatically update</t>
  </si>
  <si>
    <t>Concentration Profile for each water quality parameter with respect to time</t>
  </si>
  <si>
    <t xml:space="preserve">Bar Chart: Overview of Unit Performance on TIN and TP Load Reduction </t>
  </si>
  <si>
    <t>Pre-webinar responses received; post-webinar responses still missing, awaiting response.</t>
  </si>
  <si>
    <t>Significant findings and Report Progress:</t>
  </si>
  <si>
    <t>At optimal condition (Event 16-19)</t>
  </si>
  <si>
    <t>[HOLD for BOXPLOT (WILCOXON RANK SUM TEST) for effect of HLR, Outlet height, and plant on load reduction]</t>
  </si>
  <si>
    <t>BRT</t>
  </si>
  <si>
    <t>L/s</t>
  </si>
  <si>
    <t>units</t>
  </si>
  <si>
    <t>acres</t>
  </si>
  <si>
    <t>m^2</t>
  </si>
  <si>
    <t>m^3/s</t>
  </si>
  <si>
    <t>cm^2</t>
  </si>
  <si>
    <t>cm^3/min</t>
  </si>
  <si>
    <t>cm^3/s</t>
  </si>
  <si>
    <t>% area used for bioretention</t>
  </si>
  <si>
    <t>Holmberg Farms Greenhouse (~12 acres)</t>
  </si>
  <si>
    <t>NRR</t>
  </si>
  <si>
    <t>NLR</t>
  </si>
  <si>
    <t xml:space="preserve">complete table </t>
  </si>
  <si>
    <t>CBA unit lower outlet</t>
  </si>
  <si>
    <t>PBA unit lower outlet</t>
  </si>
  <si>
    <t>CBA unit upper outlet</t>
  </si>
  <si>
    <t>PBA unit upper outlet</t>
  </si>
  <si>
    <t>MRT (min)</t>
  </si>
  <si>
    <t>MDI (t90/t10)</t>
  </si>
  <si>
    <t>t50/tau</t>
  </si>
  <si>
    <t>t50/MRT</t>
  </si>
  <si>
    <t>Variance (min)</t>
  </si>
  <si>
    <t>Standard Deviation (min)</t>
  </si>
  <si>
    <t>Variance (theta)</t>
  </si>
  <si>
    <t>Standard Deviation</t>
  </si>
  <si>
    <t xml:space="preserve">TIS n </t>
  </si>
  <si>
    <t>Mass Recovered (%)</t>
  </si>
  <si>
    <t>cm^3/cm^2/min</t>
  </si>
  <si>
    <t>min^-1</t>
  </si>
  <si>
    <t>CBA HRT</t>
  </si>
  <si>
    <t>PBA HRT</t>
  </si>
  <si>
    <t>CBA NLR</t>
  </si>
  <si>
    <t>PBA NLR</t>
  </si>
  <si>
    <t>mg/cm^3/min</t>
  </si>
  <si>
    <t>g/m^3/day</t>
  </si>
  <si>
    <t>Q (cm^3/min)</t>
  </si>
  <si>
    <t>Volume (cm^3)</t>
  </si>
  <si>
    <t>Volume (m^3)</t>
  </si>
  <si>
    <t>HRT = V/Q</t>
  </si>
  <si>
    <t>Q = HLR*A</t>
  </si>
  <si>
    <t>Length (m)</t>
  </si>
  <si>
    <t>Width (m)</t>
  </si>
  <si>
    <t>Height (m)</t>
  </si>
  <si>
    <t>CBA EBCT (min)</t>
  </si>
  <si>
    <t>PBA EBCT (min)</t>
  </si>
  <si>
    <t>EB Volume (cm^3)</t>
  </si>
  <si>
    <t>Area bioretention (cm^2)</t>
  </si>
  <si>
    <t>Qrunoff</t>
  </si>
  <si>
    <t>Area farm</t>
  </si>
  <si>
    <t xml:space="preserve"> SM+BC </t>
  </si>
  <si>
    <t>BC+SM+WC</t>
  </si>
  <si>
    <t>SM</t>
  </si>
  <si>
    <t>Gravel</t>
  </si>
  <si>
    <t>SM + WC</t>
  </si>
  <si>
    <t>Total Volume used (L)</t>
  </si>
  <si>
    <t>weight of water added (g)</t>
  </si>
  <si>
    <t>volume added (mL)</t>
  </si>
  <si>
    <t>Water seived out (g)</t>
  </si>
  <si>
    <t>Volume Seived out (mL)</t>
  </si>
  <si>
    <t xml:space="preserve">Total Porosity </t>
  </si>
  <si>
    <t xml:space="preserve">Effective porosity </t>
  </si>
  <si>
    <t>Layer Height (in)</t>
  </si>
  <si>
    <t>Volume in tank (L)</t>
  </si>
  <si>
    <t>Flow rate (L/s)</t>
  </si>
  <si>
    <t>Empty bed CT (s)</t>
  </si>
  <si>
    <t>Total EBCT</t>
  </si>
  <si>
    <t>HRT (s)</t>
  </si>
  <si>
    <t>HRT (min)</t>
  </si>
  <si>
    <t>Bottom outlet</t>
  </si>
  <si>
    <t>Top Outlet</t>
  </si>
  <si>
    <t>Tank 1 HRT</t>
  </si>
  <si>
    <t>Tank 2 HRT</t>
  </si>
  <si>
    <t>SM = HPS</t>
  </si>
  <si>
    <t>SM + BC = HPS + BC</t>
  </si>
  <si>
    <t>BC+SM+WC = BC + HPS + Woodchips</t>
  </si>
  <si>
    <t>Qt avg (ft3/s)</t>
  </si>
  <si>
    <t>Used HLR for following dates:</t>
  </si>
  <si>
    <t>Area of Greenhouse (acres)</t>
  </si>
  <si>
    <t>Area of Greenhouse (ft2)</t>
  </si>
  <si>
    <t>% area</t>
  </si>
  <si>
    <t>HLR (ft/s)</t>
  </si>
  <si>
    <t>cm/hr</t>
  </si>
  <si>
    <t>in/hr</t>
  </si>
  <si>
    <t>HLR (cm/s)</t>
  </si>
  <si>
    <t>Q pilot (ft3/s)</t>
  </si>
  <si>
    <t>Q pilot (L/s)</t>
  </si>
  <si>
    <t>time to fill up 4 L</t>
  </si>
  <si>
    <t>time to fill up 100 ml (s)</t>
  </si>
  <si>
    <t>SM + Gravel</t>
  </si>
  <si>
    <t>Total HRT if pooled up (s)</t>
  </si>
  <si>
    <t>Total HRT if pooled up (min)</t>
  </si>
  <si>
    <t>Area of BioRTU (ft2)</t>
  </si>
  <si>
    <t>EBCT</t>
  </si>
  <si>
    <t>Q (L/min)</t>
  </si>
  <si>
    <t>EBCT = Vempty/Q</t>
  </si>
  <si>
    <t>Q = EBCT*A</t>
  </si>
  <si>
    <t>Outlet height</t>
  </si>
  <si>
    <t>EBCT Lower (min)</t>
  </si>
  <si>
    <t>EBCT Upper (min)</t>
  </si>
  <si>
    <t>Volume (L)</t>
  </si>
  <si>
    <t>Area Bioretention (m^2)</t>
  </si>
  <si>
    <t>Area Bioretention (cm^2)</t>
  </si>
  <si>
    <t>Bioretention dimensions See pg 27-28 (Nick's thesis)</t>
  </si>
  <si>
    <t>EBCT Lower (hr)</t>
  </si>
  <si>
    <t>EBCT Upper (hr)</t>
  </si>
  <si>
    <t>Calculations</t>
  </si>
  <si>
    <t>Calculations include BRT unit dimensions, volume, area, EBCT, etc.</t>
  </si>
  <si>
    <t>Used to calculate/plot NLR vs. NRR</t>
  </si>
  <si>
    <t>Figures</t>
  </si>
  <si>
    <t>Figures plotted from data from 'Tables' sheet</t>
  </si>
  <si>
    <t>Tables generated from data from 'Organized Data' sheet and sheets (hidden)</t>
  </si>
  <si>
    <t>Tables of data</t>
  </si>
  <si>
    <t>Figures of data</t>
  </si>
  <si>
    <t>Figures and final report of data; contains all water quality data.</t>
  </si>
  <si>
    <t>TIN (%)</t>
  </si>
  <si>
    <t>TP (%)</t>
  </si>
  <si>
    <t>Average total load reductions (%) for each HLR at the lower outlet height</t>
  </si>
  <si>
    <t>Average total load reductions (%) for each outlet height</t>
  </si>
  <si>
    <t>=A50</t>
  </si>
  <si>
    <t>Average total load reductions (%) with and without Muhly grass</t>
  </si>
  <si>
    <r>
      <t>NH</t>
    </r>
    <r>
      <rPr>
        <vertAlign val="subscript"/>
        <sz val="11"/>
        <color rgb="FF000000"/>
        <rFont val="Calibri"/>
        <family val="2"/>
        <scheme val="minor"/>
      </rPr>
      <t>4</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</si>
  <si>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2</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</si>
  <si>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3</t>
    </r>
    <r>
      <rPr>
        <vertAlign val="superscript"/>
        <sz val="11"/>
        <color rgb="FF000000"/>
        <rFont val="Calibri"/>
        <family val="2"/>
        <scheme val="minor"/>
      </rPr>
      <t>-</t>
    </r>
    <r>
      <rPr>
        <sz val="11"/>
        <color rgb="FF000000"/>
        <rFont val="Calibri"/>
        <family val="2"/>
        <scheme val="minor"/>
      </rPr>
      <t>-N (mg N/L)</t>
    </r>
  </si>
  <si>
    <r>
      <t>PO</t>
    </r>
    <r>
      <rPr>
        <vertAlign val="subscript"/>
        <sz val="11"/>
        <color rgb="FF000000"/>
        <rFont val="Calibri"/>
        <family val="2"/>
        <scheme val="minor"/>
      </rPr>
      <t>4</t>
    </r>
    <r>
      <rPr>
        <vertAlign val="superscript"/>
        <sz val="11"/>
        <color rgb="FF000000"/>
        <rFont val="Calibri"/>
        <family val="2"/>
        <scheme val="minor"/>
      </rPr>
      <t>3-</t>
    </r>
    <r>
      <rPr>
        <sz val="11"/>
        <color rgb="FF000000"/>
        <rFont val="Calibri"/>
        <family val="2"/>
        <scheme val="minor"/>
      </rPr>
      <t>-P (mg P/L)</t>
    </r>
  </si>
  <si>
    <t>TN (mg/L)</t>
  </si>
  <si>
    <t>TP (mg/L)</t>
  </si>
  <si>
    <t>COD (mg/L)</t>
  </si>
  <si>
    <r>
      <t>Alkalinity (mg CaCO</t>
    </r>
    <r>
      <rPr>
        <vertAlign val="subscript"/>
        <sz val="11"/>
        <color rgb="FF000000"/>
        <rFont val="Calibri"/>
        <family val="2"/>
        <scheme val="minor"/>
      </rPr>
      <t>3</t>
    </r>
    <r>
      <rPr>
        <sz val="11"/>
        <color rgb="FF000000"/>
        <rFont val="Calibri"/>
        <family val="2"/>
        <scheme val="minor"/>
      </rPr>
      <t>/L)</t>
    </r>
  </si>
  <si>
    <t>Average Influent</t>
  </si>
  <si>
    <t>Average Effluent</t>
  </si>
  <si>
    <r>
      <t xml:space="preserve">Average influent and effluent concentrations of </t>
    </r>
    <r>
      <rPr>
        <sz val="12"/>
        <color rgb="FF000000"/>
        <rFont val="Calibri"/>
        <family val="2"/>
        <scheme val="minor"/>
      </rPr>
      <t>TN, TP, NO</t>
    </r>
    <r>
      <rPr>
        <vertAlign val="subscript"/>
        <sz val="12"/>
        <color rgb="FF000000"/>
        <rFont val="Calibri"/>
        <family val="2"/>
        <scheme val="minor"/>
      </rPr>
      <t>2</t>
    </r>
    <r>
      <rPr>
        <vertAlign val="superscript"/>
        <sz val="12"/>
        <color rgb="FF000000"/>
        <rFont val="Calibri"/>
        <family val="2"/>
        <scheme val="minor"/>
      </rPr>
      <t>-</t>
    </r>
    <r>
      <rPr>
        <sz val="12"/>
        <color rgb="FF000000"/>
        <rFont val="Calibri"/>
        <family val="2"/>
        <scheme val="minor"/>
      </rPr>
      <t>, NO</t>
    </r>
    <r>
      <rPr>
        <vertAlign val="subscript"/>
        <sz val="12"/>
        <color rgb="FF000000"/>
        <rFont val="Calibri"/>
        <family val="2"/>
        <scheme val="minor"/>
      </rPr>
      <t>3</t>
    </r>
    <r>
      <rPr>
        <vertAlign val="superscript"/>
        <sz val="12"/>
        <color rgb="FF000000"/>
        <rFont val="Calibri"/>
        <family val="2"/>
        <scheme val="minor"/>
      </rPr>
      <t>-</t>
    </r>
    <r>
      <rPr>
        <sz val="12"/>
        <color rgb="FF000000"/>
        <rFont val="Calibri"/>
        <family val="2"/>
        <scheme val="minor"/>
      </rPr>
      <t>, PO</t>
    </r>
    <r>
      <rPr>
        <vertAlign val="subscript"/>
        <sz val="12"/>
        <color rgb="FF000000"/>
        <rFont val="Calibri"/>
        <family val="2"/>
        <scheme val="minor"/>
      </rPr>
      <t>4</t>
    </r>
    <r>
      <rPr>
        <vertAlign val="superscript"/>
        <sz val="12"/>
        <color rgb="FF000000"/>
        <rFont val="Calibri"/>
        <family val="2"/>
        <scheme val="minor"/>
      </rPr>
      <t>3-</t>
    </r>
    <r>
      <rPr>
        <sz val="12"/>
        <color rgb="FF000000"/>
        <rFont val="Calibri"/>
        <family val="2"/>
        <scheme val="minor"/>
      </rPr>
      <t>, NH</t>
    </r>
    <r>
      <rPr>
        <vertAlign val="subscript"/>
        <sz val="12"/>
        <color rgb="FF000000"/>
        <rFont val="Calibri"/>
        <family val="2"/>
        <scheme val="minor"/>
      </rPr>
      <t>4</t>
    </r>
    <r>
      <rPr>
        <vertAlign val="superscript"/>
        <sz val="12"/>
        <color rgb="FF000000"/>
        <rFont val="Calibri"/>
        <family val="2"/>
        <scheme val="minor"/>
      </rPr>
      <t>+</t>
    </r>
    <r>
      <rPr>
        <sz val="12"/>
        <color rgb="FF000000"/>
        <rFont val="Calibri"/>
        <family val="2"/>
        <scheme val="minor"/>
      </rPr>
      <t>, COD, Alkalinity, and pH</t>
    </r>
    <r>
      <rPr>
        <sz val="12"/>
        <color theme="1"/>
        <rFont val="Calibri"/>
        <family val="2"/>
        <scheme val="minor"/>
      </rPr>
      <t xml:space="preserve"> from Runoff Events 1, 2, and 3, and the corresponding removal percentages.</t>
    </r>
  </si>
  <si>
    <t>CBA Effluent Concentrations</t>
  </si>
  <si>
    <t>Average % Removal</t>
  </si>
  <si>
    <t>NH4-N (mg/L)</t>
  </si>
  <si>
    <t>NO2-N (mg/L)</t>
  </si>
  <si>
    <t>NO3-N (mg/L)</t>
  </si>
  <si>
    <t>TIN (mg/L)</t>
  </si>
  <si>
    <t>Alkalinity (mg/L as CaCO3)</t>
  </si>
  <si>
    <t>PO4-P (mg/L)</t>
  </si>
  <si>
    <t>SO4 (mg/L)</t>
  </si>
  <si>
    <t>DO (mg/L)</t>
  </si>
  <si>
    <t>Event 1 and 3</t>
  </si>
  <si>
    <t>CBA and PBA</t>
  </si>
  <si>
    <r>
      <t>SO</t>
    </r>
    <r>
      <rPr>
        <vertAlign val="subscript"/>
        <sz val="11"/>
        <color rgb="FF000000"/>
        <rFont val="Calibri"/>
        <family val="2"/>
        <scheme val="minor"/>
      </rPr>
      <t>4</t>
    </r>
    <r>
      <rPr>
        <vertAlign val="superscript"/>
        <sz val="11"/>
        <color rgb="FF000000"/>
        <rFont val="Calibri"/>
        <family val="2"/>
        <scheme val="minor"/>
      </rPr>
      <t>2-</t>
    </r>
    <r>
      <rPr>
        <sz val="11"/>
        <color rgb="FF000000"/>
        <rFont val="Calibri"/>
        <family val="2"/>
        <scheme val="minor"/>
      </rPr>
      <t>-S (mg S/L)</t>
    </r>
  </si>
  <si>
    <t>CBA and PBA Average Effluent Concentrations (mg/L)</t>
  </si>
  <si>
    <t>Influent Concentrations (mg/L)</t>
  </si>
  <si>
    <t>CBA and PBA Combined Unit Average % Total Load Reduction</t>
  </si>
  <si>
    <t>PBA Effluent Concentrations</t>
  </si>
  <si>
    <t>All Events (1, 3-18)</t>
  </si>
  <si>
    <t>Average NRR</t>
  </si>
  <si>
    <t>Nitrate-Nitrite</t>
  </si>
  <si>
    <t>Nitrate-Nitrite (mg/L)</t>
  </si>
  <si>
    <r>
      <t xml:space="preserve">Average influent and effluent concentrations of </t>
    </r>
    <r>
      <rPr>
        <sz val="12"/>
        <color rgb="FF000000"/>
        <rFont val="Calibri"/>
        <family val="2"/>
        <scheme val="minor"/>
      </rPr>
      <t>TIN, TP, NO</t>
    </r>
    <r>
      <rPr>
        <vertAlign val="subscript"/>
        <sz val="12"/>
        <color rgb="FF000000"/>
        <rFont val="Calibri"/>
        <family val="2"/>
        <scheme val="minor"/>
      </rPr>
      <t>2</t>
    </r>
    <r>
      <rPr>
        <vertAlign val="superscript"/>
        <sz val="12"/>
        <color rgb="FF000000"/>
        <rFont val="Calibri"/>
        <family val="2"/>
        <scheme val="minor"/>
      </rPr>
      <t>-</t>
    </r>
    <r>
      <rPr>
        <sz val="12"/>
        <color rgb="FF000000"/>
        <rFont val="Calibri"/>
        <family val="2"/>
        <scheme val="minor"/>
      </rPr>
      <t>, NO</t>
    </r>
    <r>
      <rPr>
        <vertAlign val="subscript"/>
        <sz val="12"/>
        <color rgb="FF000000"/>
        <rFont val="Calibri"/>
        <family val="2"/>
        <scheme val="minor"/>
      </rPr>
      <t>3</t>
    </r>
    <r>
      <rPr>
        <vertAlign val="superscript"/>
        <sz val="12"/>
        <color rgb="FF000000"/>
        <rFont val="Calibri"/>
        <family val="2"/>
        <scheme val="minor"/>
      </rPr>
      <t>-</t>
    </r>
    <r>
      <rPr>
        <sz val="12"/>
        <color rgb="FF000000"/>
        <rFont val="Calibri"/>
        <family val="2"/>
        <scheme val="minor"/>
      </rPr>
      <t>, PO</t>
    </r>
    <r>
      <rPr>
        <vertAlign val="subscript"/>
        <sz val="12"/>
        <color rgb="FF000000"/>
        <rFont val="Calibri"/>
        <family val="2"/>
        <scheme val="minor"/>
      </rPr>
      <t>4</t>
    </r>
    <r>
      <rPr>
        <vertAlign val="superscript"/>
        <sz val="12"/>
        <color rgb="FF000000"/>
        <rFont val="Calibri"/>
        <family val="2"/>
        <scheme val="minor"/>
      </rPr>
      <t>3-</t>
    </r>
    <r>
      <rPr>
        <sz val="12"/>
        <color rgb="FF000000"/>
        <rFont val="Calibri"/>
        <family val="2"/>
        <scheme val="minor"/>
      </rPr>
      <t>, NH</t>
    </r>
    <r>
      <rPr>
        <vertAlign val="subscript"/>
        <sz val="12"/>
        <color rgb="FF000000"/>
        <rFont val="Calibri"/>
        <family val="2"/>
        <scheme val="minor"/>
      </rPr>
      <t>4</t>
    </r>
    <r>
      <rPr>
        <vertAlign val="superscript"/>
        <sz val="12"/>
        <color rgb="FF000000"/>
        <rFont val="Calibri"/>
        <family val="2"/>
        <scheme val="minor"/>
      </rPr>
      <t>+</t>
    </r>
    <r>
      <rPr>
        <sz val="12"/>
        <color rgb="FF000000"/>
        <rFont val="Calibri"/>
        <family val="2"/>
        <scheme val="minor"/>
      </rPr>
      <t>, COD, Alkalinity, and pH</t>
    </r>
    <r>
      <rPr>
        <sz val="12"/>
        <color theme="1"/>
        <rFont val="Calibri"/>
        <family val="2"/>
        <scheme val="minor"/>
      </rPr>
      <t xml:space="preserve"> from Runoff Events 1, 2, and 3, and the corresponding removal percentages.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</si>
</sst>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409]d\-mmm\-yy;@"/>
    <numFmt numFmtId="167" formatCode="0.0%"/>
    <numFmt numFmtId="168" formatCode="0.0000"/>
    <numFmt numFmtId="169" formatCode="0.00000"/>
  </numFmts>
  <fonts count="37" x14ac:knownFonts="1">
    <font>
      <sz val="12"/>
      <color theme="1"/>
      <name val="Calibri"/>
      <family val="2"/>
      <scheme val="minor"/>
    </font>
    <font>
      <sz val="11"/>
      <color theme="1"/>
      <name val="Calibri"/>
      <family val="2"/>
      <scheme val="minor"/>
    </font>
    <font>
      <b/>
      <sz val="12"/>
      <color theme="1"/>
      <name val="Calibri"/>
      <family val="2"/>
      <scheme val="minor"/>
    </font>
    <font>
      <sz val="11"/>
      <color theme="1"/>
      <name val="Calibri"/>
      <family val="2"/>
    </font>
    <font>
      <b/>
      <sz val="11"/>
      <color theme="1"/>
      <name val="Calibri"/>
      <family val="2"/>
    </font>
    <font>
      <i/>
      <sz val="12"/>
      <color theme="1"/>
      <name val="Calibri"/>
      <family val="2"/>
      <scheme val="minor"/>
    </font>
    <font>
      <sz val="12"/>
      <color rgb="FFFF0000"/>
      <name val="Calibri"/>
      <family val="2"/>
      <scheme val="minor"/>
    </font>
    <font>
      <u/>
      <sz val="12"/>
      <color theme="1"/>
      <name val="Calibri"/>
      <family val="2"/>
      <scheme val="minor"/>
    </font>
    <font>
      <b/>
      <sz val="12"/>
      <name val="Calibri"/>
      <family val="2"/>
      <scheme val="minor"/>
    </font>
    <font>
      <u/>
      <sz val="12"/>
      <color theme="10"/>
      <name val="Calibri"/>
      <family val="2"/>
      <scheme val="minor"/>
    </font>
    <font>
      <sz val="8"/>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14"/>
      <color rgb="FFFF0000"/>
      <name val="Calibri"/>
      <family val="2"/>
      <scheme val="minor"/>
    </font>
    <font>
      <b/>
      <sz val="16"/>
      <color rgb="FFFF0000"/>
      <name val="Calibri"/>
      <family val="2"/>
      <scheme val="minor"/>
    </font>
    <font>
      <b/>
      <sz val="12"/>
      <color rgb="FF0070C0"/>
      <name val="Calibri"/>
      <family val="2"/>
      <scheme val="minor"/>
    </font>
    <font>
      <sz val="9"/>
      <color theme="1"/>
      <name val="Times New Roman"/>
      <family val="1"/>
    </font>
    <font>
      <sz val="12"/>
      <color theme="8" tint="-0.499984740745262"/>
      <name val="Calibri"/>
      <family val="2"/>
      <scheme val="minor"/>
    </font>
    <font>
      <b/>
      <sz val="12"/>
      <color theme="8" tint="-0.499984740745262"/>
      <name val="Calibri"/>
      <family val="2"/>
      <scheme val="minor"/>
    </font>
    <font>
      <sz val="9"/>
      <color indexed="81"/>
      <name val="Tahoma"/>
      <family val="2"/>
    </font>
    <font>
      <b/>
      <sz val="9"/>
      <color indexed="81"/>
      <name val="Tahoma"/>
      <family val="2"/>
    </font>
    <font>
      <b/>
      <u/>
      <sz val="12"/>
      <color theme="1"/>
      <name val="Calibri"/>
      <family val="2"/>
      <scheme val="minor"/>
    </font>
    <font>
      <b/>
      <sz val="12"/>
      <color rgb="FFFF0000"/>
      <name val="Calibri"/>
      <family val="2"/>
      <scheme val="minor"/>
    </font>
    <font>
      <sz val="22"/>
      <color theme="1"/>
      <name val="Calibri"/>
      <family val="2"/>
      <scheme val="minor"/>
    </font>
    <font>
      <b/>
      <sz val="22"/>
      <color theme="1"/>
      <name val="Calibri"/>
      <family val="2"/>
      <scheme val="minor"/>
    </font>
    <font>
      <sz val="12"/>
      <color theme="1"/>
      <name val="Calibri"/>
      <family val="2"/>
      <scheme val="minor"/>
    </font>
    <font>
      <sz val="8"/>
      <color theme="1"/>
      <name val="Calibri"/>
      <family val="2"/>
      <scheme val="minor"/>
    </font>
    <font>
      <b/>
      <sz val="11"/>
      <color theme="1"/>
      <name val="Calibri"/>
      <family val="2"/>
      <scheme val="minor"/>
    </font>
    <font>
      <sz val="11"/>
      <color rgb="FF000000"/>
      <name val="Aptos Narrow"/>
      <family val="2"/>
    </font>
    <font>
      <sz val="8"/>
      <color rgb="FF242424"/>
      <name val="Aptos"/>
      <family val="2"/>
    </font>
    <font>
      <sz val="11"/>
      <color rgb="FF000000"/>
      <name val="Calibri"/>
      <family val="2"/>
      <scheme val="minor"/>
    </font>
    <font>
      <vertAlign val="subscript"/>
      <sz val="11"/>
      <color rgb="FF000000"/>
      <name val="Calibri"/>
      <family val="2"/>
      <scheme val="minor"/>
    </font>
    <font>
      <vertAlign val="superscript"/>
      <sz val="11"/>
      <color rgb="FF000000"/>
      <name val="Calibri"/>
      <family val="2"/>
      <scheme val="minor"/>
    </font>
    <font>
      <sz val="12"/>
      <color rgb="FF000000"/>
      <name val="Calibri"/>
      <family val="2"/>
      <scheme val="minor"/>
    </font>
    <font>
      <vertAlign val="subscript"/>
      <sz val="12"/>
      <color rgb="FF000000"/>
      <name val="Calibri"/>
      <family val="2"/>
      <scheme val="minor"/>
    </font>
    <font>
      <vertAlign val="superscript"/>
      <sz val="12"/>
      <color rgb="FF000000"/>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4">
    <xf numFmtId="0" fontId="0" fillId="0" borderId="0"/>
    <xf numFmtId="0" fontId="9" fillId="0" borderId="0" applyNumberFormat="0" applyFill="0" applyBorder="0" applyAlignment="0" applyProtection="0"/>
    <xf numFmtId="9" fontId="26" fillId="0" borderId="0" applyFont="0" applyFill="0" applyBorder="0" applyAlignment="0" applyProtection="0"/>
    <xf numFmtId="0" fontId="1" fillId="0" borderId="0"/>
  </cellStyleXfs>
  <cellXfs count="182">
    <xf numFmtId="0" fontId="0" fillId="0" borderId="0" xfId="0"/>
    <xf numFmtId="2" fontId="0" fillId="0" borderId="0" xfId="0" applyNumberFormat="1"/>
    <xf numFmtId="2" fontId="3" fillId="0" borderId="0" xfId="0" applyNumberFormat="1" applyFont="1"/>
    <xf numFmtId="164" fontId="0" fillId="0" borderId="0" xfId="0" applyNumberFormat="1"/>
    <xf numFmtId="0" fontId="0" fillId="0" borderId="0" xfId="0"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4" fillId="0" borderId="1" xfId="0" applyFont="1" applyBorder="1" applyAlignment="1">
      <alignment horizontal="center" vertical="center" wrapText="1"/>
    </xf>
    <xf numFmtId="49"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 fillId="0" borderId="0" xfId="0" applyFont="1"/>
    <xf numFmtId="2" fontId="0" fillId="0" borderId="0" xfId="0" applyNumberFormat="1" applyAlignment="1">
      <alignment horizontal="center" vertical="center"/>
    </xf>
    <xf numFmtId="0" fontId="0" fillId="0" borderId="2" xfId="0" applyBorder="1"/>
    <xf numFmtId="0" fontId="5" fillId="0" borderId="3" xfId="0" applyFont="1" applyBorder="1" applyAlignment="1">
      <alignment horizontal="center"/>
    </xf>
    <xf numFmtId="165" fontId="0" fillId="0" borderId="0" xfId="0" applyNumberFormat="1"/>
    <xf numFmtId="0" fontId="2" fillId="0" borderId="0" xfId="0" applyFont="1" applyAlignment="1">
      <alignment vertical="center"/>
    </xf>
    <xf numFmtId="164" fontId="0" fillId="0" borderId="1" xfId="0" applyNumberFormat="1" applyBorder="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6" fillId="0" borderId="0" xfId="0" applyFont="1"/>
    <xf numFmtId="49" fontId="0" fillId="0" borderId="0" xfId="0" applyNumberFormat="1" applyAlignment="1">
      <alignment horizontal="center" vertical="center"/>
    </xf>
    <xf numFmtId="0" fontId="2" fillId="0" borderId="9" xfId="0" applyFont="1" applyBorder="1" applyAlignment="1">
      <alignment horizontal="center" vertical="center" wrapText="1"/>
    </xf>
    <xf numFmtId="0" fontId="3" fillId="0" borderId="0" xfId="0" applyFont="1" applyAlignment="1">
      <alignment horizontal="center" vertical="center"/>
    </xf>
    <xf numFmtId="0" fontId="0" fillId="0" borderId="0" xfId="0" quotePrefix="1" applyAlignment="1">
      <alignment horizontal="center" vertical="center"/>
    </xf>
    <xf numFmtId="0" fontId="0" fillId="0" borderId="0" xfId="0" applyAlignment="1">
      <alignment horizontal="left" vertical="center"/>
    </xf>
    <xf numFmtId="0" fontId="0" fillId="0" borderId="5" xfId="0" applyBorder="1" applyAlignment="1">
      <alignment horizontal="center" vertical="center"/>
    </xf>
    <xf numFmtId="2" fontId="0" fillId="0" borderId="5" xfId="0" applyNumberFormat="1" applyBorder="1" applyAlignment="1">
      <alignment horizontal="center" vertical="center"/>
    </xf>
    <xf numFmtId="0" fontId="8" fillId="0" borderId="0" xfId="0" applyFont="1"/>
    <xf numFmtId="49" fontId="0" fillId="0" borderId="0" xfId="0" applyNumberFormat="1" applyAlignment="1">
      <alignment horizontal="left" vertical="center"/>
    </xf>
    <xf numFmtId="0" fontId="2" fillId="0" borderId="9"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4" xfId="0" applyBorder="1" applyAlignment="1">
      <alignment horizontal="center" vertical="center"/>
    </xf>
    <xf numFmtId="0" fontId="9" fillId="0" borderId="0" xfId="1"/>
    <xf numFmtId="0" fontId="2" fillId="3" borderId="0" xfId="0" applyFont="1" applyFill="1" applyAlignment="1">
      <alignment horizontal="center" vertical="center" wrapText="1"/>
    </xf>
    <xf numFmtId="0" fontId="13" fillId="0" borderId="0" xfId="0" applyFont="1" applyAlignment="1">
      <alignment vertical="center"/>
    </xf>
    <xf numFmtId="0" fontId="13" fillId="0" borderId="0" xfId="0" applyFont="1"/>
    <xf numFmtId="0" fontId="11" fillId="0" borderId="5" xfId="0" applyFont="1" applyBorder="1"/>
    <xf numFmtId="166" fontId="2" fillId="3" borderId="0" xfId="0" applyNumberFormat="1" applyFont="1" applyFill="1" applyAlignment="1">
      <alignment horizontal="center" vertical="center" wrapText="1"/>
    </xf>
    <xf numFmtId="166" fontId="0" fillId="0" borderId="0" xfId="0" applyNumberFormat="1" applyAlignment="1">
      <alignment horizontal="center" vertical="center"/>
    </xf>
    <xf numFmtId="166" fontId="0" fillId="0" borderId="5" xfId="0" applyNumberFormat="1" applyBorder="1" applyAlignment="1">
      <alignment horizontal="center" vertical="center"/>
    </xf>
    <xf numFmtId="166" fontId="0" fillId="0" borderId="9" xfId="0" applyNumberFormat="1" applyBorder="1" applyAlignment="1">
      <alignment horizontal="center" vertical="center"/>
    </xf>
    <xf numFmtId="166" fontId="0" fillId="0" borderId="10" xfId="0" applyNumberFormat="1" applyBorder="1" applyAlignment="1">
      <alignment horizontal="center" vertical="center"/>
    </xf>
    <xf numFmtId="166" fontId="0" fillId="0" borderId="4" xfId="0" applyNumberFormat="1" applyBorder="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4" fontId="0" fillId="0" borderId="5" xfId="0" applyNumberFormat="1" applyBorder="1" applyAlignment="1">
      <alignment horizontal="center" vertical="center"/>
    </xf>
    <xf numFmtId="164" fontId="0" fillId="0" borderId="0" xfId="0" applyNumberFormat="1" applyAlignment="1">
      <alignment horizontal="center" vertical="center" wrapText="1"/>
    </xf>
    <xf numFmtId="0" fontId="13" fillId="0" borderId="0" xfId="0" applyFont="1" applyAlignment="1">
      <alignment horizontal="left" vertical="center"/>
    </xf>
    <xf numFmtId="0" fontId="0" fillId="0" borderId="5" xfId="0" applyBorder="1" applyAlignment="1">
      <alignment horizontal="left" vertical="center"/>
    </xf>
    <xf numFmtId="0" fontId="12" fillId="0" borderId="0" xfId="0" applyFont="1" applyAlignment="1">
      <alignment horizontal="left" vertical="center"/>
    </xf>
    <xf numFmtId="0" fontId="9" fillId="0" borderId="0" xfId="1" quotePrefix="1" applyBorder="1" applyAlignment="1">
      <alignment horizontal="left" vertical="center"/>
    </xf>
    <xf numFmtId="0" fontId="9" fillId="0" borderId="0" xfId="1" applyAlignment="1">
      <alignment horizontal="left" vertical="center"/>
    </xf>
    <xf numFmtId="0" fontId="9" fillId="0" borderId="0" xfId="1" quotePrefix="1"/>
    <xf numFmtId="0" fontId="15" fillId="0" borderId="0" xfId="0" applyFont="1"/>
    <xf numFmtId="0" fontId="16" fillId="0" borderId="0" xfId="0" applyFont="1"/>
    <xf numFmtId="0" fontId="9" fillId="0" borderId="0" xfId="1" quotePrefix="1" applyAlignment="1">
      <alignment horizontal="left" vertical="center"/>
    </xf>
    <xf numFmtId="0" fontId="0" fillId="2" borderId="0" xfId="0" applyFill="1"/>
    <xf numFmtId="0" fontId="5" fillId="2" borderId="3" xfId="0" applyFont="1" applyFill="1" applyBorder="1" applyAlignment="1">
      <alignment horizontal="center"/>
    </xf>
    <xf numFmtId="0" fontId="17" fillId="0" borderId="0" xfId="0" applyFont="1"/>
    <xf numFmtId="0" fontId="0" fillId="0" borderId="0" xfId="0" applyAlignment="1">
      <alignment vertical="center" wrapText="1"/>
    </xf>
    <xf numFmtId="49" fontId="0" fillId="0" borderId="0" xfId="0" applyNumberFormat="1" applyAlignment="1">
      <alignment horizontal="center" vertical="center" wrapText="1"/>
    </xf>
    <xf numFmtId="0" fontId="0" fillId="0" borderId="0" xfId="0" applyAlignment="1">
      <alignment wrapText="1"/>
    </xf>
    <xf numFmtId="166" fontId="0" fillId="0" borderId="0" xfId="0" applyNumberFormat="1"/>
    <xf numFmtId="166" fontId="0" fillId="0" borderId="0" xfId="0" applyNumberFormat="1" applyAlignment="1">
      <alignment horizontal="center" vertical="center" wrapText="1"/>
    </xf>
    <xf numFmtId="166" fontId="6" fillId="0" borderId="0" xfId="0" applyNumberFormat="1" applyFont="1" applyAlignment="1">
      <alignment horizontal="center" vertical="center" wrapText="1"/>
    </xf>
    <xf numFmtId="0" fontId="6" fillId="0" borderId="0" xfId="0" applyFont="1" applyAlignment="1">
      <alignment horizontal="center" vertical="center" wrapText="1"/>
    </xf>
    <xf numFmtId="164" fontId="6" fillId="0" borderId="0" xfId="0" applyNumberFormat="1" applyFont="1" applyAlignment="1">
      <alignment horizontal="center" vertical="center" wrapText="1"/>
    </xf>
    <xf numFmtId="0" fontId="14" fillId="0" borderId="1" xfId="0" applyFont="1" applyBorder="1" applyAlignment="1">
      <alignment horizontal="center" vertical="center"/>
    </xf>
    <xf numFmtId="49" fontId="6" fillId="0" borderId="0" xfId="0" applyNumberFormat="1" applyFont="1" applyAlignment="1">
      <alignment horizontal="center" vertical="center" wrapText="1"/>
    </xf>
    <xf numFmtId="49" fontId="0" fillId="0" borderId="0" xfId="0" applyNumberFormat="1"/>
    <xf numFmtId="49" fontId="0" fillId="0" borderId="1" xfId="0" applyNumberFormat="1" applyBorder="1" applyAlignment="1">
      <alignment horizontal="center" vertical="center" wrapText="1"/>
    </xf>
    <xf numFmtId="49" fontId="19" fillId="0" borderId="1" xfId="0" applyNumberFormat="1" applyFont="1" applyBorder="1" applyAlignment="1">
      <alignment horizontal="center" vertical="center"/>
    </xf>
    <xf numFmtId="49" fontId="19" fillId="0" borderId="1" xfId="0" applyNumberFormat="1" applyFont="1" applyBorder="1" applyAlignment="1">
      <alignment horizontal="center" vertical="center" wrapText="1"/>
    </xf>
    <xf numFmtId="0" fontId="19" fillId="0" borderId="1" xfId="0" applyFont="1" applyBorder="1" applyAlignment="1">
      <alignment horizontal="center" vertical="center"/>
    </xf>
    <xf numFmtId="2" fontId="19" fillId="0" borderId="1" xfId="0" applyNumberFormat="1" applyFont="1" applyBorder="1" applyAlignment="1">
      <alignment horizontal="center" vertical="center"/>
    </xf>
    <xf numFmtId="0" fontId="18" fillId="0" borderId="0" xfId="0" applyFont="1"/>
    <xf numFmtId="0" fontId="12" fillId="0" borderId="0" xfId="0" applyFont="1"/>
    <xf numFmtId="0" fontId="0" fillId="0" borderId="0" xfId="0" applyAlignment="1">
      <alignment horizontal="left" vertical="center" wrapText="1"/>
    </xf>
    <xf numFmtId="0" fontId="0" fillId="0" borderId="10"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center" vertical="center" wrapText="1"/>
    </xf>
    <xf numFmtId="0" fontId="0" fillId="0" borderId="5" xfId="0" applyBorder="1" applyAlignment="1">
      <alignment horizontal="left" vertical="center" wrapText="1"/>
    </xf>
    <xf numFmtId="0" fontId="0" fillId="0" borderId="13" xfId="0" applyBorder="1" applyAlignment="1">
      <alignment horizontal="center" vertical="center" wrapText="1"/>
    </xf>
    <xf numFmtId="0" fontId="22" fillId="0" borderId="9" xfId="0" applyFont="1" applyBorder="1" applyAlignment="1">
      <alignment horizontal="center" vertical="center" wrapText="1"/>
    </xf>
    <xf numFmtId="0" fontId="0" fillId="4" borderId="1" xfId="0" applyFill="1" applyBorder="1"/>
    <xf numFmtId="0" fontId="23" fillId="0" borderId="0" xfId="0" applyFont="1"/>
    <xf numFmtId="0" fontId="24" fillId="0" borderId="0" xfId="0" applyFont="1"/>
    <xf numFmtId="0" fontId="25" fillId="0" borderId="0" xfId="0" applyFont="1"/>
    <xf numFmtId="0" fontId="0" fillId="5" borderId="0" xfId="0" applyFill="1"/>
    <xf numFmtId="0" fontId="0" fillId="6" borderId="0" xfId="0" applyFill="1"/>
    <xf numFmtId="0" fontId="27" fillId="5" borderId="0" xfId="0" applyFont="1" applyFill="1" applyAlignment="1">
      <alignment horizontal="center" vertical="center"/>
    </xf>
    <xf numFmtId="0" fontId="2" fillId="0" borderId="6"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vertical="center"/>
    </xf>
    <xf numFmtId="0" fontId="0" fillId="0" borderId="1" xfId="0" applyBorder="1" applyAlignment="1">
      <alignment horizontal="center" vertical="center" wrapText="1"/>
    </xf>
    <xf numFmtId="165" fontId="0" fillId="0" borderId="1" xfId="0" applyNumberFormat="1" applyBorder="1" applyAlignment="1">
      <alignment horizontal="center" vertical="center"/>
    </xf>
    <xf numFmtId="0" fontId="2" fillId="0" borderId="0" xfId="0" applyFont="1" applyAlignment="1">
      <alignment horizontal="center"/>
    </xf>
    <xf numFmtId="0" fontId="4" fillId="0" borderId="6" xfId="0" applyFont="1" applyBorder="1" applyAlignment="1">
      <alignment horizontal="center" vertical="center" wrapText="1"/>
    </xf>
    <xf numFmtId="2" fontId="0" fillId="0" borderId="6" xfId="0" applyNumberFormat="1" applyBorder="1" applyAlignment="1">
      <alignment horizontal="center" vertical="center"/>
    </xf>
    <xf numFmtId="0" fontId="4" fillId="0" borderId="14" xfId="0" applyFont="1" applyBorder="1" applyAlignment="1">
      <alignment horizontal="center" vertical="center" wrapText="1"/>
    </xf>
    <xf numFmtId="2" fontId="0" fillId="0" borderId="14" xfId="0" applyNumberFormat="1" applyBorder="1" applyAlignment="1">
      <alignment horizontal="center" vertical="center"/>
    </xf>
    <xf numFmtId="11" fontId="0" fillId="0" borderId="14" xfId="0" applyNumberFormat="1" applyBorder="1" applyAlignment="1">
      <alignment horizontal="center" vertical="center"/>
    </xf>
    <xf numFmtId="0" fontId="2" fillId="0" borderId="15" xfId="0" applyFont="1" applyBorder="1" applyAlignment="1">
      <alignment vertical="center"/>
    </xf>
    <xf numFmtId="1" fontId="0" fillId="0" borderId="14" xfId="0" applyNumberFormat="1" applyBorder="1"/>
    <xf numFmtId="1" fontId="0" fillId="0" borderId="0" xfId="0" applyNumberFormat="1"/>
    <xf numFmtId="167" fontId="0" fillId="0" borderId="0" xfId="2" applyNumberFormat="1" applyFont="1"/>
    <xf numFmtId="167" fontId="0" fillId="0" borderId="9" xfId="2" applyNumberFormat="1" applyFont="1" applyBorder="1" applyAlignment="1">
      <alignment horizontal="center" vertical="center"/>
    </xf>
    <xf numFmtId="167" fontId="0" fillId="0" borderId="10" xfId="2" applyNumberFormat="1" applyFont="1" applyBorder="1" applyAlignment="1">
      <alignment horizontal="center" vertical="center"/>
    </xf>
    <xf numFmtId="167" fontId="0" fillId="0" borderId="4" xfId="2" applyNumberFormat="1" applyFont="1" applyBorder="1" applyAlignment="1">
      <alignment horizontal="center" vertical="center"/>
    </xf>
    <xf numFmtId="1" fontId="0" fillId="0" borderId="9" xfId="0" applyNumberFormat="1" applyBorder="1" applyAlignment="1">
      <alignment horizontal="center" vertical="center"/>
    </xf>
    <xf numFmtId="1" fontId="0" fillId="0" borderId="10" xfId="0" applyNumberFormat="1" applyBorder="1" applyAlignment="1">
      <alignment horizontal="center" vertical="center"/>
    </xf>
    <xf numFmtId="1" fontId="0" fillId="0" borderId="4" xfId="0" applyNumberFormat="1" applyBorder="1" applyAlignment="1">
      <alignment horizontal="center" vertical="center"/>
    </xf>
    <xf numFmtId="168" fontId="0" fillId="0" borderId="0" xfId="0" applyNumberFormat="1"/>
    <xf numFmtId="11" fontId="0" fillId="0" borderId="0" xfId="0" applyNumberFormat="1"/>
    <xf numFmtId="0" fontId="1" fillId="0" borderId="0" xfId="3"/>
    <xf numFmtId="0" fontId="1" fillId="0" borderId="0" xfId="3" applyAlignment="1">
      <alignment vertical="center"/>
    </xf>
    <xf numFmtId="2" fontId="1" fillId="0" borderId="0" xfId="3" applyNumberFormat="1"/>
    <xf numFmtId="2" fontId="1" fillId="0" borderId="0" xfId="3" applyNumberFormat="1" applyAlignment="1">
      <alignment vertical="center"/>
    </xf>
    <xf numFmtId="1" fontId="1" fillId="0" borderId="0" xfId="3" applyNumberFormat="1"/>
    <xf numFmtId="1" fontId="1" fillId="0" borderId="0" xfId="3" applyNumberFormat="1" applyAlignment="1">
      <alignment vertical="center"/>
    </xf>
    <xf numFmtId="165" fontId="1" fillId="0" borderId="0" xfId="3" applyNumberFormat="1"/>
    <xf numFmtId="169" fontId="1" fillId="0" borderId="0" xfId="3" applyNumberFormat="1"/>
    <xf numFmtId="0" fontId="28" fillId="0" borderId="0" xfId="3" applyFont="1"/>
    <xf numFmtId="2" fontId="28" fillId="0" borderId="0" xfId="3" applyNumberFormat="1" applyFont="1"/>
    <xf numFmtId="0" fontId="29" fillId="0" borderId="0" xfId="3" applyFont="1"/>
    <xf numFmtId="16" fontId="1" fillId="0" borderId="0" xfId="3" applyNumberFormat="1"/>
    <xf numFmtId="9" fontId="1" fillId="0" borderId="0" xfId="2" applyFont="1"/>
    <xf numFmtId="0" fontId="30" fillId="0" borderId="0" xfId="0" applyFont="1"/>
    <xf numFmtId="0" fontId="0" fillId="0" borderId="17" xfId="0" applyBorder="1"/>
    <xf numFmtId="0" fontId="0" fillId="0" borderId="12" xfId="0" applyBorder="1"/>
    <xf numFmtId="0" fontId="0" fillId="0" borderId="18" xfId="0" applyBorder="1"/>
    <xf numFmtId="0" fontId="0" fillId="0" borderId="5" xfId="0" applyBorder="1"/>
    <xf numFmtId="0" fontId="0" fillId="0" borderId="13" xfId="0" applyBorder="1"/>
    <xf numFmtId="0" fontId="2" fillId="0" borderId="16"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left"/>
    </xf>
    <xf numFmtId="1" fontId="0" fillId="0" borderId="17" xfId="0" applyNumberFormat="1" applyBorder="1"/>
    <xf numFmtId="165" fontId="0" fillId="0" borderId="9" xfId="0" applyNumberFormat="1" applyBorder="1" applyAlignment="1">
      <alignment horizontal="center" vertical="center"/>
    </xf>
    <xf numFmtId="165" fontId="0" fillId="0" borderId="10" xfId="0" applyNumberFormat="1" applyBorder="1" applyAlignment="1">
      <alignment horizontal="center" vertical="center"/>
    </xf>
    <xf numFmtId="165" fontId="0" fillId="0" borderId="4" xfId="0" applyNumberFormat="1" applyBorder="1" applyAlignment="1">
      <alignment horizontal="center" vertical="center"/>
    </xf>
    <xf numFmtId="165" fontId="19" fillId="0" borderId="1" xfId="0" applyNumberFormat="1" applyFont="1" applyBorder="1" applyAlignment="1">
      <alignment horizontal="center" vertical="center"/>
    </xf>
    <xf numFmtId="0" fontId="0" fillId="0" borderId="1" xfId="0" applyBorder="1"/>
    <xf numFmtId="2" fontId="0" fillId="0" borderId="1" xfId="0" applyNumberFormat="1" applyBorder="1" applyAlignment="1">
      <alignment horizontal="center"/>
    </xf>
    <xf numFmtId="2" fontId="0" fillId="0" borderId="1" xfId="0" applyNumberFormat="1" applyBorder="1"/>
    <xf numFmtId="49" fontId="0" fillId="0" borderId="1" xfId="0" applyNumberFormat="1" applyBorder="1" applyAlignment="1">
      <alignment horizontal="center"/>
    </xf>
    <xf numFmtId="0" fontId="0" fillId="0" borderId="1" xfId="0" applyBorder="1" applyAlignment="1">
      <alignment horizontal="center"/>
    </xf>
    <xf numFmtId="0" fontId="4" fillId="0" borderId="0" xfId="0" applyFont="1" applyAlignment="1">
      <alignment horizontal="center" vertical="center" wrapText="1"/>
    </xf>
    <xf numFmtId="2" fontId="0" fillId="0" borderId="0" xfId="0" applyNumberFormat="1" applyAlignment="1">
      <alignment horizontal="center"/>
    </xf>
    <xf numFmtId="0" fontId="31" fillId="0" borderId="1" xfId="0" applyFont="1" applyBorder="1" applyAlignment="1">
      <alignment vertical="center"/>
    </xf>
    <xf numFmtId="0" fontId="31" fillId="0" borderId="1" xfId="0" applyFont="1" applyBorder="1" applyAlignment="1">
      <alignment horizontal="center" vertical="center" wrapText="1"/>
    </xf>
    <xf numFmtId="0" fontId="4" fillId="0" borderId="10" xfId="0" applyFont="1" applyBorder="1" applyAlignment="1">
      <alignment horizontal="center" vertical="center" wrapText="1"/>
    </xf>
    <xf numFmtId="0" fontId="0" fillId="0" borderId="0" xfId="0" applyAlignment="1">
      <alignment horizont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xf>
    <xf numFmtId="0" fontId="2" fillId="0" borderId="1" xfId="0" applyFont="1" applyBorder="1" applyAlignment="1">
      <alignment horizontal="center" vertical="center"/>
    </xf>
    <xf numFmtId="0" fontId="2" fillId="0" borderId="6" xfId="0" applyFont="1" applyBorder="1" applyAlignment="1">
      <alignment horizontal="center" wrapText="1"/>
    </xf>
    <xf numFmtId="0" fontId="2" fillId="0" borderId="7" xfId="0" applyFont="1" applyBorder="1" applyAlignment="1">
      <alignment horizontal="center" wrapText="1"/>
    </xf>
    <xf numFmtId="0" fontId="2" fillId="0" borderId="8" xfId="0" applyFont="1" applyBorder="1" applyAlignment="1">
      <alignment horizontal="center" wrapText="1"/>
    </xf>
    <xf numFmtId="0" fontId="2" fillId="0" borderId="1" xfId="0" applyFont="1"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vertical="center" wrapText="1"/>
    </xf>
    <xf numFmtId="0" fontId="0" fillId="0" borderId="6" xfId="0" applyBorder="1" applyAlignment="1">
      <alignment horizontal="center"/>
    </xf>
    <xf numFmtId="0" fontId="0" fillId="0" borderId="8" xfId="0" applyBorder="1" applyAlignment="1">
      <alignment horizontal="center"/>
    </xf>
    <xf numFmtId="0" fontId="0" fillId="0" borderId="12" xfId="0" applyBorder="1" applyAlignment="1">
      <alignment horizontal="center" vertical="center" wrapText="1"/>
    </xf>
    <xf numFmtId="0" fontId="2" fillId="0" borderId="18"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4" xfId="0" applyBorder="1" applyAlignment="1">
      <alignment horizontal="center" vertical="center" wrapText="1"/>
    </xf>
    <xf numFmtId="0" fontId="1" fillId="0" borderId="0" xfId="3" applyAlignment="1">
      <alignment horizontal="center" vertical="center" wrapText="1"/>
    </xf>
  </cellXfs>
  <cellStyles count="4">
    <cellStyle name="Hyperlink" xfId="1" builtinId="8"/>
    <cellStyle name="Normal" xfId="0" builtinId="0"/>
    <cellStyle name="Normal 2" xfId="3" xr:uid="{9EFCD415-85C2-4B3C-BA8E-E17755DE6B39}"/>
    <cellStyle name="Percent" xfId="2" builtinId="5"/>
  </cellStyles>
  <dxfs count="30">
    <dxf>
      <font>
        <color rgb="FF006100"/>
      </font>
      <fill>
        <patternFill>
          <bgColor rgb="FFC6EFCE"/>
        </patternFill>
      </fill>
    </dxf>
    <dxf>
      <font>
        <color rgb="FF9C0006"/>
      </font>
      <fill>
        <patternFill>
          <bgColor rgb="FFFFC7CE"/>
        </patternFill>
      </fill>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6" formatCode="[$-409]d\-mmm\-yy;@"/>
      <alignment horizontal="center" vertical="center" textRotation="0" indent="0" justifyLastLine="0" shrinkToFit="0" readingOrder="0"/>
    </dxf>
    <dxf>
      <alignment horizontal="center" vertical="center" textRotation="0" indent="0" justifyLastLine="0" shrinkToFit="0" readingOrder="0"/>
    </dxf>
    <dxf>
      <border outline="0">
        <bottom style="thin">
          <color indexed="64"/>
        </bottom>
      </border>
    </dxf>
    <dxf>
      <alignment horizontal="center" vertical="center" textRotation="0"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F760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1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2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2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2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1.xml"/><Relationship Id="rId1" Type="http://schemas.microsoft.com/office/2011/relationships/chartStyle" Target="style41.xml"/></Relationships>
</file>

<file path=xl/charts/_rels/chart28.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2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3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3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3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3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3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3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3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3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3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4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4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4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43.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44.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45.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46.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4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4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49.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50.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51.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5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5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5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55.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56.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57.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58.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1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Ex2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21.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22.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23.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24.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25.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26.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27.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28.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Ex29.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30.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31.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Ex32.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Ex33.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Ex34.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35.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Ex36.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Ex37.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Ex38.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Ex39.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Ex40.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41.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Ex42.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Ex43.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Ex44.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Ex45.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Ex46.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Ex47.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Ex48.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Ex49.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Ex50.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Ex51.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Ex52.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Ex5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Ex5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Ex5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Ex5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Ex5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Ex5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Ex59.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Ex60.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Ex61.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Ex62.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Ex63.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Ex64.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Ex65.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Ex66.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Ex67.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68.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Ex69.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Ex70.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Ex7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Ex7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Ex7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Ex7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Ex7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Ex7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Ex77.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Ex78.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Ex79.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Ex80.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Ex81.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Ex82.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Ex83.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Ex84.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Ex85.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Ex86.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Ex87.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Ex88.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Ex89.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Ex90.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Ex91.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Ex92.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Ex93.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Ex94.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Ex95.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Ex96.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Ex97.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Ex98.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Ex99.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Ex100.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TN</c:v>
          </c:tx>
          <c:spPr>
            <a:pattFill prst="pct50">
              <a:fgClr>
                <a:schemeClr val="accent5">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Tables!$AN$38:$AN$43</c:f>
              <c:numCache>
                <c:formatCode>0.00</c:formatCode>
                <c:ptCount val="6"/>
                <c:pt idx="0">
                  <c:v>74.188807335578403</c:v>
                </c:pt>
                <c:pt idx="1">
                  <c:v>72.119840244999565</c:v>
                </c:pt>
                <c:pt idx="2">
                  <c:v>49.299104372202507</c:v>
                </c:pt>
                <c:pt idx="3">
                  <c:v>61.624622291402105</c:v>
                </c:pt>
                <c:pt idx="4">
                  <c:v>32.784900012942927</c:v>
                </c:pt>
                <c:pt idx="5">
                  <c:v>81.040361954533239</c:v>
                </c:pt>
              </c:numCache>
            </c:numRef>
          </c:val>
          <c:extLst>
            <c:ext xmlns:c16="http://schemas.microsoft.com/office/drawing/2014/chart" uri="{C3380CC4-5D6E-409C-BE32-E72D297353CC}">
              <c16:uniqueId val="{00000000-ABEB-4D7E-8F63-3032796F818D}"/>
            </c:ext>
          </c:extLst>
        </c:ser>
        <c:ser>
          <c:idx val="1"/>
          <c:order val="1"/>
          <c:tx>
            <c:v>TP</c:v>
          </c:tx>
          <c:spPr>
            <a:pattFill prst="pct20">
              <a:fgClr>
                <a:schemeClr val="accent3">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Tables!$AO$38:$AO$43</c:f>
              <c:numCache>
                <c:formatCode>0.00</c:formatCode>
                <c:ptCount val="6"/>
                <c:pt idx="0">
                  <c:v>62.151794616889013</c:v>
                </c:pt>
                <c:pt idx="1">
                  <c:v>42.347366790310744</c:v>
                </c:pt>
                <c:pt idx="2">
                  <c:v>-2.9404308673300861</c:v>
                </c:pt>
                <c:pt idx="3">
                  <c:v>13.127473536814298</c:v>
                </c:pt>
                <c:pt idx="4">
                  <c:v>22.408376963350769</c:v>
                </c:pt>
                <c:pt idx="5">
                  <c:v>33.005845044148742</c:v>
                </c:pt>
              </c:numCache>
            </c:numRef>
          </c:val>
          <c:extLst>
            <c:ext xmlns:c16="http://schemas.microsoft.com/office/drawing/2014/chart" uri="{C3380CC4-5D6E-409C-BE32-E72D297353CC}">
              <c16:uniqueId val="{00000001-ABEB-4D7E-8F63-3032796F81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FA1E-4DA6-8D8B-2152AF24579A}"/>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FA1E-4DA6-8D8B-2152AF24579A}"/>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57F9-436C-9E5F-5613DC6C1075}"/>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57F9-436C-9E5F-5613DC6C1075}"/>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57F9-436C-9E5F-5613DC6C1075}"/>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TIN Concentration (mg</a:t>
                </a:r>
                <a:r>
                  <a:rPr lang="en-US" sz="1100" b="1" baseline="0">
                    <a:latin typeface="Times New Roman" panose="02020603050405020304" pitchFamily="18" charset="0"/>
                    <a:cs typeface="Times New Roman" panose="02020603050405020304" pitchFamily="18" charset="0"/>
                  </a:rPr>
                  <a:t> 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44FE-4BEF-A6DC-3E867D5806C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44FE-4BEF-A6DC-3E867D5806C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44FE-4BEF-A6DC-3E867D5806C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7F74-4F71-A663-431DDF70851E}"/>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7F74-4F71-A663-431DDF70851E}"/>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3D10-4E9D-A194-52816C3F9CB8}"/>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3D10-4E9D-A194-52816C3F9CB8}"/>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9A43-451A-97DA-31D2158C8DA2}"/>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9A43-451A-97DA-31D2158C8DA2}"/>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9A43-451A-97DA-31D2158C8DA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NH4-N Concentration (mg</a:t>
                </a:r>
                <a:r>
                  <a:rPr lang="en-US" sz="1100" b="1" baseline="0">
                    <a:latin typeface="Times New Roman" panose="02020603050405020304" pitchFamily="18" charset="0"/>
                    <a:cs typeface="Times New Roman" panose="02020603050405020304" pitchFamily="18" charset="0"/>
                  </a:rPr>
                  <a:t> NH4-N/L)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F6E0-4154-860B-AC43721CC12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F6E0-4154-860B-AC43721CC123}"/>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F6E0-4154-860B-AC43721CC12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BA86-495E-A015-2E766F60614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BA86-495E-A015-2E766F606143}"/>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BA86-495E-A015-2E766F60614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NO3-N Concentration (mg</a:t>
                </a:r>
                <a:r>
                  <a:rPr lang="en-US" sz="1100" b="1" baseline="0">
                    <a:latin typeface="Times New Roman" panose="02020603050405020304" pitchFamily="18" charset="0"/>
                    <a:cs typeface="Times New Roman" panose="02020603050405020304" pitchFamily="18" charset="0"/>
                  </a:rPr>
                  <a:t> NO3-N/L)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B68B-4D41-8871-31FA277C75D6}"/>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B68B-4D41-8871-31FA277C75D6}"/>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B68B-4D41-8871-31FA277C75D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439E-4327-A11D-576CA6278B7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439E-4327-A11D-576CA6278B7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439E-4327-A11D-576CA6278B7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SO4 Concentration (mg</a:t>
                </a:r>
                <a:r>
                  <a:rPr lang="en-US" sz="1100" b="1" baseline="0">
                    <a:latin typeface="Times New Roman" panose="02020603050405020304" pitchFamily="18" charset="0"/>
                    <a:cs typeface="Times New Roman" panose="02020603050405020304" pitchFamily="18" charset="0"/>
                  </a:rPr>
                  <a:t> SO4/L)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E76C-4EFC-9017-F91D6C685552}"/>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E76C-4EFC-9017-F91D6C685552}"/>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E76C-4EFC-9017-F91D6C68555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Figures!$D$305:$J$305</c:f>
              <c:numCache>
                <c:formatCode>General</c:formatCode>
                <c:ptCount val="7"/>
                <c:pt idx="0">
                  <c:v>7.61</c:v>
                </c:pt>
                <c:pt idx="1">
                  <c:v>7.78</c:v>
                </c:pt>
                <c:pt idx="2">
                  <c:v>7.75</c:v>
                </c:pt>
                <c:pt idx="3">
                  <c:v>7.8</c:v>
                </c:pt>
                <c:pt idx="4">
                  <c:v>7.74</c:v>
                </c:pt>
                <c:pt idx="5">
                  <c:v>7.91</c:v>
                </c:pt>
                <c:pt idx="6">
                  <c:v>7.95</c:v>
                </c:pt>
              </c:numCache>
            </c:numRef>
          </c:val>
          <c:smooth val="0"/>
          <c:extLst>
            <c:ext xmlns:c16="http://schemas.microsoft.com/office/drawing/2014/chart" uri="{C3380CC4-5D6E-409C-BE32-E72D297353CC}">
              <c16:uniqueId val="{00000000-479E-412B-9B48-29156F5877B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Figures!$D$306:$J$306</c:f>
              <c:numCache>
                <c:formatCode>General</c:formatCode>
                <c:ptCount val="7"/>
                <c:pt idx="0">
                  <c:v>7.18</c:v>
                </c:pt>
                <c:pt idx="1">
                  <c:v>7.09</c:v>
                </c:pt>
                <c:pt idx="2">
                  <c:v>6.98</c:v>
                </c:pt>
                <c:pt idx="3">
                  <c:v>7.07</c:v>
                </c:pt>
                <c:pt idx="4">
                  <c:v>7.1300000000000008</c:v>
                </c:pt>
                <c:pt idx="5">
                  <c:v>7.19</c:v>
                </c:pt>
                <c:pt idx="6">
                  <c:v>7.43</c:v>
                </c:pt>
              </c:numCache>
            </c:numRef>
          </c:val>
          <c:smooth val="0"/>
          <c:extLst>
            <c:ext xmlns:c16="http://schemas.microsoft.com/office/drawing/2014/chart" uri="{C3380CC4-5D6E-409C-BE32-E72D297353CC}">
              <c16:uniqueId val="{00000001-479E-412B-9B48-29156F5877B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Figures!$D$307:$J$307</c:f>
              <c:numCache>
                <c:formatCode>General</c:formatCode>
                <c:ptCount val="7"/>
                <c:pt idx="0">
                  <c:v>7.47</c:v>
                </c:pt>
                <c:pt idx="1">
                  <c:v>7.3949999999999996</c:v>
                </c:pt>
                <c:pt idx="2">
                  <c:v>7.32</c:v>
                </c:pt>
                <c:pt idx="3">
                  <c:v>7.22</c:v>
                </c:pt>
                <c:pt idx="4">
                  <c:v>7.12</c:v>
                </c:pt>
                <c:pt idx="5">
                  <c:v>7.48</c:v>
                </c:pt>
                <c:pt idx="6">
                  <c:v>7.45</c:v>
                </c:pt>
              </c:numCache>
            </c:numRef>
          </c:val>
          <c:smooth val="0"/>
          <c:extLst>
            <c:ext xmlns:c16="http://schemas.microsoft.com/office/drawing/2014/chart" uri="{C3380CC4-5D6E-409C-BE32-E72D297353CC}">
              <c16:uniqueId val="{00000002-479E-412B-9B48-29156F5877B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baseline="0">
                    <a:latin typeface="Times New Roman" panose="02020603050405020304" pitchFamily="18" charset="0"/>
                    <a:cs typeface="Times New Roman" panose="02020603050405020304" pitchFamily="18" charset="0"/>
                  </a:rPr>
                  <a:t>pH</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5C30-4CBC-BE03-5FA1957D823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5C30-4CBC-BE03-5FA1957D823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5C30-4CBC-BE03-5FA1957D82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E787-4193-8DF7-05545E478234}"/>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E787-4193-8DF7-05545E478234}"/>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E787-4193-8DF7-05545E47823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COD Concentration (mg</a:t>
                </a:r>
                <a:r>
                  <a:rPr lang="en-US" sz="1100" b="1" baseline="0">
                    <a:latin typeface="Times New Roman" panose="02020603050405020304" pitchFamily="18" charset="0"/>
                    <a:cs typeface="Times New Roman" panose="02020603050405020304" pitchFamily="18" charset="0"/>
                  </a:rPr>
                  <a:t> COD/L)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CBA</a:t>
            </a:r>
          </a:p>
        </c:rich>
      </c:tx>
      <c:layout>
        <c:manualLayout>
          <c:xMode val="edge"/>
          <c:yMode val="edge"/>
          <c:x val="0.47610468028866043"/>
          <c:y val="3.774325079349984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0.10807507439680143"/>
          <c:w val="0.79935495316637917"/>
          <c:h val="0.7391935426350138"/>
        </c:manualLayout>
      </c:layout>
      <c:scatterChart>
        <c:scatterStyle val="lineMarker"/>
        <c:varyColors val="0"/>
        <c:ser>
          <c:idx val="0"/>
          <c:order val="0"/>
          <c:tx>
            <c:v>CBA</c:v>
          </c:tx>
          <c:spPr>
            <a:ln w="25400" cap="rnd">
              <a:noFill/>
              <a:round/>
            </a:ln>
            <a:effectLst/>
          </c:spPr>
          <c:marker>
            <c:symbol val="circle"/>
            <c:size val="8"/>
            <c:spPr>
              <a:solidFill>
                <a:srgbClr val="0070C0"/>
              </a:solidFill>
              <a:ln w="9525">
                <a:noFill/>
              </a:ln>
              <a:effectLst/>
            </c:spPr>
          </c:marker>
          <c:trendline>
            <c:spPr>
              <a:ln w="31750" cap="rnd">
                <a:solidFill>
                  <a:srgbClr val="0070C0"/>
                </a:solidFill>
                <a:prstDash val="sysDot"/>
              </a:ln>
              <a:effectLst/>
            </c:spPr>
            <c:trendlineType val="log"/>
            <c:dispRSqr val="1"/>
            <c:dispEq val="1"/>
            <c:trendlineLbl>
              <c:layout>
                <c:manualLayout>
                  <c:x val="4.1443575934078437E-4"/>
                  <c:y val="0.22658174930556382"/>
                </c:manualLayout>
              </c:layout>
              <c:numFmt formatCode="General" sourceLinked="0"/>
              <c:spPr>
                <a:noFill/>
                <a:ln w="9525">
                  <a:solidFill>
                    <a:schemeClr val="tx1"/>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C55F-4987-A64D-270A8ADC60C4}"/>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 Inorganic</a:t>
                </a:r>
                <a:r>
                  <a:rPr lang="en-US" sz="1400" b="1" baseline="0">
                    <a:latin typeface="Times New Roman" panose="02020603050405020304" pitchFamily="18" charset="0"/>
                    <a:cs typeface="Times New Roman" panose="02020603050405020304" pitchFamily="18" charset="0"/>
                  </a:rPr>
                  <a:t>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6579142247702203"/>
              <c:y val="0.925779135610212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2.7123809108890628E-2"/>
              <c:y val="9.5806672567968237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legendEntry>
        <c:idx val="1"/>
        <c:delete val="1"/>
      </c:legendEntry>
      <c:layout>
        <c:manualLayout>
          <c:xMode val="edge"/>
          <c:yMode val="edge"/>
          <c:x val="0.1346903996219114"/>
          <c:y val="0.12262910965553588"/>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19707510691361"/>
          <c:y val="4.2775684232633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196652823677538"/>
          <c:y val="0.11310750783593472"/>
          <c:w val="0.79935495316637917"/>
          <c:h val="0.73416110919588051"/>
        </c:manualLayout>
      </c:layout>
      <c:scatterChart>
        <c:scatterStyle val="lineMarker"/>
        <c:varyColors val="0"/>
        <c:ser>
          <c:idx val="1"/>
          <c:order val="0"/>
          <c:tx>
            <c:v>PBA</c:v>
          </c:tx>
          <c:spPr>
            <a:ln w="25400" cap="rnd">
              <a:noFill/>
              <a:round/>
            </a:ln>
            <a:effectLst/>
          </c:spPr>
          <c:marker>
            <c:symbol val="circle"/>
            <c:size val="8"/>
            <c:spPr>
              <a:solidFill>
                <a:srgbClr val="F76015"/>
              </a:solidFill>
              <a:ln w="9525">
                <a:noFill/>
              </a:ln>
              <a:effectLst/>
            </c:spPr>
          </c:marker>
          <c:trendline>
            <c:spPr>
              <a:ln w="31750" cap="rnd">
                <a:solidFill>
                  <a:srgbClr val="F76015"/>
                </a:solidFill>
                <a:prstDash val="sysDot"/>
              </a:ln>
              <a:effectLst/>
            </c:spPr>
            <c:trendlineType val="log"/>
            <c:dispRSqr val="1"/>
            <c:dispEq val="1"/>
            <c:trendlineLbl>
              <c:layout>
                <c:manualLayout>
                  <c:x val="6.9994624305853848E-3"/>
                  <c:y val="0.2017108022162665"/>
                </c:manualLayout>
              </c:layout>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y = 3.8629ln(x) - 3.4619</a:t>
                    </a:r>
                    <a:br>
                      <a:rPr lang="en-US" sz="1400" baseline="0">
                        <a:latin typeface="Times New Roman" panose="02020603050405020304" pitchFamily="18" charset="0"/>
                        <a:cs typeface="Times New Roman" panose="02020603050405020304" pitchFamily="18" charset="0"/>
                      </a:rPr>
                    </a:br>
                    <a:r>
                      <a:rPr lang="en-US" sz="1400" baseline="0">
                        <a:latin typeface="Times New Roman" panose="02020603050405020304" pitchFamily="18" charset="0"/>
                        <a:cs typeface="Times New Roman" panose="02020603050405020304" pitchFamily="18" charset="0"/>
                      </a:rPr>
                      <a:t>R² = 0.7487</a:t>
                    </a:r>
                    <a:endParaRPr lang="en-US" sz="1400">
                      <a:latin typeface="Times New Roman" panose="02020603050405020304" pitchFamily="18" charset="0"/>
                      <a:cs typeface="Times New Roman" panose="02020603050405020304" pitchFamily="18" charset="0"/>
                    </a:endParaRPr>
                  </a:p>
                </c:rich>
              </c:tx>
              <c:numFmt formatCode="General" sourceLinked="0"/>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3-8C2F-4ECA-AC50-ACFB1936D638}"/>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a:t>
                </a:r>
                <a:r>
                  <a:rPr lang="en-US" sz="1400" b="1" baseline="0">
                    <a:latin typeface="Times New Roman" panose="02020603050405020304" pitchFamily="18" charset="0"/>
                    <a:cs typeface="Times New Roman" panose="02020603050405020304" pitchFamily="18" charset="0"/>
                  </a:rPr>
                  <a:t> Inorganic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5781932009043507"/>
              <c:y val="0.9333308866851421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3.044014354460535E-2"/>
              <c:y val="8.8144847862641096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1"/>
        <c:delete val="1"/>
      </c:legendEntry>
      <c:layout>
        <c:manualLayout>
          <c:xMode val="edge"/>
          <c:yMode val="edge"/>
          <c:x val="0.1377940231083524"/>
          <c:y val="0.12766154309466918"/>
          <c:w val="0.13725603731909589"/>
          <c:h val="7.00267963886713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CBA</a:t>
            </a:r>
          </a:p>
        </c:rich>
      </c:tx>
      <c:layout>
        <c:manualLayout>
          <c:xMode val="edge"/>
          <c:yMode val="edge"/>
          <c:x val="0.47610468028866043"/>
          <c:y val="3.774325079349984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0.10807507439680143"/>
          <c:w val="0.79935495316637917"/>
          <c:h val="0.7391935426350138"/>
        </c:manualLayout>
      </c:layout>
      <c:scatterChart>
        <c:scatterStyle val="lineMarker"/>
        <c:varyColors val="0"/>
        <c:ser>
          <c:idx val="0"/>
          <c:order val="0"/>
          <c:tx>
            <c:v>CBA</c:v>
          </c:tx>
          <c:spPr>
            <a:ln w="25400" cap="rnd">
              <a:noFill/>
              <a:round/>
            </a:ln>
            <a:effectLst/>
          </c:spPr>
          <c:marker>
            <c:symbol val="circle"/>
            <c:size val="8"/>
            <c:spPr>
              <a:solidFill>
                <a:srgbClr val="0070C0"/>
              </a:solidFill>
              <a:ln w="9525">
                <a:noFill/>
              </a:ln>
              <a:effectLst/>
            </c:spPr>
          </c:marker>
          <c:trendline>
            <c:spPr>
              <a:ln w="31750" cap="rnd">
                <a:solidFill>
                  <a:srgbClr val="0070C0"/>
                </a:solidFill>
                <a:prstDash val="sysDot"/>
              </a:ln>
              <a:effectLst/>
            </c:spPr>
            <c:trendlineType val="linear"/>
            <c:dispRSqr val="1"/>
            <c:dispEq val="1"/>
            <c:trendlineLbl>
              <c:layout>
                <c:manualLayout>
                  <c:x val="4.1443575934078437E-4"/>
                  <c:y val="0.22658174930556382"/>
                </c:manualLayout>
              </c:layout>
              <c:numFmt formatCode="General" sourceLinked="0"/>
              <c:spPr>
                <a:noFill/>
                <a:ln w="9525">
                  <a:solidFill>
                    <a:schemeClr val="tx1"/>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D762-4D02-9E7B-4375CF494D94}"/>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 Inorganic</a:t>
                </a:r>
                <a:r>
                  <a:rPr lang="en-US" sz="1400" b="1" baseline="0">
                    <a:latin typeface="Times New Roman" panose="02020603050405020304" pitchFamily="18" charset="0"/>
                    <a:cs typeface="Times New Roman" panose="02020603050405020304" pitchFamily="18" charset="0"/>
                  </a:rPr>
                  <a:t>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6579142247702203"/>
              <c:y val="0.925779135610212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2.7123809108890628E-2"/>
              <c:y val="9.5806672567968237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legendEntry>
        <c:idx val="1"/>
        <c:delete val="1"/>
      </c:legendEntry>
      <c:layout>
        <c:manualLayout>
          <c:xMode val="edge"/>
          <c:yMode val="edge"/>
          <c:x val="0.1346903996219114"/>
          <c:y val="0.12262910965553588"/>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19707510691361"/>
          <c:y val="4.2775684232633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196652823677538"/>
          <c:y val="0.11310750783593472"/>
          <c:w val="0.79935495316637917"/>
          <c:h val="0.73416110919588051"/>
        </c:manualLayout>
      </c:layout>
      <c:scatterChart>
        <c:scatterStyle val="lineMarker"/>
        <c:varyColors val="0"/>
        <c:ser>
          <c:idx val="1"/>
          <c:order val="0"/>
          <c:tx>
            <c:v>PBA</c:v>
          </c:tx>
          <c:spPr>
            <a:ln w="25400" cap="rnd">
              <a:noFill/>
              <a:round/>
            </a:ln>
            <a:effectLst/>
          </c:spPr>
          <c:marker>
            <c:symbol val="circle"/>
            <c:size val="8"/>
            <c:spPr>
              <a:solidFill>
                <a:srgbClr val="F76015"/>
              </a:solidFill>
              <a:ln w="9525">
                <a:noFill/>
              </a:ln>
              <a:effectLst/>
            </c:spPr>
          </c:marker>
          <c:trendline>
            <c:spPr>
              <a:ln w="31750" cap="rnd">
                <a:solidFill>
                  <a:srgbClr val="F76015"/>
                </a:solidFill>
                <a:prstDash val="sysDot"/>
              </a:ln>
              <a:effectLst/>
            </c:spPr>
            <c:trendlineType val="linear"/>
            <c:dispRSqr val="1"/>
            <c:dispEq val="1"/>
            <c:trendlineLbl>
              <c:layout>
                <c:manualLayout>
                  <c:x val="1.1881343143328131E-2"/>
                  <c:y val="0.25129249513263746"/>
                </c:manualLayout>
              </c:layout>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y = 3.8629ln(x) - 3.4619</a:t>
                    </a:r>
                    <a:br>
                      <a:rPr lang="en-US" sz="1400" baseline="0">
                        <a:latin typeface="Times New Roman" panose="02020603050405020304" pitchFamily="18" charset="0"/>
                        <a:cs typeface="Times New Roman" panose="02020603050405020304" pitchFamily="18" charset="0"/>
                      </a:rPr>
                    </a:br>
                    <a:r>
                      <a:rPr lang="en-US" sz="1400" baseline="0">
                        <a:latin typeface="Times New Roman" panose="02020603050405020304" pitchFamily="18" charset="0"/>
                        <a:cs typeface="Times New Roman" panose="02020603050405020304" pitchFamily="18" charset="0"/>
                      </a:rPr>
                      <a:t>R² = 0.7487</a:t>
                    </a:r>
                    <a:endParaRPr lang="en-US" sz="1400">
                      <a:latin typeface="Times New Roman" panose="02020603050405020304" pitchFamily="18" charset="0"/>
                      <a:cs typeface="Times New Roman" panose="02020603050405020304" pitchFamily="18" charset="0"/>
                    </a:endParaRPr>
                  </a:p>
                </c:rich>
              </c:tx>
              <c:numFmt formatCode="General" sourceLinked="0"/>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80E7-4FD2-85C0-245E4B70ED27}"/>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a:t>
                </a:r>
                <a:r>
                  <a:rPr lang="en-US" sz="1400" b="1" baseline="0">
                    <a:latin typeface="Times New Roman" panose="02020603050405020304" pitchFamily="18" charset="0"/>
                    <a:cs typeface="Times New Roman" panose="02020603050405020304" pitchFamily="18" charset="0"/>
                  </a:rPr>
                  <a:t> Inorganic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5781932009043507"/>
              <c:y val="0.9333308866851421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3.044014354460535E-2"/>
              <c:y val="8.8144847862641096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1"/>
        <c:delete val="1"/>
      </c:legendEntry>
      <c:layout>
        <c:manualLayout>
          <c:xMode val="edge"/>
          <c:yMode val="edge"/>
          <c:x val="0.1377940231083524"/>
          <c:y val="0.12766154309466918"/>
          <c:w val="0.13725603731909589"/>
          <c:h val="7.00267963886713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2-3629-444C-B8FA-CCED09B5968B}"/>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A286-423B-A1F2-3B9E51F2C195}"/>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286-423B-A1F2-3B9E51F2C19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0-3629-444C-B8FA-CCED09B5968B}"/>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2592913385826767"/>
              <c:y val="0.901049159387247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TIN Overall Average Load Reduction (%)</a:t>
                </a:r>
              </a:p>
            </c:rich>
          </c:tx>
          <c:layout>
            <c:manualLayout>
              <c:xMode val="edge"/>
              <c:yMode val="edge"/>
              <c:x val="4.1354986876640423E-2"/>
              <c:y val="0.2353912321626036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7949422699678"/>
          <c:y val="0.18165919632399946"/>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5614-4B0F-93A2-D80584A53762}"/>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5614-4B0F-93A2-D80584A53762}"/>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5614-4B0F-93A2-D80584A5376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5614-4B0F-93A2-D80584A537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endParaRPr lang="en-US">
                  <a:latin typeface="Arial" panose="020B0604020202020204" pitchFamily="34" charset="0"/>
                  <a:cs typeface="Arial" panose="020B0604020202020204" pitchFamily="34" charset="0"/>
                </a:endParaRPr>
              </a:p>
            </c:rich>
          </c:tx>
          <c:layout>
            <c:manualLayout>
              <c:xMode val="edge"/>
              <c:yMode val="edge"/>
              <c:x val="0.52949293959614285"/>
              <c:y val="0.913061106140540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6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TP Overall Average Load Reduction (%)</a:t>
                </a:r>
              </a:p>
            </c:rich>
          </c:tx>
          <c:layout>
            <c:manualLayout>
              <c:xMode val="edge"/>
              <c:yMode val="edge"/>
              <c:x val="5.0812919724382129E-2"/>
              <c:y val="0.2387556286274210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alpha val="99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CBA</a:t>
            </a:r>
          </a:p>
        </c:rich>
      </c:tx>
      <c:layout>
        <c:manualLayout>
          <c:xMode val="edge"/>
          <c:yMode val="edge"/>
          <c:x val="0.47610468028866043"/>
          <c:y val="3.774325079349984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0.10807507439680143"/>
          <c:w val="0.79935495316637917"/>
          <c:h val="0.7391935426350138"/>
        </c:manualLayout>
      </c:layout>
      <c:scatterChart>
        <c:scatterStyle val="lineMarker"/>
        <c:varyColors val="0"/>
        <c:ser>
          <c:idx val="0"/>
          <c:order val="0"/>
          <c:tx>
            <c:v>CBA</c:v>
          </c:tx>
          <c:spPr>
            <a:ln w="25400" cap="rnd">
              <a:noFill/>
              <a:round/>
            </a:ln>
            <a:effectLst/>
          </c:spPr>
          <c:marker>
            <c:symbol val="circle"/>
            <c:size val="8"/>
            <c:spPr>
              <a:solidFill>
                <a:srgbClr val="0070C0"/>
              </a:solidFill>
              <a:ln w="9525">
                <a:noFill/>
              </a:ln>
              <a:effectLst/>
            </c:spPr>
          </c:marker>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og"/>
            <c:dispRSqr val="1"/>
            <c:dispEq val="1"/>
            <c:trendlineLbl>
              <c:layout>
                <c:manualLayout>
                  <c:x val="1.7071722334816769E-2"/>
                  <c:y val="0.1700619619568019"/>
                </c:manualLayout>
              </c:layout>
              <c:numFmt formatCode="General" sourceLinked="0"/>
              <c:spPr>
                <a:noFill/>
                <a:ln>
                  <a:solidFill>
                    <a:sysClr val="windowText" lastClr="000000"/>
                  </a:solidFill>
                </a:ln>
                <a:effectLst/>
              </c:spPr>
              <c:txPr>
                <a:bodyPr rot="0" spcFirstLastPara="1" vertOverflow="ellipsis" vert="horz" wrap="square" anchor="ctr" anchorCtr="1"/>
                <a:lstStyle/>
                <a:p>
                  <a:pPr algn="ctr" rtl="0">
                    <a:defRPr lang="en-US" sz="1400" b="0" i="0" u="none" strike="noStrike" kern="120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(Tables_TN!$M$7,Tables_TN!$M$9:$M$11,Tables_TN!$M$13:$M$21)</c:f>
              <c:numCache>
                <c:formatCode>0</c:formatCode>
                <c:ptCount val="13"/>
                <c:pt idx="0">
                  <c:v>10.370671180363377</c:v>
                </c:pt>
                <c:pt idx="1">
                  <c:v>3.7874135142697409</c:v>
                </c:pt>
                <c:pt idx="2">
                  <c:v>9.0294534982147905</c:v>
                </c:pt>
                <c:pt idx="3">
                  <c:v>6.9437420945194095</c:v>
                </c:pt>
                <c:pt idx="4">
                  <c:v>10.821426791501052</c:v>
                </c:pt>
                <c:pt idx="5">
                  <c:v>6.713223526825213</c:v>
                </c:pt>
                <c:pt idx="6">
                  <c:v>17.493231448613663</c:v>
                </c:pt>
                <c:pt idx="7">
                  <c:v>9.4361879838017284</c:v>
                </c:pt>
                <c:pt idx="8">
                  <c:v>10.547376759821281</c:v>
                </c:pt>
                <c:pt idx="9">
                  <c:v>11.215215045379082</c:v>
                </c:pt>
                <c:pt idx="10">
                  <c:v>32.885739621759178</c:v>
                </c:pt>
                <c:pt idx="11">
                  <c:v>36.606069760134204</c:v>
                </c:pt>
                <c:pt idx="12">
                  <c:v>18.480102700338307</c:v>
                </c:pt>
              </c:numCache>
            </c:numRef>
          </c:xVal>
          <c:yVal>
            <c:numRef>
              <c:f>(Tables_TN!$AC$7,Tables_TN!$AC$9:$AC$11,Tables_TN!$AC$13:$AC$21)</c:f>
              <c:numCache>
                <c:formatCode>0</c:formatCode>
                <c:ptCount val="13"/>
                <c:pt idx="0">
                  <c:v>10.675156646579081</c:v>
                </c:pt>
                <c:pt idx="1">
                  <c:v>4.2647707698838779</c:v>
                </c:pt>
                <c:pt idx="2">
                  <c:v>8.8323851273423681</c:v>
                </c:pt>
                <c:pt idx="3">
                  <c:v>7.1329765790201805</c:v>
                </c:pt>
                <c:pt idx="4">
                  <c:v>10.926943958662255</c:v>
                </c:pt>
                <c:pt idx="5">
                  <c:v>4.7808500481706462</c:v>
                </c:pt>
                <c:pt idx="6">
                  <c:v>16.609674431124592</c:v>
                </c:pt>
                <c:pt idx="7">
                  <c:v>9.7925544402034479</c:v>
                </c:pt>
                <c:pt idx="8">
                  <c:v>12.497979099812282</c:v>
                </c:pt>
                <c:pt idx="9">
                  <c:v>13.636188228899872</c:v>
                </c:pt>
                <c:pt idx="10">
                  <c:v>22.045028609841257</c:v>
                </c:pt>
                <c:pt idx="11">
                  <c:v>19.709383578132734</c:v>
                </c:pt>
                <c:pt idx="12">
                  <c:v>10.190123239697028</c:v>
                </c:pt>
              </c:numCache>
            </c:numRef>
          </c:yVal>
          <c:smooth val="0"/>
          <c:extLst>
            <c:ext xmlns:c16="http://schemas.microsoft.com/office/drawing/2014/chart" uri="{C3380CC4-5D6E-409C-BE32-E72D297353CC}">
              <c16:uniqueId val="{00000001-C228-464B-B134-2DBAEC1EAAF6}"/>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baseline="0">
                    <a:latin typeface="Times New Roman" panose="02020603050405020304" pitchFamily="18" charset="0"/>
                    <a:cs typeface="Times New Roman" panose="02020603050405020304" pitchFamily="18" charset="0"/>
                  </a:rPr>
                  <a:t>NOx-N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31683581806105821"/>
              <c:y val="0.93625382751688235"/>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NOx-N Removal Rate (mg/L-day)</a:t>
                </a:r>
              </a:p>
            </c:rich>
          </c:tx>
          <c:layout>
            <c:manualLayout>
              <c:xMode val="edge"/>
              <c:yMode val="edge"/>
              <c:x val="2.8719628966609283E-2"/>
              <c:y val="0.27975218162447579"/>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legendEntry>
        <c:idx val="1"/>
        <c:delete val="1"/>
      </c:legendEntry>
      <c:legendEntry>
        <c:idx val="2"/>
        <c:delete val="1"/>
      </c:legendEntry>
      <c:layout>
        <c:manualLayout>
          <c:xMode val="edge"/>
          <c:yMode val="edge"/>
          <c:x val="0.1346903996219114"/>
          <c:y val="0.12262910965553588"/>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19707510691361"/>
          <c:y val="4.2775684232633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196652823677538"/>
          <c:y val="0.11310750783593472"/>
          <c:w val="0.79935495316637917"/>
          <c:h val="0.73416110919588051"/>
        </c:manualLayout>
      </c:layout>
      <c:scatterChart>
        <c:scatterStyle val="lineMarker"/>
        <c:varyColors val="0"/>
        <c:ser>
          <c:idx val="1"/>
          <c:order val="0"/>
          <c:tx>
            <c:v>PBA</c:v>
          </c:tx>
          <c:spPr>
            <a:ln w="25400" cap="rnd">
              <a:noFill/>
              <a:round/>
            </a:ln>
            <a:effectLst/>
          </c:spPr>
          <c:marker>
            <c:symbol val="circle"/>
            <c:size val="8"/>
            <c:spPr>
              <a:solidFill>
                <a:srgbClr val="F76015"/>
              </a:solidFill>
              <a:ln w="9525">
                <a:noFill/>
              </a:ln>
              <a:effectLst/>
            </c:spPr>
          </c:marker>
          <c:trendline>
            <c:spPr>
              <a:ln w="19050" cap="rnd">
                <a:solidFill>
                  <a:schemeClr val="accent2"/>
                </a:solidFill>
                <a:prstDash val="sysDot"/>
              </a:ln>
              <a:effectLst/>
            </c:spPr>
            <c:trendlineType val="log"/>
            <c:dispRSqr val="1"/>
            <c:dispEq val="1"/>
            <c:trendlineLbl>
              <c:layout>
                <c:manualLayout>
                  <c:x val="-2.6985629775250409E-4"/>
                  <c:y val="0.19988144762640445"/>
                </c:manualLayout>
              </c:layout>
              <c:numFmt formatCode="General" sourceLinked="0"/>
              <c:spPr>
                <a:noFill/>
                <a:ln>
                  <a:solidFill>
                    <a:sysClr val="windowText" lastClr="000000"/>
                  </a:solidFill>
                </a:ln>
                <a:effectLst/>
              </c:spPr>
              <c:txPr>
                <a:bodyPr rot="0" spcFirstLastPara="1" vertOverflow="ellipsis" vert="horz" wrap="square" anchor="ctr" anchorCtr="1"/>
                <a:lstStyle/>
                <a:p>
                  <a:pPr algn="ctr" rtl="0">
                    <a:defRPr lang="en-US" sz="1400" b="0" i="0" u="none" strike="noStrike" kern="120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(Tables_TN!$O$7,Tables_TN!$O$9:$O$17,Tables_TN!$O$19:$O$20)</c:f>
              <c:numCache>
                <c:formatCode>0</c:formatCode>
                <c:ptCount val="12"/>
                <c:pt idx="0">
                  <c:v>10.370671180363377</c:v>
                </c:pt>
                <c:pt idx="1">
                  <c:v>3.7874135142697409</c:v>
                </c:pt>
                <c:pt idx="2">
                  <c:v>9.0294534982147905</c:v>
                </c:pt>
                <c:pt idx="3">
                  <c:v>6.9437420945194095</c:v>
                </c:pt>
                <c:pt idx="4">
                  <c:v>12.921893763389486</c:v>
                </c:pt>
                <c:pt idx="5">
                  <c:v>10.821426791501052</c:v>
                </c:pt>
                <c:pt idx="6">
                  <c:v>6.713223526825213</c:v>
                </c:pt>
                <c:pt idx="7">
                  <c:v>17.493231448613663</c:v>
                </c:pt>
                <c:pt idx="8">
                  <c:v>9.4361879838017284</c:v>
                </c:pt>
                <c:pt idx="9">
                  <c:v>10.547376759821281</c:v>
                </c:pt>
                <c:pt idx="10">
                  <c:v>32.885739621759178</c:v>
                </c:pt>
                <c:pt idx="11">
                  <c:v>36.606069760134204</c:v>
                </c:pt>
              </c:numCache>
            </c:numRef>
          </c:xVal>
          <c:yVal>
            <c:numRef>
              <c:f>(Tables_TN!$AR$7,Tables_TN!$AR$9:$AR$17,Tables_TN!$AR$19:$AR$20)</c:f>
              <c:numCache>
                <c:formatCode>0</c:formatCode>
                <c:ptCount val="12"/>
                <c:pt idx="0">
                  <c:v>7.8568611039184892</c:v>
                </c:pt>
                <c:pt idx="1">
                  <c:v>4.1711212356317766</c:v>
                </c:pt>
                <c:pt idx="2">
                  <c:v>5.9791156152976379</c:v>
                </c:pt>
                <c:pt idx="3">
                  <c:v>4.5578431019040018</c:v>
                </c:pt>
                <c:pt idx="4">
                  <c:v>8.9906684675039248</c:v>
                </c:pt>
                <c:pt idx="5">
                  <c:v>8.3582411110733918</c:v>
                </c:pt>
                <c:pt idx="6">
                  <c:v>2.8492175740076799</c:v>
                </c:pt>
                <c:pt idx="7">
                  <c:v>11.516764012027629</c:v>
                </c:pt>
                <c:pt idx="8">
                  <c:v>6.33644736839745</c:v>
                </c:pt>
                <c:pt idx="9">
                  <c:v>10.311781638684208</c:v>
                </c:pt>
                <c:pt idx="10">
                  <c:v>18.520823516427246</c:v>
                </c:pt>
                <c:pt idx="11">
                  <c:v>13.042593412216947</c:v>
                </c:pt>
              </c:numCache>
            </c:numRef>
          </c:yVal>
          <c:smooth val="0"/>
          <c:extLst xmlns:c15="http://schemas.microsoft.com/office/drawing/2012/chart">
            <c:ext xmlns:c16="http://schemas.microsoft.com/office/drawing/2014/chart" uri="{C3380CC4-5D6E-409C-BE32-E72D297353CC}">
              <c16:uniqueId val="{00000001-0D47-4DAF-9AE7-8D228F242398}"/>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baseline="0">
                    <a:latin typeface="Times New Roman" panose="02020603050405020304" pitchFamily="18" charset="0"/>
                    <a:cs typeface="Times New Roman" panose="02020603050405020304" pitchFamily="18" charset="0"/>
                  </a:rPr>
                  <a:t>NOx-N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33280869650865247"/>
              <c:y val="0.9333308987388181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NOx-N Removal Rate (mg/L-day)</a:t>
                </a:r>
              </a:p>
            </c:rich>
          </c:tx>
          <c:layout>
            <c:manualLayout>
              <c:xMode val="edge"/>
              <c:yMode val="edge"/>
              <c:x val="2.5656768387963935E-2"/>
              <c:y val="0.1945193936142556"/>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1"/>
        <c:delete val="1"/>
      </c:legendEntry>
      <c:layout>
        <c:manualLayout>
          <c:xMode val="edge"/>
          <c:yMode val="edge"/>
          <c:x val="0.1377940231083524"/>
          <c:y val="0.12766154309466918"/>
          <c:w val="0.13725603731909589"/>
          <c:h val="7.00267963886713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8AE7-4F09-B0B2-B2CA169A048D}"/>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8AE7-4F09-B0B2-B2CA169A04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6E22-4247-AC5D-494C521EB1E9}"/>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6E22-4247-AC5D-494C521EB1E9}"/>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Tables!$AM$28:$AM$33</c:f>
              <c:numCache>
                <c:formatCode>0.00</c:formatCode>
                <c:ptCount val="6"/>
                <c:pt idx="0">
                  <c:v>0.96344086021505382</c:v>
                </c:pt>
                <c:pt idx="1">
                  <c:v>0.65725958659701023</c:v>
                </c:pt>
                <c:pt idx="2">
                  <c:v>0.13051125234840311</c:v>
                </c:pt>
                <c:pt idx="3">
                  <c:v>0.5662619092582899</c:v>
                </c:pt>
                <c:pt idx="4">
                  <c:v>2.0302009629947784</c:v>
                </c:pt>
                <c:pt idx="5">
                  <c:v>3.3193966597533602</c:v>
                </c:pt>
              </c:numCache>
            </c:numRef>
          </c:val>
          <c:extLst>
            <c:ext xmlns:c16="http://schemas.microsoft.com/office/drawing/2014/chart" uri="{C3380CC4-5D6E-409C-BE32-E72D297353CC}">
              <c16:uniqueId val="{00000000-9199-444E-AB2A-4EC96970A962}"/>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Tables!$AN$28:$AN$33</c:f>
              <c:numCache>
                <c:formatCode>0.00</c:formatCode>
                <c:ptCount val="6"/>
                <c:pt idx="0">
                  <c:v>1.3643936939141841</c:v>
                </c:pt>
                <c:pt idx="1">
                  <c:v>0.88096461092196454</c:v>
                </c:pt>
                <c:pt idx="2">
                  <c:v>0.36976326817788124</c:v>
                </c:pt>
                <c:pt idx="3">
                  <c:v>0.76894365035339707</c:v>
                </c:pt>
                <c:pt idx="4">
                  <c:v>2.3117087721035379</c:v>
                </c:pt>
                <c:pt idx="5">
                  <c:v>4.0933171786244813</c:v>
                </c:pt>
              </c:numCache>
            </c:numRef>
          </c:val>
          <c:extLst>
            <c:ext xmlns:c16="http://schemas.microsoft.com/office/drawing/2014/chart" uri="{C3380CC4-5D6E-409C-BE32-E72D297353CC}">
              <c16:uniqueId val="{00000001-9199-444E-AB2A-4EC96970A9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8042-4879-B704-C393B8FBFF30}"/>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8042-4879-B704-C393B8FBFF30}"/>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solidFill>
                <a:schemeClr val="bg2">
                  <a:lumMod val="9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95B1-4B5F-B7FB-A704551A4B1E}"/>
            </c:ext>
          </c:extLst>
        </c:ser>
        <c:ser>
          <c:idx val="1"/>
          <c:order val="1"/>
          <c:tx>
            <c:v>CBA</c:v>
          </c:tx>
          <c:spPr>
            <a:ln w="28575" cap="rnd">
              <a:solidFill>
                <a:schemeClr val="accent2">
                  <a:lumMod val="75000"/>
                </a:schemeClr>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95B1-4B5F-B7FB-A704551A4B1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95B1-4B5F-B7FB-A704551A4B1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TIN Concentration (mg</a:t>
                </a:r>
                <a:r>
                  <a:rPr lang="en-US" sz="1100" b="1" baseline="0">
                    <a:latin typeface="Arial" panose="020B0604020202020204" pitchFamily="34" charset="0"/>
                    <a:cs typeface="Arial" panose="020B0604020202020204" pitchFamily="34" charset="0"/>
                  </a:rPr>
                  <a:t> N/L)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765E-4A1E-9EF0-EAA58095C69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765E-4A1E-9EF0-EAA58095C696}"/>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765E-4A1E-9EF0-EAA58095C69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TIN</c:v>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BF4F-4497-A659-64BDFF676312}"/>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BF4F-4497-A659-64BDFF676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4-BF4F-4497-A659-64BDFF67631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 Overall</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1007414698162739"/>
          <c:y val="3.5647200349956255E-2"/>
          <c:w val="0.13944181977252842"/>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TP</c:v>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F0E3-429D-8ABE-62D4D725E257}"/>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F0E3-429D-8ABE-62D4D725E2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F0E3-429D-8ABE-62D4D725E257}"/>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Overall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2867760279965008"/>
          <c:y val="4.1202755905511798E-2"/>
          <c:w val="0.11021128608923884"/>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solidFill>
                <a:schemeClr val="accent3">
                  <a:lumMod val="60000"/>
                  <a:lumOff val="40000"/>
                  <a:alpha val="98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4EB5-4C4D-AFBB-B1A6A870613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4EB5-4C4D-AFBB-B1A6A870613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4EB5-4C4D-AFBB-B1A6A87061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NH4-N Concentration (mg</a:t>
                </a:r>
                <a:r>
                  <a:rPr lang="en-US" sz="1100" b="1" baseline="0">
                    <a:latin typeface="Arial" panose="020B0604020202020204" pitchFamily="34" charset="0"/>
                    <a:cs typeface="Arial" panose="020B0604020202020204" pitchFamily="34" charset="0"/>
                  </a:rPr>
                  <a:t> NH4-N/L)</a:t>
                </a:r>
                <a:endParaRPr lang="en-US" sz="1100" b="1">
                  <a:latin typeface="Arial" panose="020B0604020202020204" pitchFamily="34" charset="0"/>
                  <a:cs typeface="Arial" panose="020B0604020202020204" pitchFamily="34"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2C02-4CD2-94DE-7281E1D866BD}"/>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2C02-4CD2-94DE-7281E1D866BD}"/>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2C02-4CD2-94DE-7281E1D866BD}"/>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2AD8-4F20-B35A-B1C687ECF3AE}"/>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2AD8-4F20-B35A-B1C687ECF3A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2AD8-4F20-B35A-B1C687ECF3A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NO3-N Concentration (mg</a:t>
                </a:r>
                <a:r>
                  <a:rPr lang="en-US" sz="1100" b="1" baseline="0">
                    <a:latin typeface="Arial" panose="020B0604020202020204" pitchFamily="34" charset="0"/>
                    <a:cs typeface="Arial" panose="020B0604020202020204" pitchFamily="34" charset="0"/>
                  </a:rPr>
                  <a:t> NO3-N/L)</a:t>
                </a:r>
                <a:endParaRPr lang="en-US" sz="1100" b="1">
                  <a:latin typeface="Arial" panose="020B0604020202020204" pitchFamily="34" charset="0"/>
                  <a:cs typeface="Arial" panose="020B0604020202020204" pitchFamily="34"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CA8A-4AEF-956D-5EA0DE99AA2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CA8A-4AEF-956D-5EA0DE99AA2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CA8A-4AEF-956D-5EA0DE99AA2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5522-4B08-A306-41B09C053E6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5522-4B08-A306-41B09C053E66}"/>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5522-4B08-A306-41B09C053E6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SO4 Concentration (mg</a:t>
                </a:r>
                <a:r>
                  <a:rPr lang="en-US" sz="1100" b="1" baseline="0">
                    <a:latin typeface="Arial" panose="020B0604020202020204" pitchFamily="34" charset="0"/>
                    <a:cs typeface="Arial" panose="020B0604020202020204" pitchFamily="34" charset="0"/>
                  </a:rPr>
                  <a:t> SO4/L)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185A-4ADD-A537-7131AA076CC1}"/>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185A-4ADD-A537-7131AA076CC1}"/>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85A-4ADD-A537-7131AA076CC1}"/>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(2)'!$D$305:$J$305</c:f>
              <c:numCache>
                <c:formatCode>General</c:formatCode>
                <c:ptCount val="7"/>
                <c:pt idx="0">
                  <c:v>7.41</c:v>
                </c:pt>
                <c:pt idx="1">
                  <c:v>7.35</c:v>
                </c:pt>
                <c:pt idx="2">
                  <c:v>7.33</c:v>
                </c:pt>
                <c:pt idx="3">
                  <c:v>7.36</c:v>
                </c:pt>
                <c:pt idx="4">
                  <c:v>7.34</c:v>
                </c:pt>
                <c:pt idx="5">
                  <c:v>7.41</c:v>
                </c:pt>
                <c:pt idx="6">
                  <c:v>7.43</c:v>
                </c:pt>
              </c:numCache>
            </c:numRef>
          </c:val>
          <c:smooth val="0"/>
          <c:extLst>
            <c:ext xmlns:c16="http://schemas.microsoft.com/office/drawing/2014/chart" uri="{C3380CC4-5D6E-409C-BE32-E72D297353CC}">
              <c16:uniqueId val="{00000000-B601-4B5C-A4CD-05215FC2966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(2)'!$D$306:$J$306</c:f>
              <c:numCache>
                <c:formatCode>General</c:formatCode>
                <c:ptCount val="7"/>
                <c:pt idx="0">
                  <c:v>7.2</c:v>
                </c:pt>
                <c:pt idx="1">
                  <c:v>7.14</c:v>
                </c:pt>
                <c:pt idx="2">
                  <c:v>7.14</c:v>
                </c:pt>
                <c:pt idx="3">
                  <c:v>7.12</c:v>
                </c:pt>
                <c:pt idx="4">
                  <c:v>7.23</c:v>
                </c:pt>
                <c:pt idx="5">
                  <c:v>7.15</c:v>
                </c:pt>
                <c:pt idx="6">
                  <c:v>7.17</c:v>
                </c:pt>
              </c:numCache>
            </c:numRef>
          </c:val>
          <c:smooth val="0"/>
          <c:extLst>
            <c:ext xmlns:c16="http://schemas.microsoft.com/office/drawing/2014/chart" uri="{C3380CC4-5D6E-409C-BE32-E72D297353CC}">
              <c16:uniqueId val="{00000001-B601-4B5C-A4CD-05215FC2966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(2)'!$D$307:$J$307</c:f>
              <c:numCache>
                <c:formatCode>General</c:formatCode>
                <c:ptCount val="7"/>
                <c:pt idx="0">
                  <c:v>7.27</c:v>
                </c:pt>
                <c:pt idx="1">
                  <c:v>7.2</c:v>
                </c:pt>
                <c:pt idx="2">
                  <c:v>7.48</c:v>
                </c:pt>
                <c:pt idx="3">
                  <c:v>7.19</c:v>
                </c:pt>
                <c:pt idx="4">
                  <c:v>7.41</c:v>
                </c:pt>
                <c:pt idx="5">
                  <c:v>7.2</c:v>
                </c:pt>
                <c:pt idx="6">
                  <c:v>7.1</c:v>
                </c:pt>
              </c:numCache>
            </c:numRef>
          </c:val>
          <c:smooth val="0"/>
          <c:extLst>
            <c:ext xmlns:c16="http://schemas.microsoft.com/office/drawing/2014/chart" uri="{C3380CC4-5D6E-409C-BE32-E72D297353CC}">
              <c16:uniqueId val="{00000002-B601-4B5C-A4CD-05215FC2966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baseline="0">
                    <a:latin typeface="Arial" panose="020B0604020202020204" pitchFamily="34" charset="0"/>
                    <a:cs typeface="Arial" panose="020B0604020202020204" pitchFamily="34" charset="0"/>
                  </a:rPr>
                  <a:t>pH</a:t>
                </a:r>
                <a:endParaRPr lang="en-US" sz="1100" b="1">
                  <a:latin typeface="Arial" panose="020B0604020202020204" pitchFamily="34" charset="0"/>
                  <a:cs typeface="Arial" panose="020B0604020202020204" pitchFamily="34"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891D-444D-8E97-BC4B78C28D7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891D-444D-8E97-BC4B78C28D7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891D-444D-8E97-BC4B78C28D7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109D-4212-B658-7EF322432F14}"/>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109D-4212-B658-7EF322432F14}"/>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109D-4212-B658-7EF322432F1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COD Concentration (mg</a:t>
                </a:r>
                <a:r>
                  <a:rPr lang="en-US" sz="1100" b="1" baseline="0">
                    <a:latin typeface="Arial" panose="020B0604020202020204" pitchFamily="34" charset="0"/>
                    <a:cs typeface="Arial" panose="020B0604020202020204" pitchFamily="34" charset="0"/>
                  </a:rPr>
                  <a:t> COD/L)</a:t>
                </a:r>
                <a:endParaRPr lang="en-US" sz="1100" b="1">
                  <a:latin typeface="Arial" panose="020B0604020202020204" pitchFamily="34" charset="0"/>
                  <a:cs typeface="Arial" panose="020B0604020202020204" pitchFamily="34"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4D79-4067-A80F-1F9C8A8BCA3B}"/>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4D79-4067-A80F-1F9C8A8BCA3B}"/>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934B-428B-8325-2D21B291271C}"/>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934B-428B-8325-2D21B291271C}"/>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71FB-42F6-A51F-F1AE15545ABA}"/>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71FB-42F6-A51F-F1AE15545ABA}"/>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1-F960-4B25-AD52-4C441912F795}"/>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F960-4B25-AD52-4C441912F795}"/>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(Tables!$AA$7,Tables!$AA$9:$AA$24)</c:f>
              <c:numCache>
                <c:formatCode>0</c:formatCode>
                <c:ptCount val="17"/>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pt idx="14">
                  <c:v>18.254347854264939</c:v>
                </c:pt>
                <c:pt idx="15">
                  <c:v>30.193447937081974</c:v>
                </c:pt>
                <c:pt idx="16">
                  <c:v>30.006179565549857</c:v>
                </c:pt>
              </c:numCache>
            </c:numRef>
          </c:yVal>
          <c:smooth val="0"/>
          <c:extLst>
            <c:ext xmlns:c16="http://schemas.microsoft.com/office/drawing/2014/chart" uri="{C3380CC4-5D6E-409C-BE32-E72D297353CC}">
              <c16:uniqueId val="{00000001-CF76-4E94-9C0A-A6B84632A28B}"/>
            </c:ext>
          </c:extLst>
        </c:ser>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(Tables!$AP$7,Tables!$AP$9:$AP$24)</c:f>
              <c:numCache>
                <c:formatCode>0</c:formatCode>
                <c:ptCount val="17"/>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pt idx="14">
                  <c:v>21.542941201873326</c:v>
                </c:pt>
                <c:pt idx="15">
                  <c:v>29.038523299085835</c:v>
                </c:pt>
                <c:pt idx="16">
                  <c:v>21.268432992790068</c:v>
                </c:pt>
              </c:numCache>
            </c:numRef>
          </c:yVal>
          <c:smooth val="0"/>
          <c:extLst>
            <c:ext xmlns:c16="http://schemas.microsoft.com/office/drawing/2014/chart" uri="{C3380CC4-5D6E-409C-BE32-E72D297353CC}">
              <c16:uniqueId val="{00000003-CF76-4E94-9C0A-A6B84632A28B}"/>
            </c:ext>
          </c:extLst>
        </c:ser>
        <c:dLbls>
          <c:showLegendKey val="0"/>
          <c:showVal val="0"/>
          <c:showCatName val="0"/>
          <c:showSerName val="0"/>
          <c:showPercent val="0"/>
          <c:showBubbleSize val="0"/>
        </c:dLbls>
        <c:axId val="2116130544"/>
        <c:axId val="2116129104"/>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(Tables_TN!$M$7,Tables_TN!$M$9:$M$24)</c:f>
              <c:numCache>
                <c:formatCode>0</c:formatCode>
                <c:ptCount val="17"/>
                <c:pt idx="0">
                  <c:v>10.370671180363377</c:v>
                </c:pt>
                <c:pt idx="1">
                  <c:v>3.7874135142697409</c:v>
                </c:pt>
                <c:pt idx="2">
                  <c:v>9.0294534982147905</c:v>
                </c:pt>
                <c:pt idx="3">
                  <c:v>6.9437420945194095</c:v>
                </c:pt>
                <c:pt idx="4">
                  <c:v>12.921893763389486</c:v>
                </c:pt>
                <c:pt idx="5">
                  <c:v>10.821426791501052</c:v>
                </c:pt>
                <c:pt idx="6">
                  <c:v>6.713223526825213</c:v>
                </c:pt>
                <c:pt idx="7">
                  <c:v>17.493231448613663</c:v>
                </c:pt>
                <c:pt idx="8">
                  <c:v>9.4361879838017284</c:v>
                </c:pt>
                <c:pt idx="9">
                  <c:v>10.547376759821281</c:v>
                </c:pt>
                <c:pt idx="10">
                  <c:v>11.215215045379082</c:v>
                </c:pt>
                <c:pt idx="11">
                  <c:v>32.885739621759178</c:v>
                </c:pt>
                <c:pt idx="12">
                  <c:v>36.606069760134204</c:v>
                </c:pt>
                <c:pt idx="13">
                  <c:v>18.480102700338307</c:v>
                </c:pt>
                <c:pt idx="14">
                  <c:v>24.093044773679249</c:v>
                </c:pt>
                <c:pt idx="15">
                  <c:v>34.247540692474068</c:v>
                </c:pt>
                <c:pt idx="16">
                  <c:v>33.160561196095458</c:v>
                </c:pt>
              </c:numCache>
            </c:numRef>
          </c:xVal>
          <c:yVal>
            <c:numRef>
              <c:f>(Tables_TN!$AC$7,Tables_TN!$AC$9:$AC$24)</c:f>
              <c:numCache>
                <c:formatCode>0</c:formatCode>
                <c:ptCount val="17"/>
                <c:pt idx="0">
                  <c:v>10.675156646579081</c:v>
                </c:pt>
                <c:pt idx="1">
                  <c:v>4.2647707698838779</c:v>
                </c:pt>
                <c:pt idx="2">
                  <c:v>8.8323851273423681</c:v>
                </c:pt>
                <c:pt idx="3">
                  <c:v>7.1329765790201805</c:v>
                </c:pt>
                <c:pt idx="4">
                  <c:v>14.042871604478737</c:v>
                </c:pt>
                <c:pt idx="5">
                  <c:v>10.926943958662255</c:v>
                </c:pt>
                <c:pt idx="6">
                  <c:v>4.7808500481706462</c:v>
                </c:pt>
                <c:pt idx="7">
                  <c:v>16.609674431124592</c:v>
                </c:pt>
                <c:pt idx="8">
                  <c:v>9.7925544402034479</c:v>
                </c:pt>
                <c:pt idx="9">
                  <c:v>12.497979099812282</c:v>
                </c:pt>
                <c:pt idx="10">
                  <c:v>13.636188228899872</c:v>
                </c:pt>
                <c:pt idx="11">
                  <c:v>22.045028609841257</c:v>
                </c:pt>
                <c:pt idx="12">
                  <c:v>19.709383578132734</c:v>
                </c:pt>
                <c:pt idx="13">
                  <c:v>10.190123239697028</c:v>
                </c:pt>
                <c:pt idx="14">
                  <c:v>23.950506862506842</c:v>
                </c:pt>
                <c:pt idx="15">
                  <c:v>30.193447937081974</c:v>
                </c:pt>
                <c:pt idx="16">
                  <c:v>30.876874510192948</c:v>
                </c:pt>
              </c:numCache>
            </c:numRef>
          </c:yVal>
          <c:smooth val="0"/>
          <c:extLst>
            <c:ext xmlns:c16="http://schemas.microsoft.com/office/drawing/2014/chart" uri="{C3380CC4-5D6E-409C-BE32-E72D297353CC}">
              <c16:uniqueId val="{00000001-F2A3-4691-98FD-BE0222532D69}"/>
            </c:ext>
          </c:extLst>
        </c:ser>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(Tables_TN!$O$7,Tables_TN!$O$9:$O$24)</c:f>
              <c:numCache>
                <c:formatCode>0</c:formatCode>
                <c:ptCount val="17"/>
                <c:pt idx="0">
                  <c:v>10.370671180363377</c:v>
                </c:pt>
                <c:pt idx="1">
                  <c:v>3.7874135142697409</c:v>
                </c:pt>
                <c:pt idx="2">
                  <c:v>9.0294534982147905</c:v>
                </c:pt>
                <c:pt idx="3">
                  <c:v>6.9437420945194095</c:v>
                </c:pt>
                <c:pt idx="4">
                  <c:v>12.921893763389486</c:v>
                </c:pt>
                <c:pt idx="5">
                  <c:v>10.821426791501052</c:v>
                </c:pt>
                <c:pt idx="6">
                  <c:v>6.713223526825213</c:v>
                </c:pt>
                <c:pt idx="7">
                  <c:v>17.493231448613663</c:v>
                </c:pt>
                <c:pt idx="8">
                  <c:v>9.4361879838017284</c:v>
                </c:pt>
                <c:pt idx="9">
                  <c:v>10.547376759821281</c:v>
                </c:pt>
                <c:pt idx="10">
                  <c:v>11.215215045379082</c:v>
                </c:pt>
                <c:pt idx="11">
                  <c:v>32.885739621759178</c:v>
                </c:pt>
                <c:pt idx="12">
                  <c:v>36.606069760134204</c:v>
                </c:pt>
                <c:pt idx="13">
                  <c:v>18.480102700338307</c:v>
                </c:pt>
                <c:pt idx="14">
                  <c:v>24.093044773679249</c:v>
                </c:pt>
                <c:pt idx="15">
                  <c:v>34.247540692474068</c:v>
                </c:pt>
                <c:pt idx="16">
                  <c:v>33.160561196095458</c:v>
                </c:pt>
              </c:numCache>
            </c:numRef>
          </c:xVal>
          <c:yVal>
            <c:numRef>
              <c:f>(Tables_TN!$AR$7,Tables_TN!$AR$9:$AR$24)</c:f>
              <c:numCache>
                <c:formatCode>0</c:formatCode>
                <c:ptCount val="17"/>
                <c:pt idx="0">
                  <c:v>7.8568611039184892</c:v>
                </c:pt>
                <c:pt idx="1">
                  <c:v>4.1711212356317766</c:v>
                </c:pt>
                <c:pt idx="2">
                  <c:v>5.9791156152976379</c:v>
                </c:pt>
                <c:pt idx="3">
                  <c:v>4.5578431019040018</c:v>
                </c:pt>
                <c:pt idx="4">
                  <c:v>8.9906684675039248</c:v>
                </c:pt>
                <c:pt idx="5">
                  <c:v>8.3582411110733918</c:v>
                </c:pt>
                <c:pt idx="6">
                  <c:v>2.8492175740076799</c:v>
                </c:pt>
                <c:pt idx="7">
                  <c:v>11.516764012027629</c:v>
                </c:pt>
                <c:pt idx="8">
                  <c:v>6.33644736839745</c:v>
                </c:pt>
                <c:pt idx="9">
                  <c:v>10.311781638684208</c:v>
                </c:pt>
                <c:pt idx="10">
                  <c:v>14.1116445283054</c:v>
                </c:pt>
                <c:pt idx="11">
                  <c:v>18.520823516427246</c:v>
                </c:pt>
                <c:pt idx="12">
                  <c:v>13.042593412216947</c:v>
                </c:pt>
                <c:pt idx="13">
                  <c:v>4.6851691828195454</c:v>
                </c:pt>
                <c:pt idx="14">
                  <c:v>22.903540320429684</c:v>
                </c:pt>
                <c:pt idx="15">
                  <c:v>29.038523299085835</c:v>
                </c:pt>
                <c:pt idx="16">
                  <c:v>21.836277521905131</c:v>
                </c:pt>
              </c:numCache>
            </c:numRef>
          </c:yVal>
          <c:smooth val="0"/>
          <c:extLst>
            <c:ext xmlns:c16="http://schemas.microsoft.com/office/drawing/2014/chart" uri="{C3380CC4-5D6E-409C-BE32-E72D297353CC}">
              <c16:uniqueId val="{00000003-F2A3-4691-98FD-BE0222532D69}"/>
            </c:ext>
          </c:extLst>
        </c:ser>
        <c:dLbls>
          <c:showLegendKey val="0"/>
          <c:showVal val="0"/>
          <c:showCatName val="0"/>
          <c:showSerName val="0"/>
          <c:showPercent val="0"/>
          <c:showBubbleSize val="0"/>
        </c:dLbls>
        <c:axId val="2116130544"/>
        <c:axId val="2116129104"/>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'Organized Data'!$Y$80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'Organized Data'!$X$81:$X$87</c:f>
              <c:numCache>
                <c:formatCode>General</c:formatCode>
                <c:ptCount val="7"/>
                <c:pt idx="0">
                  <c:v>0</c:v>
                </c:pt>
                <c:pt idx="1">
                  <c:v>30</c:v>
                </c:pt>
                <c:pt idx="2">
                  <c:v>60</c:v>
                </c:pt>
                <c:pt idx="3">
                  <c:v>90</c:v>
                </c:pt>
                <c:pt idx="4">
                  <c:v>120</c:v>
                </c:pt>
                <c:pt idx="5">
                  <c:v>150</c:v>
                </c:pt>
                <c:pt idx="6">
                  <c:v>180</c:v>
                </c:pt>
              </c:numCache>
            </c:numRef>
          </c:xVal>
          <c:yVal>
            <c:numRef>
              <c:f>'Organized Data'!$Y$81:$Y$87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9FB8-4FB1-A436-3AA631BD72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'NH4-N'!$Y$80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'NH4-N'!$X$81:$X$87</c:f>
              <c:numCache>
                <c:formatCode>General</c:formatCode>
                <c:ptCount val="7"/>
                <c:pt idx="0">
                  <c:v>0</c:v>
                </c:pt>
                <c:pt idx="1">
                  <c:v>30</c:v>
                </c:pt>
                <c:pt idx="2">
                  <c:v>60</c:v>
                </c:pt>
                <c:pt idx="3">
                  <c:v>90</c:v>
                </c:pt>
                <c:pt idx="4">
                  <c:v>120</c:v>
                </c:pt>
                <c:pt idx="5">
                  <c:v>150</c:v>
                </c:pt>
                <c:pt idx="6">
                  <c:v>180</c:v>
                </c:pt>
              </c:numCache>
            </c:numRef>
          </c:xVal>
          <c:yVal>
            <c:numRef>
              <c:f>'NH4-N'!$Y$81:$Y$87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11E7-493E-93A7-6B6D8E428FF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'NO2-N'!$Y$80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'NO2-N'!$X$81:$X$87</c:f>
              <c:numCache>
                <c:formatCode>General</c:formatCode>
                <c:ptCount val="7"/>
                <c:pt idx="0">
                  <c:v>0</c:v>
                </c:pt>
                <c:pt idx="1">
                  <c:v>30</c:v>
                </c:pt>
                <c:pt idx="2">
                  <c:v>60</c:v>
                </c:pt>
                <c:pt idx="3">
                  <c:v>90</c:v>
                </c:pt>
                <c:pt idx="4">
                  <c:v>120</c:v>
                </c:pt>
                <c:pt idx="5">
                  <c:v>150</c:v>
                </c:pt>
                <c:pt idx="6">
                  <c:v>180</c:v>
                </c:pt>
              </c:numCache>
            </c:numRef>
          </c:xVal>
          <c:yVal>
            <c:numRef>
              <c:f>'NO2-N'!$Y$81:$Y$87</c:f>
              <c:numCache>
                <c:formatCode>0.00</c:formatCode>
                <c:ptCount val="7"/>
                <c:pt idx="0">
                  <c:v>1.748769009964795E-2</c:v>
                </c:pt>
                <c:pt idx="1">
                  <c:v>1.3630420874015968E-2</c:v>
                </c:pt>
                <c:pt idx="2">
                  <c:v>2.5264123114866217E-2</c:v>
                </c:pt>
                <c:pt idx="3">
                  <c:v>7.9798185523720935E-2</c:v>
                </c:pt>
                <c:pt idx="4">
                  <c:v>0.23687792360078097</c:v>
                </c:pt>
                <c:pt idx="5">
                  <c:v>0.39602865378775193</c:v>
                </c:pt>
                <c:pt idx="6">
                  <c:v>0.5763386596081399</c:v>
                </c:pt>
              </c:numCache>
            </c:numRef>
          </c:yVal>
          <c:smooth val="1"/>
          <c:extLst>
            <c:ext xmlns:c16="http://schemas.microsoft.com/office/drawing/2014/chart" uri="{C3380CC4-5D6E-409C-BE32-E72D297353CC}">
              <c16:uniqueId val="{00000000-A143-4292-B6D3-BBD65E700D7F}"/>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'NO3-N'!$Y$80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'NO3-N'!$X$81:$X$87</c:f>
              <c:numCache>
                <c:formatCode>General</c:formatCode>
                <c:ptCount val="7"/>
                <c:pt idx="0">
                  <c:v>0</c:v>
                </c:pt>
                <c:pt idx="1">
                  <c:v>30</c:v>
                </c:pt>
                <c:pt idx="2">
                  <c:v>60</c:v>
                </c:pt>
                <c:pt idx="3">
                  <c:v>90</c:v>
                </c:pt>
                <c:pt idx="4">
                  <c:v>120</c:v>
                </c:pt>
                <c:pt idx="5">
                  <c:v>150</c:v>
                </c:pt>
                <c:pt idx="6">
                  <c:v>180</c:v>
                </c:pt>
              </c:numCache>
            </c:numRef>
          </c:xVal>
          <c:yVal>
            <c:numRef>
              <c:f>'NO3-N'!$Y$81:$Y$87</c:f>
              <c:numCache>
                <c:formatCode>0.00</c:formatCode>
                <c:ptCount val="7"/>
                <c:pt idx="0">
                  <c:v>0</c:v>
                </c:pt>
                <c:pt idx="1">
                  <c:v>1.693971880066791E-2</c:v>
                </c:pt>
                <c:pt idx="2">
                  <c:v>3.4345962442867882E-2</c:v>
                </c:pt>
                <c:pt idx="3">
                  <c:v>0.12027200348474214</c:v>
                </c:pt>
                <c:pt idx="4">
                  <c:v>0.50079601754994896</c:v>
                </c:pt>
                <c:pt idx="5">
                  <c:v>1.1333146712091138</c:v>
                </c:pt>
                <c:pt idx="6">
                  <c:v>1.3954327811557068</c:v>
                </c:pt>
              </c:numCache>
            </c:numRef>
          </c:yVal>
          <c:smooth val="1"/>
          <c:extLst>
            <c:ext xmlns:c16="http://schemas.microsoft.com/office/drawing/2014/chart" uri="{C3380CC4-5D6E-409C-BE32-E72D297353CC}">
              <c16:uniqueId val="{00000000-3131-4D1A-9E1F-4C7B8EC306A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'PO4-P'!$Y$80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'PO4-P'!$X$81:$X$87</c:f>
              <c:numCache>
                <c:formatCode>General</c:formatCode>
                <c:ptCount val="7"/>
                <c:pt idx="0">
                  <c:v>0</c:v>
                </c:pt>
                <c:pt idx="1">
                  <c:v>30</c:v>
                </c:pt>
                <c:pt idx="2">
                  <c:v>60</c:v>
                </c:pt>
                <c:pt idx="3">
                  <c:v>90</c:v>
                </c:pt>
                <c:pt idx="4">
                  <c:v>120</c:v>
                </c:pt>
                <c:pt idx="5">
                  <c:v>150</c:v>
                </c:pt>
                <c:pt idx="6">
                  <c:v>180</c:v>
                </c:pt>
              </c:numCache>
            </c:numRef>
          </c:xVal>
          <c:yVal>
            <c:numRef>
              <c:f>'PO4-P'!$Y$81:$Y$87</c:f>
              <c:numCache>
                <c:formatCode>0.00</c:formatCode>
                <c:ptCount val="7"/>
                <c:pt idx="0">
                  <c:v>0.53340346482840206</c:v>
                </c:pt>
                <c:pt idx="1">
                  <c:v>0.45020500546473396</c:v>
                </c:pt>
                <c:pt idx="2">
                  <c:v>0.43882838241201866</c:v>
                </c:pt>
                <c:pt idx="3">
                  <c:v>0.44265280545279789</c:v>
                </c:pt>
                <c:pt idx="4">
                  <c:v>0.41597849023696548</c:v>
                </c:pt>
                <c:pt idx="5">
                  <c:v>0.44016762080536004</c:v>
                </c:pt>
                <c:pt idx="6">
                  <c:v>0.42941229391450425</c:v>
                </c:pt>
              </c:numCache>
            </c:numRef>
          </c:yVal>
          <c:smooth val="1"/>
          <c:extLst>
            <c:ext xmlns:c16="http://schemas.microsoft.com/office/drawing/2014/chart" uri="{C3380CC4-5D6E-409C-BE32-E72D297353CC}">
              <c16:uniqueId val="{00000000-8A48-487F-A794-BEC2FB8CC0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'SO4'!$Y$80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'SO4'!$X$81:$X$87</c:f>
              <c:numCache>
                <c:formatCode>General</c:formatCode>
                <c:ptCount val="7"/>
                <c:pt idx="0">
                  <c:v>0</c:v>
                </c:pt>
                <c:pt idx="1">
                  <c:v>30</c:v>
                </c:pt>
                <c:pt idx="2">
                  <c:v>60</c:v>
                </c:pt>
                <c:pt idx="3">
                  <c:v>90</c:v>
                </c:pt>
                <c:pt idx="4">
                  <c:v>120</c:v>
                </c:pt>
                <c:pt idx="5">
                  <c:v>150</c:v>
                </c:pt>
                <c:pt idx="6">
                  <c:v>180</c:v>
                </c:pt>
              </c:numCache>
            </c:numRef>
          </c:xVal>
          <c:yVal>
            <c:numRef>
              <c:f>'SO4'!$Y$81:$Y$87</c:f>
              <c:numCache>
                <c:formatCode>0.00</c:formatCode>
                <c:ptCount val="7"/>
                <c:pt idx="0">
                  <c:v>52.665283822502914</c:v>
                </c:pt>
                <c:pt idx="1">
                  <c:v>40.777032527157594</c:v>
                </c:pt>
                <c:pt idx="2">
                  <c:v>40.406624074011823</c:v>
                </c:pt>
                <c:pt idx="3">
                  <c:v>45.051991776757006</c:v>
                </c:pt>
                <c:pt idx="4">
                  <c:v>65.955632321642426</c:v>
                </c:pt>
                <c:pt idx="5">
                  <c:v>82.303308873206106</c:v>
                </c:pt>
                <c:pt idx="6">
                  <c:v>91.286285652892943</c:v>
                </c:pt>
              </c:numCache>
            </c:numRef>
          </c:yVal>
          <c:smooth val="1"/>
          <c:extLst>
            <c:ext xmlns:c16="http://schemas.microsoft.com/office/drawing/2014/chart" uri="{C3380CC4-5D6E-409C-BE32-E72D297353CC}">
              <c16:uniqueId val="{00000000-9750-4A5F-A7D6-3025C3768743}"/>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TIN!$AB$80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TIN!$AA$81:$AA$87</c:f>
              <c:numCache>
                <c:formatCode>General</c:formatCode>
                <c:ptCount val="7"/>
                <c:pt idx="0">
                  <c:v>0</c:v>
                </c:pt>
                <c:pt idx="1">
                  <c:v>30</c:v>
                </c:pt>
                <c:pt idx="2">
                  <c:v>60</c:v>
                </c:pt>
                <c:pt idx="3">
                  <c:v>90</c:v>
                </c:pt>
                <c:pt idx="4">
                  <c:v>120</c:v>
                </c:pt>
                <c:pt idx="5">
                  <c:v>150</c:v>
                </c:pt>
                <c:pt idx="6">
                  <c:v>180</c:v>
                </c:pt>
              </c:numCache>
            </c:numRef>
          </c:xVal>
          <c:yVal>
            <c:numRef>
              <c:f>TIN!$AB$81:$AB$87</c:f>
              <c:numCache>
                <c:formatCode>0.00</c:formatCode>
                <c:ptCount val="7"/>
                <c:pt idx="0">
                  <c:v>2.7038788475961223E-2</c:v>
                </c:pt>
                <c:pt idx="1">
                  <c:v>5.285603588608153E-2</c:v>
                </c:pt>
                <c:pt idx="2">
                  <c:v>9.4630779604216106E-2</c:v>
                </c:pt>
                <c:pt idx="3">
                  <c:v>0.26056047872511379</c:v>
                </c:pt>
                <c:pt idx="4">
                  <c:v>0.83636862437263382</c:v>
                </c:pt>
                <c:pt idx="5">
                  <c:v>1.6853185772305619</c:v>
                </c:pt>
                <c:pt idx="6">
                  <c:v>2.1563687626311783</c:v>
                </c:pt>
              </c:numCache>
            </c:numRef>
          </c:yVal>
          <c:smooth val="1"/>
          <c:extLst>
            <c:ext xmlns:c16="http://schemas.microsoft.com/office/drawing/2014/chart" uri="{C3380CC4-5D6E-409C-BE32-E72D297353CC}">
              <c16:uniqueId val="{00000000-0E16-468B-BF70-9F6B683B9BC9}"/>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TIN!$J$95</c:f>
              <c:strCache>
                <c:ptCount val="1"/>
                <c:pt idx="0">
                  <c:v>NLR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TIN!$I$96:$I$146</c:f>
              <c:numCache>
                <c:formatCode>General</c:formatCode>
                <c:ptCount val="51"/>
                <c:pt idx="3">
                  <c:v>4.3602065981322082E-2</c:v>
                </c:pt>
                <c:pt idx="5">
                  <c:v>1.735420134978263E-2</c:v>
                </c:pt>
                <c:pt idx="12">
                  <c:v>1.6574706122713743E-2</c:v>
                </c:pt>
                <c:pt idx="13">
                  <c:v>1.6992344314839442E-2</c:v>
                </c:pt>
                <c:pt idx="14">
                  <c:v>3.2805810200874315E-2</c:v>
                </c:pt>
                <c:pt idx="21">
                  <c:v>8.8255756410892065E-3</c:v>
                </c:pt>
                <c:pt idx="22">
                  <c:v>3.7781059342925812E-3</c:v>
                </c:pt>
                <c:pt idx="23">
                  <c:v>1.282406649272301E-2</c:v>
                </c:pt>
                <c:pt idx="30">
                  <c:v>1.380120998470092E-2</c:v>
                </c:pt>
                <c:pt idx="31">
                  <c:v>1.7812151526213071E-2</c:v>
                </c:pt>
                <c:pt idx="32">
                  <c:v>2.0570878987481046E-2</c:v>
                </c:pt>
                <c:pt idx="39">
                  <c:v>1.3940207214154787E-2</c:v>
                </c:pt>
                <c:pt idx="40">
                  <c:v>1.4712102188541928E-2</c:v>
                </c:pt>
                <c:pt idx="41">
                  <c:v>8.2010964106420878E-3</c:v>
                </c:pt>
                <c:pt idx="48">
                  <c:v>7.6124784982190274E-2</c:v>
                </c:pt>
                <c:pt idx="49">
                  <c:v>0.12591354949688371</c:v>
                </c:pt>
                <c:pt idx="50">
                  <c:v>0.1251325977679773</c:v>
                </c:pt>
              </c:numCache>
            </c:numRef>
          </c:xVal>
          <c:yVal>
            <c:numRef>
              <c:f>TIN!$J$96:$J$146</c:f>
              <c:numCache>
                <c:formatCode>General</c:formatCode>
                <c:ptCount val="51"/>
                <c:pt idx="3">
                  <c:v>5.6401847742742782E-2</c:v>
                </c:pt>
                <c:pt idx="5">
                  <c:v>2.1248801403263597E-2</c:v>
                </c:pt>
                <c:pt idx="12">
                  <c:v>2.3411774839414708E-2</c:v>
                </c:pt>
                <c:pt idx="13">
                  <c:v>1.7898107225442765E-2</c:v>
                </c:pt>
                <c:pt idx="14">
                  <c:v>3.582976411380611E-2</c:v>
                </c:pt>
                <c:pt idx="21">
                  <c:v>1.2576234214776823E-2</c:v>
                </c:pt>
                <c:pt idx="22">
                  <c:v>6.7544979043550422E-3</c:v>
                </c:pt>
                <c:pt idx="23">
                  <c:v>2.1921406883832331E-2</c:v>
                </c:pt>
                <c:pt idx="30">
                  <c:v>2.0464197706038727E-2</c:v>
                </c:pt>
                <c:pt idx="31">
                  <c:v>2.5891333251501437E-2</c:v>
                </c:pt>
                <c:pt idx="32">
                  <c:v>2.6600599593718983E-2</c:v>
                </c:pt>
                <c:pt idx="39">
                  <c:v>4.0970263917153187E-2</c:v>
                </c:pt>
                <c:pt idx="40">
                  <c:v>3.7868830363114579E-2</c:v>
                </c:pt>
                <c:pt idx="41">
                  <c:v>1.82827838193452E-2</c:v>
                </c:pt>
                <c:pt idx="48">
                  <c:v>0.10103637755731604</c:v>
                </c:pt>
                <c:pt idx="49">
                  <c:v>0.14282003894071085</c:v>
                </c:pt>
                <c:pt idx="50">
                  <c:v>0.14286529950458518</c:v>
                </c:pt>
              </c:numCache>
            </c:numRef>
          </c:yVal>
          <c:smooth val="0"/>
          <c:extLst>
            <c:ext xmlns:c16="http://schemas.microsoft.com/office/drawing/2014/chart" uri="{C3380CC4-5D6E-409C-BE32-E72D297353CC}">
              <c16:uniqueId val="{00000000-296A-4791-A8B1-1E98FB0C5F7A}"/>
            </c:ext>
          </c:extLst>
        </c:ser>
        <c:dLbls>
          <c:showLegendKey val="0"/>
          <c:showVal val="0"/>
          <c:showCatName val="0"/>
          <c:showSerName val="0"/>
          <c:showPercent val="0"/>
          <c:showBubbleSize val="0"/>
        </c:dLbls>
        <c:axId val="2116204464"/>
        <c:axId val="2116202064"/>
      </c:scatterChart>
      <c:valAx>
        <c:axId val="2116204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NRR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2064"/>
        <c:crosses val="autoZero"/>
        <c:crossBetween val="midCat"/>
      </c:valAx>
      <c:valAx>
        <c:axId val="211620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NLR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4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DO!$Y$80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DO!$X$81:$X$87</c:f>
              <c:numCache>
                <c:formatCode>General</c:formatCode>
                <c:ptCount val="7"/>
                <c:pt idx="0">
                  <c:v>0</c:v>
                </c:pt>
                <c:pt idx="1">
                  <c:v>30</c:v>
                </c:pt>
                <c:pt idx="2">
                  <c:v>60</c:v>
                </c:pt>
                <c:pt idx="3">
                  <c:v>90</c:v>
                </c:pt>
                <c:pt idx="4">
                  <c:v>120</c:v>
                </c:pt>
                <c:pt idx="5">
                  <c:v>150</c:v>
                </c:pt>
                <c:pt idx="6">
                  <c:v>180</c:v>
                </c:pt>
              </c:numCache>
            </c:numRef>
          </c:xVal>
          <c:yVal>
            <c:numRef>
              <c:f>DO!$Y$81:$Y$87</c:f>
              <c:numCache>
                <c:formatCode>0.00</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96C0-41CF-809C-FBFB7CCEE21A}"/>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pH!$Y$80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pH!$X$81:$X$87</c:f>
              <c:numCache>
                <c:formatCode>General</c:formatCode>
                <c:ptCount val="7"/>
                <c:pt idx="0">
                  <c:v>0</c:v>
                </c:pt>
                <c:pt idx="1">
                  <c:v>30</c:v>
                </c:pt>
                <c:pt idx="2">
                  <c:v>60</c:v>
                </c:pt>
                <c:pt idx="3">
                  <c:v>90</c:v>
                </c:pt>
                <c:pt idx="4">
                  <c:v>120</c:v>
                </c:pt>
                <c:pt idx="5">
                  <c:v>150</c:v>
                </c:pt>
                <c:pt idx="6">
                  <c:v>180</c:v>
                </c:pt>
              </c:numCache>
            </c:numRef>
          </c:xVal>
          <c:yVal>
            <c:numRef>
              <c:f>pH!$Y$81:$Y$87</c:f>
              <c:numCache>
                <c:formatCode>0.00</c:formatCode>
                <c:ptCount val="7"/>
                <c:pt idx="0">
                  <c:v>7.07</c:v>
                </c:pt>
                <c:pt idx="1">
                  <c:v>7.0366666666666662</c:v>
                </c:pt>
                <c:pt idx="2">
                  <c:v>7.0066666666666668</c:v>
                </c:pt>
                <c:pt idx="3">
                  <c:v>7.0166666666666666</c:v>
                </c:pt>
                <c:pt idx="4">
                  <c:v>7.0366666666666662</c:v>
                </c:pt>
                <c:pt idx="5">
                  <c:v>7.0533333333333337</c:v>
                </c:pt>
                <c:pt idx="6">
                  <c:v>7.1099999999999994</c:v>
                </c:pt>
              </c:numCache>
            </c:numRef>
          </c:yVal>
          <c:smooth val="1"/>
          <c:extLst>
            <c:ext xmlns:c16="http://schemas.microsoft.com/office/drawing/2014/chart" uri="{C3380CC4-5D6E-409C-BE32-E72D297353CC}">
              <c16:uniqueId val="{00000000-A422-45F4-903F-B1C346B01D80}"/>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Alkalinity!$Y$80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Alkalinity!$X$81:$X$87</c:f>
              <c:numCache>
                <c:formatCode>General</c:formatCode>
                <c:ptCount val="7"/>
                <c:pt idx="0">
                  <c:v>0</c:v>
                </c:pt>
                <c:pt idx="1">
                  <c:v>30</c:v>
                </c:pt>
                <c:pt idx="2">
                  <c:v>60</c:v>
                </c:pt>
                <c:pt idx="3">
                  <c:v>90</c:v>
                </c:pt>
                <c:pt idx="4">
                  <c:v>120</c:v>
                </c:pt>
                <c:pt idx="5">
                  <c:v>150</c:v>
                </c:pt>
                <c:pt idx="6">
                  <c:v>180</c:v>
                </c:pt>
              </c:numCache>
            </c:numRef>
          </c:xVal>
          <c:yVal>
            <c:numRef>
              <c:f>Alkalinity!$Y$81:$Y$87</c:f>
              <c:numCache>
                <c:formatCode>0.00</c:formatCode>
                <c:ptCount val="7"/>
                <c:pt idx="0">
                  <c:v>187.93202764976965</c:v>
                </c:pt>
                <c:pt idx="1">
                  <c:v>216.36786880689326</c:v>
                </c:pt>
                <c:pt idx="2">
                  <c:v>184.73279142165345</c:v>
                </c:pt>
                <c:pt idx="3">
                  <c:v>212.40398386557317</c:v>
                </c:pt>
                <c:pt idx="4">
                  <c:v>217.82949363084757</c:v>
                </c:pt>
                <c:pt idx="5">
                  <c:v>223.9672206659618</c:v>
                </c:pt>
                <c:pt idx="6">
                  <c:v>175.37841248867099</c:v>
                </c:pt>
              </c:numCache>
            </c:numRef>
          </c:yVal>
          <c:smooth val="1"/>
          <c:extLst>
            <c:ext xmlns:c16="http://schemas.microsoft.com/office/drawing/2014/chart" uri="{C3380CC4-5D6E-409C-BE32-E72D297353CC}">
              <c16:uniqueId val="{00000000-56A7-4962-AC56-C2A0995F5432}"/>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COD!$Y$80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COD!$X$81:$X$87</c:f>
              <c:numCache>
                <c:formatCode>General</c:formatCode>
                <c:ptCount val="7"/>
                <c:pt idx="0">
                  <c:v>0</c:v>
                </c:pt>
                <c:pt idx="1">
                  <c:v>30</c:v>
                </c:pt>
                <c:pt idx="2">
                  <c:v>60</c:v>
                </c:pt>
                <c:pt idx="3">
                  <c:v>90</c:v>
                </c:pt>
                <c:pt idx="4">
                  <c:v>120</c:v>
                </c:pt>
                <c:pt idx="5">
                  <c:v>150</c:v>
                </c:pt>
                <c:pt idx="6">
                  <c:v>180</c:v>
                </c:pt>
              </c:numCache>
            </c:numRef>
          </c:xVal>
          <c:yVal>
            <c:numRef>
              <c:f>COD!$Y$81:$Y$87</c:f>
              <c:numCache>
                <c:formatCode>0.00</c:formatCode>
                <c:ptCount val="7"/>
                <c:pt idx="0">
                  <c:v>32.066666666666649</c:v>
                </c:pt>
                <c:pt idx="1">
                  <c:v>36.399999999999984</c:v>
                </c:pt>
                <c:pt idx="2">
                  <c:v>30.733333333333317</c:v>
                </c:pt>
                <c:pt idx="3">
                  <c:v>30.733333333333317</c:v>
                </c:pt>
                <c:pt idx="4">
                  <c:v>33.177777777777763</c:v>
                </c:pt>
                <c:pt idx="5">
                  <c:v>29.844444444444424</c:v>
                </c:pt>
                <c:pt idx="6">
                  <c:v>31.288888888888874</c:v>
                </c:pt>
              </c:numCache>
            </c:numRef>
          </c:yVal>
          <c:smooth val="1"/>
          <c:extLst>
            <c:ext xmlns:c16="http://schemas.microsoft.com/office/drawing/2014/chart" uri="{C3380CC4-5D6E-409C-BE32-E72D297353CC}">
              <c16:uniqueId val="{00000000-CFEA-452B-920E-89FA96279211}"/>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TP!$AB$80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TP!$AA$81:$AA$87</c:f>
              <c:numCache>
                <c:formatCode>General</c:formatCode>
                <c:ptCount val="7"/>
                <c:pt idx="0">
                  <c:v>0</c:v>
                </c:pt>
                <c:pt idx="1">
                  <c:v>30</c:v>
                </c:pt>
                <c:pt idx="2">
                  <c:v>60</c:v>
                </c:pt>
                <c:pt idx="3">
                  <c:v>90</c:v>
                </c:pt>
                <c:pt idx="4">
                  <c:v>120</c:v>
                </c:pt>
                <c:pt idx="5">
                  <c:v>150</c:v>
                </c:pt>
                <c:pt idx="6">
                  <c:v>180</c:v>
                </c:pt>
              </c:numCache>
            </c:numRef>
          </c:xVal>
          <c:yVal>
            <c:numRef>
              <c:f>TP!$AB$81:$AB$87</c:f>
              <c:numCache>
                <c:formatCode>0.00</c:formatCode>
                <c:ptCount val="7"/>
                <c:pt idx="0">
                  <c:v>0.49450549450549453</c:v>
                </c:pt>
                <c:pt idx="1">
                  <c:v>0.42429792429792429</c:v>
                </c:pt>
                <c:pt idx="2">
                  <c:v>0.45889295889295889</c:v>
                </c:pt>
                <c:pt idx="3">
                  <c:v>0.50569800569800571</c:v>
                </c:pt>
                <c:pt idx="4">
                  <c:v>0.47313797313797307</c:v>
                </c:pt>
                <c:pt idx="5">
                  <c:v>0.52197802197802201</c:v>
                </c:pt>
                <c:pt idx="6">
                  <c:v>0.53825803825803831</c:v>
                </c:pt>
              </c:numCache>
            </c:numRef>
          </c:yVal>
          <c:smooth val="1"/>
          <c:extLst>
            <c:ext xmlns:c16="http://schemas.microsoft.com/office/drawing/2014/chart" uri="{C3380CC4-5D6E-409C-BE32-E72D297353CC}">
              <c16:uniqueId val="{00000000-91C0-4BF2-B16C-868D30B62844}"/>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ln w="12700">
              <a:solidFill>
                <a:schemeClr val="tx1"/>
              </a:solidFill>
            </a:ln>
          </cx:spPr>
        </cx:plotSurface>
        <cx:series layoutId="boxWhisker" uniqueId="{7A3AB037-6007-476D-84CF-72E83D2309E0}" formatIdx="0">
          <cx:tx>
            <cx:txData>
              <cx:f>_xlchart.v1.3</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ln w="12700">
              <a:solidFill>
                <a:schemeClr val="tx1"/>
              </a:solidFill>
            </a:ln>
          </cx:spPr>
        </cx:plotSurface>
        <cx:series layoutId="boxWhisker" uniqueId="{00000001-9A42-48F6-866E-743DBEC5BA3A}" formatIdx="1">
          <cx:tx>
            <cx:txData>
              <cx:f>_xlchart.v1.9</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_xlchart.v1.16</cx:f>
      </cx:numDim>
    </cx:data>
  </cx:chartData>
  <cx:chart>
    <cx:plotArea>
      <cx:plotAreaRegion>
        <cx:plotSurface>
          <cx:spPr>
            <a:ln w="12700">
              <a:solidFill>
                <a:schemeClr val="tx1"/>
              </a:solidFill>
            </a:ln>
          </cx:spPr>
        </cx:plotSurface>
        <cx:series layoutId="boxWhisker" uniqueId="{7A3AB037-6007-476D-84CF-72E83D2309E0}" formatIdx="0">
          <cx:tx>
            <cx:txData>
              <cx:f>_xlchart.v1.17</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_xlchart.v1.40</cx:f>
      </cx:strDim>
      <cx:numDim type="val">
        <cx:f>_xlchart.v1.41</cx:f>
      </cx:numDim>
    </cx:data>
  </cx:chartData>
  <cx:chart>
    <cx:plotArea>
      <cx:plotAreaRegion>
        <cx:plotSurface>
          <cx:spPr>
            <a:ln w="12700">
              <a:solidFill>
                <a:schemeClr val="tx1"/>
              </a:solidFill>
            </a:ln>
          </cx:spPr>
        </cx:plotSurface>
        <cx:series layoutId="boxWhisker" uniqueId="{7A3AB037-6007-476D-84CF-72E83D2309E0}" formatIdx="0">
          <cx:tx>
            <cx:txData>
              <cx:f>_xlchart.v1.39</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_xlchart.v1.14</cx:f>
      </cx:numDim>
    </cx:data>
  </cx:chartData>
  <cx:chart>
    <cx:plotArea>
      <cx:plotAreaRegion>
        <cx:plotSurface>
          <cx:spPr>
            <a:ln w="12700">
              <a:solidFill>
                <a:schemeClr val="tx1"/>
              </a:solidFill>
            </a:ln>
          </cx:spPr>
        </cx:plotSurface>
        <cx:series layoutId="boxWhisker" uniqueId="{00000001-9A42-48F6-866E-743DBEC5BA3A}" formatIdx="1">
          <cx:tx>
            <cx:txData>
              <cx:f>_xlchart.v1.12</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plotArea>
      <cx:plotAreaRegion>
        <cx:plotSurface>
          <cx:spPr>
            <a:ln w="12700">
              <a:solidFill>
                <a:schemeClr val="tx1"/>
              </a:solidFill>
            </a:ln>
          </cx:spPr>
        </cx:plotSurface>
        <cx:series layoutId="boxWhisker" uniqueId="{7A3AB037-6007-476D-84CF-72E83D2309E0}" formatIdx="0">
          <cx:tx>
            <cx:txData>
              <cx:f>_xlchart.v1.6</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_xlchart.v1.20</cx:f>
      </cx:numDim>
    </cx:data>
  </cx:chartData>
  <cx:chart>
    <cx:plotArea>
      <cx:plotAreaRegion>
        <cx:plotSurface>
          <cx:spPr>
            <a:ln w="12700">
              <a:solidFill>
                <a:schemeClr val="tx1"/>
              </a:solidFill>
            </a:ln>
          </cx:spPr>
        </cx:plotSurface>
        <cx:series layoutId="boxWhisker" uniqueId="{7A3AB037-6007-476D-84CF-72E83D2309E0}" formatIdx="0">
          <cx:tx>
            <cx:txData>
              <cx:f>_xlchart.v1.18</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_xlchart.v1.23</cx:f>
      </cx:numDim>
    </cx:data>
  </cx:chartData>
  <cx:chart>
    <cx:plotArea>
      <cx:plotAreaRegion>
        <cx:plotSurface>
          <cx:spPr>
            <a:ln w="12700">
              <a:solidFill>
                <a:schemeClr val="tx1"/>
              </a:solidFill>
            </a:ln>
          </cx:spPr>
        </cx:plotSurface>
        <cx:series layoutId="boxWhisker" uniqueId="{7A3AB037-6007-476D-84CF-72E83D2309E0}" formatIdx="0">
          <cx:tx>
            <cx:txData>
              <cx:f>_xlchart.v1.21</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val">
        <cx:f>_xlchart.v1.38</cx:f>
      </cx:numDim>
    </cx:data>
  </cx:chartData>
  <cx:chart>
    <cx:plotArea>
      <cx:plotAreaRegion>
        <cx:plotSurface>
          <cx:spPr>
            <a:ln w="12700">
              <a:solidFill>
                <a:schemeClr val="tx1"/>
              </a:solidFill>
            </a:ln>
          </cx:spPr>
        </cx:plotSurface>
        <cx:series layoutId="boxWhisker" uniqueId="{00000001-9A42-48F6-866E-743DBEC5BA3A}" formatIdx="1">
          <cx:tx>
            <cx:txData>
              <cx:f>_xlchart.v1.36</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_xlchart.v1.24</cx:f>
      </cx:strDim>
      <cx:numDim type="val">
        <cx:f>_xlchart.v1.25</cx:f>
      </cx:numDim>
    </cx:data>
  </cx:chartData>
  <cx:chart>
    <cx:plotArea>
      <cx:plotAreaRegion>
        <cx:plotSurface>
          <cx:spPr>
            <a:ln w="12700">
              <a:solidFill>
                <a:schemeClr val="tx1"/>
              </a:solidFill>
            </a:ln>
          </cx:spPr>
        </cx:plotSurface>
        <cx:series layoutId="boxWhisker" uniqueId="{7A3AB037-6007-476D-84CF-72E83D2309E0}" formatIdx="0">
          <cx:tx>
            <cx:txData>
              <cx:f>_xlchart.v1.26</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_xlchart.v1.31</cx:f>
      </cx:strDim>
      <cx:numDim type="val">
        <cx:f>_xlchart.v1.32</cx:f>
      </cx:numDim>
    </cx:data>
  </cx:chartData>
  <cx:chart>
    <cx:plotArea>
      <cx:plotAreaRegion>
        <cx:plotSurface>
          <cx:spPr>
            <a:ln w="12700">
              <a:solidFill>
                <a:schemeClr val="tx1"/>
              </a:solidFill>
            </a:ln>
          </cx:spPr>
        </cx:plotSurface>
        <cx:series layoutId="boxWhisker" uniqueId="{7A3AB037-6007-476D-84CF-72E83D2309E0}" formatIdx="0">
          <cx:tx>
            <cx:txData>
              <cx:f>_xlchart.v1.30</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_xlchart.v1.34</cx:f>
      </cx:strDim>
      <cx:numDim type="val">
        <cx:f>_xlchart.v1.35</cx:f>
      </cx:numDim>
    </cx:data>
  </cx:chartData>
  <cx:chart>
    <cx:plotArea>
      <cx:plotAreaRegion>
        <cx:plotSurface>
          <cx:spPr>
            <a:ln w="12700">
              <a:solidFill>
                <a:schemeClr val="tx1"/>
              </a:solidFill>
            </a:ln>
          </cx:spPr>
        </cx:plotSurface>
        <cx:series layoutId="boxWhisker" uniqueId="{00000001-9A42-48F6-866E-743DBEC5BA3A}" formatIdx="1">
          <cx:tx>
            <cx:txData>
              <cx:f>_xlchart.v1.33</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plotArea>
      <cx:plotAreaRegion>
        <cx:plotSurface>
          <cx:spPr>
            <a:ln w="12700">
              <a:solidFill>
                <a:schemeClr val="tx1"/>
              </a:solidFill>
            </a:ln>
          </cx:spPr>
        </cx:plotSurface>
        <cx:series layoutId="boxWhisker" uniqueId="{7A3AB037-6007-476D-84CF-72E83D2309E0}" formatIdx="0">
          <cx:tx>
            <cx:txData>
              <cx:f>_xlchart.v1.0</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_xlchart.v1.29</cx:f>
      </cx:numDim>
    </cx:data>
  </cx:chartData>
  <cx:chart>
    <cx:plotArea>
      <cx:plotAreaRegion>
        <cx:plotSurface>
          <cx:spPr>
            <a:ln w="12700">
              <a:solidFill>
                <a:schemeClr val="tx1"/>
              </a:solidFill>
            </a:ln>
          </cx:spPr>
        </cx:plotSurface>
        <cx:series layoutId="boxWhisker" uniqueId="{7A3AB037-6007-476D-84CF-72E83D2309E0}" formatIdx="0">
          <cx:tx>
            <cx:txData>
              <cx:f>_xlchart.v1.27</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_xlchart.v1.54</cx:f>
      </cx:strDim>
      <cx:numDim type="val">
        <cx:f>_xlchart.v1.55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strDim type="cat">
        <cx:f>_xlchart.v1.56</cx:f>
      </cx:strDim>
      <cx:numDim type="val">
        <cx:f>_xlchart.v1.57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strDim type="cat">
        <cx:f>_xlchart.v1.58</cx:f>
      </cx:strDim>
      <cx:numDim type="val">
        <cx:f>_xlchart.v1.59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strDim type="cat">
        <cx:f>_xlchart.v1.60</cx:f>
      </cx:strDim>
      <cx:numDim type="val">
        <cx:f>_xlchart.v1.61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strDim type="cat">
        <cx:f>_xlchart.v1.42</cx:f>
      </cx:strDim>
      <cx:numDim type="val">
        <cx:f>_xlchart.v1.43</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_xlchart.v1.62</cx:f>
      </cx:strDim>
      <cx:numDim type="val">
        <cx:f>_xlchart.v1.63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strDim type="cat">
        <cx:f>_xlchart.v1.68</cx:f>
      </cx:strDim>
      <cx:numDim type="val">
        <cx:f>_xlchart.v1.69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strDim type="cat">
        <cx:f>_xlchart.v1.44</cx:f>
      </cx:strDim>
      <cx:numDim type="val">
        <cx:f>_xlchart.v1.45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strDim type="cat">
        <cx:f>_xlchart.v1.52</cx:f>
      </cx:strDim>
      <cx:numDim type="val">
        <cx:f>_xlchart.v1.53</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strDim type="cat">
        <cx:f>_xlchart.v1.64</cx:f>
      </cx:strDim>
      <cx:numDim type="val">
        <cx:f>_xlchart.v1.65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strDim type="cat">
        <cx:f>_xlchart.v1.48</cx:f>
      </cx:strDim>
      <cx:numDim type="val">
        <cx:f>_xlchart.v1.49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strDim type="cat">
        <cx:f>_xlchart.v1.46</cx:f>
      </cx:strDim>
      <cx:numDim type="val">
        <cx:f>_xlchart.v1.47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strDim type="cat">
        <cx:f>_xlchart.v1.66</cx:f>
      </cx:strDim>
      <cx:numDim type="val">
        <cx:f>_xlchart.v1.67</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strDim type="cat">
        <cx:f>_xlchart.v1.50</cx:f>
      </cx:strDim>
      <cx:numDim type="val">
        <cx:f>_xlchart.v1.51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 dir="row">_xlchart.v1.98</cx:f>
      </cx:numDim>
    </cx:data>
    <cx:data id="1">
      <cx:numDim type="val">
        <cx:f dir="row">_xlchart.v1.99</cx:f>
      </cx:numDim>
    </cx:data>
    <cx:data id="2">
      <cx:numDim type="val">
        <cx:f dir="row">_xlchart.v1.97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_xlchart.v1.95</cx:f>
              <cx:v>Low HLR, Lower Outlet Height, No Plants</cx:v>
            </cx:txData>
          </cx:tx>
          <cx:dataId val="0"/>
          <cx:layoutPr>
            <cx:visibility nonoutliers="0"/>
            <cx:statistics quartileMethod="exclusive"/>
          </cx:layoutPr>
        </cx:series>
        <cx:series layoutId="boxWhisker" uniqueId="{0000000A-53AA-3F4B-9ECC-192F2119BD00}">
          <cx:tx>
            <cx:txData>
              <cx:f>_xlchart.v1.96</cx:f>
              <cx:v>Low HLR, Lower Outlet Height, No Plants</cx:v>
            </cx:txData>
          </cx:tx>
          <cx:dataId val="1"/>
          <cx:layoutPr>
            <cx:visibility nonoutliers="0"/>
            <cx:statistics quartileMethod="exclusive"/>
          </cx:layoutPr>
        </cx:series>
        <cx:series layoutId="boxWhisker" uniqueId="{0000000B-53AA-3F4B-9ECC-192F2119BD00}">
          <cx:tx>
            <cx:txData>
              <cx:f>_xlchart.v1.94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numDim type="val">
        <cx:f dir="row">_xlchart.v1.79</cx:f>
      </cx:numDim>
    </cx:data>
    <cx:data id="1">
      <cx:numDim type="val">
        <cx:f dir="row">_xlchart.v1.80</cx:f>
      </cx:numDim>
    </cx:data>
    <cx:data id="2">
      <cx:numDim type="val">
        <cx:f dir="row">_xlchart.v1.81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_xlchart.v1.76</cx:f>
              <cx:v>Medium HLR, Lower Outlet Height, No Plants</cx:v>
            </cx:txData>
          </cx:tx>
          <cx:dataId val="0"/>
          <cx:layoutPr>
            <cx:visibility nonoutliers="0"/>
            <cx:statistics quartileMethod="exclusive"/>
          </cx:layoutPr>
        </cx:series>
        <cx:series layoutId="boxWhisker" uniqueId="{0000000A-53AA-3F4B-9ECC-192F2119BD00}">
          <cx:tx>
            <cx:txData>
              <cx:f>_xlchart.v1.77</cx:f>
              <cx:v>Medium HLR, Lower Outlet Height, No Plants</cx:v>
            </cx:txData>
          </cx:tx>
          <cx:dataId val="1"/>
          <cx:layoutPr>
            <cx:visibility nonoutliers="0"/>
            <cx:statistics quartileMethod="exclusive"/>
          </cx:layoutPr>
        </cx:series>
        <cx:series layoutId="boxWhisker" uniqueId="{0000000B-53AA-3F4B-9ECC-192F2119BD00}">
          <cx:tx>
            <cx:txData>
              <cx:f>_xlchart.v1.78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numDim type="val">
        <cx:f dir="row">_xlchart.v1.87</cx:f>
      </cx:numDim>
    </cx:data>
    <cx:data id="1">
      <cx:numDim type="val">
        <cx:f dir="row">_xlchart.v1.82</cx:f>
      </cx:numDim>
    </cx:data>
    <cx:data id="2">
      <cx:numDim type="val">
        <cx:f dir="row">_xlchart.v1.83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_xlchart.v1.84</cx:f>
              <cx:v>High HLR, Lower Outlet Height, No Plants</cx:v>
            </cx:txData>
          </cx:tx>
          <cx:dataId val="0"/>
          <cx:layoutPr>
            <cx:visibility nonoutliers="0"/>
            <cx:statistics quartileMethod="exclusive"/>
          </cx:layoutPr>
        </cx:series>
        <cx:series layoutId="boxWhisker" uniqueId="{0000000A-53AA-3F4B-9ECC-192F2119BD00}">
          <cx:tx>
            <cx:txData>
              <cx:f>_xlchart.v1.85</cx:f>
              <cx:v>High HLR, Lower Outlet Height, No Plants</cx:v>
            </cx:txData>
          </cx:tx>
          <cx:dataId val="1"/>
          <cx:layoutPr>
            <cx:visibility nonoutliers="0"/>
            <cx:statistics quartileMethod="exclusive"/>
          </cx:layoutPr>
        </cx:series>
        <cx:series layoutId="boxWhisker" uniqueId="{0000000B-53AA-3F4B-9ECC-192F2119BD00}">
          <cx:tx>
            <cx:txData>
              <cx:f>_xlchart.v1.86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numDim type="val">
        <cx:f dir="row">_xlchart.v1.91</cx:f>
      </cx:numDim>
    </cx:data>
    <cx:data id="1">
      <cx:numDim type="val">
        <cx:f dir="row">_xlchart.v1.92</cx:f>
      </cx:numDim>
    </cx:data>
    <cx:data id="2">
      <cx:numDim type="val">
        <cx:f dir="row">_xlchart.v1.93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_xlchart.v1.88</cx:f>
              <cx:v>High HLR, Upper Outlet Height, No Plants</cx:v>
            </cx:txData>
          </cx:tx>
          <cx:dataId val="0"/>
          <cx:layoutPr>
            <cx:visibility nonoutliers="0"/>
            <cx:statistics quartileMethod="exclusive"/>
          </cx:layoutPr>
        </cx:series>
        <cx:series layoutId="boxWhisker" uniqueId="{0000000A-53AA-3F4B-9ECC-192F2119BD00}">
          <cx:tx>
            <cx:txData>
              <cx:f>_xlchart.v1.89</cx:f>
              <cx:v>High HLR, Upper Outlet Height, No Plants</cx:v>
            </cx:txData>
          </cx:tx>
          <cx:dataId val="1"/>
          <cx:layoutPr>
            <cx:visibility nonoutliers="0"/>
            <cx:statistics quartileMethod="exclusive"/>
          </cx:layoutPr>
        </cx:series>
        <cx:series layoutId="boxWhisker" uniqueId="{0000000B-53AA-3F4B-9ECC-192F2119BD00}">
          <cx:tx>
            <cx:txData>
              <cx:f>_xlchart.v1.90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numDim type="val">
        <cx:f dir="row">_xlchart.v1.73</cx:f>
      </cx:numDim>
    </cx:data>
    <cx:data id="1">
      <cx:numDim type="val">
        <cx:f dir="row">_xlchart.v1.74</cx:f>
      </cx:numDim>
    </cx:data>
    <cx:data id="2">
      <cx:numDim type="val">
        <cx:f dir="row">_xlchart.v1.75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_xlchart.v1.70</cx:f>
              <cx:v>High HLR, Lower Outlet Height, Yes Plants</cx:v>
            </cx:txData>
          </cx:tx>
          <cx:dataId val="0"/>
          <cx:layoutPr>
            <cx:visibility nonoutliers="0"/>
            <cx:statistics quartileMethod="exclusive"/>
          </cx:layoutPr>
        </cx:series>
        <cx:series layoutId="boxWhisker" uniqueId="{0000000A-53AA-3F4B-9ECC-192F2119BD00}">
          <cx:tx>
            <cx:txData>
              <cx:f>_xlchart.v1.71</cx:f>
              <cx:v>High HLR, Lower Outlet Height, Yes Plants</cx:v>
            </cx:txData>
          </cx:tx>
          <cx:dataId val="1"/>
          <cx:layoutPr>
            <cx:visibility nonoutliers="0"/>
            <cx:statistics quartileMethod="exclusive"/>
          </cx:layoutPr>
        </cx:series>
        <cx:series layoutId="boxWhisker" uniqueId="{0000000B-53AA-3F4B-9ECC-192F2119BD00}">
          <cx:tx>
            <cx:txData>
              <cx:f>_xlchart.v1.72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numDim type="val">
        <cx:f dir="row">_xlchart.v1.103</cx:f>
      </cx:numDim>
    </cx:data>
    <cx:data id="1">
      <cx:numDim type="val">
        <cx:f dir="row">_xlchart.v1.104</cx:f>
      </cx:numDim>
    </cx:data>
    <cx:data id="2">
      <cx:numDim type="val">
        <cx:f dir="row">_xlchart.v1.105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_xlchart.v1.100</cx:f>
              <cx:v>Medium HLR, Upper Outlet Height, Yes Plants</cx:v>
            </cx:txData>
          </cx:tx>
          <cx:dataId val="0"/>
          <cx:layoutPr>
            <cx:visibility nonoutliers="0"/>
            <cx:statistics quartileMethod="exclusive"/>
          </cx:layoutPr>
        </cx:series>
        <cx:series layoutId="boxWhisker" uniqueId="{0000000A-53AA-3F4B-9ECC-192F2119BD00}">
          <cx:tx>
            <cx:txData>
              <cx:f>_xlchart.v1.101</cx:f>
              <cx:v>Medium HLR, Upper Outlet Height, Yes Plants</cx:v>
            </cx:txData>
          </cx:tx>
          <cx:dataId val="1"/>
          <cx:layoutPr>
            <cx:visibility nonoutliers="0"/>
            <cx:statistics quartileMethod="exclusive"/>
          </cx:layoutPr>
        </cx:series>
        <cx:series layoutId="boxWhisker" uniqueId="{0000000B-53AA-3F4B-9ECC-192F2119BD00}">
          <cx:tx>
            <cx:txData>
              <cx:f>_xlchart.v1.102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numDim type="val">
        <cx:f dir="row">_xlchart.v1.110</cx:f>
      </cx:numDim>
    </cx:data>
    <cx:data id="1">
      <cx:numDim type="val">
        <cx:f dir="row">_xlchart.v1.111</cx:f>
      </cx:numDim>
    </cx:data>
    <cx:data id="2">
      <cx:numDim type="val">
        <cx:f dir="row">_xlchart.v1.109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_xlchart.v1.107</cx:f>
              <cx:v>Low HLR, Lower Outlet Height, No Plants</cx:v>
            </cx:txData>
          </cx:tx>
          <cx:dataId val="0"/>
          <cx:layoutPr>
            <cx:visibility nonoutliers="0"/>
            <cx:statistics quartileMethod="exclusive"/>
          </cx:layoutPr>
        </cx:series>
        <cx:series layoutId="boxWhisker" uniqueId="{0000000A-53AA-3F4B-9ECC-192F2119BD00}">
          <cx:tx>
            <cx:txData>
              <cx:f>_xlchart.v1.108</cx:f>
              <cx:v>Low HLR, Lower Outlet Height, No Plants</cx:v>
            </cx:txData>
          </cx:tx>
          <cx:dataId val="1"/>
          <cx:layoutPr>
            <cx:visibility nonoutliers="0"/>
            <cx:statistics quartileMethod="exclusive"/>
          </cx:layoutPr>
        </cx:series>
        <cx:series layoutId="boxWhisker" uniqueId="{0000000B-53AA-3F4B-9ECC-192F2119BD00}">
          <cx:tx>
            <cx:txData>
              <cx:f>_xlchart.v1.106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numDim type="val">
        <cx:f dir="row">_xlchart.v1.115</cx:f>
      </cx:numDim>
    </cx:data>
    <cx:data id="1">
      <cx:numDim type="val">
        <cx:f dir="row">_xlchart.v1.116</cx:f>
      </cx:numDim>
    </cx:data>
    <cx:data id="2">
      <cx:numDim type="val">
        <cx:f dir="row">_xlchart.v1.117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_xlchart.v1.112</cx:f>
              <cx:v>Medium HLR, Lower Outlet Height, No Plants</cx:v>
            </cx:txData>
          </cx:tx>
          <cx:dataId val="0"/>
          <cx:layoutPr>
            <cx:visibility nonoutliers="0"/>
            <cx:statistics quartileMethod="exclusive"/>
          </cx:layoutPr>
        </cx:series>
        <cx:series layoutId="boxWhisker" uniqueId="{0000000A-53AA-3F4B-9ECC-192F2119BD00}">
          <cx:tx>
            <cx:txData>
              <cx:f>_xlchart.v1.113</cx:f>
              <cx:v>Medium HLR, Lower Outlet Height, No Plants</cx:v>
            </cx:txData>
          </cx:tx>
          <cx:dataId val="1"/>
          <cx:layoutPr>
            <cx:visibility nonoutliers="0"/>
            <cx:statistics quartileMethod="exclusive"/>
          </cx:layoutPr>
        </cx:series>
        <cx:series layoutId="boxWhisker" uniqueId="{0000000B-53AA-3F4B-9ECC-192F2119BD00}">
          <cx:tx>
            <cx:txData>
              <cx:f>_xlchart.v1.114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numDim type="val">
        <cx:f dir="row">_xlchart.v1.123</cx:f>
      </cx:numDim>
    </cx:data>
    <cx:data id="1">
      <cx:numDim type="val">
        <cx:f dir="row">_xlchart.v1.118</cx:f>
      </cx:numDim>
    </cx:data>
    <cx:data id="2">
      <cx:numDim type="val">
        <cx:f dir="row">_xlchart.v1.119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_xlchart.v1.120</cx:f>
              <cx:v>High HLR, Lower Outlet Height, No Plants</cx:v>
            </cx:txData>
          </cx:tx>
          <cx:dataId val="0"/>
          <cx:layoutPr>
            <cx:visibility nonoutliers="0"/>
            <cx:statistics quartileMethod="exclusive"/>
          </cx:layoutPr>
        </cx:series>
        <cx:series layoutId="boxWhisker" uniqueId="{0000000A-53AA-3F4B-9ECC-192F2119BD00}">
          <cx:tx>
            <cx:txData>
              <cx:f>_xlchart.v1.121</cx:f>
              <cx:v>High HLR, Lower Outlet Height, No Plants</cx:v>
            </cx:txData>
          </cx:tx>
          <cx:dataId val="1"/>
          <cx:layoutPr>
            <cx:visibility nonoutliers="0"/>
            <cx:statistics quartileMethod="exclusive"/>
          </cx:layoutPr>
        </cx:series>
        <cx:series layoutId="boxWhisker" uniqueId="{0000000B-53AA-3F4B-9ECC-192F2119BD00}">
          <cx:tx>
            <cx:txData>
              <cx:f>_xlchart.v1.122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8.xml><?xml version="1.0" encoding="utf-8"?>
<cx:chartSpace xmlns:a="http://schemas.openxmlformats.org/drawingml/2006/main" xmlns:r="http://schemas.openxmlformats.org/officeDocument/2006/relationships" xmlns:cx="http://schemas.microsoft.com/office/drawing/2014/chartex">
  <cx:chartData>
    <cx:data id="0">
      <cx:numDim type="val">
        <cx:f dir="row">_xlchart.v1.127</cx:f>
      </cx:numDim>
    </cx:data>
    <cx:data id="1">
      <cx:numDim type="val">
        <cx:f dir="row">_xlchart.v1.128</cx:f>
      </cx:numDim>
    </cx:data>
    <cx:data id="2">
      <cx:numDim type="val">
        <cx:f dir="row">_xlchart.v1.129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_xlchart.v1.124</cx:f>
              <cx:v>High HLR, Upper Outlet Height, No Plants</cx:v>
            </cx:txData>
          </cx:tx>
          <cx:dataId val="0"/>
          <cx:layoutPr>
            <cx:visibility nonoutliers="0"/>
            <cx:statistics quartileMethod="exclusive"/>
          </cx:layoutPr>
        </cx:series>
        <cx:series layoutId="boxWhisker" uniqueId="{0000000A-53AA-3F4B-9ECC-192F2119BD00}">
          <cx:tx>
            <cx:txData>
              <cx:f>_xlchart.v1.125</cx:f>
              <cx:v>High HLR, Upper Outlet Height, No Plants</cx:v>
            </cx:txData>
          </cx:tx>
          <cx:dataId val="1"/>
          <cx:layoutPr>
            <cx:visibility nonoutliers="0"/>
            <cx:statistics quartileMethod="exclusive"/>
          </cx:layoutPr>
        </cx:series>
        <cx:series layoutId="boxWhisker" uniqueId="{0000000B-53AA-3F4B-9ECC-192F2119BD00}">
          <cx:tx>
            <cx:txData>
              <cx:f>_xlchart.v1.126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9.xml><?xml version="1.0" encoding="utf-8"?>
<cx:chartSpace xmlns:a="http://schemas.openxmlformats.org/drawingml/2006/main" xmlns:r="http://schemas.openxmlformats.org/officeDocument/2006/relationships" xmlns:cx="http://schemas.microsoft.com/office/drawing/2014/chartex">
  <cx:chartData>
    <cx:data id="0">
      <cx:numDim type="val">
        <cx:f dir="row">_xlchart.v1.133</cx:f>
      </cx:numDim>
    </cx:data>
    <cx:data id="1">
      <cx:numDim type="val">
        <cx:f dir="row">_xlchart.v1.134</cx:f>
      </cx:numDim>
    </cx:data>
    <cx:data id="2">
      <cx:numDim type="val">
        <cx:f dir="row">_xlchart.v1.135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_xlchart.v1.130</cx:f>
              <cx:v>High HLR, Lower Outlet Height, Yes Plants</cx:v>
            </cx:txData>
          </cx:tx>
          <cx:dataId val="0"/>
          <cx:layoutPr>
            <cx:visibility nonoutliers="0"/>
            <cx:statistics quartileMethod="exclusive"/>
          </cx:layoutPr>
        </cx:series>
        <cx:series layoutId="boxWhisker" uniqueId="{0000000A-53AA-3F4B-9ECC-192F2119BD00}">
          <cx:tx>
            <cx:txData>
              <cx:f>_xlchart.v1.131</cx:f>
              <cx:v>High HLR, Lower Outlet Height, Yes Plants</cx:v>
            </cx:txData>
          </cx:tx>
          <cx:dataId val="1"/>
          <cx:layoutPr>
            <cx:visibility nonoutliers="0"/>
            <cx:statistics quartileMethod="exclusive"/>
          </cx:layoutPr>
        </cx:series>
        <cx:series layoutId="boxWhisker" uniqueId="{0000000B-53AA-3F4B-9ECC-192F2119BD00}">
          <cx:tx>
            <cx:txData>
              <cx:f>_xlchart.v1.132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0.xml><?xml version="1.0" encoding="utf-8"?>
<cx:chartSpace xmlns:a="http://schemas.openxmlformats.org/drawingml/2006/main" xmlns:r="http://schemas.openxmlformats.org/officeDocument/2006/relationships" xmlns:cx="http://schemas.microsoft.com/office/drawing/2014/chartex">
  <cx:chartData>
    <cx:data id="0">
      <cx:numDim type="val">
        <cx:f dir="row">_xlchart.v1.139</cx:f>
      </cx:numDim>
    </cx:data>
    <cx:data id="1">
      <cx:numDim type="val">
        <cx:f dir="row">_xlchart.v1.140</cx:f>
      </cx:numDim>
    </cx:data>
    <cx:data id="2">
      <cx:numDim type="val">
        <cx:f dir="row">_xlchart.v1.141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_xlchart.v1.136</cx:f>
              <cx:v>Medium HLR, Upper Outlet Height, Yes Plants</cx:v>
            </cx:txData>
          </cx:tx>
          <cx:dataId val="0"/>
          <cx:layoutPr>
            <cx:visibility nonoutliers="0"/>
            <cx:statistics quartileMethod="exclusive"/>
          </cx:layoutPr>
        </cx:series>
        <cx:series layoutId="boxWhisker" uniqueId="{0000000A-53AA-3F4B-9ECC-192F2119BD00}">
          <cx:tx>
            <cx:txData>
              <cx:f>_xlchart.v1.137</cx:f>
              <cx:v>Medium HLR, Upper Outlet Height, Yes Plants</cx:v>
            </cx:txData>
          </cx:tx>
          <cx:dataId val="1"/>
          <cx:layoutPr>
            <cx:visibility nonoutliers="0"/>
            <cx:statistics quartileMethod="exclusive"/>
          </cx:layoutPr>
        </cx:series>
        <cx:series layoutId="boxWhisker" uniqueId="{0000000B-53AA-3F4B-9ECC-192F2119BD00}">
          <cx:tx>
            <cx:txData>
              <cx:f>_xlchart.v1.138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1.xml><?xml version="1.0" encoding="utf-8"?>
<cx:chartSpace xmlns:a="http://schemas.openxmlformats.org/drawingml/2006/main" xmlns:r="http://schemas.openxmlformats.org/officeDocument/2006/relationships" xmlns:cx="http://schemas.microsoft.com/office/drawing/2014/chartex">
  <cx:chartData>
    <cx:data id="0">
      <cx:numDim type="val">
        <cx:f dir="row">_xlchart.v1.170</cx:f>
      </cx:numDim>
    </cx:data>
    <cx:data id="1">
      <cx:numDim type="val">
        <cx:f dir="row">_xlchart.v1.171</cx:f>
      </cx:numDim>
    </cx:data>
    <cx:data id="2">
      <cx:numDim type="val">
        <cx:f dir="row">_xlchart.v1.169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_xlchart.v1.167</cx:f>
              <cx:v>Low HLR, Lower Outlet Height, No Plants</cx:v>
            </cx:txData>
          </cx:tx>
          <cx:dataId val="0"/>
          <cx:layoutPr>
            <cx:visibility nonoutliers="0"/>
            <cx:statistics quartileMethod="exclusive"/>
          </cx:layoutPr>
        </cx:series>
        <cx:series layoutId="boxWhisker" uniqueId="{0000000A-53AA-3F4B-9ECC-192F2119BD00}">
          <cx:tx>
            <cx:txData>
              <cx:f>_xlchart.v1.168</cx:f>
              <cx:v>Low HLR, Lower Outlet Height, No Plants</cx:v>
            </cx:txData>
          </cx:tx>
          <cx:dataId val="1"/>
          <cx:layoutPr>
            <cx:visibility nonoutliers="0"/>
            <cx:statistics quartileMethod="exclusive"/>
          </cx:layoutPr>
        </cx:series>
        <cx:series layoutId="boxWhisker" uniqueId="{0000000B-53AA-3F4B-9ECC-192F2119BD00}">
          <cx:tx>
            <cx:txData>
              <cx:f>_xlchart.v1.166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2.xml><?xml version="1.0" encoding="utf-8"?>
<cx:chartSpace xmlns:a="http://schemas.openxmlformats.org/drawingml/2006/main" xmlns:r="http://schemas.openxmlformats.org/officeDocument/2006/relationships" xmlns:cx="http://schemas.microsoft.com/office/drawing/2014/chartex">
  <cx:chartData>
    <cx:data id="0">
      <cx:numDim type="val">
        <cx:f dir="row">_xlchart.v1.163</cx:f>
      </cx:numDim>
    </cx:data>
    <cx:data id="1">
      <cx:numDim type="val">
        <cx:f dir="row">_xlchart.v1.164</cx:f>
      </cx:numDim>
    </cx:data>
    <cx:data id="2">
      <cx:numDim type="val">
        <cx:f dir="row">_xlchart.v1.165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_xlchart.v1.160</cx:f>
              <cx:v>Medium HLR, Lower Outlet Height, No Plants</cx:v>
            </cx:txData>
          </cx:tx>
          <cx:dataId val="0"/>
          <cx:layoutPr>
            <cx:visibility nonoutliers="0"/>
            <cx:statistics quartileMethod="exclusive"/>
          </cx:layoutPr>
        </cx:series>
        <cx:series layoutId="boxWhisker" uniqueId="{0000000A-53AA-3F4B-9ECC-192F2119BD00}">
          <cx:tx>
            <cx:txData>
              <cx:f>_xlchart.v1.161</cx:f>
              <cx:v>Medium HLR, Lower Outlet Height, No Plants</cx:v>
            </cx:txData>
          </cx:tx>
          <cx:dataId val="1"/>
          <cx:layoutPr>
            <cx:visibility nonoutliers="0"/>
            <cx:statistics quartileMethod="exclusive"/>
          </cx:layoutPr>
        </cx:series>
        <cx:series layoutId="boxWhisker" uniqueId="{0000000B-53AA-3F4B-9ECC-192F2119BD00}">
          <cx:tx>
            <cx:txData>
              <cx:f>_xlchart.v1.162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3.xml><?xml version="1.0" encoding="utf-8"?>
<cx:chartSpace xmlns:a="http://schemas.openxmlformats.org/drawingml/2006/main" xmlns:r="http://schemas.openxmlformats.org/officeDocument/2006/relationships" xmlns:cx="http://schemas.microsoft.com/office/drawing/2014/chartex">
  <cx:chartData>
    <cx:data id="0">
      <cx:numDim type="val">
        <cx:f dir="row">_xlchart.v1.159</cx:f>
      </cx:numDim>
    </cx:data>
    <cx:data id="1">
      <cx:numDim type="val">
        <cx:f dir="row">_xlchart.v1.154</cx:f>
      </cx:numDim>
    </cx:data>
    <cx:data id="2">
      <cx:numDim type="val">
        <cx:f dir="row">_xlchart.v1.155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_xlchart.v1.156</cx:f>
              <cx:v>High HLR, Lower Outlet Height, No Plants</cx:v>
            </cx:txData>
          </cx:tx>
          <cx:dataId val="0"/>
          <cx:layoutPr>
            <cx:visibility nonoutliers="0"/>
            <cx:statistics quartileMethod="exclusive"/>
          </cx:layoutPr>
        </cx:series>
        <cx:series layoutId="boxWhisker" uniqueId="{0000000A-53AA-3F4B-9ECC-192F2119BD00}">
          <cx:tx>
            <cx:txData>
              <cx:f>_xlchart.v1.157</cx:f>
              <cx:v>High HLR, Lower Outlet Height, No Plants</cx:v>
            </cx:txData>
          </cx:tx>
          <cx:dataId val="1"/>
          <cx:layoutPr>
            <cx:visibility nonoutliers="0"/>
            <cx:statistics quartileMethod="exclusive"/>
          </cx:layoutPr>
        </cx:series>
        <cx:series layoutId="boxWhisker" uniqueId="{0000000B-53AA-3F4B-9ECC-192F2119BD00}">
          <cx:tx>
            <cx:txData>
              <cx:f>_xlchart.v1.158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4.xml><?xml version="1.0" encoding="utf-8"?>
<cx:chartSpace xmlns:a="http://schemas.openxmlformats.org/drawingml/2006/main" xmlns:r="http://schemas.openxmlformats.org/officeDocument/2006/relationships" xmlns:cx="http://schemas.microsoft.com/office/drawing/2014/chartex">
  <cx:chartData>
    <cx:data id="0">
      <cx:numDim type="val">
        <cx:f dir="row">_xlchart.v1.175</cx:f>
      </cx:numDim>
    </cx:data>
    <cx:data id="1">
      <cx:numDim type="val">
        <cx:f dir="row">_xlchart.v1.176</cx:f>
      </cx:numDim>
    </cx:data>
    <cx:data id="2">
      <cx:numDim type="val">
        <cx:f dir="row">_xlchart.v1.177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_xlchart.v1.172</cx:f>
              <cx:v>High HLR, Upper Outlet Height, No Plants</cx:v>
            </cx:txData>
          </cx:tx>
          <cx:dataId val="0"/>
          <cx:layoutPr>
            <cx:visibility nonoutliers="0"/>
            <cx:statistics quartileMethod="exclusive"/>
          </cx:layoutPr>
        </cx:series>
        <cx:series layoutId="boxWhisker" uniqueId="{0000000A-53AA-3F4B-9ECC-192F2119BD00}">
          <cx:tx>
            <cx:txData>
              <cx:f>_xlchart.v1.173</cx:f>
              <cx:v>High HLR, Upper Outlet Height, No Plants</cx:v>
            </cx:txData>
          </cx:tx>
          <cx:dataId val="1"/>
          <cx:layoutPr>
            <cx:visibility nonoutliers="0"/>
            <cx:statistics quartileMethod="exclusive"/>
          </cx:layoutPr>
        </cx:series>
        <cx:series layoutId="boxWhisker" uniqueId="{0000000B-53AA-3F4B-9ECC-192F2119BD00}">
          <cx:tx>
            <cx:txData>
              <cx:f>_xlchart.v1.174</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5.xml><?xml version="1.0" encoding="utf-8"?>
<cx:chartSpace xmlns:a="http://schemas.openxmlformats.org/drawingml/2006/main" xmlns:r="http://schemas.openxmlformats.org/officeDocument/2006/relationships" xmlns:cx="http://schemas.microsoft.com/office/drawing/2014/chartex">
  <cx:chartData>
    <cx:data id="0">
      <cx:numDim type="val">
        <cx:f dir="row">_xlchart.v1.151</cx:f>
      </cx:numDim>
    </cx:data>
    <cx:data id="1">
      <cx:numDim type="val">
        <cx:f dir="row">_xlchart.v1.152</cx:f>
      </cx:numDim>
    </cx:data>
    <cx:data id="2">
      <cx:numDim type="val">
        <cx:f dir="row">_xlchart.v1.153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_xlchart.v1.148</cx:f>
              <cx:v>High HLR, Lower Outlet Height, Yes Plants</cx:v>
            </cx:txData>
          </cx:tx>
          <cx:dataId val="0"/>
          <cx:layoutPr>
            <cx:visibility nonoutliers="0"/>
            <cx:statistics quartileMethod="exclusive"/>
          </cx:layoutPr>
        </cx:series>
        <cx:series layoutId="boxWhisker" uniqueId="{0000000A-53AA-3F4B-9ECC-192F2119BD00}">
          <cx:tx>
            <cx:txData>
              <cx:f>_xlchart.v1.149</cx:f>
              <cx:v>High HLR, Lower Outlet Height, Yes Plants</cx:v>
            </cx:txData>
          </cx:tx>
          <cx:dataId val="1"/>
          <cx:layoutPr>
            <cx:visibility nonoutliers="0"/>
            <cx:statistics quartileMethod="exclusive"/>
          </cx:layoutPr>
        </cx:series>
        <cx:series layoutId="boxWhisker" uniqueId="{0000000B-53AA-3F4B-9ECC-192F2119BD00}">
          <cx:tx>
            <cx:txData>
              <cx:f>_xlchart.v1.150</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6.xml><?xml version="1.0" encoding="utf-8"?>
<cx:chartSpace xmlns:a="http://schemas.openxmlformats.org/drawingml/2006/main" xmlns:r="http://schemas.openxmlformats.org/officeDocument/2006/relationships" xmlns:cx="http://schemas.microsoft.com/office/drawing/2014/chartex">
  <cx:chartData>
    <cx:data id="0">
      <cx:numDim type="val">
        <cx:f dir="row">_xlchart.v1.145</cx:f>
      </cx:numDim>
    </cx:data>
    <cx:data id="1">
      <cx:numDim type="val">
        <cx:f dir="row">_xlchart.v1.146</cx:f>
      </cx:numDim>
    </cx:data>
    <cx:data id="2">
      <cx:numDim type="val">
        <cx:f dir="row">_xlchart.v1.147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_xlchart.v1.142</cx:f>
              <cx:v>Medium HLR, Upper Outlet Height, Yes Plants</cx:v>
            </cx:txData>
          </cx:tx>
          <cx:dataId val="0"/>
          <cx:layoutPr>
            <cx:visibility nonoutliers="0"/>
            <cx:statistics quartileMethod="exclusive"/>
          </cx:layoutPr>
        </cx:series>
        <cx:series layoutId="boxWhisker" uniqueId="{0000000A-53AA-3F4B-9ECC-192F2119BD00}">
          <cx:tx>
            <cx:txData>
              <cx:f>_xlchart.v1.143</cx:f>
              <cx:v>Medium HLR, Upper Outlet Height, Yes Plants</cx:v>
            </cx:txData>
          </cx:tx>
          <cx:dataId val="1"/>
          <cx:layoutPr>
            <cx:visibility nonoutliers="0"/>
            <cx:statistics quartileMethod="exclusive"/>
          </cx:layoutPr>
        </cx:series>
        <cx:series layoutId="boxWhisker" uniqueId="{0000000B-53AA-3F4B-9ECC-192F2119BD00}">
          <cx:tx>
            <cx:txData>
              <cx:f>_xlchart.v1.144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7.xml><?xml version="1.0" encoding="utf-8"?>
<cx:chartSpace xmlns:a="http://schemas.openxmlformats.org/drawingml/2006/main" xmlns:r="http://schemas.openxmlformats.org/officeDocument/2006/relationships" xmlns:cx="http://schemas.microsoft.com/office/drawing/2014/chartex">
  <cx:chartData>
    <cx:data id="0">
      <cx:numDim type="val">
        <cx:f dir="row">_xlchart.v1.182</cx:f>
      </cx:numDim>
    </cx:data>
    <cx:data id="1">
      <cx:numDim type="val">
        <cx:f dir="row">_xlchart.v1.183</cx:f>
      </cx:numDim>
    </cx:data>
    <cx:data id="2">
      <cx:numDim type="val">
        <cx:f dir="row">_xlchart.v1.181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_xlchart.v1.179</cx:f>
              <cx:v>Low HLR, Lower Outlet Height, No Plants</cx:v>
            </cx:txData>
          </cx:tx>
          <cx:dataId val="0"/>
          <cx:layoutPr>
            <cx:visibility nonoutliers="0"/>
            <cx:statistics quartileMethod="exclusive"/>
          </cx:layoutPr>
        </cx:series>
        <cx:series layoutId="boxWhisker" uniqueId="{0000000A-53AA-3F4B-9ECC-192F2119BD00}">
          <cx:tx>
            <cx:txData>
              <cx:f>_xlchart.v1.180</cx:f>
              <cx:v>Low HLR, Lower Outlet Height, No Plants</cx:v>
            </cx:txData>
          </cx:tx>
          <cx:dataId val="1"/>
          <cx:layoutPr>
            <cx:visibility nonoutliers="0"/>
            <cx:statistics quartileMethod="exclusive"/>
          </cx:layoutPr>
        </cx:series>
        <cx:series layoutId="boxWhisker" uniqueId="{0000000B-53AA-3F4B-9ECC-192F2119BD00}">
          <cx:tx>
            <cx:txData>
              <cx:f>_xlchart.v1.178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8.xml><?xml version="1.0" encoding="utf-8"?>
<cx:chartSpace xmlns:a="http://schemas.openxmlformats.org/drawingml/2006/main" xmlns:r="http://schemas.openxmlformats.org/officeDocument/2006/relationships" xmlns:cx="http://schemas.microsoft.com/office/drawing/2014/chartex">
  <cx:chartData>
    <cx:data id="0">
      <cx:numDim type="val">
        <cx:f dir="row">_xlchart.v1.211</cx:f>
      </cx:numDim>
    </cx:data>
    <cx:data id="1">
      <cx:numDim type="val">
        <cx:f dir="row">_xlchart.v1.212</cx:f>
      </cx:numDim>
    </cx:data>
    <cx:data id="2">
      <cx:numDim type="val">
        <cx:f dir="row">_xlchart.v1.213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_xlchart.v1.208</cx:f>
              <cx:v>Medium HLR, Lower Outlet Height, No Plants</cx:v>
            </cx:txData>
          </cx:tx>
          <cx:dataId val="0"/>
          <cx:layoutPr>
            <cx:visibility nonoutliers="0"/>
            <cx:statistics quartileMethod="exclusive"/>
          </cx:layoutPr>
        </cx:series>
        <cx:series layoutId="boxWhisker" uniqueId="{0000000A-53AA-3F4B-9ECC-192F2119BD00}">
          <cx:tx>
            <cx:txData>
              <cx:f>_xlchart.v1.209</cx:f>
              <cx:v>Medium HLR, Lower Outlet Height, No Plants</cx:v>
            </cx:txData>
          </cx:tx>
          <cx:dataId val="1"/>
          <cx:layoutPr>
            <cx:visibility nonoutliers="0"/>
            <cx:statistics quartileMethod="exclusive"/>
          </cx:layoutPr>
        </cx:series>
        <cx:series layoutId="boxWhisker" uniqueId="{0000000B-53AA-3F4B-9ECC-192F2119BD00}">
          <cx:tx>
            <cx:txData>
              <cx:f>_xlchart.v1.210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9.xml><?xml version="1.0" encoding="utf-8"?>
<cx:chartSpace xmlns:a="http://schemas.openxmlformats.org/drawingml/2006/main" xmlns:r="http://schemas.openxmlformats.org/officeDocument/2006/relationships" xmlns:cx="http://schemas.microsoft.com/office/drawing/2014/chartex">
  <cx:chartData>
    <cx:data id="0">
      <cx:numDim type="val">
        <cx:f dir="row">_xlchart.v1.207</cx:f>
      </cx:numDim>
    </cx:data>
    <cx:data id="1">
      <cx:numDim type="val">
        <cx:f dir="row">_xlchart.v1.202</cx:f>
      </cx:numDim>
    </cx:data>
    <cx:data id="2">
      <cx:numDim type="val">
        <cx:f dir="row">_xlchart.v1.203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_xlchart.v1.204</cx:f>
              <cx:v>High HLR, Lower Outlet Height, No Plants</cx:v>
            </cx:txData>
          </cx:tx>
          <cx:dataId val="0"/>
          <cx:layoutPr>
            <cx:visibility nonoutliers="0"/>
            <cx:statistics quartileMethod="exclusive"/>
          </cx:layoutPr>
        </cx:series>
        <cx:series layoutId="boxWhisker" uniqueId="{0000000A-53AA-3F4B-9ECC-192F2119BD00}">
          <cx:tx>
            <cx:txData>
              <cx:f>_xlchart.v1.205</cx:f>
              <cx:v>High HLR, Lower Outlet Height, No Plants</cx:v>
            </cx:txData>
          </cx:tx>
          <cx:dataId val="1"/>
          <cx:layoutPr>
            <cx:visibility nonoutliers="0"/>
            <cx:statistics quartileMethod="exclusive"/>
          </cx:layoutPr>
        </cx:series>
        <cx:series layoutId="boxWhisker" uniqueId="{0000000B-53AA-3F4B-9ECC-192F2119BD00}">
          <cx:tx>
            <cx:txData>
              <cx:f>_xlchart.v1.206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0.xml><?xml version="1.0" encoding="utf-8"?>
<cx:chartSpace xmlns:a="http://schemas.openxmlformats.org/drawingml/2006/main" xmlns:r="http://schemas.openxmlformats.org/officeDocument/2006/relationships" xmlns:cx="http://schemas.microsoft.com/office/drawing/2014/chartex">
  <cx:chartData>
    <cx:data id="0">
      <cx:numDim type="val">
        <cx:f dir="row">_xlchart.v1.199</cx:f>
      </cx:numDim>
    </cx:data>
    <cx:data id="1">
      <cx:numDim type="val">
        <cx:f dir="row">_xlchart.v1.200</cx:f>
      </cx:numDim>
    </cx:data>
    <cx:data id="2">
      <cx:numDim type="val">
        <cx:f dir="row">_xlchart.v1.201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_xlchart.v1.196</cx:f>
              <cx:v>High HLR, Upper Outlet Height, No Plants</cx:v>
            </cx:txData>
          </cx:tx>
          <cx:dataId val="0"/>
          <cx:layoutPr>
            <cx:visibility nonoutliers="0"/>
            <cx:statistics quartileMethod="exclusive"/>
          </cx:layoutPr>
        </cx:series>
        <cx:series layoutId="boxWhisker" uniqueId="{0000000A-53AA-3F4B-9ECC-192F2119BD00}">
          <cx:tx>
            <cx:txData>
              <cx:f>_xlchart.v1.197</cx:f>
              <cx:v>High HLR, Upper Outlet Height, No Plants</cx:v>
            </cx:txData>
          </cx:tx>
          <cx:dataId val="1"/>
          <cx:layoutPr>
            <cx:visibility nonoutliers="0"/>
            <cx:statistics quartileMethod="exclusive"/>
          </cx:layoutPr>
        </cx:series>
        <cx:series layoutId="boxWhisker" uniqueId="{0000000B-53AA-3F4B-9ECC-192F2119BD00}">
          <cx:tx>
            <cx:txData>
              <cx:f>_xlchart.v1.198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1.xml><?xml version="1.0" encoding="utf-8"?>
<cx:chartSpace xmlns:a="http://schemas.openxmlformats.org/drawingml/2006/main" xmlns:r="http://schemas.openxmlformats.org/officeDocument/2006/relationships" xmlns:cx="http://schemas.microsoft.com/office/drawing/2014/chartex">
  <cx:chartData>
    <cx:data id="0">
      <cx:numDim type="val">
        <cx:f dir="row">_xlchart.v1.193</cx:f>
      </cx:numDim>
    </cx:data>
    <cx:data id="1">
      <cx:numDim type="val">
        <cx:f dir="row">_xlchart.v1.194</cx:f>
      </cx:numDim>
    </cx:data>
    <cx:data id="2">
      <cx:numDim type="val">
        <cx:f dir="row">_xlchart.v1.195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_xlchart.v1.190</cx:f>
              <cx:v>High HLR, Lower Outlet Height, Yes Plants</cx:v>
            </cx:txData>
          </cx:tx>
          <cx:dataId val="0"/>
          <cx:layoutPr>
            <cx:visibility nonoutliers="0"/>
            <cx:statistics quartileMethod="exclusive"/>
          </cx:layoutPr>
        </cx:series>
        <cx:series layoutId="boxWhisker" uniqueId="{0000000A-53AA-3F4B-9ECC-192F2119BD00}">
          <cx:tx>
            <cx:txData>
              <cx:f>_xlchart.v1.191</cx:f>
              <cx:v>High HLR, Lower Outlet Height, Yes Plants</cx:v>
            </cx:txData>
          </cx:tx>
          <cx:dataId val="1"/>
          <cx:layoutPr>
            <cx:visibility nonoutliers="0"/>
            <cx:statistics quartileMethod="exclusive"/>
          </cx:layoutPr>
        </cx:series>
        <cx:series layoutId="boxWhisker" uniqueId="{0000000B-53AA-3F4B-9ECC-192F2119BD00}">
          <cx:tx>
            <cx:txData>
              <cx:f>_xlchart.v1.192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2.xml><?xml version="1.0" encoding="utf-8"?>
<cx:chartSpace xmlns:a="http://schemas.openxmlformats.org/drawingml/2006/main" xmlns:r="http://schemas.openxmlformats.org/officeDocument/2006/relationships" xmlns:cx="http://schemas.microsoft.com/office/drawing/2014/chartex">
  <cx:chartData>
    <cx:data id="0">
      <cx:numDim type="val">
        <cx:f dir="row">_xlchart.v1.187</cx:f>
      </cx:numDim>
    </cx:data>
    <cx:data id="1">
      <cx:numDim type="val">
        <cx:f dir="row">_xlchart.v1.188</cx:f>
      </cx:numDim>
    </cx:data>
    <cx:data id="2">
      <cx:numDim type="val">
        <cx:f dir="row">_xlchart.v1.189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_xlchart.v1.184</cx:f>
              <cx:v>Medium HLR, Upper Outlet Height, Yes Plants</cx:v>
            </cx:txData>
          </cx:tx>
          <cx:dataId val="0"/>
          <cx:layoutPr>
            <cx:visibility nonoutliers="0"/>
            <cx:statistics quartileMethod="exclusive"/>
          </cx:layoutPr>
        </cx:series>
        <cx:series layoutId="boxWhisker" uniqueId="{0000000A-53AA-3F4B-9ECC-192F2119BD00}">
          <cx:tx>
            <cx:txData>
              <cx:f>_xlchart.v1.185</cx:f>
              <cx:v>Medium HLR, Upper Outlet Height, Yes Plants</cx:v>
            </cx:txData>
          </cx:tx>
          <cx:dataId val="1"/>
          <cx:layoutPr>
            <cx:visibility nonoutliers="0"/>
            <cx:statistics quartileMethod="exclusive"/>
          </cx:layoutPr>
        </cx:series>
        <cx:series layoutId="boxWhisker" uniqueId="{0000000B-53AA-3F4B-9ECC-192F2119BD00}">
          <cx:tx>
            <cx:txData>
              <cx:f>_xlchart.v1.186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3.xml><?xml version="1.0" encoding="utf-8"?>
<cx:chartSpace xmlns:a="http://schemas.openxmlformats.org/drawingml/2006/main" xmlns:r="http://schemas.openxmlformats.org/officeDocument/2006/relationships" xmlns:cx="http://schemas.microsoft.com/office/drawing/2014/chartex">
  <cx:chartData>
    <cx:data id="0">
      <cx:numDim type="val">
        <cx:f dir="row">_xlchart.v1.248</cx:f>
      </cx:numDim>
    </cx:data>
    <cx:data id="1">
      <cx:numDim type="val">
        <cx:f dir="row">_xlchart.v1.249</cx:f>
      </cx:numDim>
    </cx:data>
    <cx:data id="2">
      <cx:numDim type="val">
        <cx:f dir="row">_xlchart.v1.247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_xlchart.v1.245</cx:f>
              <cx:v>Low HLR, Lower Outlet Height, No Plants</cx:v>
            </cx:txData>
          </cx:tx>
          <cx:dataId val="0"/>
          <cx:layoutPr>
            <cx:visibility nonoutliers="0"/>
            <cx:statistics quartileMethod="exclusive"/>
          </cx:layoutPr>
        </cx:series>
        <cx:series layoutId="boxWhisker" uniqueId="{0000000A-53AA-3F4B-9ECC-192F2119BD00}">
          <cx:tx>
            <cx:txData>
              <cx:f>_xlchart.v1.246</cx:f>
              <cx:v>Low HLR, Lower Outlet Height, No Plants</cx:v>
            </cx:txData>
          </cx:tx>
          <cx:dataId val="1"/>
          <cx:layoutPr>
            <cx:visibility nonoutliers="0"/>
            <cx:statistics quartileMethod="exclusive"/>
          </cx:layoutPr>
        </cx:series>
        <cx:series layoutId="boxWhisker" uniqueId="{0000000B-53AA-3F4B-9ECC-192F2119BD00}">
          <cx:tx>
            <cx:txData>
              <cx:f>_xlchart.v1.244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4.xml><?xml version="1.0" encoding="utf-8"?>
<cx:chartSpace xmlns:a="http://schemas.openxmlformats.org/drawingml/2006/main" xmlns:r="http://schemas.openxmlformats.org/officeDocument/2006/relationships" xmlns:cx="http://schemas.microsoft.com/office/drawing/2014/chartex">
  <cx:chartData>
    <cx:data id="0">
      <cx:numDim type="val">
        <cx:f dir="row">_xlchart.v1.217</cx:f>
      </cx:numDim>
    </cx:data>
    <cx:data id="1">
      <cx:numDim type="val">
        <cx:f dir="row">_xlchart.v1.218</cx:f>
      </cx:numDim>
    </cx:data>
    <cx:data id="2">
      <cx:numDim type="val">
        <cx:f dir="row">_xlchart.v1.219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_xlchart.v1.214</cx:f>
              <cx:v>Medium HLR, Lower Outlet Height, No Plants</cx:v>
            </cx:txData>
          </cx:tx>
          <cx:dataId val="0"/>
          <cx:layoutPr>
            <cx:visibility nonoutliers="0"/>
            <cx:statistics quartileMethod="exclusive"/>
          </cx:layoutPr>
        </cx:series>
        <cx:series layoutId="boxWhisker" uniqueId="{0000000A-53AA-3F4B-9ECC-192F2119BD00}">
          <cx:tx>
            <cx:txData>
              <cx:f>_xlchart.v1.215</cx:f>
              <cx:v>Medium HLR, Lower Outlet Height, No Plants</cx:v>
            </cx:txData>
          </cx:tx>
          <cx:dataId val="1"/>
          <cx:layoutPr>
            <cx:visibility nonoutliers="0"/>
            <cx:statistics quartileMethod="exclusive"/>
          </cx:layoutPr>
        </cx:series>
        <cx:series layoutId="boxWhisker" uniqueId="{0000000B-53AA-3F4B-9ECC-192F2119BD00}">
          <cx:tx>
            <cx:txData>
              <cx:f>_xlchart.v1.216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5.xml><?xml version="1.0" encoding="utf-8"?>
<cx:chartSpace xmlns:a="http://schemas.openxmlformats.org/drawingml/2006/main" xmlns:r="http://schemas.openxmlformats.org/officeDocument/2006/relationships" xmlns:cx="http://schemas.microsoft.com/office/drawing/2014/chartex">
  <cx:chartData>
    <cx:data id="0">
      <cx:numDim type="val">
        <cx:f dir="row">_xlchart.v1.243</cx:f>
      </cx:numDim>
    </cx:data>
    <cx:data id="1">
      <cx:numDim type="val">
        <cx:f dir="row">_xlchart.v1.238</cx:f>
      </cx:numDim>
    </cx:data>
    <cx:data id="2">
      <cx:numDim type="val">
        <cx:f dir="row">_xlchart.v1.239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_xlchart.v1.240</cx:f>
              <cx:v>High HLR, Lower Outlet Height, No Plants</cx:v>
            </cx:txData>
          </cx:tx>
          <cx:dataId val="0"/>
          <cx:layoutPr>
            <cx:visibility nonoutliers="0"/>
            <cx:statistics quartileMethod="exclusive"/>
          </cx:layoutPr>
        </cx:series>
        <cx:series layoutId="boxWhisker" uniqueId="{0000000A-53AA-3F4B-9ECC-192F2119BD00}">
          <cx:tx>
            <cx:txData>
              <cx:f>_xlchart.v1.241</cx:f>
              <cx:v>High HLR, Lower Outlet Height, No Plants</cx:v>
            </cx:txData>
          </cx:tx>
          <cx:dataId val="1"/>
          <cx:layoutPr>
            <cx:visibility nonoutliers="0"/>
            <cx:statistics quartileMethod="exclusive"/>
          </cx:layoutPr>
        </cx:series>
        <cx:series layoutId="boxWhisker" uniqueId="{0000000B-53AA-3F4B-9ECC-192F2119BD00}">
          <cx:tx>
            <cx:txData>
              <cx:f>_xlchart.v1.242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6.xml><?xml version="1.0" encoding="utf-8"?>
<cx:chartSpace xmlns:a="http://schemas.openxmlformats.org/drawingml/2006/main" xmlns:r="http://schemas.openxmlformats.org/officeDocument/2006/relationships" xmlns:cx="http://schemas.microsoft.com/office/drawing/2014/chartex">
  <cx:chartData>
    <cx:data id="0">
      <cx:numDim type="val">
        <cx:f dir="row">_xlchart.v1.229</cx:f>
      </cx:numDim>
    </cx:data>
    <cx:data id="1">
      <cx:numDim type="val">
        <cx:f dir="row">_xlchart.v1.230</cx:f>
      </cx:numDim>
    </cx:data>
    <cx:data id="2">
      <cx:numDim type="val">
        <cx:f dir="row">_xlchart.v1.231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_xlchart.v1.226</cx:f>
              <cx:v>High HLR, Upper Outlet Height, No Plants</cx:v>
            </cx:txData>
          </cx:tx>
          <cx:dataId val="0"/>
          <cx:layoutPr>
            <cx:visibility nonoutliers="0"/>
            <cx:statistics quartileMethod="exclusive"/>
          </cx:layoutPr>
        </cx:series>
        <cx:series layoutId="boxWhisker" uniqueId="{0000000A-53AA-3F4B-9ECC-192F2119BD00}">
          <cx:tx>
            <cx:txData>
              <cx:f>_xlchart.v1.227</cx:f>
              <cx:v>High HLR, Upper Outlet Height, No Plants</cx:v>
            </cx:txData>
          </cx:tx>
          <cx:dataId val="1"/>
          <cx:layoutPr>
            <cx:visibility nonoutliers="0"/>
            <cx:statistics quartileMethod="exclusive"/>
          </cx:layoutPr>
        </cx:series>
        <cx:series layoutId="boxWhisker" uniqueId="{0000000B-53AA-3F4B-9ECC-192F2119BD00}">
          <cx:tx>
            <cx:txData>
              <cx:f>_xlchart.v1.228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7.xml><?xml version="1.0" encoding="utf-8"?>
<cx:chartSpace xmlns:a="http://schemas.openxmlformats.org/drawingml/2006/main" xmlns:r="http://schemas.openxmlformats.org/officeDocument/2006/relationships" xmlns:cx="http://schemas.microsoft.com/office/drawing/2014/chartex">
  <cx:chartData>
    <cx:data id="0">
      <cx:numDim type="val">
        <cx:f dir="row">_xlchart.v1.223</cx:f>
      </cx:numDim>
    </cx:data>
    <cx:data id="1">
      <cx:numDim type="val">
        <cx:f dir="row">_xlchart.v1.224</cx:f>
      </cx:numDim>
    </cx:data>
    <cx:data id="2">
      <cx:numDim type="val">
        <cx:f dir="row">_xlchart.v1.225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_xlchart.v1.220</cx:f>
              <cx:v>High HLR, Lower Outlet Height, Yes Plants</cx:v>
            </cx:txData>
          </cx:tx>
          <cx:dataId val="0"/>
          <cx:layoutPr>
            <cx:visibility nonoutliers="0"/>
            <cx:statistics quartileMethod="exclusive"/>
          </cx:layoutPr>
        </cx:series>
        <cx:series layoutId="boxWhisker" uniqueId="{0000000A-53AA-3F4B-9ECC-192F2119BD00}">
          <cx:tx>
            <cx:txData>
              <cx:f>_xlchart.v1.221</cx:f>
              <cx:v>High HLR, Lower Outlet Height, Yes Plants</cx:v>
            </cx:txData>
          </cx:tx>
          <cx:dataId val="1"/>
          <cx:layoutPr>
            <cx:visibility nonoutliers="0"/>
            <cx:statistics quartileMethod="exclusive"/>
          </cx:layoutPr>
        </cx:series>
        <cx:series layoutId="boxWhisker" uniqueId="{0000000B-53AA-3F4B-9ECC-192F2119BD00}">
          <cx:tx>
            <cx:txData>
              <cx:f>_xlchart.v1.222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8.xml><?xml version="1.0" encoding="utf-8"?>
<cx:chartSpace xmlns:a="http://schemas.openxmlformats.org/drawingml/2006/main" xmlns:r="http://schemas.openxmlformats.org/officeDocument/2006/relationships" xmlns:cx="http://schemas.microsoft.com/office/drawing/2014/chartex">
  <cx:chartData>
    <cx:data id="0">
      <cx:numDim type="val">
        <cx:f dir="row">_xlchart.v1.235</cx:f>
      </cx:numDim>
    </cx:data>
    <cx:data id="1">
      <cx:numDim type="val">
        <cx:f dir="row">_xlchart.v1.236</cx:f>
      </cx:numDim>
    </cx:data>
    <cx:data id="2">
      <cx:numDim type="val">
        <cx:f dir="row">_xlchart.v1.237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_xlchart.v1.232</cx:f>
              <cx:v>Medium HLR, Upper Outlet Height, Yes Plants</cx:v>
            </cx:txData>
          </cx:tx>
          <cx:dataId val="0"/>
          <cx:layoutPr>
            <cx:visibility nonoutliers="0"/>
            <cx:statistics quartileMethod="exclusive"/>
          </cx:layoutPr>
        </cx:series>
        <cx:series layoutId="boxWhisker" uniqueId="{0000000A-53AA-3F4B-9ECC-192F2119BD00}">
          <cx:tx>
            <cx:txData>
              <cx:f>_xlchart.v1.233</cx:f>
              <cx:v>Medium HLR, Upper Outlet Height, Yes Plants</cx:v>
            </cx:txData>
          </cx:tx>
          <cx:dataId val="1"/>
          <cx:layoutPr>
            <cx:visibility nonoutliers="0"/>
            <cx:statistics quartileMethod="exclusive"/>
          </cx:layoutPr>
        </cx:series>
        <cx:series layoutId="boxWhisker" uniqueId="{0000000B-53AA-3F4B-9ECC-192F2119BD00}">
          <cx:tx>
            <cx:txData>
              <cx:f>_xlchart.v1.234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9.xml><?xml version="1.0" encoding="utf-8"?>
<cx:chartSpace xmlns:a="http://schemas.openxmlformats.org/drawingml/2006/main" xmlns:r="http://schemas.openxmlformats.org/officeDocument/2006/relationships" xmlns:cx="http://schemas.microsoft.com/office/drawing/2014/chartex">
  <cx:chartData>
    <cx:data id="0">
      <cx:numDim type="val">
        <cx:f dir="row">_xlchart.v1.278</cx:f>
      </cx:numDim>
    </cx:data>
    <cx:data id="1">
      <cx:numDim type="val">
        <cx:f dir="row">_xlchart.v1.279</cx:f>
      </cx:numDim>
    </cx:data>
    <cx:data id="2">
      <cx:numDim type="val">
        <cx:f dir="row">_xlchart.v1.277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_xlchart.v1.275</cx:f>
              <cx:v>Low HLR, Lower Outlet Height, No Plants</cx:v>
            </cx:txData>
          </cx:tx>
          <cx:dataId val="0"/>
          <cx:layoutPr>
            <cx:visibility nonoutliers="0"/>
            <cx:statistics quartileMethod="exclusive"/>
          </cx:layoutPr>
        </cx:series>
        <cx:series layoutId="boxWhisker" uniqueId="{0000000A-53AA-3F4B-9ECC-192F2119BD00}">
          <cx:tx>
            <cx:txData>
              <cx:f>_xlchart.v1.276</cx:f>
              <cx:v>Low HLR, Lower Outlet Height, No Plants</cx:v>
            </cx:txData>
          </cx:tx>
          <cx:dataId val="1"/>
          <cx:layoutPr>
            <cx:visibility nonoutliers="0"/>
            <cx:statistics quartileMethod="exclusive"/>
          </cx:layoutPr>
        </cx:series>
        <cx:series layoutId="boxWhisker" uniqueId="{0000000B-53AA-3F4B-9ECC-192F2119BD00}">
          <cx:tx>
            <cx:txData>
              <cx:f>_xlchart.v1.274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0.xml><?xml version="1.0" encoding="utf-8"?>
<cx:chartSpace xmlns:a="http://schemas.openxmlformats.org/drawingml/2006/main" xmlns:r="http://schemas.openxmlformats.org/officeDocument/2006/relationships" xmlns:cx="http://schemas.microsoft.com/office/drawing/2014/chartex">
  <cx:chartData>
    <cx:data id="0">
      <cx:numDim type="val">
        <cx:f dir="row">_xlchart.v1.265</cx:f>
      </cx:numDim>
    </cx:data>
    <cx:data id="1">
      <cx:numDim type="val">
        <cx:f dir="row">_xlchart.v1.266</cx:f>
      </cx:numDim>
    </cx:data>
    <cx:data id="2">
      <cx:numDim type="val">
        <cx:f dir="row">_xlchart.v1.267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_xlchart.v1.262</cx:f>
              <cx:v>Medium HLR, Lower Outlet Height, No Plants</cx:v>
            </cx:txData>
          </cx:tx>
          <cx:dataId val="0"/>
          <cx:layoutPr>
            <cx:visibility nonoutliers="0"/>
            <cx:statistics quartileMethod="exclusive"/>
          </cx:layoutPr>
        </cx:series>
        <cx:series layoutId="boxWhisker" uniqueId="{0000000A-53AA-3F4B-9ECC-192F2119BD00}">
          <cx:tx>
            <cx:txData>
              <cx:f>_xlchart.v1.263</cx:f>
              <cx:v>Medium HLR, Lower Outlet Height, No Plants</cx:v>
            </cx:txData>
          </cx:tx>
          <cx:dataId val="1"/>
          <cx:layoutPr>
            <cx:visibility nonoutliers="0"/>
            <cx:statistics quartileMethod="exclusive"/>
          </cx:layoutPr>
        </cx:series>
        <cx:series layoutId="boxWhisker" uniqueId="{0000000B-53AA-3F4B-9ECC-192F2119BD00}">
          <cx:tx>
            <cx:txData>
              <cx:f>_xlchart.v1.264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1.xml><?xml version="1.0" encoding="utf-8"?>
<cx:chartSpace xmlns:a="http://schemas.openxmlformats.org/drawingml/2006/main" xmlns:r="http://schemas.openxmlformats.org/officeDocument/2006/relationships" xmlns:cx="http://schemas.microsoft.com/office/drawing/2014/chartex">
  <cx:chartData>
    <cx:data id="0">
      <cx:numDim type="val">
        <cx:f dir="row">_xlchart.v1.261</cx:f>
      </cx:numDim>
    </cx:data>
    <cx:data id="1">
      <cx:numDim type="val">
        <cx:f dir="row">_xlchart.v1.256</cx:f>
      </cx:numDim>
    </cx:data>
    <cx:data id="2">
      <cx:numDim type="val">
        <cx:f dir="row">_xlchart.v1.257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_xlchart.v1.258</cx:f>
              <cx:v>High HLR, Lower Outlet Height, No Plants</cx:v>
            </cx:txData>
          </cx:tx>
          <cx:dataId val="0"/>
          <cx:layoutPr>
            <cx:visibility nonoutliers="0"/>
            <cx:statistics quartileMethod="exclusive"/>
          </cx:layoutPr>
        </cx:series>
        <cx:series layoutId="boxWhisker" uniqueId="{0000000A-53AA-3F4B-9ECC-192F2119BD00}">
          <cx:tx>
            <cx:txData>
              <cx:f>_xlchart.v1.259</cx:f>
              <cx:v>High HLR, Lower Outlet Height, No Plants</cx:v>
            </cx:txData>
          </cx:tx>
          <cx:dataId val="1"/>
          <cx:layoutPr>
            <cx:visibility nonoutliers="0"/>
            <cx:statistics quartileMethod="exclusive"/>
          </cx:layoutPr>
        </cx:series>
        <cx:series layoutId="boxWhisker" uniqueId="{0000000B-53AA-3F4B-9ECC-192F2119BD00}">
          <cx:tx>
            <cx:txData>
              <cx:f>_xlchart.v1.260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2.xml><?xml version="1.0" encoding="utf-8"?>
<cx:chartSpace xmlns:a="http://schemas.openxmlformats.org/drawingml/2006/main" xmlns:r="http://schemas.openxmlformats.org/officeDocument/2006/relationships" xmlns:cx="http://schemas.microsoft.com/office/drawing/2014/chartex">
  <cx:chartData>
    <cx:data id="0">
      <cx:numDim type="val">
        <cx:f dir="row">_xlchart.v1.271</cx:f>
      </cx:numDim>
    </cx:data>
    <cx:data id="1">
      <cx:numDim type="val">
        <cx:f dir="row">_xlchart.v1.272</cx:f>
      </cx:numDim>
    </cx:data>
    <cx:data id="2">
      <cx:numDim type="val">
        <cx:f dir="row">_xlchart.v1.273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_xlchart.v1.268</cx:f>
              <cx:v>High HLR, Upper Outlet Height, No Plants</cx:v>
            </cx:txData>
          </cx:tx>
          <cx:dataId val="0"/>
          <cx:layoutPr>
            <cx:visibility nonoutliers="0"/>
            <cx:statistics quartileMethod="exclusive"/>
          </cx:layoutPr>
        </cx:series>
        <cx:series layoutId="boxWhisker" uniqueId="{0000000A-53AA-3F4B-9ECC-192F2119BD00}">
          <cx:tx>
            <cx:txData>
              <cx:f>_xlchart.v1.269</cx:f>
              <cx:v>High HLR, Upper Outlet Height, No Plants</cx:v>
            </cx:txData>
          </cx:tx>
          <cx:dataId val="1"/>
          <cx:layoutPr>
            <cx:visibility nonoutliers="0"/>
            <cx:statistics quartileMethod="exclusive"/>
          </cx:layoutPr>
        </cx:series>
        <cx:series layoutId="boxWhisker" uniqueId="{0000000B-53AA-3F4B-9ECC-192F2119BD00}">
          <cx:tx>
            <cx:txData>
              <cx:f>_xlchart.v1.270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3.xml><?xml version="1.0" encoding="utf-8"?>
<cx:chartSpace xmlns:a="http://schemas.openxmlformats.org/drawingml/2006/main" xmlns:r="http://schemas.openxmlformats.org/officeDocument/2006/relationships" xmlns:cx="http://schemas.microsoft.com/office/drawing/2014/chartex">
  <cx:chartData>
    <cx:data id="0">
      <cx:numDim type="val">
        <cx:f dir="row">_xlchart.v1.253</cx:f>
      </cx:numDim>
    </cx:data>
    <cx:data id="1">
      <cx:numDim type="val">
        <cx:f dir="row">_xlchart.v1.254</cx:f>
      </cx:numDim>
    </cx:data>
    <cx:data id="2">
      <cx:numDim type="val">
        <cx:f dir="row">_xlchart.v1.255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_xlchart.v1.250</cx:f>
              <cx:v>High HLR, Lower Outlet Height, Yes Plants</cx:v>
            </cx:txData>
          </cx:tx>
          <cx:dataId val="0"/>
          <cx:layoutPr>
            <cx:visibility nonoutliers="0"/>
            <cx:statistics quartileMethod="exclusive"/>
          </cx:layoutPr>
        </cx:series>
        <cx:series layoutId="boxWhisker" uniqueId="{0000000A-53AA-3F4B-9ECC-192F2119BD00}">
          <cx:tx>
            <cx:txData>
              <cx:f>_xlchart.v1.251</cx:f>
              <cx:v>High HLR, Lower Outlet Height, Yes Plants</cx:v>
            </cx:txData>
          </cx:tx>
          <cx:dataId val="1"/>
          <cx:layoutPr>
            <cx:visibility nonoutliers="0"/>
            <cx:statistics quartileMethod="exclusive"/>
          </cx:layoutPr>
        </cx:series>
        <cx:series layoutId="boxWhisker" uniqueId="{0000000B-53AA-3F4B-9ECC-192F2119BD00}">
          <cx:tx>
            <cx:txData>
              <cx:f>_xlchart.v1.252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4.xml><?xml version="1.0" encoding="utf-8"?>
<cx:chartSpace xmlns:a="http://schemas.openxmlformats.org/drawingml/2006/main" xmlns:r="http://schemas.openxmlformats.org/officeDocument/2006/relationships" xmlns:cx="http://schemas.microsoft.com/office/drawing/2014/chartex">
  <cx:chartData>
    <cx:data id="0">
      <cx:numDim type="val">
        <cx:f dir="row">_xlchart.v1.283</cx:f>
      </cx:numDim>
    </cx:data>
    <cx:data id="1">
      <cx:numDim type="val">
        <cx:f dir="row">_xlchart.v1.284</cx:f>
      </cx:numDim>
    </cx:data>
    <cx:data id="2">
      <cx:numDim type="val">
        <cx:f dir="row">_xlchart.v1.285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_xlchart.v1.280</cx:f>
              <cx:v>Medium HLR, Upper Outlet Height, Yes Plants</cx:v>
            </cx:txData>
          </cx:tx>
          <cx:dataId val="0"/>
          <cx:layoutPr>
            <cx:visibility nonoutliers="0"/>
            <cx:statistics quartileMethod="exclusive"/>
          </cx:layoutPr>
        </cx:series>
        <cx:series layoutId="boxWhisker" uniqueId="{0000000A-53AA-3F4B-9ECC-192F2119BD00}">
          <cx:tx>
            <cx:txData>
              <cx:f>_xlchart.v1.281</cx:f>
              <cx:v>Medium HLR, Upper Outlet Height, Yes Plants</cx:v>
            </cx:txData>
          </cx:tx>
          <cx:dataId val="1"/>
          <cx:layoutPr>
            <cx:visibility nonoutliers="0"/>
            <cx:statistics quartileMethod="exclusive"/>
          </cx:layoutPr>
        </cx:series>
        <cx:series layoutId="boxWhisker" uniqueId="{0000000B-53AA-3F4B-9ECC-192F2119BD00}">
          <cx:tx>
            <cx:txData>
              <cx:f>_xlchart.v1.282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5.xml><?xml version="1.0" encoding="utf-8"?>
<cx:chartSpace xmlns:a="http://schemas.openxmlformats.org/drawingml/2006/main" xmlns:r="http://schemas.openxmlformats.org/officeDocument/2006/relationships" xmlns:cx="http://schemas.microsoft.com/office/drawing/2014/chartex">
  <cx:chartData>
    <cx:data id="0">
      <cx:numDim type="val">
        <cx:f dir="row">_xlchart.v1.314</cx:f>
      </cx:numDim>
    </cx:data>
    <cx:data id="1">
      <cx:numDim type="val">
        <cx:f dir="row">_xlchart.v1.315</cx:f>
      </cx:numDim>
    </cx:data>
    <cx:data id="2">
      <cx:numDim type="val">
        <cx:f dir="row">_xlchart.v1.313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_xlchart.v1.311</cx:f>
              <cx:v>Low HLR, Lower Outlet Height, No Plants</cx:v>
            </cx:txData>
          </cx:tx>
          <cx:dataId val="0"/>
          <cx:layoutPr>
            <cx:visibility nonoutliers="0"/>
            <cx:statistics quartileMethod="exclusive"/>
          </cx:layoutPr>
        </cx:series>
        <cx:series layoutId="boxWhisker" uniqueId="{0000000A-53AA-3F4B-9ECC-192F2119BD00}">
          <cx:tx>
            <cx:txData>
              <cx:f>_xlchart.v1.312</cx:f>
              <cx:v>Low HLR, Lower Outlet Height, No Plants</cx:v>
            </cx:txData>
          </cx:tx>
          <cx:dataId val="1"/>
          <cx:layoutPr>
            <cx:visibility nonoutliers="0"/>
            <cx:statistics quartileMethod="exclusive"/>
          </cx:layoutPr>
        </cx:series>
        <cx:series layoutId="boxWhisker" uniqueId="{0000000B-53AA-3F4B-9ECC-192F2119BD00}">
          <cx:tx>
            <cx:txData>
              <cx:f>_xlchart.v1.310</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6.xml><?xml version="1.0" encoding="utf-8"?>
<cx:chartSpace xmlns:a="http://schemas.openxmlformats.org/drawingml/2006/main" xmlns:r="http://schemas.openxmlformats.org/officeDocument/2006/relationships" xmlns:cx="http://schemas.microsoft.com/office/drawing/2014/chartex">
  <cx:chartData>
    <cx:data id="0">
      <cx:numDim type="val">
        <cx:f dir="row">_xlchart.v1.301</cx:f>
      </cx:numDim>
    </cx:data>
    <cx:data id="1">
      <cx:numDim type="val">
        <cx:f dir="row">_xlchart.v1.302</cx:f>
      </cx:numDim>
    </cx:data>
    <cx:data id="2">
      <cx:numDim type="val">
        <cx:f dir="row">_xlchart.v1.303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_xlchart.v1.298</cx:f>
              <cx:v>Medium HLR, Lower Outlet Height, No Plants</cx:v>
            </cx:txData>
          </cx:tx>
          <cx:dataId val="0"/>
          <cx:layoutPr>
            <cx:visibility nonoutliers="0"/>
            <cx:statistics quartileMethod="exclusive"/>
          </cx:layoutPr>
        </cx:series>
        <cx:series layoutId="boxWhisker" uniqueId="{0000000A-53AA-3F4B-9ECC-192F2119BD00}">
          <cx:tx>
            <cx:txData>
              <cx:f>_xlchart.v1.299</cx:f>
              <cx:v>Medium HLR, Lower Outlet Height, No Plants</cx:v>
            </cx:txData>
          </cx:tx>
          <cx:dataId val="1"/>
          <cx:layoutPr>
            <cx:visibility nonoutliers="0"/>
            <cx:statistics quartileMethod="exclusive"/>
          </cx:layoutPr>
        </cx:series>
        <cx:series layoutId="boxWhisker" uniqueId="{0000000B-53AA-3F4B-9ECC-192F2119BD00}">
          <cx:tx>
            <cx:txData>
              <cx:f>_xlchart.v1.300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7.xml><?xml version="1.0" encoding="utf-8"?>
<cx:chartSpace xmlns:a="http://schemas.openxmlformats.org/drawingml/2006/main" xmlns:r="http://schemas.openxmlformats.org/officeDocument/2006/relationships" xmlns:cx="http://schemas.microsoft.com/office/drawing/2014/chartex">
  <cx:chartData>
    <cx:data id="0">
      <cx:numDim type="val">
        <cx:f dir="row">_xlchart.v1.307</cx:f>
      </cx:numDim>
    </cx:data>
    <cx:data id="1">
      <cx:numDim type="val">
        <cx:f dir="row">_xlchart.v1.308</cx:f>
      </cx:numDim>
    </cx:data>
    <cx:data id="2">
      <cx:numDim type="val">
        <cx:f dir="row">_xlchart.v1.309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_xlchart.v1.304</cx:f>
              <cx:v>High HLR, Lower Outlet Height, No Plants</cx:v>
            </cx:txData>
          </cx:tx>
          <cx:dataId val="0"/>
          <cx:layoutPr>
            <cx:visibility nonoutliers="0"/>
            <cx:statistics quartileMethod="exclusive"/>
          </cx:layoutPr>
        </cx:series>
        <cx:series layoutId="boxWhisker" uniqueId="{0000000A-53AA-3F4B-9ECC-192F2119BD00}">
          <cx:tx>
            <cx:txData>
              <cx:f>_xlchart.v1.305</cx:f>
              <cx:v>High HLR, Lower Outlet Height, No Plants</cx:v>
            </cx:txData>
          </cx:tx>
          <cx:dataId val="1"/>
          <cx:layoutPr>
            <cx:visibility nonoutliers="0"/>
            <cx:statistics quartileMethod="exclusive"/>
          </cx:layoutPr>
        </cx:series>
        <cx:series layoutId="boxWhisker" uniqueId="{0000000B-53AA-3F4B-9ECC-192F2119BD00}">
          <cx:tx>
            <cx:txData>
              <cx:f>_xlchart.v1.306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8.xml><?xml version="1.0" encoding="utf-8"?>
<cx:chartSpace xmlns:a="http://schemas.openxmlformats.org/drawingml/2006/main" xmlns:r="http://schemas.openxmlformats.org/officeDocument/2006/relationships" xmlns:cx="http://schemas.microsoft.com/office/drawing/2014/chartex">
  <cx:chartData>
    <cx:data id="0">
      <cx:numDim type="val">
        <cx:f dir="row">_xlchart.v1.289</cx:f>
      </cx:numDim>
    </cx:data>
    <cx:data id="1">
      <cx:numDim type="val">
        <cx:f dir="row">_xlchart.v1.290</cx:f>
      </cx:numDim>
    </cx:data>
    <cx:data id="2">
      <cx:numDim type="val">
        <cx:f dir="row">_xlchart.v1.291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_xlchart.v1.286</cx:f>
              <cx:v>High HLR, Upper Outlet Height, No Plants</cx:v>
            </cx:txData>
          </cx:tx>
          <cx:dataId val="0"/>
          <cx:layoutPr>
            <cx:visibility nonoutliers="0"/>
            <cx:statistics quartileMethod="exclusive"/>
          </cx:layoutPr>
        </cx:series>
        <cx:series layoutId="boxWhisker" uniqueId="{0000000A-53AA-3F4B-9ECC-192F2119BD00}">
          <cx:tx>
            <cx:txData>
              <cx:f>_xlchart.v1.287</cx:f>
              <cx:v>High HLR, Upper Outlet Height, No Plants</cx:v>
            </cx:txData>
          </cx:tx>
          <cx:dataId val="1"/>
          <cx:layoutPr>
            <cx:visibility nonoutliers="0"/>
            <cx:statistics quartileMethod="exclusive"/>
          </cx:layoutPr>
        </cx:series>
        <cx:series layoutId="boxWhisker" uniqueId="{0000000B-53AA-3F4B-9ECC-192F2119BD00}">
          <cx:tx>
            <cx:txData>
              <cx:f>_xlchart.v1.288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9.xml><?xml version="1.0" encoding="utf-8"?>
<cx:chartSpace xmlns:a="http://schemas.openxmlformats.org/drawingml/2006/main" xmlns:r="http://schemas.openxmlformats.org/officeDocument/2006/relationships" xmlns:cx="http://schemas.microsoft.com/office/drawing/2014/chartex">
  <cx:chartData>
    <cx:data id="0">
      <cx:numDim type="val">
        <cx:f dir="row">_xlchart.v1.319</cx:f>
      </cx:numDim>
    </cx:data>
    <cx:data id="1">
      <cx:numDim type="val">
        <cx:f dir="row">_xlchart.v1.320</cx:f>
      </cx:numDim>
    </cx:data>
    <cx:data id="2">
      <cx:numDim type="val">
        <cx:f dir="row">_xlchart.v1.321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_xlchart.v1.316</cx:f>
              <cx:v>High HLR, Lower Outlet Height, Yes Plants</cx:v>
            </cx:txData>
          </cx:tx>
          <cx:dataId val="0"/>
          <cx:layoutPr>
            <cx:visibility nonoutliers="0"/>
            <cx:statistics quartileMethod="exclusive"/>
          </cx:layoutPr>
        </cx:series>
        <cx:series layoutId="boxWhisker" uniqueId="{0000000A-53AA-3F4B-9ECC-192F2119BD00}">
          <cx:tx>
            <cx:txData>
              <cx:f>_xlchart.v1.317</cx:f>
              <cx:v>High HLR, Lower Outlet Height, Yes Plants</cx:v>
            </cx:txData>
          </cx:tx>
          <cx:dataId val="1"/>
          <cx:layoutPr>
            <cx:visibility nonoutliers="0"/>
            <cx:statistics quartileMethod="exclusive"/>
          </cx:layoutPr>
        </cx:series>
        <cx:series layoutId="boxWhisker" uniqueId="{0000000B-53AA-3F4B-9ECC-192F2119BD00}">
          <cx:tx>
            <cx:txData>
              <cx:f>_xlchart.v1.318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0.xml><?xml version="1.0" encoding="utf-8"?>
<cx:chartSpace xmlns:a="http://schemas.openxmlformats.org/drawingml/2006/main" xmlns:r="http://schemas.openxmlformats.org/officeDocument/2006/relationships" xmlns:cx="http://schemas.microsoft.com/office/drawing/2014/chartex">
  <cx:chartData>
    <cx:data id="0">
      <cx:numDim type="val">
        <cx:f dir="row">_xlchart.v1.295</cx:f>
      </cx:numDim>
    </cx:data>
    <cx:data id="1">
      <cx:numDim type="val">
        <cx:f dir="row">_xlchart.v1.296</cx:f>
      </cx:numDim>
    </cx:data>
    <cx:data id="2">
      <cx:numDim type="val">
        <cx:f dir="row">_xlchart.v1.297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_xlchart.v1.292</cx:f>
              <cx:v>Medium HLR, Upper Outlet Height, Yes Plants</cx:v>
            </cx:txData>
          </cx:tx>
          <cx:dataId val="0"/>
          <cx:layoutPr>
            <cx:visibility nonoutliers="0"/>
            <cx:statistics quartileMethod="exclusive"/>
          </cx:layoutPr>
        </cx:series>
        <cx:series layoutId="boxWhisker" uniqueId="{0000000A-53AA-3F4B-9ECC-192F2119BD00}">
          <cx:tx>
            <cx:txData>
              <cx:f>_xlchart.v1.293</cx:f>
              <cx:v>Medium HLR, Upper Outlet Height, Yes Plants</cx:v>
            </cx:txData>
          </cx:tx>
          <cx:dataId val="1"/>
          <cx:layoutPr>
            <cx:visibility nonoutliers="0"/>
            <cx:statistics quartileMethod="exclusive"/>
          </cx:layoutPr>
        </cx:series>
        <cx:series layoutId="boxWhisker" uniqueId="{0000000B-53AA-3F4B-9ECC-192F2119BD00}">
          <cx:tx>
            <cx:txData>
              <cx:f>_xlchart.v1.294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1.xml><?xml version="1.0" encoding="utf-8"?>
<cx:chartSpace xmlns:a="http://schemas.openxmlformats.org/drawingml/2006/main" xmlns:r="http://schemas.openxmlformats.org/officeDocument/2006/relationships" xmlns:cx="http://schemas.microsoft.com/office/drawing/2014/chartex">
  <cx:chartData>
    <cx:data id="0">
      <cx:numDim type="val">
        <cx:f dir="row">_xlchart.v1.338</cx:f>
      </cx:numDim>
    </cx:data>
    <cx:data id="1">
      <cx:numDim type="val">
        <cx:f dir="row">_xlchart.v1.339</cx:f>
      </cx:numDim>
    </cx:data>
    <cx:data id="2">
      <cx:numDim type="val">
        <cx:f dir="row">_xlchart.v1.337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_xlchart.v1.335</cx:f>
              <cx:v>Low HLR, Lower Outlet Height, No Plants</cx:v>
            </cx:txData>
          </cx:tx>
          <cx:dataId val="0"/>
          <cx:layoutPr>
            <cx:visibility nonoutliers="0"/>
            <cx:statistics quartileMethod="exclusive"/>
          </cx:layoutPr>
        </cx:series>
        <cx:series layoutId="boxWhisker" uniqueId="{0000000A-53AA-3F4B-9ECC-192F2119BD00}">
          <cx:tx>
            <cx:txData>
              <cx:f>_xlchart.v1.336</cx:f>
              <cx:v>Low HLR, Lower Outlet Height, No Plants</cx:v>
            </cx:txData>
          </cx:tx>
          <cx:dataId val="1"/>
          <cx:layoutPr>
            <cx:visibility nonoutliers="0"/>
            <cx:statistics quartileMethod="exclusive"/>
          </cx:layoutPr>
        </cx:series>
        <cx:series layoutId="boxWhisker" uniqueId="{0000000B-53AA-3F4B-9ECC-192F2119BD00}">
          <cx:tx>
            <cx:txData>
              <cx:f>_xlchart.v1.334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2.xml><?xml version="1.0" encoding="utf-8"?>
<cx:chartSpace xmlns:a="http://schemas.openxmlformats.org/drawingml/2006/main" xmlns:r="http://schemas.openxmlformats.org/officeDocument/2006/relationships" xmlns:cx="http://schemas.microsoft.com/office/drawing/2014/chartex">
  <cx:chartData>
    <cx:data id="0">
      <cx:numDim type="val">
        <cx:f dir="row">_xlchart.v1.343</cx:f>
      </cx:numDim>
    </cx:data>
    <cx:data id="1">
      <cx:numDim type="val">
        <cx:f dir="row">_xlchart.v1.344</cx:f>
      </cx:numDim>
    </cx:data>
    <cx:data id="2">
      <cx:numDim type="val">
        <cx:f dir="row">_xlchart.v1.345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_xlchart.v1.340</cx:f>
              <cx:v>Medium HLR, Lower Outlet Height, No Plants</cx:v>
            </cx:txData>
          </cx:tx>
          <cx:dataId val="0"/>
          <cx:layoutPr>
            <cx:visibility nonoutliers="0"/>
            <cx:statistics quartileMethod="exclusive"/>
          </cx:layoutPr>
        </cx:series>
        <cx:series layoutId="boxWhisker" uniqueId="{0000000A-53AA-3F4B-9ECC-192F2119BD00}">
          <cx:tx>
            <cx:txData>
              <cx:f>_xlchart.v1.341</cx:f>
              <cx:v>Medium HLR, Lower Outlet Height, No Plants</cx:v>
            </cx:txData>
          </cx:tx>
          <cx:dataId val="1"/>
          <cx:layoutPr>
            <cx:visibility nonoutliers="0"/>
            <cx:statistics quartileMethod="exclusive"/>
          </cx:layoutPr>
        </cx:series>
        <cx:series layoutId="boxWhisker" uniqueId="{0000000B-53AA-3F4B-9ECC-192F2119BD00}">
          <cx:tx>
            <cx:txData>
              <cx:f>_xlchart.v1.342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3.xml><?xml version="1.0" encoding="utf-8"?>
<cx:chartSpace xmlns:a="http://schemas.openxmlformats.org/drawingml/2006/main" xmlns:r="http://schemas.openxmlformats.org/officeDocument/2006/relationships" xmlns:cx="http://schemas.microsoft.com/office/drawing/2014/chartex">
  <cx:chartData>
    <cx:data id="0">
      <cx:numDim type="val">
        <cx:f dir="row">_xlchart.v1.333</cx:f>
      </cx:numDim>
    </cx:data>
    <cx:data id="1">
      <cx:numDim type="val">
        <cx:f dir="row">_xlchart.v1.328</cx:f>
      </cx:numDim>
    </cx:data>
    <cx:data id="2">
      <cx:numDim type="val">
        <cx:f dir="row">_xlchart.v1.329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_xlchart.v1.330</cx:f>
              <cx:v>High HLR, Lower Outlet Height, No Plants</cx:v>
            </cx:txData>
          </cx:tx>
          <cx:dataId val="0"/>
          <cx:layoutPr>
            <cx:visibility nonoutliers="0"/>
            <cx:statistics quartileMethod="exclusive"/>
          </cx:layoutPr>
        </cx:series>
        <cx:series layoutId="boxWhisker" uniqueId="{0000000A-53AA-3F4B-9ECC-192F2119BD00}">
          <cx:tx>
            <cx:txData>
              <cx:f>_xlchart.v1.331</cx:f>
              <cx:v>High HLR, Lower Outlet Height, No Plants</cx:v>
            </cx:txData>
          </cx:tx>
          <cx:dataId val="1"/>
          <cx:layoutPr>
            <cx:visibility nonoutliers="0"/>
            <cx:statistics quartileMethod="exclusive"/>
          </cx:layoutPr>
        </cx:series>
        <cx:series layoutId="boxWhisker" uniqueId="{0000000B-53AA-3F4B-9ECC-192F2119BD00}">
          <cx:tx>
            <cx:txData>
              <cx:f>_xlchart.v1.332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4.xml><?xml version="1.0" encoding="utf-8"?>
<cx:chartSpace xmlns:a="http://schemas.openxmlformats.org/drawingml/2006/main" xmlns:r="http://schemas.openxmlformats.org/officeDocument/2006/relationships" xmlns:cx="http://schemas.microsoft.com/office/drawing/2014/chartex">
  <cx:chartData>
    <cx:data id="0">
      <cx:numDim type="val">
        <cx:f dir="row">_xlchart.v1.349</cx:f>
      </cx:numDim>
    </cx:data>
    <cx:data id="1">
      <cx:numDim type="val">
        <cx:f dir="row">_xlchart.v1.350</cx:f>
      </cx:numDim>
    </cx:data>
    <cx:data id="2">
      <cx:numDim type="val">
        <cx:f dir="row">_xlchart.v1.351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_xlchart.v1.346</cx:f>
              <cx:v>High HLR, Upper Outlet Height, No Plants</cx:v>
            </cx:txData>
          </cx:tx>
          <cx:dataId val="0"/>
          <cx:layoutPr>
            <cx:visibility nonoutliers="0"/>
            <cx:statistics quartileMethod="exclusive"/>
          </cx:layoutPr>
        </cx:series>
        <cx:series layoutId="boxWhisker" uniqueId="{0000000A-53AA-3F4B-9ECC-192F2119BD00}">
          <cx:tx>
            <cx:txData>
              <cx:f>_xlchart.v1.347</cx:f>
              <cx:v>High HLR, Upper Outlet Height, No Plants</cx:v>
            </cx:txData>
          </cx:tx>
          <cx:dataId val="1"/>
          <cx:layoutPr>
            <cx:visibility nonoutliers="0"/>
            <cx:statistics quartileMethod="exclusive"/>
          </cx:layoutPr>
        </cx:series>
        <cx:series layoutId="boxWhisker" uniqueId="{0000000B-53AA-3F4B-9ECC-192F2119BD00}">
          <cx:tx>
            <cx:txData>
              <cx:f>_xlchart.v1.348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5.xml><?xml version="1.0" encoding="utf-8"?>
<cx:chartSpace xmlns:a="http://schemas.openxmlformats.org/drawingml/2006/main" xmlns:r="http://schemas.openxmlformats.org/officeDocument/2006/relationships" xmlns:cx="http://schemas.microsoft.com/office/drawing/2014/chartex">
  <cx:chartData>
    <cx:data id="0">
      <cx:numDim type="val">
        <cx:f dir="row">_xlchart.v1.325</cx:f>
      </cx:numDim>
    </cx:data>
    <cx:data id="1">
      <cx:numDim type="val">
        <cx:f dir="row">_xlchart.v1.326</cx:f>
      </cx:numDim>
    </cx:data>
    <cx:data id="2">
      <cx:numDim type="val">
        <cx:f dir="row">_xlchart.v1.327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_xlchart.v1.322</cx:f>
              <cx:v>High HLR, Lower Outlet Height, Yes Plants</cx:v>
            </cx:txData>
          </cx:tx>
          <cx:dataId val="0"/>
          <cx:layoutPr>
            <cx:visibility nonoutliers="0"/>
            <cx:statistics quartileMethod="exclusive"/>
          </cx:layoutPr>
        </cx:series>
        <cx:series layoutId="boxWhisker" uniqueId="{0000000A-53AA-3F4B-9ECC-192F2119BD00}">
          <cx:tx>
            <cx:txData>
              <cx:f>_xlchart.v1.323</cx:f>
              <cx:v>High HLR, Lower Outlet Height, Yes Plants</cx:v>
            </cx:txData>
          </cx:tx>
          <cx:dataId val="1"/>
          <cx:layoutPr>
            <cx:visibility nonoutliers="0"/>
            <cx:statistics quartileMethod="exclusive"/>
          </cx:layoutPr>
        </cx:series>
        <cx:series layoutId="boxWhisker" uniqueId="{0000000B-53AA-3F4B-9ECC-192F2119BD00}">
          <cx:tx>
            <cx:txData>
              <cx:f>_xlchart.v1.324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6.xml><?xml version="1.0" encoding="utf-8"?>
<cx:chartSpace xmlns:a="http://schemas.openxmlformats.org/drawingml/2006/main" xmlns:r="http://schemas.openxmlformats.org/officeDocument/2006/relationships" xmlns:cx="http://schemas.microsoft.com/office/drawing/2014/chartex">
  <cx:chartData>
    <cx:data id="0">
      <cx:numDim type="val">
        <cx:f dir="row">_xlchart.v1.355</cx:f>
      </cx:numDim>
    </cx:data>
    <cx:data id="1">
      <cx:numDim type="val">
        <cx:f dir="row">_xlchart.v1.356</cx:f>
      </cx:numDim>
    </cx:data>
    <cx:data id="2">
      <cx:numDim type="val">
        <cx:f dir="row">_xlchart.v1.357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_xlchart.v1.352</cx:f>
              <cx:v>Medium HLR, Upper Outlet Height, Yes Plants</cx:v>
            </cx:txData>
          </cx:tx>
          <cx:dataId val="0"/>
          <cx:layoutPr>
            <cx:visibility nonoutliers="0"/>
            <cx:statistics quartileMethod="exclusive"/>
          </cx:layoutPr>
        </cx:series>
        <cx:series layoutId="boxWhisker" uniqueId="{0000000A-53AA-3F4B-9ECC-192F2119BD00}">
          <cx:tx>
            <cx:txData>
              <cx:f>_xlchart.v1.353</cx:f>
              <cx:v>Medium HLR, Upper Outlet Height, Yes Plants</cx:v>
            </cx:txData>
          </cx:tx>
          <cx:dataId val="1"/>
          <cx:layoutPr>
            <cx:visibility nonoutliers="0"/>
            <cx:statistics quartileMethod="exclusive"/>
          </cx:layoutPr>
        </cx:series>
        <cx:series layoutId="boxWhisker" uniqueId="{0000000B-53AA-3F4B-9ECC-192F2119BD00}">
          <cx:tx>
            <cx:txData>
              <cx:f>_xlchart.v1.354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7.xml><?xml version="1.0" encoding="utf-8"?>
<cx:chartSpace xmlns:a="http://schemas.openxmlformats.org/drawingml/2006/main" xmlns:r="http://schemas.openxmlformats.org/officeDocument/2006/relationships" xmlns:cx="http://schemas.microsoft.com/office/drawing/2014/chartex">
  <cx:chartData>
    <cx:data id="0">
      <cx:numDim type="val">
        <cx:f dir="row">_xlchart.v1.392</cx:f>
      </cx:numDim>
    </cx:data>
    <cx:data id="1">
      <cx:numDim type="val">
        <cx:f dir="row">_xlchart.v1.393</cx:f>
      </cx:numDim>
    </cx:data>
    <cx:data id="2">
      <cx:numDim type="val">
        <cx:f dir="row">_xlchart.v1.391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_xlchart.v1.389</cx:f>
              <cx:v>Low HLR, Lower Outlet Height, No Plants</cx:v>
            </cx:txData>
          </cx:tx>
          <cx:dataId val="0"/>
          <cx:layoutPr>
            <cx:visibility nonoutliers="0"/>
            <cx:statistics quartileMethod="exclusive"/>
          </cx:layoutPr>
        </cx:series>
        <cx:series layoutId="boxWhisker" uniqueId="{0000000A-53AA-3F4B-9ECC-192F2119BD00}">
          <cx:tx>
            <cx:txData>
              <cx:f>_xlchart.v1.390</cx:f>
              <cx:v>Low HLR, Lower Outlet Height, No Plants</cx:v>
            </cx:txData>
          </cx:tx>
          <cx:dataId val="1"/>
          <cx:layoutPr>
            <cx:visibility nonoutliers="0"/>
            <cx:statistics quartileMethod="exclusive"/>
          </cx:layoutPr>
        </cx:series>
        <cx:series layoutId="boxWhisker" uniqueId="{0000000B-53AA-3F4B-9ECC-192F2119BD00}">
          <cx:tx>
            <cx:txData>
              <cx:f>_xlchart.v1.388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8.xml><?xml version="1.0" encoding="utf-8"?>
<cx:chartSpace xmlns:a="http://schemas.openxmlformats.org/drawingml/2006/main" xmlns:r="http://schemas.openxmlformats.org/officeDocument/2006/relationships" xmlns:cx="http://schemas.microsoft.com/office/drawing/2014/chartex">
  <cx:chartData>
    <cx:data id="0">
      <cx:numDim type="val">
        <cx:f dir="row">_xlchart.v1.373</cx:f>
      </cx:numDim>
    </cx:data>
    <cx:data id="1">
      <cx:numDim type="val">
        <cx:f dir="row">_xlchart.v1.374</cx:f>
      </cx:numDim>
    </cx:data>
    <cx:data id="2">
      <cx:numDim type="val">
        <cx:f dir="row">_xlchart.v1.375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_xlchart.v1.370</cx:f>
              <cx:v>Medium HLR, Lower Outlet Height, No Plants</cx:v>
            </cx:txData>
          </cx:tx>
          <cx:dataId val="0"/>
          <cx:layoutPr>
            <cx:visibility nonoutliers="0"/>
            <cx:statistics quartileMethod="exclusive"/>
          </cx:layoutPr>
        </cx:series>
        <cx:series layoutId="boxWhisker" uniqueId="{0000000A-53AA-3F4B-9ECC-192F2119BD00}">
          <cx:tx>
            <cx:txData>
              <cx:f>_xlchart.v1.371</cx:f>
              <cx:v>Medium HLR, Lower Outlet Height, No Plants</cx:v>
            </cx:txData>
          </cx:tx>
          <cx:dataId val="1"/>
          <cx:layoutPr>
            <cx:visibility nonoutliers="0"/>
            <cx:statistics quartileMethod="exclusive"/>
          </cx:layoutPr>
        </cx:series>
        <cx:series layoutId="boxWhisker" uniqueId="{0000000B-53AA-3F4B-9ECC-192F2119BD00}">
          <cx:tx>
            <cx:txData>
              <cx:f>_xlchart.v1.372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9.xml><?xml version="1.0" encoding="utf-8"?>
<cx:chartSpace xmlns:a="http://schemas.openxmlformats.org/drawingml/2006/main" xmlns:r="http://schemas.openxmlformats.org/officeDocument/2006/relationships" xmlns:cx="http://schemas.microsoft.com/office/drawing/2014/chartex">
  <cx:chartData>
    <cx:data id="0">
      <cx:numDim type="val">
        <cx:f dir="row">_xlchart.v1.387</cx:f>
      </cx:numDim>
    </cx:data>
    <cx:data id="1">
      <cx:numDim type="val">
        <cx:f dir="row">_xlchart.v1.382</cx:f>
      </cx:numDim>
    </cx:data>
    <cx:data id="2">
      <cx:numDim type="val">
        <cx:f dir="row">_xlchart.v1.383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_xlchart.v1.384</cx:f>
              <cx:v>High HLR, Lower Outlet Height, No Plants</cx:v>
            </cx:txData>
          </cx:tx>
          <cx:dataId val="0"/>
          <cx:layoutPr>
            <cx:visibility nonoutliers="0"/>
            <cx:statistics quartileMethod="exclusive"/>
          </cx:layoutPr>
        </cx:series>
        <cx:series layoutId="boxWhisker" uniqueId="{0000000A-53AA-3F4B-9ECC-192F2119BD00}">
          <cx:tx>
            <cx:txData>
              <cx:f>_xlchart.v1.385</cx:f>
              <cx:v>High HLR, Lower Outlet Height, No Plants</cx:v>
            </cx:txData>
          </cx:tx>
          <cx:dataId val="1"/>
          <cx:layoutPr>
            <cx:visibility nonoutliers="0"/>
            <cx:statistics quartileMethod="exclusive"/>
          </cx:layoutPr>
        </cx:series>
        <cx:series layoutId="boxWhisker" uniqueId="{0000000B-53AA-3F4B-9ECC-192F2119BD00}">
          <cx:tx>
            <cx:txData>
              <cx:f>_xlchart.v1.386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0.xml><?xml version="1.0" encoding="utf-8"?>
<cx:chartSpace xmlns:a="http://schemas.openxmlformats.org/drawingml/2006/main" xmlns:r="http://schemas.openxmlformats.org/officeDocument/2006/relationships" xmlns:cx="http://schemas.microsoft.com/office/drawing/2014/chartex">
  <cx:chartData>
    <cx:data id="0">
      <cx:numDim type="val">
        <cx:f dir="row">_xlchart.v1.379</cx:f>
      </cx:numDim>
    </cx:data>
    <cx:data id="1">
      <cx:numDim type="val">
        <cx:f dir="row">_xlchart.v1.380</cx:f>
      </cx:numDim>
    </cx:data>
    <cx:data id="2">
      <cx:numDim type="val">
        <cx:f dir="row">_xlchart.v1.381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_xlchart.v1.376</cx:f>
              <cx:v>High HLR, Upper Outlet Height, No Plants</cx:v>
            </cx:txData>
          </cx:tx>
          <cx:dataId val="0"/>
          <cx:layoutPr>
            <cx:visibility nonoutliers="0"/>
            <cx:statistics quartileMethod="exclusive"/>
          </cx:layoutPr>
        </cx:series>
        <cx:series layoutId="boxWhisker" uniqueId="{0000000A-53AA-3F4B-9ECC-192F2119BD00}">
          <cx:tx>
            <cx:txData>
              <cx:f>_xlchart.v1.377</cx:f>
              <cx:v>High HLR, Upper Outlet Height, No Plants</cx:v>
            </cx:txData>
          </cx:tx>
          <cx:dataId val="1"/>
          <cx:layoutPr>
            <cx:visibility nonoutliers="0"/>
            <cx:statistics quartileMethod="exclusive"/>
          </cx:layoutPr>
        </cx:series>
        <cx:series layoutId="boxWhisker" uniqueId="{0000000B-53AA-3F4B-9ECC-192F2119BD00}">
          <cx:tx>
            <cx:txData>
              <cx:f>_xlchart.v1.378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1.xml><?xml version="1.0" encoding="utf-8"?>
<cx:chartSpace xmlns:a="http://schemas.openxmlformats.org/drawingml/2006/main" xmlns:r="http://schemas.openxmlformats.org/officeDocument/2006/relationships" xmlns:cx="http://schemas.microsoft.com/office/drawing/2014/chartex">
  <cx:chartData>
    <cx:data id="0">
      <cx:numDim type="val">
        <cx:f dir="row">_xlchart.v1.361</cx:f>
      </cx:numDim>
    </cx:data>
    <cx:data id="1">
      <cx:numDim type="val">
        <cx:f dir="row">_xlchart.v1.362</cx:f>
      </cx:numDim>
    </cx:data>
    <cx:data id="2">
      <cx:numDim type="val">
        <cx:f dir="row">_xlchart.v1.363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_xlchart.v1.358</cx:f>
              <cx:v>High HLR, Lower Outlet Height, Yes Plants</cx:v>
            </cx:txData>
          </cx:tx>
          <cx:dataId val="0"/>
          <cx:layoutPr>
            <cx:visibility nonoutliers="0"/>
            <cx:statistics quartileMethod="exclusive"/>
          </cx:layoutPr>
        </cx:series>
        <cx:series layoutId="boxWhisker" uniqueId="{0000000A-53AA-3F4B-9ECC-192F2119BD00}">
          <cx:tx>
            <cx:txData>
              <cx:f>_xlchart.v1.359</cx:f>
              <cx:v>High HLR, Lower Outlet Height, Yes Plants</cx:v>
            </cx:txData>
          </cx:tx>
          <cx:dataId val="1"/>
          <cx:layoutPr>
            <cx:visibility nonoutliers="0"/>
            <cx:statistics quartileMethod="exclusive"/>
          </cx:layoutPr>
        </cx:series>
        <cx:series layoutId="boxWhisker" uniqueId="{0000000B-53AA-3F4B-9ECC-192F2119BD00}">
          <cx:tx>
            <cx:txData>
              <cx:f>_xlchart.v1.360</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2.xml><?xml version="1.0" encoding="utf-8"?>
<cx:chartSpace xmlns:a="http://schemas.openxmlformats.org/drawingml/2006/main" xmlns:r="http://schemas.openxmlformats.org/officeDocument/2006/relationships" xmlns:cx="http://schemas.microsoft.com/office/drawing/2014/chartex">
  <cx:chartData>
    <cx:data id="0">
      <cx:numDim type="val">
        <cx:f dir="row">_xlchart.v1.367</cx:f>
      </cx:numDim>
    </cx:data>
    <cx:data id="1">
      <cx:numDim type="val">
        <cx:f dir="row">_xlchart.v1.368</cx:f>
      </cx:numDim>
    </cx:data>
    <cx:data id="2">
      <cx:numDim type="val">
        <cx:f dir="row">_xlchart.v1.369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_xlchart.v1.364</cx:f>
              <cx:v>Medium HLR, Upper Outlet Height, Yes Plants</cx:v>
            </cx:txData>
          </cx:tx>
          <cx:dataId val="0"/>
          <cx:layoutPr>
            <cx:visibility nonoutliers="0"/>
            <cx:statistics quartileMethod="exclusive"/>
          </cx:layoutPr>
        </cx:series>
        <cx:series layoutId="boxWhisker" uniqueId="{0000000A-53AA-3F4B-9ECC-192F2119BD00}">
          <cx:tx>
            <cx:txData>
              <cx:f>_xlchart.v1.365</cx:f>
              <cx:v>Medium HLR, Upper Outlet Height, Yes Plants</cx:v>
            </cx:txData>
          </cx:tx>
          <cx:dataId val="1"/>
          <cx:layoutPr>
            <cx:visibility nonoutliers="0"/>
            <cx:statistics quartileMethod="exclusive"/>
          </cx:layoutPr>
        </cx:series>
        <cx:series layoutId="boxWhisker" uniqueId="{0000000B-53AA-3F4B-9ECC-192F2119BD00}">
          <cx:tx>
            <cx:txData>
              <cx:f>_xlchart.v1.366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3.xml><?xml version="1.0" encoding="utf-8"?>
<cx:chartSpace xmlns:a="http://schemas.openxmlformats.org/drawingml/2006/main" xmlns:r="http://schemas.openxmlformats.org/officeDocument/2006/relationships" xmlns:cx="http://schemas.microsoft.com/office/drawing/2014/chartex">
  <cx:chartData>
    <cx:data id="0">
      <cx:numDim type="val">
        <cx:f dir="row">_xlchart.v1.404</cx:f>
      </cx:numDim>
    </cx:data>
    <cx:data id="1">
      <cx:numDim type="val">
        <cx:f dir="row">_xlchart.v1.405</cx:f>
      </cx:numDim>
    </cx:data>
    <cx:data id="2">
      <cx:numDim type="val">
        <cx:f dir="row">_xlchart.v1.403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_xlchart.v1.401</cx:f>
              <cx:v>Low HLR, Lower Outlet Height, No Plants</cx:v>
            </cx:txData>
          </cx:tx>
          <cx:dataId val="0"/>
          <cx:layoutPr>
            <cx:visibility nonoutliers="0"/>
            <cx:statistics quartileMethod="exclusive"/>
          </cx:layoutPr>
        </cx:series>
        <cx:series layoutId="boxWhisker" uniqueId="{0000000A-53AA-3F4B-9ECC-192F2119BD00}">
          <cx:tx>
            <cx:txData>
              <cx:f>_xlchart.v1.402</cx:f>
              <cx:v>Low HLR, Lower Outlet Height, No Plants</cx:v>
            </cx:txData>
          </cx:tx>
          <cx:dataId val="1"/>
          <cx:layoutPr>
            <cx:visibility nonoutliers="0"/>
            <cx:statistics quartileMethod="exclusive"/>
          </cx:layoutPr>
        </cx:series>
        <cx:series layoutId="boxWhisker" uniqueId="{0000000B-53AA-3F4B-9ECC-192F2119BD00}">
          <cx:tx>
            <cx:txData>
              <cx:f>_xlchart.v1.400</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4.xml><?xml version="1.0" encoding="utf-8"?>
<cx:chartSpace xmlns:a="http://schemas.openxmlformats.org/drawingml/2006/main" xmlns:r="http://schemas.openxmlformats.org/officeDocument/2006/relationships" xmlns:cx="http://schemas.microsoft.com/office/drawing/2014/chartex">
  <cx:chartData>
    <cx:data id="0">
      <cx:numDim type="val">
        <cx:f dir="row">_xlchart.v1.409</cx:f>
      </cx:numDim>
    </cx:data>
    <cx:data id="1">
      <cx:numDim type="val">
        <cx:f dir="row">_xlchart.v1.410</cx:f>
      </cx:numDim>
    </cx:data>
    <cx:data id="2">
      <cx:numDim type="val">
        <cx:f dir="row">_xlchart.v1.411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_xlchart.v1.406</cx:f>
              <cx:v>Medium HLR, Lower Outlet Height, No Plants</cx:v>
            </cx:txData>
          </cx:tx>
          <cx:dataId val="0"/>
          <cx:layoutPr>
            <cx:visibility nonoutliers="0"/>
            <cx:statistics quartileMethod="exclusive"/>
          </cx:layoutPr>
        </cx:series>
        <cx:series layoutId="boxWhisker" uniqueId="{0000000A-53AA-3F4B-9ECC-192F2119BD00}">
          <cx:tx>
            <cx:txData>
              <cx:f>_xlchart.v1.407</cx:f>
              <cx:v>Medium HLR, Lower Outlet Height, No Plants</cx:v>
            </cx:txData>
          </cx:tx>
          <cx:dataId val="1"/>
          <cx:layoutPr>
            <cx:visibility nonoutliers="0"/>
            <cx:statistics quartileMethod="exclusive"/>
          </cx:layoutPr>
        </cx:series>
        <cx:series layoutId="boxWhisker" uniqueId="{0000000B-53AA-3F4B-9ECC-192F2119BD00}">
          <cx:tx>
            <cx:txData>
              <cx:f>_xlchart.v1.408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5.xml><?xml version="1.0" encoding="utf-8"?>
<cx:chartSpace xmlns:a="http://schemas.openxmlformats.org/drawingml/2006/main" xmlns:r="http://schemas.openxmlformats.org/officeDocument/2006/relationships" xmlns:cx="http://schemas.microsoft.com/office/drawing/2014/chartex">
  <cx:chartData>
    <cx:data id="0">
      <cx:numDim type="val">
        <cx:f dir="row">_xlchart.v1.417</cx:f>
      </cx:numDim>
    </cx:data>
    <cx:data id="1">
      <cx:numDim type="val">
        <cx:f dir="row">_xlchart.v1.412</cx:f>
      </cx:numDim>
    </cx:data>
    <cx:data id="2">
      <cx:numDim type="val">
        <cx:f dir="row">_xlchart.v1.413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_xlchart.v1.414</cx:f>
              <cx:v>High HLR, Lower Outlet Height, No Plants</cx:v>
            </cx:txData>
          </cx:tx>
          <cx:dataId val="0"/>
          <cx:layoutPr>
            <cx:visibility nonoutliers="0"/>
            <cx:statistics quartileMethod="exclusive"/>
          </cx:layoutPr>
        </cx:series>
        <cx:series layoutId="boxWhisker" uniqueId="{0000000A-53AA-3F4B-9ECC-192F2119BD00}">
          <cx:tx>
            <cx:txData>
              <cx:f>_xlchart.v1.415</cx:f>
              <cx:v>High HLR, Lower Outlet Height, No Plants</cx:v>
            </cx:txData>
          </cx:tx>
          <cx:dataId val="1"/>
          <cx:layoutPr>
            <cx:visibility nonoutliers="0"/>
            <cx:statistics quartileMethod="exclusive"/>
          </cx:layoutPr>
        </cx:series>
        <cx:series layoutId="boxWhisker" uniqueId="{0000000B-53AA-3F4B-9ECC-192F2119BD00}">
          <cx:tx>
            <cx:txData>
              <cx:f>_xlchart.v1.416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6.xml><?xml version="1.0" encoding="utf-8"?>
<cx:chartSpace xmlns:a="http://schemas.openxmlformats.org/drawingml/2006/main" xmlns:r="http://schemas.openxmlformats.org/officeDocument/2006/relationships" xmlns:cx="http://schemas.microsoft.com/office/drawing/2014/chartex">
  <cx:chartData>
    <cx:data id="0">
      <cx:numDim type="val">
        <cx:f dir="row">_xlchart.v1.421</cx:f>
      </cx:numDim>
    </cx:data>
    <cx:data id="1">
      <cx:numDim type="val">
        <cx:f dir="row">_xlchart.v1.422</cx:f>
      </cx:numDim>
    </cx:data>
    <cx:data id="2">
      <cx:numDim type="val">
        <cx:f dir="row">_xlchart.v1.423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_xlchart.v1.418</cx:f>
              <cx:v>High HLR, Upper Outlet Height, No Plants</cx:v>
            </cx:txData>
          </cx:tx>
          <cx:dataId val="0"/>
          <cx:layoutPr>
            <cx:visibility nonoutliers="0"/>
            <cx:statistics quartileMethod="exclusive"/>
          </cx:layoutPr>
        </cx:series>
        <cx:series layoutId="boxWhisker" uniqueId="{0000000A-53AA-3F4B-9ECC-192F2119BD00}">
          <cx:tx>
            <cx:txData>
              <cx:f>_xlchart.v1.419</cx:f>
              <cx:v>High HLR, Upper Outlet Height, No Plants</cx:v>
            </cx:txData>
          </cx:tx>
          <cx:dataId val="1"/>
          <cx:layoutPr>
            <cx:visibility nonoutliers="0"/>
            <cx:statistics quartileMethod="exclusive"/>
          </cx:layoutPr>
        </cx:series>
        <cx:series layoutId="boxWhisker" uniqueId="{0000000B-53AA-3F4B-9ECC-192F2119BD00}">
          <cx:tx>
            <cx:txData>
              <cx:f>_xlchart.v1.420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7.xml><?xml version="1.0" encoding="utf-8"?>
<cx:chartSpace xmlns:a="http://schemas.openxmlformats.org/drawingml/2006/main" xmlns:r="http://schemas.openxmlformats.org/officeDocument/2006/relationships" xmlns:cx="http://schemas.microsoft.com/office/drawing/2014/chartex">
  <cx:chartData>
    <cx:data id="0">
      <cx:numDim type="val">
        <cx:f dir="row">_xlchart.v1.397</cx:f>
      </cx:numDim>
    </cx:data>
    <cx:data id="1">
      <cx:numDim type="val">
        <cx:f dir="row">_xlchart.v1.398</cx:f>
      </cx:numDim>
    </cx:data>
    <cx:data id="2">
      <cx:numDim type="val">
        <cx:f dir="row">_xlchart.v1.399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_xlchart.v1.394</cx:f>
              <cx:v>High HLR, Lower Outlet Height, Yes Plants</cx:v>
            </cx:txData>
          </cx:tx>
          <cx:dataId val="0"/>
          <cx:layoutPr>
            <cx:visibility nonoutliers="0"/>
            <cx:statistics quartileMethod="exclusive"/>
          </cx:layoutPr>
        </cx:series>
        <cx:series layoutId="boxWhisker" uniqueId="{0000000A-53AA-3F4B-9ECC-192F2119BD00}">
          <cx:tx>
            <cx:txData>
              <cx:f>_xlchart.v1.395</cx:f>
              <cx:v>High HLR, Lower Outlet Height, Yes Plants</cx:v>
            </cx:txData>
          </cx:tx>
          <cx:dataId val="1"/>
          <cx:layoutPr>
            <cx:visibility nonoutliers="0"/>
            <cx:statistics quartileMethod="exclusive"/>
          </cx:layoutPr>
        </cx:series>
        <cx:series layoutId="boxWhisker" uniqueId="{0000000B-53AA-3F4B-9ECC-192F2119BD00}">
          <cx:tx>
            <cx:txData>
              <cx:f>_xlchart.v1.396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8.xml><?xml version="1.0" encoding="utf-8"?>
<cx:chartSpace xmlns:a="http://schemas.openxmlformats.org/drawingml/2006/main" xmlns:r="http://schemas.openxmlformats.org/officeDocument/2006/relationships" xmlns:cx="http://schemas.microsoft.com/office/drawing/2014/chartex">
  <cx:chartData>
    <cx:data id="0">
      <cx:numDim type="val">
        <cx:f dir="row">_xlchart.v1.427</cx:f>
      </cx:numDim>
    </cx:data>
    <cx:data id="1">
      <cx:numDim type="val">
        <cx:f dir="row">_xlchart.v1.428</cx:f>
      </cx:numDim>
    </cx:data>
    <cx:data id="2">
      <cx:numDim type="val">
        <cx:f dir="row">_xlchart.v1.429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_xlchart.v1.424</cx:f>
              <cx:v>Medium HLR, Upper Outlet Height, Yes Plants</cx:v>
            </cx:txData>
          </cx:tx>
          <cx:dataId val="0"/>
          <cx:layoutPr>
            <cx:visibility nonoutliers="0"/>
            <cx:statistics quartileMethod="exclusive"/>
          </cx:layoutPr>
        </cx:series>
        <cx:series layoutId="boxWhisker" uniqueId="{0000000A-53AA-3F4B-9ECC-192F2119BD00}">
          <cx:tx>
            <cx:txData>
              <cx:f>_xlchart.v1.425</cx:f>
              <cx:v>Medium HLR, Upper Outlet Height, Yes Plants</cx:v>
            </cx:txData>
          </cx:tx>
          <cx:dataId val="1"/>
          <cx:layoutPr>
            <cx:visibility nonoutliers="0"/>
            <cx:statistics quartileMethod="exclusive"/>
          </cx:layoutPr>
        </cx:series>
        <cx:series layoutId="boxWhisker" uniqueId="{0000000B-53AA-3F4B-9ECC-192F2119BD00}">
          <cx:tx>
            <cx:txData>
              <cx:f>_xlchart.v1.426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9.xml><?xml version="1.0" encoding="utf-8"?>
<cx:chartSpace xmlns:a="http://schemas.openxmlformats.org/drawingml/2006/main" xmlns:r="http://schemas.openxmlformats.org/officeDocument/2006/relationships" xmlns:cx="http://schemas.microsoft.com/office/drawing/2014/chartex">
  <cx:chartData>
    <cx:data id="0">
      <cx:numDim type="val">
        <cx:f dir="row">_xlchart.v1.434</cx:f>
      </cx:numDim>
    </cx:data>
    <cx:data id="1">
      <cx:numDim type="val">
        <cx:f dir="row">_xlchart.v1.435</cx:f>
      </cx:numDim>
    </cx:data>
    <cx:data id="2">
      <cx:numDim type="val">
        <cx:f dir="row">_xlchart.v1.433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_xlchart.v1.431</cx:f>
              <cx:v>Low HLR, Lower Outlet Height, No Plants</cx:v>
            </cx:txData>
          </cx:tx>
          <cx:dataId val="0"/>
          <cx:layoutPr>
            <cx:visibility nonoutliers="0"/>
            <cx:statistics quartileMethod="exclusive"/>
          </cx:layoutPr>
        </cx:series>
        <cx:series layoutId="boxWhisker" uniqueId="{0000000A-53AA-3F4B-9ECC-192F2119BD00}">
          <cx:tx>
            <cx:txData>
              <cx:f>_xlchart.v1.432</cx:f>
              <cx:v>Low HLR, Lower Outlet Height, No Plants</cx:v>
            </cx:txData>
          </cx:tx>
          <cx:dataId val="1"/>
          <cx:layoutPr>
            <cx:visibility nonoutliers="0"/>
            <cx:statistics quartileMethod="exclusive"/>
          </cx:layoutPr>
        </cx:series>
        <cx:series layoutId="boxWhisker" uniqueId="{0000000B-53AA-3F4B-9ECC-192F2119BD00}">
          <cx:tx>
            <cx:txData>
              <cx:f>_xlchart.v1.430</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0.xml><?xml version="1.0" encoding="utf-8"?>
<cx:chartSpace xmlns:a="http://schemas.openxmlformats.org/drawingml/2006/main" xmlns:r="http://schemas.openxmlformats.org/officeDocument/2006/relationships" xmlns:cx="http://schemas.microsoft.com/office/drawing/2014/chartex">
  <cx:chartData>
    <cx:data id="0">
      <cx:numDim type="val">
        <cx:f dir="row">_xlchart.v1.439</cx:f>
      </cx:numDim>
    </cx:data>
    <cx:data id="1">
      <cx:numDim type="val">
        <cx:f dir="row">_xlchart.v1.440</cx:f>
      </cx:numDim>
    </cx:data>
    <cx:data id="2">
      <cx:numDim type="val">
        <cx:f dir="row">_xlchart.v1.441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_xlchart.v1.436</cx:f>
              <cx:v>Medium HLR, Lower Outlet Height, No Plants</cx:v>
            </cx:txData>
          </cx:tx>
          <cx:dataId val="0"/>
          <cx:layoutPr>
            <cx:visibility nonoutliers="0"/>
            <cx:statistics quartileMethod="exclusive"/>
          </cx:layoutPr>
        </cx:series>
        <cx:series layoutId="boxWhisker" uniqueId="{0000000A-53AA-3F4B-9ECC-192F2119BD00}">
          <cx:tx>
            <cx:txData>
              <cx:f>_xlchart.v1.437</cx:f>
              <cx:v>Medium HLR, Lower Outlet Height, No Plants</cx:v>
            </cx:txData>
          </cx:tx>
          <cx:dataId val="1"/>
          <cx:layoutPr>
            <cx:visibility nonoutliers="0"/>
            <cx:statistics quartileMethod="exclusive"/>
          </cx:layoutPr>
        </cx:series>
        <cx:series layoutId="boxWhisker" uniqueId="{0000000B-53AA-3F4B-9ECC-192F2119BD00}">
          <cx:tx>
            <cx:txData>
              <cx:f>_xlchart.v1.438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1.xml><?xml version="1.0" encoding="utf-8"?>
<cx:chartSpace xmlns:a="http://schemas.openxmlformats.org/drawingml/2006/main" xmlns:r="http://schemas.openxmlformats.org/officeDocument/2006/relationships" xmlns:cx="http://schemas.microsoft.com/office/drawing/2014/chartex">
  <cx:chartData>
    <cx:data id="0">
      <cx:numDim type="val">
        <cx:f dir="row">_xlchart.v1.465</cx:f>
      </cx:numDim>
    </cx:data>
    <cx:data id="1">
      <cx:numDim type="val">
        <cx:f dir="row">_xlchart.v1.460</cx:f>
      </cx:numDim>
    </cx:data>
    <cx:data id="2">
      <cx:numDim type="val">
        <cx:f dir="row">_xlchart.v1.461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_xlchart.v1.462</cx:f>
              <cx:v>High HLR, Lower Outlet Height, No Plants</cx:v>
            </cx:txData>
          </cx:tx>
          <cx:dataId val="0"/>
          <cx:layoutPr>
            <cx:visibility nonoutliers="0"/>
            <cx:statistics quartileMethod="exclusive"/>
          </cx:layoutPr>
        </cx:series>
        <cx:series layoutId="boxWhisker" uniqueId="{0000000A-53AA-3F4B-9ECC-192F2119BD00}">
          <cx:tx>
            <cx:txData>
              <cx:f>_xlchart.v1.463</cx:f>
              <cx:v>High HLR, Lower Outlet Height, No Plants</cx:v>
            </cx:txData>
          </cx:tx>
          <cx:dataId val="1"/>
          <cx:layoutPr>
            <cx:visibility nonoutliers="0"/>
            <cx:statistics quartileMethod="exclusive"/>
          </cx:layoutPr>
        </cx:series>
        <cx:series layoutId="boxWhisker" uniqueId="{0000000B-53AA-3F4B-9ECC-192F2119BD00}">
          <cx:tx>
            <cx:txData>
              <cx:f>_xlchart.v1.464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2.xml><?xml version="1.0" encoding="utf-8"?>
<cx:chartSpace xmlns:a="http://schemas.openxmlformats.org/drawingml/2006/main" xmlns:r="http://schemas.openxmlformats.org/officeDocument/2006/relationships" xmlns:cx="http://schemas.microsoft.com/office/drawing/2014/chartex">
  <cx:chartData>
    <cx:data id="0">
      <cx:numDim type="val">
        <cx:f dir="row">_xlchart.v1.457</cx:f>
      </cx:numDim>
    </cx:data>
    <cx:data id="1">
      <cx:numDim type="val">
        <cx:f dir="row">_xlchart.v1.458</cx:f>
      </cx:numDim>
    </cx:data>
    <cx:data id="2">
      <cx:numDim type="val">
        <cx:f dir="row">_xlchart.v1.459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_xlchart.v1.454</cx:f>
              <cx:v>High HLR, Upper Outlet Height, No Plants</cx:v>
            </cx:txData>
          </cx:tx>
          <cx:dataId val="0"/>
          <cx:layoutPr>
            <cx:visibility nonoutliers="0"/>
            <cx:statistics quartileMethod="exclusive"/>
          </cx:layoutPr>
        </cx:series>
        <cx:series layoutId="boxWhisker" uniqueId="{0000000A-53AA-3F4B-9ECC-192F2119BD00}">
          <cx:tx>
            <cx:txData>
              <cx:f>_xlchart.v1.455</cx:f>
              <cx:v>High HLR, Upper Outlet Height, No Plants</cx:v>
            </cx:txData>
          </cx:tx>
          <cx:dataId val="1"/>
          <cx:layoutPr>
            <cx:visibility nonoutliers="0"/>
            <cx:statistics quartileMethod="exclusive"/>
          </cx:layoutPr>
        </cx:series>
        <cx:series layoutId="boxWhisker" uniqueId="{0000000B-53AA-3F4B-9ECC-192F2119BD00}">
          <cx:tx>
            <cx:txData>
              <cx:f>_xlchart.v1.456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3.xml><?xml version="1.0" encoding="utf-8"?>
<cx:chartSpace xmlns:a="http://schemas.openxmlformats.org/drawingml/2006/main" xmlns:r="http://schemas.openxmlformats.org/officeDocument/2006/relationships" xmlns:cx="http://schemas.microsoft.com/office/drawing/2014/chartex">
  <cx:chartData>
    <cx:data id="0">
      <cx:numDim type="val">
        <cx:f dir="row">_xlchart.v1.445</cx:f>
      </cx:numDim>
    </cx:data>
    <cx:data id="1">
      <cx:numDim type="val">
        <cx:f dir="row">_xlchart.v1.446</cx:f>
      </cx:numDim>
    </cx:data>
    <cx:data id="2">
      <cx:numDim type="val">
        <cx:f dir="row">_xlchart.v1.447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_xlchart.v1.442</cx:f>
              <cx:v>High HLR, Lower Outlet Height, Yes Plants</cx:v>
            </cx:txData>
          </cx:tx>
          <cx:dataId val="0"/>
          <cx:layoutPr>
            <cx:visibility nonoutliers="0"/>
            <cx:statistics quartileMethod="exclusive"/>
          </cx:layoutPr>
        </cx:series>
        <cx:series layoutId="boxWhisker" uniqueId="{0000000A-53AA-3F4B-9ECC-192F2119BD00}">
          <cx:tx>
            <cx:txData>
              <cx:f>_xlchart.v1.443</cx:f>
              <cx:v>High HLR, Lower Outlet Height, Yes Plants</cx:v>
            </cx:txData>
          </cx:tx>
          <cx:dataId val="1"/>
          <cx:layoutPr>
            <cx:visibility nonoutliers="0"/>
            <cx:statistics quartileMethod="exclusive"/>
          </cx:layoutPr>
        </cx:series>
        <cx:series layoutId="boxWhisker" uniqueId="{0000000B-53AA-3F4B-9ECC-192F2119BD00}">
          <cx:tx>
            <cx:txData>
              <cx:f>_xlchart.v1.444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4.xml><?xml version="1.0" encoding="utf-8"?>
<cx:chartSpace xmlns:a="http://schemas.openxmlformats.org/drawingml/2006/main" xmlns:r="http://schemas.openxmlformats.org/officeDocument/2006/relationships" xmlns:cx="http://schemas.microsoft.com/office/drawing/2014/chartex">
  <cx:chartData>
    <cx:data id="0">
      <cx:numDim type="val">
        <cx:f dir="row">_xlchart.v1.451</cx:f>
      </cx:numDim>
    </cx:data>
    <cx:data id="1">
      <cx:numDim type="val">
        <cx:f dir="row">_xlchart.v1.452</cx:f>
      </cx:numDim>
    </cx:data>
    <cx:data id="2">
      <cx:numDim type="val">
        <cx:f dir="row">_xlchart.v1.453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_xlchart.v1.448</cx:f>
              <cx:v>Medium HLR, Upper Outlet Height, Yes Plants</cx:v>
            </cx:txData>
          </cx:tx>
          <cx:dataId val="0"/>
          <cx:layoutPr>
            <cx:visibility nonoutliers="0"/>
            <cx:statistics quartileMethod="exclusive"/>
          </cx:layoutPr>
        </cx:series>
        <cx:series layoutId="boxWhisker" uniqueId="{0000000A-53AA-3F4B-9ECC-192F2119BD00}">
          <cx:tx>
            <cx:txData>
              <cx:f>_xlchart.v1.449</cx:f>
              <cx:v>Medium HLR, Upper Outlet Height, Yes Plants</cx:v>
            </cx:txData>
          </cx:tx>
          <cx:dataId val="1"/>
          <cx:layoutPr>
            <cx:visibility nonoutliers="0"/>
            <cx:statistics quartileMethod="exclusive"/>
          </cx:layoutPr>
        </cx:series>
        <cx:series layoutId="boxWhisker" uniqueId="{0000000B-53AA-3F4B-9ECC-192F2119BD00}">
          <cx:tx>
            <cx:txData>
              <cx:f>_xlchart.v1.450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5.xml><?xml version="1.0" encoding="utf-8"?>
<cx:chartSpace xmlns:a="http://schemas.openxmlformats.org/drawingml/2006/main" xmlns:r="http://schemas.openxmlformats.org/officeDocument/2006/relationships" xmlns:cx="http://schemas.microsoft.com/office/drawing/2014/chartex">
  <cx:chartData>
    <cx:data id="0">
      <cx:numDim type="val">
        <cx:f dir="row">_xlchart.v1.470</cx:f>
      </cx:numDim>
    </cx:data>
    <cx:data id="1">
      <cx:numDim type="val">
        <cx:f dir="row">_xlchart.v1.471</cx:f>
      </cx:numDim>
    </cx:data>
    <cx:data id="2">
      <cx:numDim type="val">
        <cx:f dir="row">_xlchart.v1.469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_xlchart.v1.467</cx:f>
              <cx:v>Low HLR, Lower Outlet Height, No Plants</cx:v>
            </cx:txData>
          </cx:tx>
          <cx:dataId val="0"/>
          <cx:layoutPr>
            <cx:visibility nonoutliers="0"/>
            <cx:statistics quartileMethod="exclusive"/>
          </cx:layoutPr>
        </cx:series>
        <cx:series layoutId="boxWhisker" uniqueId="{0000000A-53AA-3F4B-9ECC-192F2119BD00}">
          <cx:tx>
            <cx:txData>
              <cx:f>_xlchart.v1.468</cx:f>
              <cx:v>Low HLR, Lower Outlet Height, No Plants</cx:v>
            </cx:txData>
          </cx:tx>
          <cx:dataId val="1"/>
          <cx:layoutPr>
            <cx:visibility nonoutliers="0"/>
            <cx:statistics quartileMethod="exclusive"/>
          </cx:layoutPr>
        </cx:series>
        <cx:series layoutId="boxWhisker" uniqueId="{0000000B-53AA-3F4B-9ECC-192F2119BD00}">
          <cx:tx>
            <cx:txData>
              <cx:f>_xlchart.v1.466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6.xml><?xml version="1.0" encoding="utf-8"?>
<cx:chartSpace xmlns:a="http://schemas.openxmlformats.org/drawingml/2006/main" xmlns:r="http://schemas.openxmlformats.org/officeDocument/2006/relationships" xmlns:cx="http://schemas.microsoft.com/office/drawing/2014/chartex">
  <cx:chartData>
    <cx:data id="0">
      <cx:numDim type="val">
        <cx:f dir="row">_xlchart.v1.475</cx:f>
      </cx:numDim>
    </cx:data>
    <cx:data id="1">
      <cx:numDim type="val">
        <cx:f dir="row">_xlchart.v1.476</cx:f>
      </cx:numDim>
    </cx:data>
    <cx:data id="2">
      <cx:numDim type="val">
        <cx:f dir="row">_xlchart.v1.477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_xlchart.v1.472</cx:f>
              <cx:v>Medium HLR, Lower Outlet Height, No Plants</cx:v>
            </cx:txData>
          </cx:tx>
          <cx:dataId val="0"/>
          <cx:layoutPr>
            <cx:visibility nonoutliers="0"/>
            <cx:statistics quartileMethod="exclusive"/>
          </cx:layoutPr>
        </cx:series>
        <cx:series layoutId="boxWhisker" uniqueId="{0000000A-53AA-3F4B-9ECC-192F2119BD00}">
          <cx:tx>
            <cx:txData>
              <cx:f>_xlchart.v1.473</cx:f>
              <cx:v>Medium HLR, Lower Outlet Height, No Plants</cx:v>
            </cx:txData>
          </cx:tx>
          <cx:dataId val="1"/>
          <cx:layoutPr>
            <cx:visibility nonoutliers="0"/>
            <cx:statistics quartileMethod="exclusive"/>
          </cx:layoutPr>
        </cx:series>
        <cx:series layoutId="boxWhisker" uniqueId="{0000000B-53AA-3F4B-9ECC-192F2119BD00}">
          <cx:tx>
            <cx:txData>
              <cx:f>_xlchart.v1.474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7.xml><?xml version="1.0" encoding="utf-8"?>
<cx:chartSpace xmlns:a="http://schemas.openxmlformats.org/drawingml/2006/main" xmlns:r="http://schemas.openxmlformats.org/officeDocument/2006/relationships" xmlns:cx="http://schemas.microsoft.com/office/drawing/2014/chartex">
  <cx:chartData>
    <cx:data id="0">
      <cx:numDim type="val">
        <cx:f dir="row">_xlchart.v1.493</cx:f>
      </cx:numDim>
    </cx:data>
    <cx:data id="1">
      <cx:numDim type="val">
        <cx:f dir="row">_xlchart.v1.494</cx:f>
      </cx:numDim>
    </cx:data>
    <cx:data id="2">
      <cx:numDim type="val">
        <cx:f dir="row">_xlchart.v1.495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_xlchart.v1.490</cx:f>
              <cx:v>High HLR, Lower Outlet Height, No Plants</cx:v>
            </cx:txData>
          </cx:tx>
          <cx:dataId val="0"/>
          <cx:layoutPr>
            <cx:visibility nonoutliers="0"/>
            <cx:statistics quartileMethod="exclusive"/>
          </cx:layoutPr>
        </cx:series>
        <cx:series layoutId="boxWhisker" uniqueId="{0000000A-53AA-3F4B-9ECC-192F2119BD00}">
          <cx:tx>
            <cx:txData>
              <cx:f>_xlchart.v1.491</cx:f>
              <cx:v>High HLR, Lower Outlet Height, No Plants</cx:v>
            </cx:txData>
          </cx:tx>
          <cx:dataId val="1"/>
          <cx:layoutPr>
            <cx:visibility nonoutliers="0"/>
            <cx:statistics quartileMethod="exclusive"/>
          </cx:layoutPr>
        </cx:series>
        <cx:series layoutId="boxWhisker" uniqueId="{0000000B-53AA-3F4B-9ECC-192F2119BD00}">
          <cx:tx>
            <cx:txData>
              <cx:f>_xlchart.v1.492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8.xml><?xml version="1.0" encoding="utf-8"?>
<cx:chartSpace xmlns:a="http://schemas.openxmlformats.org/drawingml/2006/main" xmlns:r="http://schemas.openxmlformats.org/officeDocument/2006/relationships" xmlns:cx="http://schemas.microsoft.com/office/drawing/2014/chartex">
  <cx:chartData>
    <cx:data id="0">
      <cx:numDim type="val">
        <cx:f dir="row">_xlchart.v1.481</cx:f>
      </cx:numDim>
    </cx:data>
    <cx:data id="1">
      <cx:numDim type="val">
        <cx:f dir="row">_xlchart.v1.482</cx:f>
      </cx:numDim>
    </cx:data>
    <cx:data id="2">
      <cx:numDim type="val">
        <cx:f dir="row">_xlchart.v1.483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_xlchart.v1.478</cx:f>
              <cx:v>High HLR, Upper Outlet Height, No Plants</cx:v>
            </cx:txData>
          </cx:tx>
          <cx:dataId val="0"/>
          <cx:layoutPr>
            <cx:visibility nonoutliers="0"/>
            <cx:statistics quartileMethod="exclusive"/>
          </cx:layoutPr>
        </cx:series>
        <cx:series layoutId="boxWhisker" uniqueId="{0000000A-53AA-3F4B-9ECC-192F2119BD00}">
          <cx:tx>
            <cx:txData>
              <cx:f>_xlchart.v1.479</cx:f>
              <cx:v>High HLR, Upper Outlet Height, No Plants</cx:v>
            </cx:txData>
          </cx:tx>
          <cx:dataId val="1"/>
          <cx:layoutPr>
            <cx:visibility nonoutliers="0"/>
            <cx:statistics quartileMethod="exclusive"/>
          </cx:layoutPr>
        </cx:series>
        <cx:series layoutId="boxWhisker" uniqueId="{0000000B-53AA-3F4B-9ECC-192F2119BD00}">
          <cx:tx>
            <cx:txData>
              <cx:f>_xlchart.v1.480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9.xml><?xml version="1.0" encoding="utf-8"?>
<cx:chartSpace xmlns:a="http://schemas.openxmlformats.org/drawingml/2006/main" xmlns:r="http://schemas.openxmlformats.org/officeDocument/2006/relationships" xmlns:cx="http://schemas.microsoft.com/office/drawing/2014/chartex">
  <cx:chartData>
    <cx:data id="0">
      <cx:numDim type="val">
        <cx:f dir="row">_xlchart.v1.499</cx:f>
      </cx:numDim>
    </cx:data>
    <cx:data id="1">
      <cx:numDim type="val">
        <cx:f dir="row">_xlchart.v1.500</cx:f>
      </cx:numDim>
    </cx:data>
    <cx:data id="2">
      <cx:numDim type="val">
        <cx:f dir="row">_xlchart.v1.501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_xlchart.v1.496</cx:f>
              <cx:v>High HLR, Lower Outlet Height, Yes Plants</cx:v>
            </cx:txData>
          </cx:tx>
          <cx:dataId val="0"/>
          <cx:layoutPr>
            <cx:visibility nonoutliers="0"/>
            <cx:statistics quartileMethod="exclusive"/>
          </cx:layoutPr>
        </cx:series>
        <cx:series layoutId="boxWhisker" uniqueId="{0000000A-53AA-3F4B-9ECC-192F2119BD00}">
          <cx:tx>
            <cx:txData>
              <cx:f>_xlchart.v1.497</cx:f>
              <cx:v>High HLR, Lower Outlet Height, Yes Plants</cx:v>
            </cx:txData>
          </cx:tx>
          <cx:dataId val="1"/>
          <cx:layoutPr>
            <cx:visibility nonoutliers="0"/>
            <cx:statistics quartileMethod="exclusive"/>
          </cx:layoutPr>
        </cx:series>
        <cx:series layoutId="boxWhisker" uniqueId="{0000000B-53AA-3F4B-9ECC-192F2119BD00}">
          <cx:tx>
            <cx:txData>
              <cx:f>_xlchart.v1.498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0.xml><?xml version="1.0" encoding="utf-8"?>
<cx:chartSpace xmlns:a="http://schemas.openxmlformats.org/drawingml/2006/main" xmlns:r="http://schemas.openxmlformats.org/officeDocument/2006/relationships" xmlns:cx="http://schemas.microsoft.com/office/drawing/2014/chartex">
  <cx:chartData>
    <cx:data id="0">
      <cx:numDim type="val">
        <cx:f dir="row">_xlchart.v1.487</cx:f>
      </cx:numDim>
    </cx:data>
    <cx:data id="1">
      <cx:numDim type="val">
        <cx:f dir="row">_xlchart.v1.488</cx:f>
      </cx:numDim>
    </cx:data>
    <cx:data id="2">
      <cx:numDim type="val">
        <cx:f dir="row">_xlchart.v1.489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_xlchart.v1.484</cx:f>
              <cx:v>Medium HLR, Upper Outlet Height, Yes Plants</cx:v>
            </cx:txData>
          </cx:tx>
          <cx:dataId val="0"/>
          <cx:layoutPr>
            <cx:visibility nonoutliers="0"/>
            <cx:statistics quartileMethod="exclusive"/>
          </cx:layoutPr>
        </cx:series>
        <cx:series layoutId="boxWhisker" uniqueId="{0000000A-53AA-3F4B-9ECC-192F2119BD00}">
          <cx:tx>
            <cx:txData>
              <cx:f>_xlchart.v1.485</cx:f>
              <cx:v>Medium HLR, Upper Outlet Height, Yes Plants</cx:v>
            </cx:txData>
          </cx:tx>
          <cx:dataId val="1"/>
          <cx:layoutPr>
            <cx:visibility nonoutliers="0"/>
            <cx:statistics quartileMethod="exclusive"/>
          </cx:layoutPr>
        </cx:series>
        <cx:series layoutId="boxWhisker" uniqueId="{0000000B-53AA-3F4B-9ECC-192F2119BD00}">
          <cx:tx>
            <cx:txData>
              <cx:f>_xlchart.v1.486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microsoft.com/office/2014/relationships/chartEx" Target="../charts/chartEx7.xml"/><Relationship Id="rId18" Type="http://schemas.microsoft.com/office/2014/relationships/chartEx" Target="../charts/chartEx12.xml"/><Relationship Id="rId26" Type="http://schemas.openxmlformats.org/officeDocument/2006/relationships/chart" Target="../charts/chart12.xml"/><Relationship Id="rId21" Type="http://schemas.openxmlformats.org/officeDocument/2006/relationships/chart" Target="../charts/chart7.xml"/><Relationship Id="rId34" Type="http://schemas.openxmlformats.org/officeDocument/2006/relationships/chart" Target="../charts/chart20.xml"/><Relationship Id="rId7" Type="http://schemas.microsoft.com/office/2014/relationships/chartEx" Target="../charts/chartEx3.xml"/><Relationship Id="rId12" Type="http://schemas.openxmlformats.org/officeDocument/2006/relationships/chart" Target="../charts/chart6.xml"/><Relationship Id="rId17" Type="http://schemas.microsoft.com/office/2014/relationships/chartEx" Target="../charts/chartEx11.xml"/><Relationship Id="rId25" Type="http://schemas.openxmlformats.org/officeDocument/2006/relationships/chart" Target="../charts/chart11.xml"/><Relationship Id="rId33" Type="http://schemas.openxmlformats.org/officeDocument/2006/relationships/chart" Target="../charts/chart19.xml"/><Relationship Id="rId2" Type="http://schemas.openxmlformats.org/officeDocument/2006/relationships/chart" Target="../charts/chart2.xml"/><Relationship Id="rId16" Type="http://schemas.microsoft.com/office/2014/relationships/chartEx" Target="../charts/chartEx10.xml"/><Relationship Id="rId20" Type="http://schemas.microsoft.com/office/2014/relationships/chartEx" Target="../charts/chartEx14.xml"/><Relationship Id="rId29" Type="http://schemas.openxmlformats.org/officeDocument/2006/relationships/chart" Target="../charts/chart15.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5.xml"/><Relationship Id="rId24" Type="http://schemas.openxmlformats.org/officeDocument/2006/relationships/chart" Target="../charts/chart10.xml"/><Relationship Id="rId32" Type="http://schemas.openxmlformats.org/officeDocument/2006/relationships/chart" Target="../charts/chart18.xml"/><Relationship Id="rId37" Type="http://schemas.openxmlformats.org/officeDocument/2006/relationships/chart" Target="../charts/chart23.xml"/><Relationship Id="rId5" Type="http://schemas.microsoft.com/office/2014/relationships/chartEx" Target="../charts/chartEx1.xml"/><Relationship Id="rId15" Type="http://schemas.microsoft.com/office/2014/relationships/chartEx" Target="../charts/chartEx9.xml"/><Relationship Id="rId23" Type="http://schemas.openxmlformats.org/officeDocument/2006/relationships/chart" Target="../charts/chart9.xml"/><Relationship Id="rId28" Type="http://schemas.openxmlformats.org/officeDocument/2006/relationships/chart" Target="../charts/chart14.xml"/><Relationship Id="rId36" Type="http://schemas.openxmlformats.org/officeDocument/2006/relationships/chart" Target="../charts/chart22.xml"/><Relationship Id="rId10" Type="http://schemas.microsoft.com/office/2014/relationships/chartEx" Target="../charts/chartEx6.xml"/><Relationship Id="rId19" Type="http://schemas.microsoft.com/office/2014/relationships/chartEx" Target="../charts/chartEx13.xml"/><Relationship Id="rId31" Type="http://schemas.openxmlformats.org/officeDocument/2006/relationships/chart" Target="../charts/chart17.xml"/><Relationship Id="rId4" Type="http://schemas.openxmlformats.org/officeDocument/2006/relationships/chart" Target="../charts/chart4.xml"/><Relationship Id="rId9" Type="http://schemas.microsoft.com/office/2014/relationships/chartEx" Target="../charts/chartEx5.xml"/><Relationship Id="rId14" Type="http://schemas.microsoft.com/office/2014/relationships/chartEx" Target="../charts/chartEx8.xml"/><Relationship Id="rId22" Type="http://schemas.openxmlformats.org/officeDocument/2006/relationships/chart" Target="../charts/chart8.xml"/><Relationship Id="rId27" Type="http://schemas.openxmlformats.org/officeDocument/2006/relationships/chart" Target="../charts/chart13.xml"/><Relationship Id="rId30" Type="http://schemas.openxmlformats.org/officeDocument/2006/relationships/chart" Target="../charts/chart16.xml"/><Relationship Id="rId35" Type="http://schemas.openxmlformats.org/officeDocument/2006/relationships/chart" Target="../charts/chart21.xml"/><Relationship Id="rId8" Type="http://schemas.microsoft.com/office/2014/relationships/chartEx" Target="../charts/chartEx4.xml"/><Relationship Id="rId3"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3" Type="http://schemas.openxmlformats.org/officeDocument/2006/relationships/chart" Target="../charts/chart30.xml"/><Relationship Id="rId18" Type="http://schemas.microsoft.com/office/2014/relationships/chartEx" Target="../charts/chartEx24.xml"/><Relationship Id="rId26" Type="http://schemas.openxmlformats.org/officeDocument/2006/relationships/chart" Target="../charts/chart35.xml"/><Relationship Id="rId3" Type="http://schemas.openxmlformats.org/officeDocument/2006/relationships/chart" Target="../charts/chart26.xml"/><Relationship Id="rId21" Type="http://schemas.microsoft.com/office/2014/relationships/chartEx" Target="../charts/chartEx27.xml"/><Relationship Id="rId34" Type="http://schemas.openxmlformats.org/officeDocument/2006/relationships/chart" Target="../charts/chart43.xml"/><Relationship Id="rId7" Type="http://schemas.microsoft.com/office/2014/relationships/chartEx" Target="../charts/chartEx15.xml"/><Relationship Id="rId12" Type="http://schemas.microsoft.com/office/2014/relationships/chartEx" Target="../charts/chartEx20.xml"/><Relationship Id="rId17" Type="http://schemas.microsoft.com/office/2014/relationships/chartEx" Target="../charts/chartEx23.xml"/><Relationship Id="rId25" Type="http://schemas.openxmlformats.org/officeDocument/2006/relationships/chart" Target="../charts/chart34.xml"/><Relationship Id="rId33" Type="http://schemas.openxmlformats.org/officeDocument/2006/relationships/chart" Target="../charts/chart42.xml"/><Relationship Id="rId2" Type="http://schemas.openxmlformats.org/officeDocument/2006/relationships/chart" Target="../charts/chart25.xml"/><Relationship Id="rId16" Type="http://schemas.microsoft.com/office/2014/relationships/chartEx" Target="../charts/chartEx22.xml"/><Relationship Id="rId20" Type="http://schemas.microsoft.com/office/2014/relationships/chartEx" Target="../charts/chartEx26.xml"/><Relationship Id="rId29" Type="http://schemas.openxmlformats.org/officeDocument/2006/relationships/chart" Target="../charts/chart38.xml"/><Relationship Id="rId1" Type="http://schemas.openxmlformats.org/officeDocument/2006/relationships/chart" Target="../charts/chart24.xml"/><Relationship Id="rId6" Type="http://schemas.openxmlformats.org/officeDocument/2006/relationships/chart" Target="../charts/chart29.xml"/><Relationship Id="rId11" Type="http://schemas.microsoft.com/office/2014/relationships/chartEx" Target="../charts/chartEx19.xml"/><Relationship Id="rId24" Type="http://schemas.openxmlformats.org/officeDocument/2006/relationships/chart" Target="../charts/chart33.xml"/><Relationship Id="rId32" Type="http://schemas.openxmlformats.org/officeDocument/2006/relationships/chart" Target="../charts/chart41.xml"/><Relationship Id="rId5" Type="http://schemas.openxmlformats.org/officeDocument/2006/relationships/chart" Target="../charts/chart28.xml"/><Relationship Id="rId15" Type="http://schemas.microsoft.com/office/2014/relationships/chartEx" Target="../charts/chartEx21.xml"/><Relationship Id="rId23" Type="http://schemas.openxmlformats.org/officeDocument/2006/relationships/chart" Target="../charts/chart32.xml"/><Relationship Id="rId28" Type="http://schemas.openxmlformats.org/officeDocument/2006/relationships/chart" Target="../charts/chart37.xml"/><Relationship Id="rId10" Type="http://schemas.microsoft.com/office/2014/relationships/chartEx" Target="../charts/chartEx18.xml"/><Relationship Id="rId19" Type="http://schemas.microsoft.com/office/2014/relationships/chartEx" Target="../charts/chartEx25.xml"/><Relationship Id="rId31" Type="http://schemas.openxmlformats.org/officeDocument/2006/relationships/chart" Target="../charts/chart40.xml"/><Relationship Id="rId4" Type="http://schemas.openxmlformats.org/officeDocument/2006/relationships/chart" Target="../charts/chart27.xml"/><Relationship Id="rId9" Type="http://schemas.microsoft.com/office/2014/relationships/chartEx" Target="../charts/chartEx17.xml"/><Relationship Id="rId14" Type="http://schemas.openxmlformats.org/officeDocument/2006/relationships/chart" Target="../charts/chart31.xml"/><Relationship Id="rId22" Type="http://schemas.microsoft.com/office/2014/relationships/chartEx" Target="../charts/chartEx28.xml"/><Relationship Id="rId27" Type="http://schemas.openxmlformats.org/officeDocument/2006/relationships/chart" Target="../charts/chart36.xml"/><Relationship Id="rId30" Type="http://schemas.openxmlformats.org/officeDocument/2006/relationships/chart" Target="../charts/chart39.xml"/><Relationship Id="rId35" Type="http://schemas.openxmlformats.org/officeDocument/2006/relationships/chart" Target="../charts/chart44.xml"/><Relationship Id="rId8" Type="http://schemas.microsoft.com/office/2014/relationships/chartEx" Target="../charts/chartEx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8.xml.rels><?xml version="1.0" encoding="UTF-8" standalone="yes"?>
<Relationships xmlns="http://schemas.openxmlformats.org/package/2006/relationships"><Relationship Id="rId3" Type="http://schemas.microsoft.com/office/2014/relationships/chartEx" Target="../charts/chartEx31.xml"/><Relationship Id="rId7" Type="http://schemas.openxmlformats.org/officeDocument/2006/relationships/chart" Target="../charts/chart47.xml"/><Relationship Id="rId2" Type="http://schemas.microsoft.com/office/2014/relationships/chartEx" Target="../charts/chartEx30.xml"/><Relationship Id="rId1" Type="http://schemas.microsoft.com/office/2014/relationships/chartEx" Target="../charts/chartEx29.xml"/><Relationship Id="rId6" Type="http://schemas.microsoft.com/office/2014/relationships/chartEx" Target="../charts/chartEx34.xml"/><Relationship Id="rId5" Type="http://schemas.microsoft.com/office/2014/relationships/chartEx" Target="../charts/chartEx33.xml"/><Relationship Id="rId4" Type="http://schemas.microsoft.com/office/2014/relationships/chartEx" Target="../charts/chartEx32.xml"/></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microsoft.com/office/2014/relationships/chartEx" Target="../charts/chartEx37.xml"/><Relationship Id="rId7" Type="http://schemas.openxmlformats.org/officeDocument/2006/relationships/chart" Target="../charts/chart48.xml"/><Relationship Id="rId2" Type="http://schemas.microsoft.com/office/2014/relationships/chartEx" Target="../charts/chartEx36.xml"/><Relationship Id="rId1" Type="http://schemas.microsoft.com/office/2014/relationships/chartEx" Target="../charts/chartEx35.xml"/><Relationship Id="rId6" Type="http://schemas.microsoft.com/office/2014/relationships/chartEx" Target="../charts/chartEx40.xml"/><Relationship Id="rId5" Type="http://schemas.microsoft.com/office/2014/relationships/chartEx" Target="../charts/chartEx39.xml"/><Relationship Id="rId4" Type="http://schemas.microsoft.com/office/2014/relationships/chartEx" Target="../charts/chartEx38.xml"/></Relationships>
</file>

<file path=xl/drawings/_rels/drawing12.xml.rels><?xml version="1.0" encoding="UTF-8" standalone="yes"?>
<Relationships xmlns="http://schemas.openxmlformats.org/package/2006/relationships"><Relationship Id="rId3" Type="http://schemas.microsoft.com/office/2014/relationships/chartEx" Target="../charts/chartEx43.xml"/><Relationship Id="rId7" Type="http://schemas.openxmlformats.org/officeDocument/2006/relationships/chart" Target="../charts/chart49.xml"/><Relationship Id="rId2" Type="http://schemas.microsoft.com/office/2014/relationships/chartEx" Target="../charts/chartEx42.xml"/><Relationship Id="rId1" Type="http://schemas.microsoft.com/office/2014/relationships/chartEx" Target="../charts/chartEx41.xml"/><Relationship Id="rId6" Type="http://schemas.microsoft.com/office/2014/relationships/chartEx" Target="../charts/chartEx46.xml"/><Relationship Id="rId5" Type="http://schemas.microsoft.com/office/2014/relationships/chartEx" Target="../charts/chartEx45.xml"/><Relationship Id="rId4" Type="http://schemas.microsoft.com/office/2014/relationships/chartEx" Target="../charts/chartEx44.xml"/></Relationships>
</file>

<file path=xl/drawings/_rels/drawing13.xml.rels><?xml version="1.0" encoding="UTF-8" standalone="yes"?>
<Relationships xmlns="http://schemas.openxmlformats.org/package/2006/relationships"><Relationship Id="rId3" Type="http://schemas.microsoft.com/office/2014/relationships/chartEx" Target="../charts/chartEx49.xml"/><Relationship Id="rId7" Type="http://schemas.openxmlformats.org/officeDocument/2006/relationships/chart" Target="../charts/chart50.xml"/><Relationship Id="rId2" Type="http://schemas.microsoft.com/office/2014/relationships/chartEx" Target="../charts/chartEx48.xml"/><Relationship Id="rId1" Type="http://schemas.microsoft.com/office/2014/relationships/chartEx" Target="../charts/chartEx47.xml"/><Relationship Id="rId6" Type="http://schemas.microsoft.com/office/2014/relationships/chartEx" Target="../charts/chartEx52.xml"/><Relationship Id="rId5" Type="http://schemas.microsoft.com/office/2014/relationships/chartEx" Target="../charts/chartEx51.xml"/><Relationship Id="rId4" Type="http://schemas.microsoft.com/office/2014/relationships/chartEx" Target="../charts/chartEx50.xml"/></Relationships>
</file>

<file path=xl/drawings/_rels/drawing14.xml.rels><?xml version="1.0" encoding="UTF-8" standalone="yes"?>
<Relationships xmlns="http://schemas.openxmlformats.org/package/2006/relationships"><Relationship Id="rId3" Type="http://schemas.microsoft.com/office/2014/relationships/chartEx" Target="../charts/chartEx55.xml"/><Relationship Id="rId7" Type="http://schemas.openxmlformats.org/officeDocument/2006/relationships/chart" Target="../charts/chart51.xml"/><Relationship Id="rId2" Type="http://schemas.microsoft.com/office/2014/relationships/chartEx" Target="../charts/chartEx54.xml"/><Relationship Id="rId1" Type="http://schemas.microsoft.com/office/2014/relationships/chartEx" Target="../charts/chartEx53.xml"/><Relationship Id="rId6" Type="http://schemas.microsoft.com/office/2014/relationships/chartEx" Target="../charts/chartEx58.xml"/><Relationship Id="rId5" Type="http://schemas.microsoft.com/office/2014/relationships/chartEx" Target="../charts/chartEx57.xml"/><Relationship Id="rId4" Type="http://schemas.microsoft.com/office/2014/relationships/chartEx" Target="../charts/chartEx56.xml"/></Relationships>
</file>

<file path=xl/drawings/_rels/drawing15.xml.rels><?xml version="1.0" encoding="UTF-8" standalone="yes"?>
<Relationships xmlns="http://schemas.openxmlformats.org/package/2006/relationships"><Relationship Id="rId3" Type="http://schemas.microsoft.com/office/2014/relationships/chartEx" Target="../charts/chartEx61.xml"/><Relationship Id="rId7" Type="http://schemas.openxmlformats.org/officeDocument/2006/relationships/chart" Target="../charts/chart52.xml"/><Relationship Id="rId2" Type="http://schemas.microsoft.com/office/2014/relationships/chartEx" Target="../charts/chartEx60.xml"/><Relationship Id="rId1" Type="http://schemas.microsoft.com/office/2014/relationships/chartEx" Target="../charts/chartEx59.xml"/><Relationship Id="rId6" Type="http://schemas.microsoft.com/office/2014/relationships/chartEx" Target="../charts/chartEx64.xml"/><Relationship Id="rId5" Type="http://schemas.microsoft.com/office/2014/relationships/chartEx" Target="../charts/chartEx63.xml"/><Relationship Id="rId4" Type="http://schemas.microsoft.com/office/2014/relationships/chartEx" Target="../charts/chartEx62.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54.xml"/><Relationship Id="rId3" Type="http://schemas.microsoft.com/office/2014/relationships/chartEx" Target="../charts/chartEx67.xml"/><Relationship Id="rId7" Type="http://schemas.openxmlformats.org/officeDocument/2006/relationships/chart" Target="../charts/chart53.xml"/><Relationship Id="rId2" Type="http://schemas.microsoft.com/office/2014/relationships/chartEx" Target="../charts/chartEx66.xml"/><Relationship Id="rId1" Type="http://schemas.microsoft.com/office/2014/relationships/chartEx" Target="../charts/chartEx65.xml"/><Relationship Id="rId6" Type="http://schemas.microsoft.com/office/2014/relationships/chartEx" Target="../charts/chartEx70.xml"/><Relationship Id="rId5" Type="http://schemas.microsoft.com/office/2014/relationships/chartEx" Target="../charts/chartEx69.xml"/><Relationship Id="rId4" Type="http://schemas.microsoft.com/office/2014/relationships/chartEx" Target="../charts/chartEx68.xml"/></Relationships>
</file>

<file path=xl/drawings/_rels/drawing17.xml.rels><?xml version="1.0" encoding="UTF-8" standalone="yes"?>
<Relationships xmlns="http://schemas.openxmlformats.org/package/2006/relationships"><Relationship Id="rId3" Type="http://schemas.microsoft.com/office/2014/relationships/chartEx" Target="../charts/chartEx73.xml"/><Relationship Id="rId7" Type="http://schemas.openxmlformats.org/officeDocument/2006/relationships/chart" Target="../charts/chart55.xml"/><Relationship Id="rId2" Type="http://schemas.microsoft.com/office/2014/relationships/chartEx" Target="../charts/chartEx72.xml"/><Relationship Id="rId1" Type="http://schemas.microsoft.com/office/2014/relationships/chartEx" Target="../charts/chartEx71.xml"/><Relationship Id="rId6" Type="http://schemas.microsoft.com/office/2014/relationships/chartEx" Target="../charts/chartEx76.xml"/><Relationship Id="rId5" Type="http://schemas.microsoft.com/office/2014/relationships/chartEx" Target="../charts/chartEx75.xml"/><Relationship Id="rId4" Type="http://schemas.microsoft.com/office/2014/relationships/chartEx" Target="../charts/chartEx74.xml"/></Relationships>
</file>

<file path=xl/drawings/_rels/drawing18.xml.rels><?xml version="1.0" encoding="UTF-8" standalone="yes"?>
<Relationships xmlns="http://schemas.openxmlformats.org/package/2006/relationships"><Relationship Id="rId3" Type="http://schemas.microsoft.com/office/2014/relationships/chartEx" Target="../charts/chartEx79.xml"/><Relationship Id="rId7" Type="http://schemas.openxmlformats.org/officeDocument/2006/relationships/chart" Target="../charts/chart56.xml"/><Relationship Id="rId2" Type="http://schemas.microsoft.com/office/2014/relationships/chartEx" Target="../charts/chartEx78.xml"/><Relationship Id="rId1" Type="http://schemas.microsoft.com/office/2014/relationships/chartEx" Target="../charts/chartEx77.xml"/><Relationship Id="rId6" Type="http://schemas.microsoft.com/office/2014/relationships/chartEx" Target="../charts/chartEx82.xml"/><Relationship Id="rId5" Type="http://schemas.microsoft.com/office/2014/relationships/chartEx" Target="../charts/chartEx81.xml"/><Relationship Id="rId4" Type="http://schemas.microsoft.com/office/2014/relationships/chartEx" Target="../charts/chartEx80.xml"/></Relationships>
</file>

<file path=xl/drawings/_rels/drawing19.xml.rels><?xml version="1.0" encoding="UTF-8" standalone="yes"?>
<Relationships xmlns="http://schemas.openxmlformats.org/package/2006/relationships"><Relationship Id="rId3" Type="http://schemas.microsoft.com/office/2014/relationships/chartEx" Target="../charts/chartEx85.xml"/><Relationship Id="rId7" Type="http://schemas.openxmlformats.org/officeDocument/2006/relationships/chart" Target="../charts/chart57.xml"/><Relationship Id="rId2" Type="http://schemas.microsoft.com/office/2014/relationships/chartEx" Target="../charts/chartEx84.xml"/><Relationship Id="rId1" Type="http://schemas.microsoft.com/office/2014/relationships/chartEx" Target="../charts/chartEx83.xml"/><Relationship Id="rId6" Type="http://schemas.microsoft.com/office/2014/relationships/chartEx" Target="../charts/chartEx88.xml"/><Relationship Id="rId5" Type="http://schemas.microsoft.com/office/2014/relationships/chartEx" Target="../charts/chartEx87.xml"/><Relationship Id="rId4" Type="http://schemas.microsoft.com/office/2014/relationships/chartEx" Target="../charts/chartEx86.xml"/></Relationships>
</file>

<file path=xl/drawings/_rels/drawing20.xml.rels><?xml version="1.0" encoding="UTF-8" standalone="yes"?>
<Relationships xmlns="http://schemas.openxmlformats.org/package/2006/relationships"><Relationship Id="rId3" Type="http://schemas.microsoft.com/office/2014/relationships/chartEx" Target="../charts/chartEx91.xml"/><Relationship Id="rId7" Type="http://schemas.openxmlformats.org/officeDocument/2006/relationships/chart" Target="../charts/chart58.xml"/><Relationship Id="rId2" Type="http://schemas.microsoft.com/office/2014/relationships/chartEx" Target="../charts/chartEx90.xml"/><Relationship Id="rId1" Type="http://schemas.microsoft.com/office/2014/relationships/chartEx" Target="../charts/chartEx89.xml"/><Relationship Id="rId6" Type="http://schemas.microsoft.com/office/2014/relationships/chartEx" Target="../charts/chartEx94.xml"/><Relationship Id="rId5" Type="http://schemas.microsoft.com/office/2014/relationships/chartEx" Target="../charts/chartEx93.xml"/><Relationship Id="rId4" Type="http://schemas.microsoft.com/office/2014/relationships/chartEx" Target="../charts/chartEx92.xml"/></Relationships>
</file>

<file path=xl/drawings/_rels/drawing21.xml.rels><?xml version="1.0" encoding="UTF-8" standalone="yes"?>
<Relationships xmlns="http://schemas.openxmlformats.org/package/2006/relationships"><Relationship Id="rId3" Type="http://schemas.microsoft.com/office/2014/relationships/chartEx" Target="../charts/chartEx97.xml"/><Relationship Id="rId7" Type="http://schemas.openxmlformats.org/officeDocument/2006/relationships/chart" Target="../charts/chart59.xml"/><Relationship Id="rId2" Type="http://schemas.microsoft.com/office/2014/relationships/chartEx" Target="../charts/chartEx96.xml"/><Relationship Id="rId1" Type="http://schemas.microsoft.com/office/2014/relationships/chartEx" Target="../charts/chartEx95.xml"/><Relationship Id="rId6" Type="http://schemas.microsoft.com/office/2014/relationships/chartEx" Target="../charts/chartEx100.xml"/><Relationship Id="rId5" Type="http://schemas.microsoft.com/office/2014/relationships/chartEx" Target="../charts/chartEx99.xml"/><Relationship Id="rId4" Type="http://schemas.microsoft.com/office/2014/relationships/chartEx" Target="../charts/chartEx98.xml"/></Relationships>
</file>

<file path=xl/drawings/drawing1.xml><?xml version="1.0" encoding="utf-8"?>
<xdr:wsDr xmlns:xdr="http://schemas.openxmlformats.org/drawingml/2006/spreadsheetDrawing" xmlns:a="http://schemas.openxmlformats.org/drawingml/2006/main">
  <xdr:twoCellAnchor editAs="oneCell">
    <xdr:from>
      <xdr:col>7</xdr:col>
      <xdr:colOff>126295</xdr:colOff>
      <xdr:row>0</xdr:row>
      <xdr:rowOff>252589</xdr:rowOff>
    </xdr:from>
    <xdr:to>
      <xdr:col>21</xdr:col>
      <xdr:colOff>374432</xdr:colOff>
      <xdr:row>27</xdr:row>
      <xdr:rowOff>113051</xdr:rowOff>
    </xdr:to>
    <xdr:pic>
      <xdr:nvPicPr>
        <xdr:cNvPr id="3" name="Picture 2">
          <a:extLst>
            <a:ext uri="{FF2B5EF4-FFF2-40B4-BE49-F238E27FC236}">
              <a16:creationId xmlns:a16="http://schemas.microsoft.com/office/drawing/2014/main" id="{CE9AAA24-570C-B95D-13C9-D7042A13B4A3}"/>
            </a:ext>
          </a:extLst>
        </xdr:cNvPr>
        <xdr:cNvPicPr>
          <a:picLocks noChangeAspect="1"/>
        </xdr:cNvPicPr>
      </xdr:nvPicPr>
      <xdr:blipFill>
        <a:blip xmlns:r="http://schemas.openxmlformats.org/officeDocument/2006/relationships" r:embed="rId1"/>
        <a:stretch>
          <a:fillRect/>
        </a:stretch>
      </xdr:blipFill>
      <xdr:spPr>
        <a:xfrm>
          <a:off x="15712017" y="252589"/>
          <a:ext cx="9533249" cy="3155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A5037A2B-11EC-45A9-8886-ADDB74A3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BCFA6CC3-217F-43AF-8361-998E9E5B0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FF8E139F-8F0F-AB09-3338-0E003AF17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249574</xdr:colOff>
      <xdr:row>19</xdr:row>
      <xdr:rowOff>25785</xdr:rowOff>
    </xdr:from>
    <xdr:to>
      <xdr:col>2</xdr:col>
      <xdr:colOff>585643</xdr:colOff>
      <xdr:row>20</xdr:row>
      <xdr:rowOff>100735</xdr:rowOff>
    </xdr:to>
    <xdr:sp macro="" textlink="">
      <xdr:nvSpPr>
        <xdr:cNvPr id="8" name="TextBox 7">
          <a:extLst>
            <a:ext uri="{FF2B5EF4-FFF2-40B4-BE49-F238E27FC236}">
              <a16:creationId xmlns:a16="http://schemas.microsoft.com/office/drawing/2014/main" id="{FB59D3B8-E224-29C9-E945-19497F934BA2}"/>
            </a:ext>
          </a:extLst>
        </xdr:cNvPr>
        <xdr:cNvSpPr txBox="1"/>
      </xdr:nvSpPr>
      <xdr:spPr>
        <a:xfrm>
          <a:off x="907665" y="4753649"/>
          <a:ext cx="994160" cy="282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9" name="TextBox 8">
          <a:extLst>
            <a:ext uri="{FF2B5EF4-FFF2-40B4-BE49-F238E27FC236}">
              <a16:creationId xmlns:a16="http://schemas.microsoft.com/office/drawing/2014/main" id="{59112084-669F-427A-88F2-153D2732C5FB}"/>
            </a:ext>
          </a:extLst>
        </xdr:cNvPr>
        <xdr:cNvSpPr txBox="1"/>
      </xdr:nvSpPr>
      <xdr:spPr>
        <a:xfrm>
          <a:off x="2175933" y="2226732"/>
          <a:ext cx="770467" cy="262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10" name="TextBox 1">
          <a:extLst>
            <a:ext uri="{FF2B5EF4-FFF2-40B4-BE49-F238E27FC236}">
              <a16:creationId xmlns:a16="http://schemas.microsoft.com/office/drawing/2014/main" id="{C11F5F04-CFAE-4B02-28BF-E35D79CCC6D3}"/>
            </a:ext>
          </a:extLst>
        </xdr:cNvPr>
        <xdr:cNvSpPr txBox="1"/>
      </xdr:nvSpPr>
      <xdr:spPr>
        <a:xfrm>
          <a:off x="15117232" y="2558280"/>
          <a:ext cx="1125683" cy="3722447"/>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26458</xdr:colOff>
      <xdr:row>8</xdr:row>
      <xdr:rowOff>121707</xdr:rowOff>
    </xdr:from>
    <xdr:to>
      <xdr:col>15</xdr:col>
      <xdr:colOff>363681</xdr:colOff>
      <xdr:row>10</xdr:row>
      <xdr:rowOff>0</xdr:rowOff>
    </xdr:to>
    <xdr:sp macro="" textlink="">
      <xdr:nvSpPr>
        <xdr:cNvPr id="13" name="TextBox 12">
          <a:extLst>
            <a:ext uri="{FF2B5EF4-FFF2-40B4-BE49-F238E27FC236}">
              <a16:creationId xmlns:a16="http://schemas.microsoft.com/office/drawing/2014/main" id="{C81B0315-C71F-40EA-A18C-A7B4188BC37D}"/>
            </a:ext>
          </a:extLst>
        </xdr:cNvPr>
        <xdr:cNvSpPr txBox="1"/>
      </xdr:nvSpPr>
      <xdr:spPr>
        <a:xfrm>
          <a:off x="9239731" y="2563571"/>
          <a:ext cx="995314" cy="29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4" name="TextBox 13">
          <a:extLst>
            <a:ext uri="{FF2B5EF4-FFF2-40B4-BE49-F238E27FC236}">
              <a16:creationId xmlns:a16="http://schemas.microsoft.com/office/drawing/2014/main" id="{CB5265BD-AFBD-482E-81A4-7374BC62DDD2}"/>
            </a:ext>
          </a:extLst>
        </xdr:cNvPr>
        <xdr:cNvSpPr txBox="1"/>
      </xdr:nvSpPr>
      <xdr:spPr>
        <a:xfrm>
          <a:off x="10369549" y="660399"/>
          <a:ext cx="766234" cy="275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5" name="TextBox 7">
          <a:extLst>
            <a:ext uri="{FF2B5EF4-FFF2-40B4-BE49-F238E27FC236}">
              <a16:creationId xmlns:a16="http://schemas.microsoft.com/office/drawing/2014/main" id="{126DF9F8-C8CD-47D6-B683-032F17FFEF1D}"/>
            </a:ext>
          </a:extLst>
        </xdr:cNvPr>
        <xdr:cNvSpPr txBox="1"/>
      </xdr:nvSpPr>
      <xdr:spPr>
        <a:xfrm>
          <a:off x="11618382" y="1559982"/>
          <a:ext cx="765711" cy="284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6" name="TextBox 7">
          <a:extLst>
            <a:ext uri="{FF2B5EF4-FFF2-40B4-BE49-F238E27FC236}">
              <a16:creationId xmlns:a16="http://schemas.microsoft.com/office/drawing/2014/main" id="{4AE59698-FAC3-41CB-9DA2-F3A16720F3DF}"/>
            </a:ext>
          </a:extLst>
        </xdr:cNvPr>
        <xdr:cNvSpPr txBox="1"/>
      </xdr:nvSpPr>
      <xdr:spPr>
        <a:xfrm>
          <a:off x="12689418" y="106891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7" name="TextBox 7">
          <a:extLst>
            <a:ext uri="{FF2B5EF4-FFF2-40B4-BE49-F238E27FC236}">
              <a16:creationId xmlns:a16="http://schemas.microsoft.com/office/drawing/2014/main" id="{F052A4B3-D359-47C9-B2A4-E237932A54B7}"/>
            </a:ext>
          </a:extLst>
        </xdr:cNvPr>
        <xdr:cNvSpPr txBox="1"/>
      </xdr:nvSpPr>
      <xdr:spPr>
        <a:xfrm>
          <a:off x="13942485" y="214206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8" name="TextBox 7">
          <a:extLst>
            <a:ext uri="{FF2B5EF4-FFF2-40B4-BE49-F238E27FC236}">
              <a16:creationId xmlns:a16="http://schemas.microsoft.com/office/drawing/2014/main" id="{553E5422-3AAB-440A-BE00-F102A1A663F5}"/>
            </a:ext>
          </a:extLst>
        </xdr:cNvPr>
        <xdr:cNvSpPr txBox="1"/>
      </xdr:nvSpPr>
      <xdr:spPr>
        <a:xfrm>
          <a:off x="15197667" y="222250"/>
          <a:ext cx="894826"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20" name="TextBox 19">
          <a:extLst>
            <a:ext uri="{FF2B5EF4-FFF2-40B4-BE49-F238E27FC236}">
              <a16:creationId xmlns:a16="http://schemas.microsoft.com/office/drawing/2014/main" id="{49606182-F3F3-5855-DABD-43956AF581F3}"/>
            </a:ext>
          </a:extLst>
        </xdr:cNvPr>
        <xdr:cNvSpPr txBox="1"/>
      </xdr:nvSpPr>
      <xdr:spPr>
        <a:xfrm>
          <a:off x="11762894" y="1932902"/>
          <a:ext cx="2807470" cy="66482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3" name="TextBox 22">
          <a:extLst>
            <a:ext uri="{FF2B5EF4-FFF2-40B4-BE49-F238E27FC236}">
              <a16:creationId xmlns:a16="http://schemas.microsoft.com/office/drawing/2014/main" id="{E77A810C-A0CD-43D3-B69A-1BFA4C822D3F}"/>
            </a:ext>
          </a:extLst>
        </xdr:cNvPr>
        <xdr:cNvSpPr txBox="1"/>
      </xdr:nvSpPr>
      <xdr:spPr>
        <a:xfrm>
          <a:off x="5450417" y="692151"/>
          <a:ext cx="1168400" cy="6519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32" name="Chart 31">
          <a:extLst>
            <a:ext uri="{FF2B5EF4-FFF2-40B4-BE49-F238E27FC236}">
              <a16:creationId xmlns:a16="http://schemas.microsoft.com/office/drawing/2014/main" id="{F6789B43-E34A-46C6-AA10-D2268DAF4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487218</xdr:colOff>
      <xdr:row>94</xdr:row>
      <xdr:rowOff>21736</xdr:rowOff>
    </xdr:from>
    <xdr:to>
      <xdr:col>14</xdr:col>
      <xdr:colOff>92363</xdr:colOff>
      <xdr:row>121</xdr:row>
      <xdr:rowOff>187036</xdr:rowOff>
    </xdr:to>
    <xdr:grpSp>
      <xdr:nvGrpSpPr>
        <xdr:cNvPr id="63" name="Group 62">
          <a:extLst>
            <a:ext uri="{FF2B5EF4-FFF2-40B4-BE49-F238E27FC236}">
              <a16:creationId xmlns:a16="http://schemas.microsoft.com/office/drawing/2014/main" id="{26C824DC-8928-4189-9DA9-8C5686AC1B0D}"/>
            </a:ext>
          </a:extLst>
        </xdr:cNvPr>
        <xdr:cNvGrpSpPr/>
      </xdr:nvGrpSpPr>
      <xdr:grpSpPr>
        <a:xfrm>
          <a:off x="484043" y="20543781"/>
          <a:ext cx="8821593" cy="5773216"/>
          <a:chOff x="1339273" y="13458334"/>
          <a:chExt cx="8617527" cy="5464663"/>
        </a:xfrm>
      </xdr:grpSpPr>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E11157C9-119C-F98F-697D-D8CCA2A72DEB}"/>
                  </a:ext>
                </a:extLst>
              </xdr:cNvPr>
              <xdr:cNvGraphicFramePr/>
            </xdr:nvGraphicFramePr>
            <xdr:xfrm>
              <a:off x="6865442" y="13465690"/>
              <a:ext cx="2978535" cy="545730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65442" y="13465690"/>
                <a:ext cx="297853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D964A232-6405-EA98-E070-7058FE225408}"/>
                  </a:ext>
                </a:extLst>
              </xdr:cNvPr>
              <xdr:cNvGraphicFramePr/>
            </xdr:nvGraphicFramePr>
            <xdr:xfrm>
              <a:off x="4099875" y="13458334"/>
              <a:ext cx="3032907" cy="545730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9875" y="13458334"/>
                <a:ext cx="3032907"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B280DC69-E4A8-3879-3907-0EDD9C5CD361}"/>
                  </a:ext>
                </a:extLst>
              </xdr:cNvPr>
              <xdr:cNvGraphicFramePr/>
            </xdr:nvGraphicFramePr>
            <xdr:xfrm>
              <a:off x="1339273" y="13462705"/>
              <a:ext cx="3011055" cy="5457307"/>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39273" y="13462705"/>
                <a:ext cx="301105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67" name="TextBox 66">
            <a:extLst>
              <a:ext uri="{FF2B5EF4-FFF2-40B4-BE49-F238E27FC236}">
                <a16:creationId xmlns:a16="http://schemas.microsoft.com/office/drawing/2014/main" id="{E7311D39-BD8B-894C-2020-169AE37B2D10}"/>
              </a:ext>
            </a:extLst>
          </xdr:cNvPr>
          <xdr:cNvSpPr txBox="1"/>
        </xdr:nvSpPr>
        <xdr:spPr>
          <a:xfrm>
            <a:off x="2828636" y="1865976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68" name="TextBox 67">
            <a:extLst>
              <a:ext uri="{FF2B5EF4-FFF2-40B4-BE49-F238E27FC236}">
                <a16:creationId xmlns:a16="http://schemas.microsoft.com/office/drawing/2014/main" id="{ABEB7066-43AA-D3AB-0A71-CD0262695B74}"/>
              </a:ext>
            </a:extLst>
          </xdr:cNvPr>
          <xdr:cNvSpPr txBox="1"/>
        </xdr:nvSpPr>
        <xdr:spPr>
          <a:xfrm>
            <a:off x="3683000" y="1865745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69" name="TextBox 68">
            <a:extLst>
              <a:ext uri="{FF2B5EF4-FFF2-40B4-BE49-F238E27FC236}">
                <a16:creationId xmlns:a16="http://schemas.microsoft.com/office/drawing/2014/main" id="{A8E7B9A4-2D19-884B-6E95-35D23B7B45E6}"/>
              </a:ext>
            </a:extLst>
          </xdr:cNvPr>
          <xdr:cNvSpPr txBox="1"/>
        </xdr:nvSpPr>
        <xdr:spPr>
          <a:xfrm>
            <a:off x="1997364" y="18657451"/>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0" name="TextBox 69">
            <a:extLst>
              <a:ext uri="{FF2B5EF4-FFF2-40B4-BE49-F238E27FC236}">
                <a16:creationId xmlns:a16="http://schemas.microsoft.com/office/drawing/2014/main" id="{8BF2C871-B6CB-C6BE-5275-DA0E72345BF8}"/>
              </a:ext>
            </a:extLst>
          </xdr:cNvPr>
          <xdr:cNvSpPr txBox="1"/>
        </xdr:nvSpPr>
        <xdr:spPr>
          <a:xfrm>
            <a:off x="5440217" y="1865052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1" name="TextBox 70">
            <a:extLst>
              <a:ext uri="{FF2B5EF4-FFF2-40B4-BE49-F238E27FC236}">
                <a16:creationId xmlns:a16="http://schemas.microsoft.com/office/drawing/2014/main" id="{3D505D0E-8164-77E7-86DF-30B8CFC3E316}"/>
              </a:ext>
            </a:extLst>
          </xdr:cNvPr>
          <xdr:cNvSpPr txBox="1"/>
        </xdr:nvSpPr>
        <xdr:spPr>
          <a:xfrm>
            <a:off x="6294581" y="1864821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2" name="TextBox 71">
            <a:extLst>
              <a:ext uri="{FF2B5EF4-FFF2-40B4-BE49-F238E27FC236}">
                <a16:creationId xmlns:a16="http://schemas.microsoft.com/office/drawing/2014/main" id="{FF68AE96-F5F4-1621-9643-B57CD1C3BA3B}"/>
              </a:ext>
            </a:extLst>
          </xdr:cNvPr>
          <xdr:cNvSpPr txBox="1"/>
        </xdr:nvSpPr>
        <xdr:spPr>
          <a:xfrm>
            <a:off x="4608945" y="1864821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3" name="TextBox 72">
            <a:extLst>
              <a:ext uri="{FF2B5EF4-FFF2-40B4-BE49-F238E27FC236}">
                <a16:creationId xmlns:a16="http://schemas.microsoft.com/office/drawing/2014/main" id="{FC66DBE2-2434-082E-07BB-7876EAD887C6}"/>
              </a:ext>
            </a:extLst>
          </xdr:cNvPr>
          <xdr:cNvSpPr txBox="1"/>
        </xdr:nvSpPr>
        <xdr:spPr>
          <a:xfrm>
            <a:off x="8271163" y="1864129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4" name="TextBox 73">
            <a:extLst>
              <a:ext uri="{FF2B5EF4-FFF2-40B4-BE49-F238E27FC236}">
                <a16:creationId xmlns:a16="http://schemas.microsoft.com/office/drawing/2014/main" id="{87B1DCA5-D243-676D-081E-CBB6D007D259}"/>
              </a:ext>
            </a:extLst>
          </xdr:cNvPr>
          <xdr:cNvSpPr txBox="1"/>
        </xdr:nvSpPr>
        <xdr:spPr>
          <a:xfrm>
            <a:off x="9125527" y="1863898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5" name="TextBox 74">
            <a:extLst>
              <a:ext uri="{FF2B5EF4-FFF2-40B4-BE49-F238E27FC236}">
                <a16:creationId xmlns:a16="http://schemas.microsoft.com/office/drawing/2014/main" id="{621C3C0B-59C6-3137-8AAF-15842E72B620}"/>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247071</xdr:colOff>
      <xdr:row>93</xdr:row>
      <xdr:rowOff>174136</xdr:rowOff>
    </xdr:from>
    <xdr:to>
      <xdr:col>27</xdr:col>
      <xdr:colOff>311727</xdr:colOff>
      <xdr:row>121</xdr:row>
      <xdr:rowOff>143163</xdr:rowOff>
    </xdr:to>
    <xdr:grpSp>
      <xdr:nvGrpSpPr>
        <xdr:cNvPr id="76" name="Group 75">
          <a:extLst>
            <a:ext uri="{FF2B5EF4-FFF2-40B4-BE49-F238E27FC236}">
              <a16:creationId xmlns:a16="http://schemas.microsoft.com/office/drawing/2014/main" id="{D4604585-FD7B-4E98-AA85-3373C0F6EB3F}"/>
            </a:ext>
          </a:extLst>
        </xdr:cNvPr>
        <xdr:cNvGrpSpPr/>
      </xdr:nvGrpSpPr>
      <xdr:grpSpPr>
        <a:xfrm>
          <a:off x="9460344" y="20488363"/>
          <a:ext cx="8623013" cy="5784761"/>
          <a:chOff x="1339272" y="13458336"/>
          <a:chExt cx="8619838" cy="5464664"/>
        </a:xfrm>
      </xdr:grpSpPr>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E7A665D7-CB97-C5D1-09EA-BD520771F779}"/>
                  </a:ext>
                </a:extLst>
              </xdr:cNvPr>
              <xdr:cNvGraphicFramePr/>
            </xdr:nvGraphicFramePr>
            <xdr:xfrm>
              <a:off x="6865441" y="13465692"/>
              <a:ext cx="3093669"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65441" y="13465692"/>
                <a:ext cx="309366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4E1B9510-401E-5066-BEFB-58C14C99406D}"/>
                  </a:ext>
                </a:extLst>
              </xdr:cNvPr>
              <xdr:cNvGraphicFramePr/>
            </xdr:nvGraphicFramePr>
            <xdr:xfrm>
              <a:off x="4099874" y="13458336"/>
              <a:ext cx="3076781"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099874" y="13458336"/>
                <a:ext cx="3076781"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92DD5FCF-0461-19D8-FA42-D72B99223EF4}"/>
                  </a:ext>
                </a:extLst>
              </xdr:cNvPr>
              <xdr:cNvGraphicFramePr/>
            </xdr:nvGraphicFramePr>
            <xdr:xfrm>
              <a:off x="1339272" y="13462707"/>
              <a:ext cx="3066473"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9272" y="13462707"/>
                <a:ext cx="3066473"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0" name="TextBox 79">
            <a:extLst>
              <a:ext uri="{FF2B5EF4-FFF2-40B4-BE49-F238E27FC236}">
                <a16:creationId xmlns:a16="http://schemas.microsoft.com/office/drawing/2014/main" id="{80C2EAE3-CAD6-22AB-D134-E9B36F2A2AA1}"/>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1" name="TextBox 80">
            <a:extLst>
              <a:ext uri="{FF2B5EF4-FFF2-40B4-BE49-F238E27FC236}">
                <a16:creationId xmlns:a16="http://schemas.microsoft.com/office/drawing/2014/main" id="{A86F4154-2067-CBF4-450C-0A6231967469}"/>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2" name="TextBox 81">
            <a:extLst>
              <a:ext uri="{FF2B5EF4-FFF2-40B4-BE49-F238E27FC236}">
                <a16:creationId xmlns:a16="http://schemas.microsoft.com/office/drawing/2014/main" id="{898E20DC-81DE-FF62-34BB-1E0B0013ED4B}"/>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3" name="TextBox 82">
            <a:extLst>
              <a:ext uri="{FF2B5EF4-FFF2-40B4-BE49-F238E27FC236}">
                <a16:creationId xmlns:a16="http://schemas.microsoft.com/office/drawing/2014/main" id="{0BE23E29-CB14-8585-66BC-50ABA5B54B0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4" name="TextBox 83">
            <a:extLst>
              <a:ext uri="{FF2B5EF4-FFF2-40B4-BE49-F238E27FC236}">
                <a16:creationId xmlns:a16="http://schemas.microsoft.com/office/drawing/2014/main" id="{A08B0D6A-B969-0D32-75AF-29E225AA6B6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5" name="TextBox 84">
            <a:extLst>
              <a:ext uri="{FF2B5EF4-FFF2-40B4-BE49-F238E27FC236}">
                <a16:creationId xmlns:a16="http://schemas.microsoft.com/office/drawing/2014/main" id="{2C846F15-970D-BEA3-9853-723494DA5C72}"/>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6" name="TextBox 85">
            <a:extLst>
              <a:ext uri="{FF2B5EF4-FFF2-40B4-BE49-F238E27FC236}">
                <a16:creationId xmlns:a16="http://schemas.microsoft.com/office/drawing/2014/main" id="{1B856649-037F-D80E-26FD-698EA178022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7" name="TextBox 86">
            <a:extLst>
              <a:ext uri="{FF2B5EF4-FFF2-40B4-BE49-F238E27FC236}">
                <a16:creationId xmlns:a16="http://schemas.microsoft.com/office/drawing/2014/main" id="{B4A277C0-42EA-A1C0-97ED-17F2B7E0A4FE}"/>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8" name="TextBox 87">
            <a:extLst>
              <a:ext uri="{FF2B5EF4-FFF2-40B4-BE49-F238E27FC236}">
                <a16:creationId xmlns:a16="http://schemas.microsoft.com/office/drawing/2014/main" id="{F7917803-25B7-29B6-F0A8-C3CD5DA7D3BD}"/>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0</xdr:col>
      <xdr:colOff>84666</xdr:colOff>
      <xdr:row>33</xdr:row>
      <xdr:rowOff>0</xdr:rowOff>
    </xdr:from>
    <xdr:to>
      <xdr:col>12</xdr:col>
      <xdr:colOff>389466</xdr:colOff>
      <xdr:row>63</xdr:row>
      <xdr:rowOff>149321</xdr:rowOff>
    </xdr:to>
    <xdr:grpSp>
      <xdr:nvGrpSpPr>
        <xdr:cNvPr id="28" name="Group 27">
          <a:extLst>
            <a:ext uri="{FF2B5EF4-FFF2-40B4-BE49-F238E27FC236}">
              <a16:creationId xmlns:a16="http://schemas.microsoft.com/office/drawing/2014/main" id="{BA4160E0-1638-524F-D294-DDEF4FAFFD0B}"/>
            </a:ext>
          </a:extLst>
        </xdr:cNvPr>
        <xdr:cNvGrpSpPr/>
      </xdr:nvGrpSpPr>
      <xdr:grpSpPr>
        <a:xfrm>
          <a:off x="87841" y="7637318"/>
          <a:ext cx="8201891" cy="6383867"/>
          <a:chOff x="87841" y="7285182"/>
          <a:chExt cx="8201891" cy="6037503"/>
        </a:xfrm>
      </xdr:grpSpPr>
      <xdr:graphicFrame macro="">
        <xdr:nvGraphicFramePr>
          <xdr:cNvPr id="2" name="Chart 1">
            <a:extLst>
              <a:ext uri="{FF2B5EF4-FFF2-40B4-BE49-F238E27FC236}">
                <a16:creationId xmlns:a16="http://schemas.microsoft.com/office/drawing/2014/main" id="{7F3A6FF0-9681-40A0-9271-EBBE76FBAA02}"/>
              </a:ext>
            </a:extLst>
          </xdr:cNvPr>
          <xdr:cNvGraphicFramePr>
            <a:graphicFrameLocks/>
          </xdr:cNvGraphicFramePr>
        </xdr:nvGraphicFramePr>
        <xdr:xfrm>
          <a:off x="87841" y="7285182"/>
          <a:ext cx="8201891" cy="6037503"/>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2" name="TextBox 1">
            <a:extLst>
              <a:ext uri="{FF2B5EF4-FFF2-40B4-BE49-F238E27FC236}">
                <a16:creationId xmlns:a16="http://schemas.microsoft.com/office/drawing/2014/main" id="{88CBAB72-4A30-48E7-8E55-06B10F0050C4}"/>
              </a:ext>
            </a:extLst>
          </xdr:cNvPr>
          <xdr:cNvSpPr txBox="1"/>
        </xdr:nvSpPr>
        <xdr:spPr>
          <a:xfrm>
            <a:off x="6908799" y="8809182"/>
            <a:ext cx="1121449" cy="3498273"/>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2" name="TextBox 21">
            <a:extLst>
              <a:ext uri="{FF2B5EF4-FFF2-40B4-BE49-F238E27FC236}">
                <a16:creationId xmlns:a16="http://schemas.microsoft.com/office/drawing/2014/main" id="{E54D026B-7A38-441E-A49F-C93FEAA2571A}"/>
              </a:ext>
            </a:extLst>
          </xdr:cNvPr>
          <xdr:cNvSpPr txBox="1"/>
        </xdr:nvSpPr>
        <xdr:spPr>
          <a:xfrm>
            <a:off x="6223000" y="7874000"/>
            <a:ext cx="1835728" cy="64654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sp macro="" textlink="">
        <xdr:nvSpPr>
          <xdr:cNvPr id="105" name="Left Brace 104">
            <a:extLst>
              <a:ext uri="{FF2B5EF4-FFF2-40B4-BE49-F238E27FC236}">
                <a16:creationId xmlns:a16="http://schemas.microsoft.com/office/drawing/2014/main" id="{80F4B5C9-A2FD-41F9-A62F-14DF3667AEE2}"/>
              </a:ext>
            </a:extLst>
          </xdr:cNvPr>
          <xdr:cNvSpPr/>
        </xdr:nvSpPr>
        <xdr:spPr>
          <a:xfrm rot="5400000">
            <a:off x="3170381" y="8908473"/>
            <a:ext cx="277091" cy="130232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6" name="TextBox 105">
            <a:extLst>
              <a:ext uri="{FF2B5EF4-FFF2-40B4-BE49-F238E27FC236}">
                <a16:creationId xmlns:a16="http://schemas.microsoft.com/office/drawing/2014/main" id="{2BA25F9C-5B1F-F658-878D-DBF64D7B784D}"/>
              </a:ext>
            </a:extLst>
          </xdr:cNvPr>
          <xdr:cNvSpPr txBox="1"/>
        </xdr:nvSpPr>
        <xdr:spPr>
          <a:xfrm>
            <a:off x="1466274" y="8104909"/>
            <a:ext cx="1062182" cy="68118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07" name="TextBox 106">
            <a:extLst>
              <a:ext uri="{FF2B5EF4-FFF2-40B4-BE49-F238E27FC236}">
                <a16:creationId xmlns:a16="http://schemas.microsoft.com/office/drawing/2014/main" id="{46E82E77-E412-4BC8-B825-C558A4E741CA}"/>
              </a:ext>
            </a:extLst>
          </xdr:cNvPr>
          <xdr:cNvSpPr txBox="1"/>
        </xdr:nvSpPr>
        <xdr:spPr>
          <a:xfrm>
            <a:off x="2784952" y="8820727"/>
            <a:ext cx="1013505" cy="62345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sp macro="" textlink="">
        <xdr:nvSpPr>
          <xdr:cNvPr id="108" name="Left Brace 107">
            <a:extLst>
              <a:ext uri="{FF2B5EF4-FFF2-40B4-BE49-F238E27FC236}">
                <a16:creationId xmlns:a16="http://schemas.microsoft.com/office/drawing/2014/main" id="{7CC6AF2D-2998-4B6C-A7A6-F9178E3123D1}"/>
              </a:ext>
            </a:extLst>
          </xdr:cNvPr>
          <xdr:cNvSpPr/>
        </xdr:nvSpPr>
        <xdr:spPr>
          <a:xfrm rot="5400000">
            <a:off x="2534226" y="6829138"/>
            <a:ext cx="230907" cy="23899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9" name="TextBox 108">
            <a:extLst>
              <a:ext uri="{FF2B5EF4-FFF2-40B4-BE49-F238E27FC236}">
                <a16:creationId xmlns:a16="http://schemas.microsoft.com/office/drawing/2014/main" id="{36F0B6D8-3746-4071-8013-40BE56F359A9}"/>
              </a:ext>
            </a:extLst>
          </xdr:cNvPr>
          <xdr:cNvSpPr txBox="1"/>
        </xdr:nvSpPr>
        <xdr:spPr>
          <a:xfrm>
            <a:off x="2302164" y="7319819"/>
            <a:ext cx="1062182" cy="6049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sp macro="" textlink="">
        <xdr:nvSpPr>
          <xdr:cNvPr id="130" name="TextBox 129">
            <a:extLst>
              <a:ext uri="{FF2B5EF4-FFF2-40B4-BE49-F238E27FC236}">
                <a16:creationId xmlns:a16="http://schemas.microsoft.com/office/drawing/2014/main" id="{83859182-60B1-42A6-ABED-810D49029E5C}"/>
              </a:ext>
            </a:extLst>
          </xdr:cNvPr>
          <xdr:cNvSpPr txBox="1"/>
        </xdr:nvSpPr>
        <xdr:spPr>
          <a:xfrm>
            <a:off x="4006272" y="8509001"/>
            <a:ext cx="1154546" cy="761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1" name="Left Brace 130">
            <a:extLst>
              <a:ext uri="{FF2B5EF4-FFF2-40B4-BE49-F238E27FC236}">
                <a16:creationId xmlns:a16="http://schemas.microsoft.com/office/drawing/2014/main" id="{6720B520-436B-4D1B-A2E0-AEA63C3B373B}"/>
              </a:ext>
            </a:extLst>
          </xdr:cNvPr>
          <xdr:cNvSpPr/>
        </xdr:nvSpPr>
        <xdr:spPr>
          <a:xfrm rot="5400000">
            <a:off x="4795980" y="7183581"/>
            <a:ext cx="496454"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2" name="TextBox 131">
            <a:extLst>
              <a:ext uri="{FF2B5EF4-FFF2-40B4-BE49-F238E27FC236}">
                <a16:creationId xmlns:a16="http://schemas.microsoft.com/office/drawing/2014/main" id="{8F4E1DE5-F4C8-4C17-A7F6-10E322A6C357}"/>
              </a:ext>
            </a:extLst>
          </xdr:cNvPr>
          <xdr:cNvSpPr txBox="1"/>
        </xdr:nvSpPr>
        <xdr:spPr>
          <a:xfrm>
            <a:off x="4585856" y="7377547"/>
            <a:ext cx="979054" cy="785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sp macro="" textlink="">
        <xdr:nvSpPr>
          <xdr:cNvPr id="129" name="Left Brace 128">
            <a:extLst>
              <a:ext uri="{FF2B5EF4-FFF2-40B4-BE49-F238E27FC236}">
                <a16:creationId xmlns:a16="http://schemas.microsoft.com/office/drawing/2014/main" id="{CD7EC7EC-B29C-475B-9B5D-785A3D7198F8}"/>
              </a:ext>
            </a:extLst>
          </xdr:cNvPr>
          <xdr:cNvSpPr/>
        </xdr:nvSpPr>
        <xdr:spPr>
          <a:xfrm rot="5400000">
            <a:off x="4410362" y="8751456"/>
            <a:ext cx="242456"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4" name="Left Brace 103">
            <a:extLst>
              <a:ext uri="{FF2B5EF4-FFF2-40B4-BE49-F238E27FC236}">
                <a16:creationId xmlns:a16="http://schemas.microsoft.com/office/drawing/2014/main" id="{54C75750-4CDE-1E17-B544-7352D24783DF}"/>
              </a:ext>
            </a:extLst>
          </xdr:cNvPr>
          <xdr:cNvSpPr/>
        </xdr:nvSpPr>
        <xdr:spPr>
          <a:xfrm rot="5400000">
            <a:off x="1766454" y="8151095"/>
            <a:ext cx="311728" cy="1420090"/>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12</xdr:col>
      <xdr:colOff>474134</xdr:colOff>
      <xdr:row>33</xdr:row>
      <xdr:rowOff>3374</xdr:rowOff>
    </xdr:from>
    <xdr:to>
      <xdr:col>25</xdr:col>
      <xdr:colOff>118534</xdr:colOff>
      <xdr:row>63</xdr:row>
      <xdr:rowOff>150232</xdr:rowOff>
    </xdr:to>
    <xdr:grpSp>
      <xdr:nvGrpSpPr>
        <xdr:cNvPr id="39" name="Group 38">
          <a:extLst>
            <a:ext uri="{FF2B5EF4-FFF2-40B4-BE49-F238E27FC236}">
              <a16:creationId xmlns:a16="http://schemas.microsoft.com/office/drawing/2014/main" id="{B30E85BE-7308-6869-99BE-91EA6B55D9C7}"/>
            </a:ext>
          </a:extLst>
        </xdr:cNvPr>
        <xdr:cNvGrpSpPr/>
      </xdr:nvGrpSpPr>
      <xdr:grpSpPr>
        <a:xfrm>
          <a:off x="8371225" y="7643867"/>
          <a:ext cx="8202757" cy="6378229"/>
          <a:chOff x="8371225" y="7288556"/>
          <a:chExt cx="8199582" cy="6035040"/>
        </a:xfrm>
      </xdr:grpSpPr>
      <xdr:graphicFrame macro="">
        <xdr:nvGraphicFramePr>
          <xdr:cNvPr id="3" name="Chart 2">
            <a:extLst>
              <a:ext uri="{FF2B5EF4-FFF2-40B4-BE49-F238E27FC236}">
                <a16:creationId xmlns:a16="http://schemas.microsoft.com/office/drawing/2014/main" id="{5C188A55-C885-4660-B2E7-B1EA3F2852B7}"/>
              </a:ext>
            </a:extLst>
          </xdr:cNvPr>
          <xdr:cNvGraphicFramePr>
            <a:graphicFrameLocks/>
          </xdr:cNvGraphicFramePr>
        </xdr:nvGraphicFramePr>
        <xdr:xfrm>
          <a:off x="8371225" y="7288556"/>
          <a:ext cx="8199582" cy="603504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1" name="TextBox 1">
            <a:extLst>
              <a:ext uri="{FF2B5EF4-FFF2-40B4-BE49-F238E27FC236}">
                <a16:creationId xmlns:a16="http://schemas.microsoft.com/office/drawing/2014/main" id="{82DD0F6E-5E50-4BF5-8A06-0BD324AA8717}"/>
              </a:ext>
            </a:extLst>
          </xdr:cNvPr>
          <xdr:cNvSpPr txBox="1"/>
        </xdr:nvSpPr>
        <xdr:spPr>
          <a:xfrm>
            <a:off x="15156103" y="9090891"/>
            <a:ext cx="1123758" cy="3228109"/>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1" name="TextBox 20">
            <a:extLst>
              <a:ext uri="{FF2B5EF4-FFF2-40B4-BE49-F238E27FC236}">
                <a16:creationId xmlns:a16="http://schemas.microsoft.com/office/drawing/2014/main" id="{00329FDE-8E7E-63D7-04CD-129A48368E5C}"/>
              </a:ext>
            </a:extLst>
          </xdr:cNvPr>
          <xdr:cNvSpPr txBox="1"/>
        </xdr:nvSpPr>
        <xdr:spPr>
          <a:xfrm>
            <a:off x="9189219" y="10712256"/>
            <a:ext cx="1498023" cy="10236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sp macro="" textlink="">
        <xdr:nvSpPr>
          <xdr:cNvPr id="19" name="Left Brace 18">
            <a:extLst>
              <a:ext uri="{FF2B5EF4-FFF2-40B4-BE49-F238E27FC236}">
                <a16:creationId xmlns:a16="http://schemas.microsoft.com/office/drawing/2014/main" id="{3D802337-A6B6-7C7E-84AC-AD40D7450C74}"/>
              </a:ext>
            </a:extLst>
          </xdr:cNvPr>
          <xdr:cNvSpPr/>
        </xdr:nvSpPr>
        <xdr:spPr>
          <a:xfrm>
            <a:off x="10537153" y="10305281"/>
            <a:ext cx="370416" cy="18039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0" name="TextBox 109">
            <a:extLst>
              <a:ext uri="{FF2B5EF4-FFF2-40B4-BE49-F238E27FC236}">
                <a16:creationId xmlns:a16="http://schemas.microsoft.com/office/drawing/2014/main" id="{6113DAD4-10D3-49F4-8E8A-FAEE9B0E30E4}"/>
              </a:ext>
            </a:extLst>
          </xdr:cNvPr>
          <xdr:cNvSpPr txBox="1"/>
        </xdr:nvSpPr>
        <xdr:spPr>
          <a:xfrm>
            <a:off x="13725042" y="7968673"/>
            <a:ext cx="2648721" cy="53109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sp macro="" textlink="">
        <xdr:nvSpPr>
          <xdr:cNvPr id="111" name="Left Brace 110">
            <a:extLst>
              <a:ext uri="{FF2B5EF4-FFF2-40B4-BE49-F238E27FC236}">
                <a16:creationId xmlns:a16="http://schemas.microsoft.com/office/drawing/2014/main" id="{28252B9C-6F74-4FEF-AC1E-1C723C65CB74}"/>
              </a:ext>
            </a:extLst>
          </xdr:cNvPr>
          <xdr:cNvSpPr/>
        </xdr:nvSpPr>
        <xdr:spPr>
          <a:xfrm rot="5400000">
            <a:off x="10225809" y="8032172"/>
            <a:ext cx="378692" cy="1313873"/>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2" name="Left Brace 111">
            <a:extLst>
              <a:ext uri="{FF2B5EF4-FFF2-40B4-BE49-F238E27FC236}">
                <a16:creationId xmlns:a16="http://schemas.microsoft.com/office/drawing/2014/main" id="{506E311F-34AE-448D-9B64-07B5CED69B6D}"/>
              </a:ext>
            </a:extLst>
          </xdr:cNvPr>
          <xdr:cNvSpPr/>
        </xdr:nvSpPr>
        <xdr:spPr>
          <a:xfrm rot="5400000">
            <a:off x="11405754" y="8773391"/>
            <a:ext cx="387928" cy="123074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3" name="TextBox 112">
            <a:extLst>
              <a:ext uri="{FF2B5EF4-FFF2-40B4-BE49-F238E27FC236}">
                <a16:creationId xmlns:a16="http://schemas.microsoft.com/office/drawing/2014/main" id="{6591CE73-80C2-406C-B55B-C3438476BD00}"/>
              </a:ext>
            </a:extLst>
          </xdr:cNvPr>
          <xdr:cNvSpPr txBox="1"/>
        </xdr:nvSpPr>
        <xdr:spPr>
          <a:xfrm>
            <a:off x="9966036" y="8199583"/>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4" name="TextBox 113">
            <a:extLst>
              <a:ext uri="{FF2B5EF4-FFF2-40B4-BE49-F238E27FC236}">
                <a16:creationId xmlns:a16="http://schemas.microsoft.com/office/drawing/2014/main" id="{AE11607A-CECB-4BB3-89DA-2139F917CECC}"/>
              </a:ext>
            </a:extLst>
          </xdr:cNvPr>
          <xdr:cNvSpPr txBox="1"/>
        </xdr:nvSpPr>
        <xdr:spPr>
          <a:xfrm>
            <a:off x="11145981" y="8917711"/>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5" name="Left Brace 114">
            <a:extLst>
              <a:ext uri="{FF2B5EF4-FFF2-40B4-BE49-F238E27FC236}">
                <a16:creationId xmlns:a16="http://schemas.microsoft.com/office/drawing/2014/main" id="{9276AF25-AB36-4FBB-8F59-BAE8F7B7D70C}"/>
              </a:ext>
            </a:extLst>
          </xdr:cNvPr>
          <xdr:cNvSpPr/>
        </xdr:nvSpPr>
        <xdr:spPr>
          <a:xfrm rot="5400000">
            <a:off x="10677236" y="6881091"/>
            <a:ext cx="595746" cy="23645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6" name="TextBox 115">
            <a:extLst>
              <a:ext uri="{FF2B5EF4-FFF2-40B4-BE49-F238E27FC236}">
                <a16:creationId xmlns:a16="http://schemas.microsoft.com/office/drawing/2014/main" id="{355A652B-7593-4423-B5C5-94B2D0C73869}"/>
              </a:ext>
            </a:extLst>
          </xdr:cNvPr>
          <xdr:cNvSpPr txBox="1"/>
        </xdr:nvSpPr>
        <xdr:spPr>
          <a:xfrm>
            <a:off x="10513290" y="7476837"/>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3" name="Left Brace 132">
            <a:extLst>
              <a:ext uri="{FF2B5EF4-FFF2-40B4-BE49-F238E27FC236}">
                <a16:creationId xmlns:a16="http://schemas.microsoft.com/office/drawing/2014/main" id="{0B52B9C5-C15D-4B0F-BD76-ED1DB65B44FD}"/>
              </a:ext>
            </a:extLst>
          </xdr:cNvPr>
          <xdr:cNvSpPr/>
        </xdr:nvSpPr>
        <xdr:spPr>
          <a:xfrm rot="5400000">
            <a:off x="13180288" y="8490526"/>
            <a:ext cx="496455"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4" name="TextBox 133">
            <a:extLst>
              <a:ext uri="{FF2B5EF4-FFF2-40B4-BE49-F238E27FC236}">
                <a16:creationId xmlns:a16="http://schemas.microsoft.com/office/drawing/2014/main" id="{FC0619D0-DA71-4C1E-9602-C0F35ED9AE7C}"/>
              </a:ext>
            </a:extLst>
          </xdr:cNvPr>
          <xdr:cNvSpPr txBox="1"/>
        </xdr:nvSpPr>
        <xdr:spPr>
          <a:xfrm>
            <a:off x="12970165" y="8684491"/>
            <a:ext cx="979054" cy="7850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5" name="TextBox 134">
            <a:extLst>
              <a:ext uri="{FF2B5EF4-FFF2-40B4-BE49-F238E27FC236}">
                <a16:creationId xmlns:a16="http://schemas.microsoft.com/office/drawing/2014/main" id="{22B7642D-1673-404E-8AAB-90B6B71CCCE1}"/>
              </a:ext>
            </a:extLst>
          </xdr:cNvPr>
          <xdr:cNvSpPr txBox="1"/>
        </xdr:nvSpPr>
        <xdr:spPr>
          <a:xfrm>
            <a:off x="12194308" y="7668493"/>
            <a:ext cx="1154546" cy="761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6" name="Left Brace 135">
            <a:extLst>
              <a:ext uri="{FF2B5EF4-FFF2-40B4-BE49-F238E27FC236}">
                <a16:creationId xmlns:a16="http://schemas.microsoft.com/office/drawing/2014/main" id="{6516B587-0CD8-41D8-9DD5-85218A15D6CB}"/>
              </a:ext>
            </a:extLst>
          </xdr:cNvPr>
          <xdr:cNvSpPr/>
        </xdr:nvSpPr>
        <xdr:spPr>
          <a:xfrm rot="5400000">
            <a:off x="12598398" y="7910947"/>
            <a:ext cx="242455"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27</xdr:col>
      <xdr:colOff>547252</xdr:colOff>
      <xdr:row>94</xdr:row>
      <xdr:rowOff>39963</xdr:rowOff>
    </xdr:from>
    <xdr:to>
      <xdr:col>38</xdr:col>
      <xdr:colOff>623452</xdr:colOff>
      <xdr:row>122</xdr:row>
      <xdr:rowOff>30727</xdr:rowOff>
    </xdr:to>
    <xdr:grpSp>
      <xdr:nvGrpSpPr>
        <xdr:cNvPr id="140" name="Group 139">
          <a:extLst>
            <a:ext uri="{FF2B5EF4-FFF2-40B4-BE49-F238E27FC236}">
              <a16:creationId xmlns:a16="http://schemas.microsoft.com/office/drawing/2014/main" id="{50C2ABAC-4D38-AE24-86D0-8339CAA07381}"/>
            </a:ext>
          </a:extLst>
        </xdr:cNvPr>
        <xdr:cNvGrpSpPr/>
      </xdr:nvGrpSpPr>
      <xdr:grpSpPr>
        <a:xfrm>
          <a:off x="18312532" y="20562008"/>
          <a:ext cx="7315200" cy="5806499"/>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DC530666-DFC9-1EB1-EF4D-5E04DEFF010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37" name="TextBox 136">
            <a:extLst>
              <a:ext uri="{FF2B5EF4-FFF2-40B4-BE49-F238E27FC236}">
                <a16:creationId xmlns:a16="http://schemas.microsoft.com/office/drawing/2014/main" id="{1D958E8A-A615-49CF-B504-3F8A6A82C017}"/>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38" name="TextBox 137">
            <a:extLst>
              <a:ext uri="{FF2B5EF4-FFF2-40B4-BE49-F238E27FC236}">
                <a16:creationId xmlns:a16="http://schemas.microsoft.com/office/drawing/2014/main" id="{DF378907-F84E-49D3-8D85-3D9C7FD84948}"/>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39" name="TextBox 138">
            <a:extLst>
              <a:ext uri="{FF2B5EF4-FFF2-40B4-BE49-F238E27FC236}">
                <a16:creationId xmlns:a16="http://schemas.microsoft.com/office/drawing/2014/main" id="{79150D33-749B-4118-B42B-262BBF71863C}"/>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559953</xdr:colOff>
      <xdr:row>98</xdr:row>
      <xdr:rowOff>106989</xdr:rowOff>
    </xdr:from>
    <xdr:to>
      <xdr:col>9</xdr:col>
      <xdr:colOff>230910</xdr:colOff>
      <xdr:row>104</xdr:row>
      <xdr:rowOff>150091</xdr:rowOff>
    </xdr:to>
    <xdr:sp macro="" textlink="">
      <xdr:nvSpPr>
        <xdr:cNvPr id="31" name="TextBox 30">
          <a:extLst>
            <a:ext uri="{FF2B5EF4-FFF2-40B4-BE49-F238E27FC236}">
              <a16:creationId xmlns:a16="http://schemas.microsoft.com/office/drawing/2014/main" id="{AC15F5DF-FC4C-46AC-852C-70E4F16494E0}"/>
            </a:ext>
          </a:extLst>
        </xdr:cNvPr>
        <xdr:cNvSpPr txBox="1"/>
      </xdr:nvSpPr>
      <xdr:spPr>
        <a:xfrm>
          <a:off x="3850408" y="20369262"/>
          <a:ext cx="2303320" cy="12207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30" name="TextBox 29">
          <a:extLst>
            <a:ext uri="{FF2B5EF4-FFF2-40B4-BE49-F238E27FC236}">
              <a16:creationId xmlns:a16="http://schemas.microsoft.com/office/drawing/2014/main" id="{33857277-5227-41A6-A8EC-E7F18C98CE81}"/>
            </a:ext>
          </a:extLst>
        </xdr:cNvPr>
        <xdr:cNvSpPr txBox="1"/>
      </xdr:nvSpPr>
      <xdr:spPr>
        <a:xfrm>
          <a:off x="15581937" y="20760268"/>
          <a:ext cx="2417427" cy="97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29" name="TextBox 28">
          <a:extLst>
            <a:ext uri="{FF2B5EF4-FFF2-40B4-BE49-F238E27FC236}">
              <a16:creationId xmlns:a16="http://schemas.microsoft.com/office/drawing/2014/main" id="{B43C8FFB-AE1C-4763-1006-9808FBA95DC7}"/>
            </a:ext>
          </a:extLst>
        </xdr:cNvPr>
        <xdr:cNvSpPr txBox="1"/>
      </xdr:nvSpPr>
      <xdr:spPr>
        <a:xfrm>
          <a:off x="21581916" y="18902986"/>
          <a:ext cx="2940629" cy="932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1</xdr:colOff>
      <xdr:row>123</xdr:row>
      <xdr:rowOff>50223</xdr:rowOff>
    </xdr:from>
    <xdr:to>
      <xdr:col>14</xdr:col>
      <xdr:colOff>62777</xdr:colOff>
      <xdr:row>151</xdr:row>
      <xdr:rowOff>9726</xdr:rowOff>
    </xdr:to>
    <xdr:grpSp>
      <xdr:nvGrpSpPr>
        <xdr:cNvPr id="175" name="Group 174">
          <a:extLst>
            <a:ext uri="{FF2B5EF4-FFF2-40B4-BE49-F238E27FC236}">
              <a16:creationId xmlns:a16="http://schemas.microsoft.com/office/drawing/2014/main" id="{9D954983-D4CE-45BD-A843-3307148B603B}"/>
            </a:ext>
          </a:extLst>
        </xdr:cNvPr>
        <xdr:cNvGrpSpPr/>
      </xdr:nvGrpSpPr>
      <xdr:grpSpPr>
        <a:xfrm>
          <a:off x="658092" y="26595821"/>
          <a:ext cx="8621133" cy="5778412"/>
          <a:chOff x="1339274" y="13458336"/>
          <a:chExt cx="8617526" cy="5467668"/>
        </a:xfrm>
      </xdr:grpSpPr>
      <mc:AlternateContent xmlns:mc="http://schemas.openxmlformats.org/markup-compatibility/2006">
        <mc:Choice xmlns:cx1="http://schemas.microsoft.com/office/drawing/2015/9/8/chartex" Requires="cx1">
          <xdr:graphicFrame macro="">
            <xdr:nvGraphicFramePr>
              <xdr:cNvPr id="176" name="Chart 175">
                <a:extLst>
                  <a:ext uri="{FF2B5EF4-FFF2-40B4-BE49-F238E27FC236}">
                    <a16:creationId xmlns:a16="http://schemas.microsoft.com/office/drawing/2014/main" id="{24985DDE-34E8-15B1-872B-753453AC3F99}"/>
                  </a:ext>
                </a:extLst>
              </xdr:cNvPr>
              <xdr:cNvGraphicFramePr/>
            </xdr:nvGraphicFramePr>
            <xdr:xfrm>
              <a:off x="6867201" y="13462696"/>
              <a:ext cx="2995329" cy="5463308"/>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867201" y="13462696"/>
                <a:ext cx="2995329" cy="5463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7" name="Chart 176">
                <a:extLst>
                  <a:ext uri="{FF2B5EF4-FFF2-40B4-BE49-F238E27FC236}">
                    <a16:creationId xmlns:a16="http://schemas.microsoft.com/office/drawing/2014/main" id="{6809EA72-3A7D-B855-A767-D001A283B5CA}"/>
                  </a:ext>
                </a:extLst>
              </xdr:cNvPr>
              <xdr:cNvGraphicFramePr/>
            </xdr:nvGraphicFramePr>
            <xdr:xfrm>
              <a:off x="4099875" y="13458336"/>
              <a:ext cx="3023672" cy="5457308"/>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099875" y="13458336"/>
                <a:ext cx="3023672"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8" name="Chart 177">
                <a:extLst>
                  <a:ext uri="{FF2B5EF4-FFF2-40B4-BE49-F238E27FC236}">
                    <a16:creationId xmlns:a16="http://schemas.microsoft.com/office/drawing/2014/main" id="{6EE5E41B-5C75-3BF1-1D30-A0EFDB51D961}"/>
                  </a:ext>
                </a:extLst>
              </xdr:cNvPr>
              <xdr:cNvGraphicFramePr/>
            </xdr:nvGraphicFramePr>
            <xdr:xfrm>
              <a:off x="1339274" y="13462707"/>
              <a:ext cx="2921000" cy="5457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39274" y="13462707"/>
                <a:ext cx="29210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79" name="TextBox 178">
            <a:extLst>
              <a:ext uri="{FF2B5EF4-FFF2-40B4-BE49-F238E27FC236}">
                <a16:creationId xmlns:a16="http://schemas.microsoft.com/office/drawing/2014/main" id="{FCE7CCF7-7A41-0F64-B939-C84FD5F0A0CA}"/>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0" name="TextBox 179">
            <a:extLst>
              <a:ext uri="{FF2B5EF4-FFF2-40B4-BE49-F238E27FC236}">
                <a16:creationId xmlns:a16="http://schemas.microsoft.com/office/drawing/2014/main" id="{5149A6C9-C5B6-3A91-CDF1-0F20842A0A9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1" name="TextBox 180">
            <a:extLst>
              <a:ext uri="{FF2B5EF4-FFF2-40B4-BE49-F238E27FC236}">
                <a16:creationId xmlns:a16="http://schemas.microsoft.com/office/drawing/2014/main" id="{DF2F9A26-E54D-AEF9-2C11-5DE270338821}"/>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2" name="TextBox 181">
            <a:extLst>
              <a:ext uri="{FF2B5EF4-FFF2-40B4-BE49-F238E27FC236}">
                <a16:creationId xmlns:a16="http://schemas.microsoft.com/office/drawing/2014/main" id="{53BF35B1-98CD-9087-44C9-98D73D3C6A1E}"/>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3" name="TextBox 182">
            <a:extLst>
              <a:ext uri="{FF2B5EF4-FFF2-40B4-BE49-F238E27FC236}">
                <a16:creationId xmlns:a16="http://schemas.microsoft.com/office/drawing/2014/main" id="{1DD79DBA-A5AA-26A8-A0A9-EEF00FB6FB02}"/>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4" name="TextBox 183">
            <a:extLst>
              <a:ext uri="{FF2B5EF4-FFF2-40B4-BE49-F238E27FC236}">
                <a16:creationId xmlns:a16="http://schemas.microsoft.com/office/drawing/2014/main" id="{3202DF0D-89DD-7A0C-5F26-76DC1BB3BAB8}"/>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5" name="TextBox 184">
            <a:extLst>
              <a:ext uri="{FF2B5EF4-FFF2-40B4-BE49-F238E27FC236}">
                <a16:creationId xmlns:a16="http://schemas.microsoft.com/office/drawing/2014/main" id="{5BA96561-D18D-1C0B-1E73-DE205AE793BA}"/>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6" name="TextBox 185">
            <a:extLst>
              <a:ext uri="{FF2B5EF4-FFF2-40B4-BE49-F238E27FC236}">
                <a16:creationId xmlns:a16="http://schemas.microsoft.com/office/drawing/2014/main" id="{3D214732-2769-CC8F-1A83-4F91D9744F97}"/>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7" name="TextBox 186">
            <a:extLst>
              <a:ext uri="{FF2B5EF4-FFF2-40B4-BE49-F238E27FC236}">
                <a16:creationId xmlns:a16="http://schemas.microsoft.com/office/drawing/2014/main" id="{87C95FB8-5459-1BDA-5F88-F3595F456669}"/>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480290</xdr:colOff>
      <xdr:row>150</xdr:row>
      <xdr:rowOff>165300</xdr:rowOff>
    </xdr:to>
    <xdr:grpSp>
      <xdr:nvGrpSpPr>
        <xdr:cNvPr id="188" name="Group 187">
          <a:extLst>
            <a:ext uri="{FF2B5EF4-FFF2-40B4-BE49-F238E27FC236}">
              <a16:creationId xmlns:a16="http://schemas.microsoft.com/office/drawing/2014/main" id="{AD13F15F-7130-4EA4-9418-3520287C8AD6}"/>
            </a:ext>
          </a:extLst>
        </xdr:cNvPr>
        <xdr:cNvGrpSpPr/>
      </xdr:nvGrpSpPr>
      <xdr:grpSpPr>
        <a:xfrm>
          <a:off x="9631218" y="26548773"/>
          <a:ext cx="8620702" cy="5773216"/>
          <a:chOff x="1339273" y="13458336"/>
          <a:chExt cx="8617527" cy="5464664"/>
        </a:xfrm>
      </xdr:grpSpPr>
      <mc:AlternateContent xmlns:mc="http://schemas.openxmlformats.org/markup-compatibility/2006">
        <mc:Choice xmlns:cx1="http://schemas.microsoft.com/office/drawing/2015/9/8/chartex" Requires="cx1">
          <xdr:graphicFrame macro="">
            <xdr:nvGraphicFramePr>
              <xdr:cNvPr id="189" name="Chart 188">
                <a:extLst>
                  <a:ext uri="{FF2B5EF4-FFF2-40B4-BE49-F238E27FC236}">
                    <a16:creationId xmlns:a16="http://schemas.microsoft.com/office/drawing/2014/main" id="{C14A148B-7EB1-095E-CEB2-32538D93A015}"/>
                  </a:ext>
                </a:extLst>
              </xdr:cNvPr>
              <xdr:cNvGraphicFramePr/>
            </xdr:nvGraphicFramePr>
            <xdr:xfrm>
              <a:off x="6865441" y="13465692"/>
              <a:ext cx="2945887"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6865441" y="13465692"/>
                <a:ext cx="29458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0" name="Chart 189">
                <a:extLst>
                  <a:ext uri="{FF2B5EF4-FFF2-40B4-BE49-F238E27FC236}">
                    <a16:creationId xmlns:a16="http://schemas.microsoft.com/office/drawing/2014/main" id="{B7025D58-2711-54F7-5EFF-327B3D81C0F3}"/>
                  </a:ext>
                </a:extLst>
              </xdr:cNvPr>
              <xdr:cNvGraphicFramePr/>
            </xdr:nvGraphicFramePr>
            <xdr:xfrm>
              <a:off x="4099874" y="13458336"/>
              <a:ext cx="2928999"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4099874" y="13458336"/>
                <a:ext cx="292899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1" name="Chart 190">
                <a:extLst>
                  <a:ext uri="{FF2B5EF4-FFF2-40B4-BE49-F238E27FC236}">
                    <a16:creationId xmlns:a16="http://schemas.microsoft.com/office/drawing/2014/main" id="{9E314E23-9ED9-2054-8355-815B4F9652EC}"/>
                  </a:ext>
                </a:extLst>
              </xdr:cNvPr>
              <xdr:cNvGraphicFramePr/>
            </xdr:nvGraphicFramePr>
            <xdr:xfrm>
              <a:off x="1339273" y="13462707"/>
              <a:ext cx="2976418"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339273" y="13462707"/>
                <a:ext cx="2976418"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92" name="TextBox 191">
            <a:extLst>
              <a:ext uri="{FF2B5EF4-FFF2-40B4-BE49-F238E27FC236}">
                <a16:creationId xmlns:a16="http://schemas.microsoft.com/office/drawing/2014/main" id="{61939E4B-0921-D62C-E428-034E7DC4E4D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3" name="TextBox 192">
            <a:extLst>
              <a:ext uri="{FF2B5EF4-FFF2-40B4-BE49-F238E27FC236}">
                <a16:creationId xmlns:a16="http://schemas.microsoft.com/office/drawing/2014/main" id="{3EBAA24D-7439-A7E7-6793-5CA973D0F5BF}"/>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4" name="TextBox 193">
            <a:extLst>
              <a:ext uri="{FF2B5EF4-FFF2-40B4-BE49-F238E27FC236}">
                <a16:creationId xmlns:a16="http://schemas.microsoft.com/office/drawing/2014/main" id="{67D94A02-A14B-C928-A374-4BE86C4536ED}"/>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5" name="TextBox 194">
            <a:extLst>
              <a:ext uri="{FF2B5EF4-FFF2-40B4-BE49-F238E27FC236}">
                <a16:creationId xmlns:a16="http://schemas.microsoft.com/office/drawing/2014/main" id="{3877AD18-61BF-0212-FD33-F450D7B62155}"/>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6" name="TextBox 195">
            <a:extLst>
              <a:ext uri="{FF2B5EF4-FFF2-40B4-BE49-F238E27FC236}">
                <a16:creationId xmlns:a16="http://schemas.microsoft.com/office/drawing/2014/main" id="{3A657762-84B7-D655-AFAD-CD0B0FD61D3E}"/>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7" name="TextBox 196">
            <a:extLst>
              <a:ext uri="{FF2B5EF4-FFF2-40B4-BE49-F238E27FC236}">
                <a16:creationId xmlns:a16="http://schemas.microsoft.com/office/drawing/2014/main" id="{804372E0-81B4-707D-DD1C-BD900908AD3C}"/>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8" name="TextBox 197">
            <a:extLst>
              <a:ext uri="{FF2B5EF4-FFF2-40B4-BE49-F238E27FC236}">
                <a16:creationId xmlns:a16="http://schemas.microsoft.com/office/drawing/2014/main" id="{E0B22A76-67F1-2EB0-8489-79AE6BAEE41D}"/>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9" name="TextBox 198">
            <a:extLst>
              <a:ext uri="{FF2B5EF4-FFF2-40B4-BE49-F238E27FC236}">
                <a16:creationId xmlns:a16="http://schemas.microsoft.com/office/drawing/2014/main" id="{702DF5D1-ADD3-AE8B-C33D-FB312D558AE3}"/>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0" name="TextBox 199">
            <a:extLst>
              <a:ext uri="{FF2B5EF4-FFF2-40B4-BE49-F238E27FC236}">
                <a16:creationId xmlns:a16="http://schemas.microsoft.com/office/drawing/2014/main" id="{308AEDC2-C3FE-EAAA-5FF1-B5EBC1BA51E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201" name="Group 200">
          <a:extLst>
            <a:ext uri="{FF2B5EF4-FFF2-40B4-BE49-F238E27FC236}">
              <a16:creationId xmlns:a16="http://schemas.microsoft.com/office/drawing/2014/main" id="{C2744E0F-31F4-447D-A7C6-21A531C12787}"/>
            </a:ext>
          </a:extLst>
        </xdr:cNvPr>
        <xdr:cNvGrpSpPr/>
      </xdr:nvGrpSpPr>
      <xdr:grpSpPr>
        <a:xfrm>
          <a:off x="18486580" y="26614047"/>
          <a:ext cx="7315200" cy="5803324"/>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202" name="Chart 201">
                <a:extLst>
                  <a:ext uri="{FF2B5EF4-FFF2-40B4-BE49-F238E27FC236}">
                    <a16:creationId xmlns:a16="http://schemas.microsoft.com/office/drawing/2014/main" id="{DDCB5254-2114-B85F-B389-45B165CCB49A}"/>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03" name="TextBox 202">
            <a:extLst>
              <a:ext uri="{FF2B5EF4-FFF2-40B4-BE49-F238E27FC236}">
                <a16:creationId xmlns:a16="http://schemas.microsoft.com/office/drawing/2014/main" id="{CA8FD709-8218-B028-D039-114BADA72BE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04" name="TextBox 203">
            <a:extLst>
              <a:ext uri="{FF2B5EF4-FFF2-40B4-BE49-F238E27FC236}">
                <a16:creationId xmlns:a16="http://schemas.microsoft.com/office/drawing/2014/main" id="{65822582-CAA6-6FF4-405C-586965803C04}"/>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5" name="TextBox 204">
            <a:extLst>
              <a:ext uri="{FF2B5EF4-FFF2-40B4-BE49-F238E27FC236}">
                <a16:creationId xmlns:a16="http://schemas.microsoft.com/office/drawing/2014/main" id="{31CDE679-DC94-C2D2-D447-D65BD9E756D9}"/>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206" name="TextBox 205">
          <a:extLst>
            <a:ext uri="{FF2B5EF4-FFF2-40B4-BE49-F238E27FC236}">
              <a16:creationId xmlns:a16="http://schemas.microsoft.com/office/drawing/2014/main" id="{2A0D2094-7E32-4F11-8845-C335AE39E54F}"/>
            </a:ext>
          </a:extLst>
        </xdr:cNvPr>
        <xdr:cNvSpPr txBox="1"/>
      </xdr:nvSpPr>
      <xdr:spPr>
        <a:xfrm>
          <a:off x="4021280" y="24651671"/>
          <a:ext cx="2439941" cy="1002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207" name="TextBox 206">
          <a:extLst>
            <a:ext uri="{FF2B5EF4-FFF2-40B4-BE49-F238E27FC236}">
              <a16:creationId xmlns:a16="http://schemas.microsoft.com/office/drawing/2014/main" id="{F42DBE6E-6259-46FE-8F3D-95C582BE27BE}"/>
            </a:ext>
          </a:extLst>
        </xdr:cNvPr>
        <xdr:cNvSpPr txBox="1"/>
      </xdr:nvSpPr>
      <xdr:spPr>
        <a:xfrm>
          <a:off x="15752810" y="24511587"/>
          <a:ext cx="2417427" cy="979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208" name="TextBox 207">
          <a:extLst>
            <a:ext uri="{FF2B5EF4-FFF2-40B4-BE49-F238E27FC236}">
              <a16:creationId xmlns:a16="http://schemas.microsoft.com/office/drawing/2014/main" id="{6D6AD09A-FF7D-4636-B959-D6A7D51C5CAE}"/>
            </a:ext>
          </a:extLst>
        </xdr:cNvPr>
        <xdr:cNvSpPr txBox="1"/>
      </xdr:nvSpPr>
      <xdr:spPr>
        <a:xfrm>
          <a:off x="21187063" y="24617032"/>
          <a:ext cx="2469574" cy="95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209" name="TextBox 208">
          <a:extLst>
            <a:ext uri="{FF2B5EF4-FFF2-40B4-BE49-F238E27FC236}">
              <a16:creationId xmlns:a16="http://schemas.microsoft.com/office/drawing/2014/main" id="{DA6209D5-2393-2BD7-C94F-32EB539C9DA8}"/>
            </a:ext>
          </a:extLst>
        </xdr:cNvPr>
        <xdr:cNvSpPr txBox="1"/>
      </xdr:nvSpPr>
      <xdr:spPr>
        <a:xfrm>
          <a:off x="21670817" y="21716998"/>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212" name="TextBox 211">
          <a:extLst>
            <a:ext uri="{FF2B5EF4-FFF2-40B4-BE49-F238E27FC236}">
              <a16:creationId xmlns:a16="http://schemas.microsoft.com/office/drawing/2014/main" id="{0A114182-F6EC-4180-99D1-46DDE510D8E3}"/>
            </a:ext>
          </a:extLst>
        </xdr:cNvPr>
        <xdr:cNvSpPr txBox="1"/>
      </xdr:nvSpPr>
      <xdr:spPr>
        <a:xfrm>
          <a:off x="23809035" y="20945762"/>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213" name="TextBox 212">
          <a:extLst>
            <a:ext uri="{FF2B5EF4-FFF2-40B4-BE49-F238E27FC236}">
              <a16:creationId xmlns:a16="http://schemas.microsoft.com/office/drawing/2014/main" id="{02559FA3-30EB-4867-AEA3-C22FFAD1CEBF}"/>
            </a:ext>
          </a:extLst>
        </xdr:cNvPr>
        <xdr:cNvSpPr txBox="1"/>
      </xdr:nvSpPr>
      <xdr:spPr>
        <a:xfrm>
          <a:off x="21753944" y="26706944"/>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214" name="TextBox 213">
          <a:extLst>
            <a:ext uri="{FF2B5EF4-FFF2-40B4-BE49-F238E27FC236}">
              <a16:creationId xmlns:a16="http://schemas.microsoft.com/office/drawing/2014/main" id="{2422F3E6-21AC-4B0E-8DBE-2845478DA660}"/>
            </a:ext>
          </a:extLst>
        </xdr:cNvPr>
        <xdr:cNvSpPr txBox="1"/>
      </xdr:nvSpPr>
      <xdr:spPr>
        <a:xfrm>
          <a:off x="23926798" y="25242980"/>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215" name="Chart 214">
          <a:extLst>
            <a:ext uri="{FF2B5EF4-FFF2-40B4-BE49-F238E27FC236}">
              <a16:creationId xmlns:a16="http://schemas.microsoft.com/office/drawing/2014/main" id="{B6B1490B-BD0E-4CEF-B2EA-7FA52034F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216" name="Chart 215">
          <a:extLst>
            <a:ext uri="{FF2B5EF4-FFF2-40B4-BE49-F238E27FC236}">
              <a16:creationId xmlns:a16="http://schemas.microsoft.com/office/drawing/2014/main" id="{329EF098-B0AF-4A9C-B739-6155DF34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217" name="Chart 216">
          <a:extLst>
            <a:ext uri="{FF2B5EF4-FFF2-40B4-BE49-F238E27FC236}">
              <a16:creationId xmlns:a16="http://schemas.microsoft.com/office/drawing/2014/main" id="{402E76E3-F7F4-426C-B455-75FDD4B8E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218" name="Chart 217">
          <a:extLst>
            <a:ext uri="{FF2B5EF4-FFF2-40B4-BE49-F238E27FC236}">
              <a16:creationId xmlns:a16="http://schemas.microsoft.com/office/drawing/2014/main" id="{4B645E9D-F7A6-464E-A2B8-D96CBD1D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219" name="Chart 218">
          <a:extLst>
            <a:ext uri="{FF2B5EF4-FFF2-40B4-BE49-F238E27FC236}">
              <a16:creationId xmlns:a16="http://schemas.microsoft.com/office/drawing/2014/main" id="{E50EB93F-B1BD-4A3D-A6BA-F62E2E089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220" name="Chart 219">
          <a:extLst>
            <a:ext uri="{FF2B5EF4-FFF2-40B4-BE49-F238E27FC236}">
              <a16:creationId xmlns:a16="http://schemas.microsoft.com/office/drawing/2014/main" id="{78663966-885C-4C1B-8CCA-F510132C1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221" name="Chart 220">
          <a:extLst>
            <a:ext uri="{FF2B5EF4-FFF2-40B4-BE49-F238E27FC236}">
              <a16:creationId xmlns:a16="http://schemas.microsoft.com/office/drawing/2014/main" id="{8EA3CF17-0FC3-40A3-9AE1-550329154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222" name="Chart 221">
          <a:extLst>
            <a:ext uri="{FF2B5EF4-FFF2-40B4-BE49-F238E27FC236}">
              <a16:creationId xmlns:a16="http://schemas.microsoft.com/office/drawing/2014/main" id="{03596A19-CE62-46EB-A166-1E20C4829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223" name="Chart 222">
          <a:extLst>
            <a:ext uri="{FF2B5EF4-FFF2-40B4-BE49-F238E27FC236}">
              <a16:creationId xmlns:a16="http://schemas.microsoft.com/office/drawing/2014/main" id="{A04D6808-9BF3-403F-BC3E-318E94FB5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26</xdr:col>
      <xdr:colOff>442025</xdr:colOff>
      <xdr:row>4</xdr:row>
      <xdr:rowOff>234621</xdr:rowOff>
    </xdr:from>
    <xdr:to>
      <xdr:col>38</xdr:col>
      <xdr:colOff>506638</xdr:colOff>
      <xdr:row>29</xdr:row>
      <xdr:rowOff>195366</xdr:rowOff>
    </xdr:to>
    <xdr:graphicFrame macro="">
      <xdr:nvGraphicFramePr>
        <xdr:cNvPr id="24" name="Chart 23">
          <a:extLst>
            <a:ext uri="{FF2B5EF4-FFF2-40B4-BE49-F238E27FC236}">
              <a16:creationId xmlns:a16="http://schemas.microsoft.com/office/drawing/2014/main" id="{B45C986D-471A-46EE-A3BF-AD3157BFE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7" name="TextBox 6">
          <a:extLst>
            <a:ext uri="{FF2B5EF4-FFF2-40B4-BE49-F238E27FC236}">
              <a16:creationId xmlns:a16="http://schemas.microsoft.com/office/drawing/2014/main" id="{5F157E2C-8F1D-8DD2-E029-8D6E0B6C1ACF}"/>
            </a:ext>
          </a:extLst>
        </xdr:cNvPr>
        <xdr:cNvSpPr txBox="1"/>
      </xdr:nvSpPr>
      <xdr:spPr>
        <a:xfrm>
          <a:off x="18484273" y="173182"/>
          <a:ext cx="6165272" cy="1477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302820</xdr:colOff>
      <xdr:row>4</xdr:row>
      <xdr:rowOff>238579</xdr:rowOff>
    </xdr:from>
    <xdr:to>
      <xdr:col>51</xdr:col>
      <xdr:colOff>365521</xdr:colOff>
      <xdr:row>30</xdr:row>
      <xdr:rowOff>3051</xdr:rowOff>
    </xdr:to>
    <xdr:graphicFrame macro="">
      <xdr:nvGraphicFramePr>
        <xdr:cNvPr id="26" name="Chart 25">
          <a:extLst>
            <a:ext uri="{FF2B5EF4-FFF2-40B4-BE49-F238E27FC236}">
              <a16:creationId xmlns:a16="http://schemas.microsoft.com/office/drawing/2014/main" id="{F5516386-0D0D-4E68-98D5-5F8076A23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519545</xdr:colOff>
      <xdr:row>30</xdr:row>
      <xdr:rowOff>127001</xdr:rowOff>
    </xdr:from>
    <xdr:to>
      <xdr:col>38</xdr:col>
      <xdr:colOff>577808</xdr:colOff>
      <xdr:row>56</xdr:row>
      <xdr:rowOff>53110</xdr:rowOff>
    </xdr:to>
    <xdr:graphicFrame macro="">
      <xdr:nvGraphicFramePr>
        <xdr:cNvPr id="33" name="Chart 32">
          <a:extLst>
            <a:ext uri="{FF2B5EF4-FFF2-40B4-BE49-F238E27FC236}">
              <a16:creationId xmlns:a16="http://schemas.microsoft.com/office/drawing/2014/main" id="{088616BC-E388-4B52-BD1E-D52FA50FE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39</xdr:col>
      <xdr:colOff>265545</xdr:colOff>
      <xdr:row>29</xdr:row>
      <xdr:rowOff>46181</xdr:rowOff>
    </xdr:from>
    <xdr:to>
      <xdr:col>51</xdr:col>
      <xdr:colOff>331421</xdr:colOff>
      <xdr:row>54</xdr:row>
      <xdr:rowOff>168563</xdr:rowOff>
    </xdr:to>
    <xdr:graphicFrame macro="">
      <xdr:nvGraphicFramePr>
        <xdr:cNvPr id="34" name="Chart 33">
          <a:extLst>
            <a:ext uri="{FF2B5EF4-FFF2-40B4-BE49-F238E27FC236}">
              <a16:creationId xmlns:a16="http://schemas.microsoft.com/office/drawing/2014/main" id="{93891F8D-28FF-40B9-99B4-BD21820AD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273916</xdr:colOff>
      <xdr:row>65</xdr:row>
      <xdr:rowOff>173182</xdr:rowOff>
    </xdr:from>
    <xdr:to>
      <xdr:col>8</xdr:col>
      <xdr:colOff>239280</xdr:colOff>
      <xdr:row>88</xdr:row>
      <xdr:rowOff>173182</xdr:rowOff>
    </xdr:to>
    <xdr:grpSp>
      <xdr:nvGrpSpPr>
        <xdr:cNvPr id="37" name="Group 36">
          <a:extLst>
            <a:ext uri="{FF2B5EF4-FFF2-40B4-BE49-F238E27FC236}">
              <a16:creationId xmlns:a16="http://schemas.microsoft.com/office/drawing/2014/main" id="{2114B71D-D6B2-160D-BB2D-6EC5F68D3694}"/>
            </a:ext>
          </a:extLst>
        </xdr:cNvPr>
        <xdr:cNvGrpSpPr/>
      </xdr:nvGrpSpPr>
      <xdr:grpSpPr>
        <a:xfrm>
          <a:off x="935182" y="14460682"/>
          <a:ext cx="4565650" cy="4831773"/>
          <a:chOff x="927059" y="14256575"/>
          <a:chExt cx="4537364" cy="4748893"/>
        </a:xfrm>
      </xdr:grpSpPr>
      <xdr:grpSp>
        <xdr:nvGrpSpPr>
          <xdr:cNvPr id="120" name="Group 119">
            <a:extLst>
              <a:ext uri="{FF2B5EF4-FFF2-40B4-BE49-F238E27FC236}">
                <a16:creationId xmlns:a16="http://schemas.microsoft.com/office/drawing/2014/main" id="{6A376E11-EC4A-1DCA-3A8B-9AE959CCB0EF}"/>
              </a:ext>
            </a:extLst>
          </xdr:cNvPr>
          <xdr:cNvGrpSpPr/>
        </xdr:nvGrpSpPr>
        <xdr:grpSpPr>
          <a:xfrm>
            <a:off x="930234" y="14256575"/>
            <a:ext cx="4531014" cy="4748893"/>
            <a:chOff x="17318182" y="5611092"/>
            <a:chExt cx="5033818" cy="4572000"/>
          </a:xfrm>
        </xdr:grpSpPr>
        <xdr:graphicFrame macro="">
          <xdr:nvGraphicFramePr>
            <xdr:cNvPr id="117" name="Chart 116">
              <a:extLst>
                <a:ext uri="{FF2B5EF4-FFF2-40B4-BE49-F238E27FC236}">
                  <a16:creationId xmlns:a16="http://schemas.microsoft.com/office/drawing/2014/main" id="{3C8A6AE6-1F3D-42FC-BDB9-570F0CB5861A}"/>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34"/>
            </a:graphicData>
          </a:graphic>
        </xdr:graphicFrame>
        <xdr:sp macro="" textlink="">
          <xdr:nvSpPr>
            <xdr:cNvPr id="118" name="Left Brace 117">
              <a:extLst>
                <a:ext uri="{FF2B5EF4-FFF2-40B4-BE49-F238E27FC236}">
                  <a16:creationId xmlns:a16="http://schemas.microsoft.com/office/drawing/2014/main" id="{9BAA7528-32A0-4D7C-9CDE-20CF683C1B4E}"/>
                </a:ext>
              </a:extLst>
            </xdr:cNvPr>
            <xdr:cNvSpPr/>
          </xdr:nvSpPr>
          <xdr:spPr>
            <a:xfrm rot="5400000">
              <a:off x="20003838" y="5375381"/>
              <a:ext cx="232844" cy="187728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
          <xdr:nvSpPr>
            <xdr:cNvPr id="119" name="TextBox 118">
              <a:extLst>
                <a:ext uri="{FF2B5EF4-FFF2-40B4-BE49-F238E27FC236}">
                  <a16:creationId xmlns:a16="http://schemas.microsoft.com/office/drawing/2014/main" id="{F3089446-1899-4C1D-860B-EC842EBB46BD}"/>
                </a:ext>
              </a:extLst>
            </xdr:cNvPr>
            <xdr:cNvSpPr txBox="1"/>
          </xdr:nvSpPr>
          <xdr:spPr>
            <a:xfrm>
              <a:off x="19552706" y="5715001"/>
              <a:ext cx="1254959"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CBS vs. PBA</a:t>
              </a: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0.031</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a:t>
              </a:r>
              <a:endParaRPr lang="en-US" sz="1100">
                <a:latin typeface="Times New Roman" panose="02020603050405020304" pitchFamily="18" charset="0"/>
                <a:cs typeface="Times New Roman" panose="02020603050405020304" pitchFamily="18" charset="0"/>
              </a:endParaRPr>
            </a:p>
          </xdr:txBody>
        </xdr:sp>
      </xdr:grpSp>
      <xdr:sp macro="" textlink="">
        <xdr:nvSpPr>
          <xdr:cNvPr id="35" name="TextBox 34">
            <a:extLst>
              <a:ext uri="{FF2B5EF4-FFF2-40B4-BE49-F238E27FC236}">
                <a16:creationId xmlns:a16="http://schemas.microsoft.com/office/drawing/2014/main" id="{6EF79FB4-F745-9F39-3222-75FB0AAC84A8}"/>
              </a:ext>
            </a:extLst>
          </xdr:cNvPr>
          <xdr:cNvSpPr txBox="1"/>
        </xdr:nvSpPr>
        <xdr:spPr>
          <a:xfrm>
            <a:off x="1091747" y="14390007"/>
            <a:ext cx="347435" cy="3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imes New Roman" panose="02020603050405020304" pitchFamily="18" charset="0"/>
                <a:cs typeface="Times New Roman" panose="02020603050405020304" pitchFamily="18" charset="0"/>
              </a:rPr>
              <a:t>a</a:t>
            </a:r>
          </a:p>
        </xdr:txBody>
      </xdr:sp>
    </xdr:grpSp>
    <xdr:clientData/>
  </xdr:twoCellAnchor>
  <xdr:twoCellAnchor>
    <xdr:from>
      <xdr:col>14</xdr:col>
      <xdr:colOff>464127</xdr:colOff>
      <xdr:row>65</xdr:row>
      <xdr:rowOff>25400</xdr:rowOff>
    </xdr:from>
    <xdr:to>
      <xdr:col>21</xdr:col>
      <xdr:colOff>435841</xdr:colOff>
      <xdr:row>88</xdr:row>
      <xdr:rowOff>25400</xdr:rowOff>
    </xdr:to>
    <xdr:grpSp>
      <xdr:nvGrpSpPr>
        <xdr:cNvPr id="38" name="Group 37">
          <a:extLst>
            <a:ext uri="{FF2B5EF4-FFF2-40B4-BE49-F238E27FC236}">
              <a16:creationId xmlns:a16="http://schemas.microsoft.com/office/drawing/2014/main" id="{B4AAF769-6E72-530C-78CA-6AC4DD41F0C0}"/>
            </a:ext>
          </a:extLst>
        </xdr:cNvPr>
        <xdr:cNvGrpSpPr/>
      </xdr:nvGrpSpPr>
      <xdr:grpSpPr>
        <a:xfrm>
          <a:off x="9680575" y="14316075"/>
          <a:ext cx="4575175" cy="4831773"/>
          <a:chOff x="9608127" y="14108793"/>
          <a:chExt cx="4543714" cy="4748893"/>
        </a:xfrm>
      </xdr:grpSpPr>
      <xdr:grpSp>
        <xdr:nvGrpSpPr>
          <xdr:cNvPr id="125" name="Group 124">
            <a:extLst>
              <a:ext uri="{FF2B5EF4-FFF2-40B4-BE49-F238E27FC236}">
                <a16:creationId xmlns:a16="http://schemas.microsoft.com/office/drawing/2014/main" id="{08711D40-6E77-48E3-9589-7B148E8C45CD}"/>
              </a:ext>
            </a:extLst>
          </xdr:cNvPr>
          <xdr:cNvGrpSpPr/>
        </xdr:nvGrpSpPr>
        <xdr:grpSpPr>
          <a:xfrm>
            <a:off x="9611302" y="14111968"/>
            <a:ext cx="4540539" cy="4748893"/>
            <a:chOff x="17242018" y="5578318"/>
            <a:chExt cx="5033818" cy="4572000"/>
          </a:xfrm>
        </xdr:grpSpPr>
        <xdr:graphicFrame macro="">
          <xdr:nvGraphicFramePr>
            <xdr:cNvPr id="126" name="Chart 125">
              <a:extLst>
                <a:ext uri="{FF2B5EF4-FFF2-40B4-BE49-F238E27FC236}">
                  <a16:creationId xmlns:a16="http://schemas.microsoft.com/office/drawing/2014/main" id="{8EEE0D6A-7D5A-573B-27A4-28662653856C}"/>
                </a:ext>
              </a:extLst>
            </xdr:cNvPr>
            <xdr:cNvGraphicFramePr>
              <a:graphicFrameLocks/>
            </xdr:cNvGraphicFramePr>
          </xdr:nvGraphicFramePr>
          <xdr:xfrm>
            <a:off x="17242018" y="5578318"/>
            <a:ext cx="5033818" cy="4572000"/>
          </xdr:xfrm>
          <a:graphic>
            <a:graphicData uri="http://schemas.openxmlformats.org/drawingml/2006/chart">
              <c:chart xmlns:c="http://schemas.openxmlformats.org/drawingml/2006/chart" xmlns:r="http://schemas.openxmlformats.org/officeDocument/2006/relationships" r:id="rId35"/>
            </a:graphicData>
          </a:graphic>
        </xdr:graphicFrame>
        <xdr:sp macro="" textlink="">
          <xdr:nvSpPr>
            <xdr:cNvPr id="127" name="Left Brace 126">
              <a:extLst>
                <a:ext uri="{FF2B5EF4-FFF2-40B4-BE49-F238E27FC236}">
                  <a16:creationId xmlns:a16="http://schemas.microsoft.com/office/drawing/2014/main" id="{97DB14F9-7583-CD7B-E62C-51C83FB615AF}"/>
                </a:ext>
              </a:extLst>
            </xdr:cNvPr>
            <xdr:cNvSpPr/>
          </xdr:nvSpPr>
          <xdr:spPr>
            <a:xfrm rot="5400000">
              <a:off x="19945346" y="5658019"/>
              <a:ext cx="242454" cy="180802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28" name="TextBox 127">
              <a:extLst>
                <a:ext uri="{FF2B5EF4-FFF2-40B4-BE49-F238E27FC236}">
                  <a16:creationId xmlns:a16="http://schemas.microsoft.com/office/drawing/2014/main" id="{DCA53A68-85F2-1121-E4D1-CBD021E45E16}"/>
                </a:ext>
              </a:extLst>
            </xdr:cNvPr>
            <xdr:cNvSpPr txBox="1"/>
          </xdr:nvSpPr>
          <xdr:spPr>
            <a:xfrm>
              <a:off x="19378437" y="5785391"/>
              <a:ext cx="1430513" cy="457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Times New Roman" panose="02020603050405020304" pitchFamily="18" charset="0"/>
                  <a:ea typeface="+mn-ea"/>
                  <a:cs typeface="Times New Roman" panose="02020603050405020304" pitchFamily="18" charset="0"/>
                </a:rPr>
                <a:t>CBS vs. PBA</a:t>
              </a:r>
              <a:endParaRPr lang="en-US">
                <a:effectLst/>
                <a:latin typeface="Times New Roman" panose="02020603050405020304" pitchFamily="18" charset="0"/>
                <a:cs typeface="Times New Roman" panose="02020603050405020304" pitchFamily="18" charset="0"/>
              </a:endParaRP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0.06</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NS</a:t>
              </a:r>
              <a:endParaRPr lang="en-US" sz="1100">
                <a:latin typeface="Times New Roman" panose="02020603050405020304" pitchFamily="18" charset="0"/>
                <a:cs typeface="Times New Roman" panose="02020603050405020304" pitchFamily="18" charset="0"/>
              </a:endParaRPr>
            </a:p>
          </xdr:txBody>
        </xdr:sp>
      </xdr:grpSp>
      <xdr:sp macro="" textlink="">
        <xdr:nvSpPr>
          <xdr:cNvPr id="36" name="TextBox 35">
            <a:extLst>
              <a:ext uri="{FF2B5EF4-FFF2-40B4-BE49-F238E27FC236}">
                <a16:creationId xmlns:a16="http://schemas.microsoft.com/office/drawing/2014/main" id="{B846931A-D94F-4675-A31E-3BCFB5F8DC7C}"/>
              </a:ext>
            </a:extLst>
          </xdr:cNvPr>
          <xdr:cNvSpPr txBox="1"/>
        </xdr:nvSpPr>
        <xdr:spPr>
          <a:xfrm>
            <a:off x="9773105" y="14209939"/>
            <a:ext cx="347435" cy="356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imes New Roman" panose="02020603050405020304" pitchFamily="18" charset="0"/>
                <a:cs typeface="Times New Roman" panose="02020603050405020304" pitchFamily="18" charset="0"/>
              </a:rPr>
              <a:t>b</a:t>
            </a:r>
          </a:p>
        </xdr:txBody>
      </xdr:sp>
    </xdr:grpSp>
    <xdr:clientData/>
  </xdr:twoCellAnchor>
  <xdr:twoCellAnchor>
    <xdr:from>
      <xdr:col>26</xdr:col>
      <xdr:colOff>542636</xdr:colOff>
      <xdr:row>64</xdr:row>
      <xdr:rowOff>103909</xdr:rowOff>
    </xdr:from>
    <xdr:to>
      <xdr:col>38</xdr:col>
      <xdr:colOff>607249</xdr:colOff>
      <xdr:row>89</xdr:row>
      <xdr:rowOff>168563</xdr:rowOff>
    </xdr:to>
    <xdr:graphicFrame macro="">
      <xdr:nvGraphicFramePr>
        <xdr:cNvPr id="40" name="Chart 39">
          <a:extLst>
            <a:ext uri="{FF2B5EF4-FFF2-40B4-BE49-F238E27FC236}">
              <a16:creationId xmlns:a16="http://schemas.microsoft.com/office/drawing/2014/main" id="{9804CBC9-C242-4954-A3A9-52042304C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39</xdr:col>
      <xdr:colOff>264886</xdr:colOff>
      <xdr:row>64</xdr:row>
      <xdr:rowOff>165595</xdr:rowOff>
    </xdr:from>
    <xdr:to>
      <xdr:col>51</xdr:col>
      <xdr:colOff>327587</xdr:colOff>
      <xdr:row>90</xdr:row>
      <xdr:rowOff>33976</xdr:rowOff>
    </xdr:to>
    <xdr:graphicFrame macro="">
      <xdr:nvGraphicFramePr>
        <xdr:cNvPr id="41" name="Chart 40">
          <a:extLst>
            <a:ext uri="{FF2B5EF4-FFF2-40B4-BE49-F238E27FC236}">
              <a16:creationId xmlns:a16="http://schemas.microsoft.com/office/drawing/2014/main" id="{2D7EBEAE-08AA-4797-85DF-65CA5D9BE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26</xdr:col>
      <xdr:colOff>620279</xdr:colOff>
      <xdr:row>57</xdr:row>
      <xdr:rowOff>86591</xdr:rowOff>
    </xdr:from>
    <xdr:to>
      <xdr:col>38</xdr:col>
      <xdr:colOff>256597</xdr:colOff>
      <xdr:row>62</xdr:row>
      <xdr:rowOff>1</xdr:rowOff>
    </xdr:to>
    <xdr:sp macro="" textlink="">
      <xdr:nvSpPr>
        <xdr:cNvPr id="44" name="TextBox 43">
          <a:extLst>
            <a:ext uri="{FF2B5EF4-FFF2-40B4-BE49-F238E27FC236}">
              <a16:creationId xmlns:a16="http://schemas.microsoft.com/office/drawing/2014/main" id="{50DF5C2C-DE50-F97E-0BF4-BA55CE68E6A6}"/>
            </a:ext>
          </a:extLst>
        </xdr:cNvPr>
        <xdr:cNvSpPr txBox="1"/>
      </xdr:nvSpPr>
      <xdr:spPr>
        <a:xfrm>
          <a:off x="17730643" y="12711546"/>
          <a:ext cx="7533409"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Most of the loading rate data was collected as Total Inorganic Nitrogen (TIN). However, since ammonia-N was only a small fraction of the TIN, it would be reasonable to also calculate the total nitrate-N loading and total nitrate-N removal rate. </a:t>
          </a:r>
          <a:endParaRPr lang="en-US" sz="16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87841</xdr:colOff>
      <xdr:row>33</xdr:row>
      <xdr:rowOff>0</xdr:rowOff>
    </xdr:from>
    <xdr:to>
      <xdr:col>12</xdr:col>
      <xdr:colOff>392641</xdr:colOff>
      <xdr:row>63</xdr:row>
      <xdr:rowOff>149321</xdr:rowOff>
    </xdr:to>
    <xdr:graphicFrame macro="">
      <xdr:nvGraphicFramePr>
        <xdr:cNvPr id="2" name="Chart 1">
          <a:extLst>
            <a:ext uri="{FF2B5EF4-FFF2-40B4-BE49-F238E27FC236}">
              <a16:creationId xmlns:a16="http://schemas.microsoft.com/office/drawing/2014/main" id="{3BA78E8B-605E-4489-B200-45DD9CEB5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474134</xdr:colOff>
      <xdr:row>33</xdr:row>
      <xdr:rowOff>3374</xdr:rowOff>
    </xdr:from>
    <xdr:to>
      <xdr:col>25</xdr:col>
      <xdr:colOff>118534</xdr:colOff>
      <xdr:row>63</xdr:row>
      <xdr:rowOff>150232</xdr:rowOff>
    </xdr:to>
    <xdr:graphicFrame macro="">
      <xdr:nvGraphicFramePr>
        <xdr:cNvPr id="3" name="Chart 2">
          <a:extLst>
            <a:ext uri="{FF2B5EF4-FFF2-40B4-BE49-F238E27FC236}">
              <a16:creationId xmlns:a16="http://schemas.microsoft.com/office/drawing/2014/main" id="{33F53065-2A52-449D-8066-C599A59A0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C43A39C1-B9DB-4A30-9442-3090B1D15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7AAB56A5-E710-4E83-9CD5-CBEDFF897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1852FE02-9C85-4CC0-BBC7-97DA83DB8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347133</xdr:colOff>
      <xdr:row>19</xdr:row>
      <xdr:rowOff>8466</xdr:rowOff>
    </xdr:from>
    <xdr:to>
      <xdr:col>2</xdr:col>
      <xdr:colOff>457200</xdr:colOff>
      <xdr:row>20</xdr:row>
      <xdr:rowOff>76199</xdr:rowOff>
    </xdr:to>
    <xdr:sp macro="" textlink="">
      <xdr:nvSpPr>
        <xdr:cNvPr id="7" name="TextBox 6">
          <a:extLst>
            <a:ext uri="{FF2B5EF4-FFF2-40B4-BE49-F238E27FC236}">
              <a16:creationId xmlns:a16="http://schemas.microsoft.com/office/drawing/2014/main" id="{472D5F48-45CA-4B06-8963-371FD5F306B4}"/>
            </a:ext>
          </a:extLst>
        </xdr:cNvPr>
        <xdr:cNvSpPr txBox="1"/>
      </xdr:nvSpPr>
      <xdr:spPr>
        <a:xfrm>
          <a:off x="1007533" y="4574116"/>
          <a:ext cx="770467" cy="264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8" name="TextBox 7">
          <a:extLst>
            <a:ext uri="{FF2B5EF4-FFF2-40B4-BE49-F238E27FC236}">
              <a16:creationId xmlns:a16="http://schemas.microsoft.com/office/drawing/2014/main" id="{CA84E3F9-723E-428C-957E-3487761B6A5B}"/>
            </a:ext>
          </a:extLst>
        </xdr:cNvPr>
        <xdr:cNvSpPr txBox="1"/>
      </xdr:nvSpPr>
      <xdr:spPr>
        <a:xfrm>
          <a:off x="2175933" y="4847165"/>
          <a:ext cx="770467"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9" name="TextBox 1">
          <a:extLst>
            <a:ext uri="{FF2B5EF4-FFF2-40B4-BE49-F238E27FC236}">
              <a16:creationId xmlns:a16="http://schemas.microsoft.com/office/drawing/2014/main" id="{0A12EE35-4AC5-481B-8C91-C10AFA28623C}"/>
            </a:ext>
          </a:extLst>
        </xdr:cNvPr>
        <xdr:cNvSpPr txBox="1"/>
      </xdr:nvSpPr>
      <xdr:spPr>
        <a:xfrm>
          <a:off x="15168032" y="2580216"/>
          <a:ext cx="1130301" cy="3733416"/>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23</xdr:col>
      <xdr:colOff>20012</xdr:colOff>
      <xdr:row>42</xdr:row>
      <xdr:rowOff>39255</xdr:rowOff>
    </xdr:from>
    <xdr:to>
      <xdr:col>24</xdr:col>
      <xdr:colOff>485679</xdr:colOff>
      <xdr:row>58</xdr:row>
      <xdr:rowOff>127000</xdr:rowOff>
    </xdr:to>
    <xdr:sp macro="" textlink="">
      <xdr:nvSpPr>
        <xdr:cNvPr id="10" name="TextBox 1">
          <a:extLst>
            <a:ext uri="{FF2B5EF4-FFF2-40B4-BE49-F238E27FC236}">
              <a16:creationId xmlns:a16="http://schemas.microsoft.com/office/drawing/2014/main" id="{533D784A-9EA6-4E6C-9A9D-DA2A0A65DBCC}"/>
            </a:ext>
          </a:extLst>
        </xdr:cNvPr>
        <xdr:cNvSpPr txBox="1"/>
      </xdr:nvSpPr>
      <xdr:spPr>
        <a:xfrm>
          <a:off x="15209212" y="9132455"/>
          <a:ext cx="1126067" cy="3237345"/>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10</xdr:col>
      <xdr:colOff>327890</xdr:colOff>
      <xdr:row>40</xdr:row>
      <xdr:rowOff>150091</xdr:rowOff>
    </xdr:from>
    <xdr:to>
      <xdr:col>12</xdr:col>
      <xdr:colOff>133157</xdr:colOff>
      <xdr:row>58</xdr:row>
      <xdr:rowOff>115455</xdr:rowOff>
    </xdr:to>
    <xdr:sp macro="" textlink="">
      <xdr:nvSpPr>
        <xdr:cNvPr id="11" name="TextBox 1">
          <a:extLst>
            <a:ext uri="{FF2B5EF4-FFF2-40B4-BE49-F238E27FC236}">
              <a16:creationId xmlns:a16="http://schemas.microsoft.com/office/drawing/2014/main" id="{6EE59670-1F1E-490E-A555-7EA1006AB1B7}"/>
            </a:ext>
          </a:extLst>
        </xdr:cNvPr>
        <xdr:cNvSpPr txBox="1"/>
      </xdr:nvSpPr>
      <xdr:spPr>
        <a:xfrm>
          <a:off x="6931890" y="8849591"/>
          <a:ext cx="1126067" cy="3508664"/>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23283</xdr:colOff>
      <xdr:row>8</xdr:row>
      <xdr:rowOff>124882</xdr:rowOff>
    </xdr:from>
    <xdr:to>
      <xdr:col>15</xdr:col>
      <xdr:colOff>133349</xdr:colOff>
      <xdr:row>9</xdr:row>
      <xdr:rowOff>192616</xdr:rowOff>
    </xdr:to>
    <xdr:sp macro="" textlink="">
      <xdr:nvSpPr>
        <xdr:cNvPr id="12" name="TextBox 11">
          <a:extLst>
            <a:ext uri="{FF2B5EF4-FFF2-40B4-BE49-F238E27FC236}">
              <a16:creationId xmlns:a16="http://schemas.microsoft.com/office/drawing/2014/main" id="{A4CFEFE3-5483-405B-B15C-DC0EF91D5FF7}"/>
            </a:ext>
          </a:extLst>
        </xdr:cNvPr>
        <xdr:cNvSpPr txBox="1"/>
      </xdr:nvSpPr>
      <xdr:spPr>
        <a:xfrm>
          <a:off x="9268883" y="2525182"/>
          <a:ext cx="770466"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3" name="TextBox 12">
          <a:extLst>
            <a:ext uri="{FF2B5EF4-FFF2-40B4-BE49-F238E27FC236}">
              <a16:creationId xmlns:a16="http://schemas.microsoft.com/office/drawing/2014/main" id="{10915493-6713-4D29-8FDC-8BFA64DAE725}"/>
            </a:ext>
          </a:extLst>
        </xdr:cNvPr>
        <xdr:cNvSpPr txBox="1"/>
      </xdr:nvSpPr>
      <xdr:spPr>
        <a:xfrm>
          <a:off x="10433049" y="2654299"/>
          <a:ext cx="770467" cy="27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4" name="TextBox 7">
          <a:extLst>
            <a:ext uri="{FF2B5EF4-FFF2-40B4-BE49-F238E27FC236}">
              <a16:creationId xmlns:a16="http://schemas.microsoft.com/office/drawing/2014/main" id="{BDE9B6A7-4E3C-4F0B-ADCE-53F0AFFB5F6D}"/>
            </a:ext>
          </a:extLst>
        </xdr:cNvPr>
        <xdr:cNvSpPr txBox="1"/>
      </xdr:nvSpPr>
      <xdr:spPr>
        <a:xfrm>
          <a:off x="11690349" y="3536949"/>
          <a:ext cx="769944" cy="275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5" name="TextBox 7">
          <a:extLst>
            <a:ext uri="{FF2B5EF4-FFF2-40B4-BE49-F238E27FC236}">
              <a16:creationId xmlns:a16="http://schemas.microsoft.com/office/drawing/2014/main" id="{C6CFD5B2-E758-4DEF-BD6D-375BD269C59D}"/>
            </a:ext>
          </a:extLst>
        </xdr:cNvPr>
        <xdr:cNvSpPr txBox="1"/>
      </xdr:nvSpPr>
      <xdr:spPr>
        <a:xfrm>
          <a:off x="12769851" y="3054350"/>
          <a:ext cx="89906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6" name="TextBox 7">
          <a:extLst>
            <a:ext uri="{FF2B5EF4-FFF2-40B4-BE49-F238E27FC236}">
              <a16:creationId xmlns:a16="http://schemas.microsoft.com/office/drawing/2014/main" id="{CC27F71A-6229-4AA2-BF2E-B8113FF0D816}"/>
            </a:ext>
          </a:extLst>
        </xdr:cNvPr>
        <xdr:cNvSpPr txBox="1"/>
      </xdr:nvSpPr>
      <xdr:spPr>
        <a:xfrm>
          <a:off x="14031385" y="4106334"/>
          <a:ext cx="899059" cy="287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7" name="TextBox 7">
          <a:extLst>
            <a:ext uri="{FF2B5EF4-FFF2-40B4-BE49-F238E27FC236}">
              <a16:creationId xmlns:a16="http://schemas.microsoft.com/office/drawing/2014/main" id="{5D7338F8-30D4-4318-8100-C55C7E058938}"/>
            </a:ext>
          </a:extLst>
        </xdr:cNvPr>
        <xdr:cNvSpPr txBox="1"/>
      </xdr:nvSpPr>
      <xdr:spPr>
        <a:xfrm>
          <a:off x="15295034" y="2224617"/>
          <a:ext cx="899059" cy="249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18" name="TextBox 17">
          <a:extLst>
            <a:ext uri="{FF2B5EF4-FFF2-40B4-BE49-F238E27FC236}">
              <a16:creationId xmlns:a16="http://schemas.microsoft.com/office/drawing/2014/main" id="{080E2A71-9164-4221-8C98-055032EC8677}"/>
            </a:ext>
          </a:extLst>
        </xdr:cNvPr>
        <xdr:cNvSpPr txBox="1"/>
      </xdr:nvSpPr>
      <xdr:spPr>
        <a:xfrm>
          <a:off x="11802149" y="1953107"/>
          <a:ext cx="2819015" cy="66713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13</xdr:col>
      <xdr:colOff>634037</xdr:colOff>
      <xdr:row>50</xdr:row>
      <xdr:rowOff>90438</xdr:rowOff>
    </xdr:from>
    <xdr:to>
      <xdr:col>16</xdr:col>
      <xdr:colOff>157787</xdr:colOff>
      <xdr:row>55</xdr:row>
      <xdr:rowOff>132772</xdr:rowOff>
    </xdr:to>
    <xdr:sp macro="" textlink="">
      <xdr:nvSpPr>
        <xdr:cNvPr id="19" name="TextBox 18">
          <a:extLst>
            <a:ext uri="{FF2B5EF4-FFF2-40B4-BE49-F238E27FC236}">
              <a16:creationId xmlns:a16="http://schemas.microsoft.com/office/drawing/2014/main" id="{14F8C8BD-2487-4FF8-AD51-6A8903C9DC1F}"/>
            </a:ext>
          </a:extLst>
        </xdr:cNvPr>
        <xdr:cNvSpPr txBox="1"/>
      </xdr:nvSpPr>
      <xdr:spPr>
        <a:xfrm>
          <a:off x="9219237" y="10758438"/>
          <a:ext cx="1504950" cy="102658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clientData/>
  </xdr:twoCellAnchor>
  <xdr:twoCellAnchor>
    <xdr:from>
      <xdr:col>16</xdr:col>
      <xdr:colOff>7698</xdr:colOff>
      <xdr:row>48</xdr:row>
      <xdr:rowOff>76008</xdr:rowOff>
    </xdr:from>
    <xdr:to>
      <xdr:col>16</xdr:col>
      <xdr:colOff>378114</xdr:colOff>
      <xdr:row>57</xdr:row>
      <xdr:rowOff>113530</xdr:rowOff>
    </xdr:to>
    <xdr:sp macro="" textlink="">
      <xdr:nvSpPr>
        <xdr:cNvPr id="20" name="Left Brace 19">
          <a:extLst>
            <a:ext uri="{FF2B5EF4-FFF2-40B4-BE49-F238E27FC236}">
              <a16:creationId xmlns:a16="http://schemas.microsoft.com/office/drawing/2014/main" id="{BF422109-F527-4A5D-B165-62587B62E590}"/>
            </a:ext>
          </a:extLst>
        </xdr:cNvPr>
        <xdr:cNvSpPr/>
      </xdr:nvSpPr>
      <xdr:spPr>
        <a:xfrm>
          <a:off x="10574098" y="10350308"/>
          <a:ext cx="370416" cy="180917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300182</xdr:colOff>
      <xdr:row>36</xdr:row>
      <xdr:rowOff>0</xdr:rowOff>
    </xdr:from>
    <xdr:to>
      <xdr:col>12</xdr:col>
      <xdr:colOff>161637</xdr:colOff>
      <xdr:row>39</xdr:row>
      <xdr:rowOff>57727</xdr:rowOff>
    </xdr:to>
    <xdr:sp macro="" textlink="">
      <xdr:nvSpPr>
        <xdr:cNvPr id="21" name="TextBox 20">
          <a:extLst>
            <a:ext uri="{FF2B5EF4-FFF2-40B4-BE49-F238E27FC236}">
              <a16:creationId xmlns:a16="http://schemas.microsoft.com/office/drawing/2014/main" id="{FA0C6064-A440-40C8-B245-3015B7101D18}"/>
            </a:ext>
          </a:extLst>
        </xdr:cNvPr>
        <xdr:cNvSpPr txBox="1"/>
      </xdr:nvSpPr>
      <xdr:spPr>
        <a:xfrm>
          <a:off x="6243782" y="7912100"/>
          <a:ext cx="1842655" cy="64827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2" name="TextBox 21">
          <a:extLst>
            <a:ext uri="{FF2B5EF4-FFF2-40B4-BE49-F238E27FC236}">
              <a16:creationId xmlns:a16="http://schemas.microsoft.com/office/drawing/2014/main" id="{1F8CB9F4-BD56-4B7B-A55D-3670F516CFB6}"/>
            </a:ext>
          </a:extLst>
        </xdr:cNvPr>
        <xdr:cNvSpPr txBox="1"/>
      </xdr:nvSpPr>
      <xdr:spPr>
        <a:xfrm>
          <a:off x="5484284" y="2686051"/>
          <a:ext cx="1176866" cy="6392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23" name="Chart 22">
          <a:extLst>
            <a:ext uri="{FF2B5EF4-FFF2-40B4-BE49-F238E27FC236}">
              <a16:creationId xmlns:a16="http://schemas.microsoft.com/office/drawing/2014/main" id="{9D85F174-DE72-4745-A00A-76A9679D8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487218</xdr:colOff>
      <xdr:row>94</xdr:row>
      <xdr:rowOff>21736</xdr:rowOff>
    </xdr:from>
    <xdr:to>
      <xdr:col>14</xdr:col>
      <xdr:colOff>25400</xdr:colOff>
      <xdr:row>121</xdr:row>
      <xdr:rowOff>187036</xdr:rowOff>
    </xdr:to>
    <xdr:grpSp>
      <xdr:nvGrpSpPr>
        <xdr:cNvPr id="24" name="Group 23">
          <a:extLst>
            <a:ext uri="{FF2B5EF4-FFF2-40B4-BE49-F238E27FC236}">
              <a16:creationId xmlns:a16="http://schemas.microsoft.com/office/drawing/2014/main" id="{699D613E-DC43-4675-B1AB-BF886C743B09}"/>
            </a:ext>
          </a:extLst>
        </xdr:cNvPr>
        <xdr:cNvGrpSpPr/>
      </xdr:nvGrpSpPr>
      <xdr:grpSpPr>
        <a:xfrm>
          <a:off x="484043" y="20543781"/>
          <a:ext cx="8757805" cy="5773216"/>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C50EBE31-F3CF-D829-8EC6-68E4733C953E}"/>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AC5CEFAD-7EF6-B979-7D8F-B717D2E0647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036FE53-B1C5-A7C0-49D1-E5EDA69FDB79}"/>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8" name="TextBox 27">
            <a:extLst>
              <a:ext uri="{FF2B5EF4-FFF2-40B4-BE49-F238E27FC236}">
                <a16:creationId xmlns:a16="http://schemas.microsoft.com/office/drawing/2014/main" id="{6B5F621D-767D-D4F3-8D2B-03C6A3492C4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9" name="TextBox 28">
            <a:extLst>
              <a:ext uri="{FF2B5EF4-FFF2-40B4-BE49-F238E27FC236}">
                <a16:creationId xmlns:a16="http://schemas.microsoft.com/office/drawing/2014/main" id="{B745DC0E-6B67-05C4-730C-1FB753C8D45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0" name="TextBox 29">
            <a:extLst>
              <a:ext uri="{FF2B5EF4-FFF2-40B4-BE49-F238E27FC236}">
                <a16:creationId xmlns:a16="http://schemas.microsoft.com/office/drawing/2014/main" id="{B4B210CD-379A-1E46-25EA-5943ECCCEC44}"/>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1" name="TextBox 30">
            <a:extLst>
              <a:ext uri="{FF2B5EF4-FFF2-40B4-BE49-F238E27FC236}">
                <a16:creationId xmlns:a16="http://schemas.microsoft.com/office/drawing/2014/main" id="{91335798-D474-5070-423B-08F6E61B256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2" name="TextBox 31">
            <a:extLst>
              <a:ext uri="{FF2B5EF4-FFF2-40B4-BE49-F238E27FC236}">
                <a16:creationId xmlns:a16="http://schemas.microsoft.com/office/drawing/2014/main" id="{47F5E1A6-71AE-1607-42B7-F2B0A255C4F8}"/>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3" name="TextBox 32">
            <a:extLst>
              <a:ext uri="{FF2B5EF4-FFF2-40B4-BE49-F238E27FC236}">
                <a16:creationId xmlns:a16="http://schemas.microsoft.com/office/drawing/2014/main" id="{4B6BEF02-C6FA-EB0C-24AF-E4C8301A66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4" name="TextBox 33">
            <a:extLst>
              <a:ext uri="{FF2B5EF4-FFF2-40B4-BE49-F238E27FC236}">
                <a16:creationId xmlns:a16="http://schemas.microsoft.com/office/drawing/2014/main" id="{5816C431-A13A-97B0-3CC0-5984C7EF1B8F}"/>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5" name="TextBox 34">
            <a:extLst>
              <a:ext uri="{FF2B5EF4-FFF2-40B4-BE49-F238E27FC236}">
                <a16:creationId xmlns:a16="http://schemas.microsoft.com/office/drawing/2014/main" id="{311EC663-66D5-50D4-804D-4E71E07E3B6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6" name="TextBox 35">
            <a:extLst>
              <a:ext uri="{FF2B5EF4-FFF2-40B4-BE49-F238E27FC236}">
                <a16:creationId xmlns:a16="http://schemas.microsoft.com/office/drawing/2014/main" id="{54A64AED-4888-C6D2-88CA-AA90B1183A9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247072</xdr:colOff>
      <xdr:row>93</xdr:row>
      <xdr:rowOff>174136</xdr:rowOff>
    </xdr:from>
    <xdr:to>
      <xdr:col>27</xdr:col>
      <xdr:colOff>443345</xdr:colOff>
      <xdr:row>121</xdr:row>
      <xdr:rowOff>143163</xdr:rowOff>
    </xdr:to>
    <xdr:grpSp>
      <xdr:nvGrpSpPr>
        <xdr:cNvPr id="37" name="Group 36">
          <a:extLst>
            <a:ext uri="{FF2B5EF4-FFF2-40B4-BE49-F238E27FC236}">
              <a16:creationId xmlns:a16="http://schemas.microsoft.com/office/drawing/2014/main" id="{170C84DB-BE5A-4CAC-A266-37734E13CDC5}"/>
            </a:ext>
          </a:extLst>
        </xdr:cNvPr>
        <xdr:cNvGrpSpPr/>
      </xdr:nvGrpSpPr>
      <xdr:grpSpPr>
        <a:xfrm>
          <a:off x="9460345" y="20488363"/>
          <a:ext cx="8754630" cy="5784761"/>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F782180D-CEB4-51E8-DC5D-925C41B6DEC0}"/>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4FBDB619-0184-A5F3-3953-7581159E0383}"/>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E51A5848-A0DA-74FD-CF26-FEB0D221B2F4}"/>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1" name="TextBox 40">
            <a:extLst>
              <a:ext uri="{FF2B5EF4-FFF2-40B4-BE49-F238E27FC236}">
                <a16:creationId xmlns:a16="http://schemas.microsoft.com/office/drawing/2014/main" id="{63A1FA7B-27FF-610F-2542-2D077A523C38}"/>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2" name="TextBox 41">
            <a:extLst>
              <a:ext uri="{FF2B5EF4-FFF2-40B4-BE49-F238E27FC236}">
                <a16:creationId xmlns:a16="http://schemas.microsoft.com/office/drawing/2014/main" id="{F516636F-0932-9336-3009-DB5D9BF1855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3" name="TextBox 42">
            <a:extLst>
              <a:ext uri="{FF2B5EF4-FFF2-40B4-BE49-F238E27FC236}">
                <a16:creationId xmlns:a16="http://schemas.microsoft.com/office/drawing/2014/main" id="{B95ADF73-6960-E910-6432-F80F848137EC}"/>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4" name="TextBox 43">
            <a:extLst>
              <a:ext uri="{FF2B5EF4-FFF2-40B4-BE49-F238E27FC236}">
                <a16:creationId xmlns:a16="http://schemas.microsoft.com/office/drawing/2014/main" id="{CB693512-C0D2-F6AC-D2B4-43965CAE8CD4}"/>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5" name="TextBox 44">
            <a:extLst>
              <a:ext uri="{FF2B5EF4-FFF2-40B4-BE49-F238E27FC236}">
                <a16:creationId xmlns:a16="http://schemas.microsoft.com/office/drawing/2014/main" id="{9A325EBD-5625-5746-3830-C1FB0F90799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6" name="TextBox 45">
            <a:extLst>
              <a:ext uri="{FF2B5EF4-FFF2-40B4-BE49-F238E27FC236}">
                <a16:creationId xmlns:a16="http://schemas.microsoft.com/office/drawing/2014/main" id="{8CBAD357-9DC2-D0A8-4F95-090F289A0221}"/>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7" name="TextBox 46">
            <a:extLst>
              <a:ext uri="{FF2B5EF4-FFF2-40B4-BE49-F238E27FC236}">
                <a16:creationId xmlns:a16="http://schemas.microsoft.com/office/drawing/2014/main" id="{403A006B-7E6F-03D5-6E8C-6A715701F278}"/>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8" name="TextBox 47">
            <a:extLst>
              <a:ext uri="{FF2B5EF4-FFF2-40B4-BE49-F238E27FC236}">
                <a16:creationId xmlns:a16="http://schemas.microsoft.com/office/drawing/2014/main" id="{049F95D4-3435-9D09-6391-3E5E5A53AAB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9" name="TextBox 48">
            <a:extLst>
              <a:ext uri="{FF2B5EF4-FFF2-40B4-BE49-F238E27FC236}">
                <a16:creationId xmlns:a16="http://schemas.microsoft.com/office/drawing/2014/main" id="{BE8502D5-0828-7ADD-BCB5-3B018B181E4B}"/>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4</xdr:col>
      <xdr:colOff>25399</xdr:colOff>
      <xdr:row>43</xdr:row>
      <xdr:rowOff>173182</xdr:rowOff>
    </xdr:from>
    <xdr:to>
      <xdr:col>6</xdr:col>
      <xdr:colOff>11546</xdr:colOff>
      <xdr:row>45</xdr:row>
      <xdr:rowOff>57727</xdr:rowOff>
    </xdr:to>
    <xdr:sp macro="" textlink="">
      <xdr:nvSpPr>
        <xdr:cNvPr id="50" name="Left Brace 49">
          <a:extLst>
            <a:ext uri="{FF2B5EF4-FFF2-40B4-BE49-F238E27FC236}">
              <a16:creationId xmlns:a16="http://schemas.microsoft.com/office/drawing/2014/main" id="{7D30A886-1C80-4758-B415-907459842C2A}"/>
            </a:ext>
          </a:extLst>
        </xdr:cNvPr>
        <xdr:cNvSpPr/>
      </xdr:nvSpPr>
      <xdr:spPr>
        <a:xfrm rot="5400000">
          <a:off x="3181350" y="8948881"/>
          <a:ext cx="278245" cy="13069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150092</xdr:colOff>
      <xdr:row>37</xdr:row>
      <xdr:rowOff>34636</xdr:rowOff>
    </xdr:from>
    <xdr:to>
      <xdr:col>3</xdr:col>
      <xdr:colOff>554183</xdr:colOff>
      <xdr:row>40</xdr:row>
      <xdr:rowOff>126998</xdr:rowOff>
    </xdr:to>
    <xdr:sp macro="" textlink="">
      <xdr:nvSpPr>
        <xdr:cNvPr id="51" name="TextBox 50">
          <a:extLst>
            <a:ext uri="{FF2B5EF4-FFF2-40B4-BE49-F238E27FC236}">
              <a16:creationId xmlns:a16="http://schemas.microsoft.com/office/drawing/2014/main" id="{A6D19244-4D37-4694-A37C-F68F71046B71}"/>
            </a:ext>
          </a:extLst>
        </xdr:cNvPr>
        <xdr:cNvSpPr txBox="1"/>
      </xdr:nvSpPr>
      <xdr:spPr>
        <a:xfrm>
          <a:off x="1470892" y="8143586"/>
          <a:ext cx="1064491" cy="68291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4</xdr:col>
      <xdr:colOff>256308</xdr:colOff>
      <xdr:row>40</xdr:row>
      <xdr:rowOff>161636</xdr:rowOff>
    </xdr:from>
    <xdr:to>
      <xdr:col>5</xdr:col>
      <xdr:colOff>508000</xdr:colOff>
      <xdr:row>43</xdr:row>
      <xdr:rowOff>196271</xdr:rowOff>
    </xdr:to>
    <xdr:sp macro="" textlink="">
      <xdr:nvSpPr>
        <xdr:cNvPr id="52" name="TextBox 51">
          <a:extLst>
            <a:ext uri="{FF2B5EF4-FFF2-40B4-BE49-F238E27FC236}">
              <a16:creationId xmlns:a16="http://schemas.microsoft.com/office/drawing/2014/main" id="{09BE0BB7-B120-4D21-B554-3FBAE31E05F2}"/>
            </a:ext>
          </a:extLst>
        </xdr:cNvPr>
        <xdr:cNvSpPr txBox="1"/>
      </xdr:nvSpPr>
      <xdr:spPr>
        <a:xfrm>
          <a:off x="2897908" y="8861136"/>
          <a:ext cx="912092" cy="62518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xdr:col>
      <xdr:colOff>138542</xdr:colOff>
      <xdr:row>36</xdr:row>
      <xdr:rowOff>34640</xdr:rowOff>
    </xdr:from>
    <xdr:to>
      <xdr:col>5</xdr:col>
      <xdr:colOff>554180</xdr:colOff>
      <xdr:row>37</xdr:row>
      <xdr:rowOff>69274</xdr:rowOff>
    </xdr:to>
    <xdr:sp macro="" textlink="">
      <xdr:nvSpPr>
        <xdr:cNvPr id="53" name="Left Brace 52">
          <a:extLst>
            <a:ext uri="{FF2B5EF4-FFF2-40B4-BE49-F238E27FC236}">
              <a16:creationId xmlns:a16="http://schemas.microsoft.com/office/drawing/2014/main" id="{73B5BC47-D2CB-44AF-8D83-45328679EB34}"/>
            </a:ext>
          </a:extLst>
        </xdr:cNvPr>
        <xdr:cNvSpPr/>
      </xdr:nvSpPr>
      <xdr:spPr>
        <a:xfrm rot="5400000">
          <a:off x="2542019" y="6864063"/>
          <a:ext cx="231484" cy="239683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327891</xdr:colOff>
      <xdr:row>33</xdr:row>
      <xdr:rowOff>34637</xdr:rowOff>
    </xdr:from>
    <xdr:to>
      <xdr:col>5</xdr:col>
      <xdr:colOff>73891</xdr:colOff>
      <xdr:row>36</xdr:row>
      <xdr:rowOff>50800</xdr:rowOff>
    </xdr:to>
    <xdr:sp macro="" textlink="">
      <xdr:nvSpPr>
        <xdr:cNvPr id="54" name="TextBox 53">
          <a:extLst>
            <a:ext uri="{FF2B5EF4-FFF2-40B4-BE49-F238E27FC236}">
              <a16:creationId xmlns:a16="http://schemas.microsoft.com/office/drawing/2014/main" id="{D665B6E4-4DB8-4446-8FE9-2C9D95163A0C}"/>
            </a:ext>
          </a:extLst>
        </xdr:cNvPr>
        <xdr:cNvSpPr txBox="1"/>
      </xdr:nvSpPr>
      <xdr:spPr>
        <a:xfrm>
          <a:off x="2309091" y="7356187"/>
          <a:ext cx="1066800" cy="606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20</xdr:col>
      <xdr:colOff>563224</xdr:colOff>
      <xdr:row>36</xdr:row>
      <xdr:rowOff>94673</xdr:rowOff>
    </xdr:from>
    <xdr:to>
      <xdr:col>24</xdr:col>
      <xdr:colOff>579581</xdr:colOff>
      <xdr:row>39</xdr:row>
      <xdr:rowOff>36945</xdr:rowOff>
    </xdr:to>
    <xdr:sp macro="" textlink="">
      <xdr:nvSpPr>
        <xdr:cNvPr id="55" name="TextBox 54">
          <a:extLst>
            <a:ext uri="{FF2B5EF4-FFF2-40B4-BE49-F238E27FC236}">
              <a16:creationId xmlns:a16="http://schemas.microsoft.com/office/drawing/2014/main" id="{783C5767-87A0-4945-AF62-30417AEC8419}"/>
            </a:ext>
          </a:extLst>
        </xdr:cNvPr>
        <xdr:cNvSpPr txBox="1"/>
      </xdr:nvSpPr>
      <xdr:spPr>
        <a:xfrm>
          <a:off x="13771224" y="8006773"/>
          <a:ext cx="2657957" cy="53282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clientData/>
  </xdr:twoCellAnchor>
  <xdr:twoCellAnchor>
    <xdr:from>
      <xdr:col>14</xdr:col>
      <xdr:colOff>544945</xdr:colOff>
      <xdr:row>39</xdr:row>
      <xdr:rowOff>36945</xdr:rowOff>
    </xdr:from>
    <xdr:to>
      <xdr:col>16</xdr:col>
      <xdr:colOff>542636</xdr:colOff>
      <xdr:row>41</xdr:row>
      <xdr:rowOff>23091</xdr:rowOff>
    </xdr:to>
    <xdr:sp macro="" textlink="">
      <xdr:nvSpPr>
        <xdr:cNvPr id="56" name="Left Brace 55">
          <a:extLst>
            <a:ext uri="{FF2B5EF4-FFF2-40B4-BE49-F238E27FC236}">
              <a16:creationId xmlns:a16="http://schemas.microsoft.com/office/drawing/2014/main" id="{0763757B-3CCF-4F09-A92D-5B6894091E4A}"/>
            </a:ext>
          </a:extLst>
        </xdr:cNvPr>
        <xdr:cNvSpPr/>
      </xdr:nvSpPr>
      <xdr:spPr>
        <a:xfrm rot="5400000">
          <a:off x="10259868" y="8070272"/>
          <a:ext cx="379846" cy="131849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454890</xdr:colOff>
      <xdr:row>42</xdr:row>
      <xdr:rowOff>143164</xdr:rowOff>
    </xdr:from>
    <xdr:to>
      <xdr:col>18</xdr:col>
      <xdr:colOff>369455</xdr:colOff>
      <xdr:row>44</xdr:row>
      <xdr:rowOff>138546</xdr:rowOff>
    </xdr:to>
    <xdr:sp macro="" textlink="">
      <xdr:nvSpPr>
        <xdr:cNvPr id="57" name="Left Brace 56">
          <a:extLst>
            <a:ext uri="{FF2B5EF4-FFF2-40B4-BE49-F238E27FC236}">
              <a16:creationId xmlns:a16="http://schemas.microsoft.com/office/drawing/2014/main" id="{DF1F29D3-9431-4E70-B77F-355756940D57}"/>
            </a:ext>
          </a:extLst>
        </xdr:cNvPr>
        <xdr:cNvSpPr/>
      </xdr:nvSpPr>
      <xdr:spPr>
        <a:xfrm rot="5400000">
          <a:off x="11444432" y="8813222"/>
          <a:ext cx="389082" cy="123536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94672</xdr:colOff>
      <xdr:row>37</xdr:row>
      <xdr:rowOff>129310</xdr:rowOff>
    </xdr:from>
    <xdr:to>
      <xdr:col>16</xdr:col>
      <xdr:colOff>498763</xdr:colOff>
      <xdr:row>38</xdr:row>
      <xdr:rowOff>175491</xdr:rowOff>
    </xdr:to>
    <xdr:sp macro="" textlink="">
      <xdr:nvSpPr>
        <xdr:cNvPr id="58" name="TextBox 57">
          <a:extLst>
            <a:ext uri="{FF2B5EF4-FFF2-40B4-BE49-F238E27FC236}">
              <a16:creationId xmlns:a16="http://schemas.microsoft.com/office/drawing/2014/main" id="{C572B346-2698-41AC-A410-0962ACBDB04B}"/>
            </a:ext>
          </a:extLst>
        </xdr:cNvPr>
        <xdr:cNvSpPr txBox="1"/>
      </xdr:nvSpPr>
      <xdr:spPr>
        <a:xfrm>
          <a:off x="10000672" y="8238260"/>
          <a:ext cx="106449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16</xdr:col>
      <xdr:colOff>616526</xdr:colOff>
      <xdr:row>41</xdr:row>
      <xdr:rowOff>62347</xdr:rowOff>
    </xdr:from>
    <xdr:to>
      <xdr:col>18</xdr:col>
      <xdr:colOff>362527</xdr:colOff>
      <xdr:row>42</xdr:row>
      <xdr:rowOff>108528</xdr:rowOff>
    </xdr:to>
    <xdr:sp macro="" textlink="">
      <xdr:nvSpPr>
        <xdr:cNvPr id="59" name="TextBox 58">
          <a:extLst>
            <a:ext uri="{FF2B5EF4-FFF2-40B4-BE49-F238E27FC236}">
              <a16:creationId xmlns:a16="http://schemas.microsoft.com/office/drawing/2014/main" id="{B3D3A774-E467-4D17-A3C7-0AB0CBAEF3C8}"/>
            </a:ext>
          </a:extLst>
        </xdr:cNvPr>
        <xdr:cNvSpPr txBox="1"/>
      </xdr:nvSpPr>
      <xdr:spPr>
        <a:xfrm>
          <a:off x="11182926" y="8958697"/>
          <a:ext cx="106680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14</xdr:col>
      <xdr:colOff>579581</xdr:colOff>
      <xdr:row>35</xdr:row>
      <xdr:rowOff>87746</xdr:rowOff>
    </xdr:from>
    <xdr:to>
      <xdr:col>18</xdr:col>
      <xdr:colOff>311728</xdr:colOff>
      <xdr:row>38</xdr:row>
      <xdr:rowOff>94674</xdr:rowOff>
    </xdr:to>
    <xdr:sp macro="" textlink="">
      <xdr:nvSpPr>
        <xdr:cNvPr id="60" name="Left Brace 59">
          <a:extLst>
            <a:ext uri="{FF2B5EF4-FFF2-40B4-BE49-F238E27FC236}">
              <a16:creationId xmlns:a16="http://schemas.microsoft.com/office/drawing/2014/main" id="{2277C082-D5DC-43ED-A83C-ED7052BF38C5}"/>
            </a:ext>
          </a:extLst>
        </xdr:cNvPr>
        <xdr:cNvSpPr/>
      </xdr:nvSpPr>
      <xdr:spPr>
        <a:xfrm rot="5400000">
          <a:off x="10713316" y="6914861"/>
          <a:ext cx="597478" cy="23737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641926</xdr:colOff>
      <xdr:row>33</xdr:row>
      <xdr:rowOff>191655</xdr:rowOff>
    </xdr:from>
    <xdr:to>
      <xdr:col>17</xdr:col>
      <xdr:colOff>387927</xdr:colOff>
      <xdr:row>35</xdr:row>
      <xdr:rowOff>41563</xdr:rowOff>
    </xdr:to>
    <xdr:sp macro="" textlink="">
      <xdr:nvSpPr>
        <xdr:cNvPr id="61" name="TextBox 60">
          <a:extLst>
            <a:ext uri="{FF2B5EF4-FFF2-40B4-BE49-F238E27FC236}">
              <a16:creationId xmlns:a16="http://schemas.microsoft.com/office/drawing/2014/main" id="{6B88576B-E04E-40B2-8235-B440E29DA146}"/>
            </a:ext>
          </a:extLst>
        </xdr:cNvPr>
        <xdr:cNvSpPr txBox="1"/>
      </xdr:nvSpPr>
      <xdr:spPr>
        <a:xfrm>
          <a:off x="10547926" y="7513205"/>
          <a:ext cx="1066801" cy="243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xdr:col>
      <xdr:colOff>277091</xdr:colOff>
      <xdr:row>65</xdr:row>
      <xdr:rowOff>173182</xdr:rowOff>
    </xdr:from>
    <xdr:to>
      <xdr:col>8</xdr:col>
      <xdr:colOff>242455</xdr:colOff>
      <xdr:row>88</xdr:row>
      <xdr:rowOff>173182</xdr:rowOff>
    </xdr:to>
    <xdr:grpSp>
      <xdr:nvGrpSpPr>
        <xdr:cNvPr id="62" name="Group 61">
          <a:extLst>
            <a:ext uri="{FF2B5EF4-FFF2-40B4-BE49-F238E27FC236}">
              <a16:creationId xmlns:a16="http://schemas.microsoft.com/office/drawing/2014/main" id="{220C622A-7F3C-43D3-8205-D63A9EF9FACD}"/>
            </a:ext>
          </a:extLst>
        </xdr:cNvPr>
        <xdr:cNvGrpSpPr/>
      </xdr:nvGrpSpPr>
      <xdr:grpSpPr>
        <a:xfrm>
          <a:off x="932007" y="14460682"/>
          <a:ext cx="4572000" cy="4831773"/>
          <a:chOff x="17318182" y="5611092"/>
          <a:chExt cx="5033818" cy="4572000"/>
        </a:xfrm>
      </xdr:grpSpPr>
      <xdr:graphicFrame macro="">
        <xdr:nvGraphicFramePr>
          <xdr:cNvPr id="63" name="Chart 62">
            <a:extLst>
              <a:ext uri="{FF2B5EF4-FFF2-40B4-BE49-F238E27FC236}">
                <a16:creationId xmlns:a16="http://schemas.microsoft.com/office/drawing/2014/main" id="{04F0685B-3C4F-B48E-6374-7DD89CB5A2B7}"/>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4" name="Left Brace 63">
            <a:extLst>
              <a:ext uri="{FF2B5EF4-FFF2-40B4-BE49-F238E27FC236}">
                <a16:creationId xmlns:a16="http://schemas.microsoft.com/office/drawing/2014/main" id="{D968F2B3-58E4-D912-4305-9293E3AE7E23}"/>
              </a:ext>
            </a:extLst>
          </xdr:cNvPr>
          <xdr:cNvSpPr/>
        </xdr:nvSpPr>
        <xdr:spPr>
          <a:xfrm rot="5400000">
            <a:off x="19899744" y="5479475"/>
            <a:ext cx="371766"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169B8390-8535-D1A1-BEE1-BB44F7D40540}"/>
              </a:ext>
            </a:extLst>
          </xdr:cNvPr>
          <xdr:cNvSpPr txBox="1"/>
        </xdr:nvSpPr>
        <xdr:spPr>
          <a:xfrm>
            <a:off x="19661910" y="5715001"/>
            <a:ext cx="1050285"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CBS vs. PBA</a:t>
            </a:r>
          </a:p>
          <a:p>
            <a:pPr algn="ctr"/>
            <a:r>
              <a:rPr lang="en-US" sz="1100" b="0" i="0" u="none" strike="noStrike">
                <a:solidFill>
                  <a:schemeClr val="dk1"/>
                </a:solidFill>
                <a:effectLst/>
                <a:latin typeface="+mn-lt"/>
                <a:ea typeface="+mn-ea"/>
                <a:cs typeface="+mn-cs"/>
              </a:rPr>
              <a:t>P = 0.031</a:t>
            </a:r>
            <a:r>
              <a:rPr lang="en-US" sz="1100" b="0" i="0" u="none" strike="noStrike" baseline="0">
                <a:solidFill>
                  <a:schemeClr val="dk1"/>
                </a:solidFill>
                <a:effectLst/>
                <a:latin typeface="+mn-lt"/>
                <a:ea typeface="+mn-ea"/>
                <a:cs typeface="+mn-cs"/>
              </a:rPr>
              <a:t> = *</a:t>
            </a:r>
            <a:endParaRPr lang="en-US" sz="1100"/>
          </a:p>
        </xdr:txBody>
      </xdr:sp>
    </xdr:grpSp>
    <xdr:clientData/>
  </xdr:twoCellAnchor>
  <xdr:twoCellAnchor>
    <xdr:from>
      <xdr:col>14</xdr:col>
      <xdr:colOff>533400</xdr:colOff>
      <xdr:row>65</xdr:row>
      <xdr:rowOff>60036</xdr:rowOff>
    </xdr:from>
    <xdr:to>
      <xdr:col>21</xdr:col>
      <xdr:colOff>498764</xdr:colOff>
      <xdr:row>88</xdr:row>
      <xdr:rowOff>60036</xdr:rowOff>
    </xdr:to>
    <xdr:grpSp>
      <xdr:nvGrpSpPr>
        <xdr:cNvPr id="66" name="Group 65">
          <a:extLst>
            <a:ext uri="{FF2B5EF4-FFF2-40B4-BE49-F238E27FC236}">
              <a16:creationId xmlns:a16="http://schemas.microsoft.com/office/drawing/2014/main" id="{3544A007-ACE4-4CA9-B619-E0FC075EFA03}"/>
            </a:ext>
          </a:extLst>
        </xdr:cNvPr>
        <xdr:cNvGrpSpPr/>
      </xdr:nvGrpSpPr>
      <xdr:grpSpPr>
        <a:xfrm>
          <a:off x="9746673" y="14347536"/>
          <a:ext cx="4575175" cy="4831773"/>
          <a:chOff x="17318182" y="5611092"/>
          <a:chExt cx="5033818" cy="4572000"/>
        </a:xfrm>
      </xdr:grpSpPr>
      <xdr:graphicFrame macro="">
        <xdr:nvGraphicFramePr>
          <xdr:cNvPr id="67" name="Chart 66">
            <a:extLst>
              <a:ext uri="{FF2B5EF4-FFF2-40B4-BE49-F238E27FC236}">
                <a16:creationId xmlns:a16="http://schemas.microsoft.com/office/drawing/2014/main" id="{DDE995B7-A3FC-2717-FF9D-88B3EB9F5AF9}"/>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8" name="Left Brace 67">
            <a:extLst>
              <a:ext uri="{FF2B5EF4-FFF2-40B4-BE49-F238E27FC236}">
                <a16:creationId xmlns:a16="http://schemas.microsoft.com/office/drawing/2014/main" id="{95B387CF-11AF-AE29-C66C-6C93C7F8513D}"/>
              </a:ext>
            </a:extLst>
          </xdr:cNvPr>
          <xdr:cNvSpPr/>
        </xdr:nvSpPr>
        <xdr:spPr>
          <a:xfrm rot="5400000">
            <a:off x="19964400" y="5264728"/>
            <a:ext cx="242454"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9" name="TextBox 68">
            <a:extLst>
              <a:ext uri="{FF2B5EF4-FFF2-40B4-BE49-F238E27FC236}">
                <a16:creationId xmlns:a16="http://schemas.microsoft.com/office/drawing/2014/main" id="{9F20161F-FDD7-9097-1656-7F73AA97DAAA}"/>
              </a:ext>
            </a:extLst>
          </xdr:cNvPr>
          <xdr:cNvSpPr txBox="1"/>
        </xdr:nvSpPr>
        <xdr:spPr>
          <a:xfrm>
            <a:off x="19560218" y="5703456"/>
            <a:ext cx="1098590" cy="2863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grpSp>
    <xdr:clientData/>
  </xdr:twoCellAnchor>
  <xdr:twoCellAnchor>
    <xdr:from>
      <xdr:col>6</xdr:col>
      <xdr:colOff>57727</xdr:colOff>
      <xdr:row>39</xdr:row>
      <xdr:rowOff>46183</xdr:rowOff>
    </xdr:from>
    <xdr:to>
      <xdr:col>7</xdr:col>
      <xdr:colOff>554182</xdr:colOff>
      <xdr:row>43</xdr:row>
      <xdr:rowOff>23090</xdr:rowOff>
    </xdr:to>
    <xdr:sp macro="" textlink="">
      <xdr:nvSpPr>
        <xdr:cNvPr id="70" name="TextBox 69">
          <a:extLst>
            <a:ext uri="{FF2B5EF4-FFF2-40B4-BE49-F238E27FC236}">
              <a16:creationId xmlns:a16="http://schemas.microsoft.com/office/drawing/2014/main" id="{CFC7A191-F661-4126-9990-02E08D5D2937}"/>
            </a:ext>
          </a:extLst>
        </xdr:cNvPr>
        <xdr:cNvSpPr txBox="1"/>
      </xdr:nvSpPr>
      <xdr:spPr>
        <a:xfrm>
          <a:off x="4020127" y="8548833"/>
          <a:ext cx="1156855"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595742</xdr:colOff>
      <xdr:row>37</xdr:row>
      <xdr:rowOff>23091</xdr:rowOff>
    </xdr:from>
    <xdr:to>
      <xdr:col>9</xdr:col>
      <xdr:colOff>279398</xdr:colOff>
      <xdr:row>39</xdr:row>
      <xdr:rowOff>127000</xdr:rowOff>
    </xdr:to>
    <xdr:sp macro="" textlink="">
      <xdr:nvSpPr>
        <xdr:cNvPr id="71" name="Left Brace 70">
          <a:extLst>
            <a:ext uri="{FF2B5EF4-FFF2-40B4-BE49-F238E27FC236}">
              <a16:creationId xmlns:a16="http://schemas.microsoft.com/office/drawing/2014/main" id="{EFA63CC6-319B-4A70-9200-75AF5CDDD273}"/>
            </a:ext>
          </a:extLst>
        </xdr:cNvPr>
        <xdr:cNvSpPr/>
      </xdr:nvSpPr>
      <xdr:spPr>
        <a:xfrm rot="5400000">
          <a:off x="4811565" y="7218218"/>
          <a:ext cx="497609" cy="232525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637311</xdr:colOff>
      <xdr:row>33</xdr:row>
      <xdr:rowOff>92365</xdr:rowOff>
    </xdr:from>
    <xdr:to>
      <xdr:col>8</xdr:col>
      <xdr:colOff>300183</xdr:colOff>
      <xdr:row>37</xdr:row>
      <xdr:rowOff>92364</xdr:rowOff>
    </xdr:to>
    <xdr:sp macro="" textlink="">
      <xdr:nvSpPr>
        <xdr:cNvPr id="72" name="TextBox 71">
          <a:extLst>
            <a:ext uri="{FF2B5EF4-FFF2-40B4-BE49-F238E27FC236}">
              <a16:creationId xmlns:a16="http://schemas.microsoft.com/office/drawing/2014/main" id="{8E3AEF26-7669-44A8-BB13-ABF6797AA0AA}"/>
            </a:ext>
          </a:extLst>
        </xdr:cNvPr>
        <xdr:cNvSpPr txBox="1"/>
      </xdr:nvSpPr>
      <xdr:spPr>
        <a:xfrm>
          <a:off x="4599711" y="7413915"/>
          <a:ext cx="983672" cy="787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658089</xdr:colOff>
      <xdr:row>42</xdr:row>
      <xdr:rowOff>161638</xdr:rowOff>
    </xdr:from>
    <xdr:to>
      <xdr:col>7</xdr:col>
      <xdr:colOff>508000</xdr:colOff>
      <xdr:row>44</xdr:row>
      <xdr:rowOff>11548</xdr:rowOff>
    </xdr:to>
    <xdr:sp macro="" textlink="">
      <xdr:nvSpPr>
        <xdr:cNvPr id="73" name="Left Brace 72">
          <a:extLst>
            <a:ext uri="{FF2B5EF4-FFF2-40B4-BE49-F238E27FC236}">
              <a16:creationId xmlns:a16="http://schemas.microsoft.com/office/drawing/2014/main" id="{28E2A13A-2E3A-4B96-A482-EF790337AA27}"/>
            </a:ext>
          </a:extLst>
        </xdr:cNvPr>
        <xdr:cNvSpPr/>
      </xdr:nvSpPr>
      <xdr:spPr>
        <a:xfrm rot="5400000">
          <a:off x="4423640" y="8791287"/>
          <a:ext cx="243610" cy="11707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554182</xdr:colOff>
      <xdr:row>40</xdr:row>
      <xdr:rowOff>46185</xdr:rowOff>
    </xdr:from>
    <xdr:to>
      <xdr:col>4</xdr:col>
      <xdr:colOff>-1</xdr:colOff>
      <xdr:row>41</xdr:row>
      <xdr:rowOff>161640</xdr:rowOff>
    </xdr:to>
    <xdr:sp macro="" textlink="">
      <xdr:nvSpPr>
        <xdr:cNvPr id="74" name="Left Brace 73">
          <a:extLst>
            <a:ext uri="{FF2B5EF4-FFF2-40B4-BE49-F238E27FC236}">
              <a16:creationId xmlns:a16="http://schemas.microsoft.com/office/drawing/2014/main" id="{E79B87A3-E200-4F94-9A5A-7C5D4948487F}"/>
            </a:ext>
          </a:extLst>
        </xdr:cNvPr>
        <xdr:cNvSpPr/>
      </xdr:nvSpPr>
      <xdr:spPr>
        <a:xfrm rot="5400000">
          <a:off x="1771938" y="8188329"/>
          <a:ext cx="312305" cy="1427017"/>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18</xdr:col>
      <xdr:colOff>424870</xdr:colOff>
      <xdr:row>43</xdr:row>
      <xdr:rowOff>152399</xdr:rowOff>
    </xdr:from>
    <xdr:to>
      <xdr:col>22</xdr:col>
      <xdr:colOff>108525</xdr:colOff>
      <xdr:row>46</xdr:row>
      <xdr:rowOff>60036</xdr:rowOff>
    </xdr:to>
    <xdr:sp macro="" textlink="">
      <xdr:nvSpPr>
        <xdr:cNvPr id="75" name="Left Brace 74">
          <a:extLst>
            <a:ext uri="{FF2B5EF4-FFF2-40B4-BE49-F238E27FC236}">
              <a16:creationId xmlns:a16="http://schemas.microsoft.com/office/drawing/2014/main" id="{7149739D-A499-4E3A-95A8-7496D56631EA}"/>
            </a:ext>
          </a:extLst>
        </xdr:cNvPr>
        <xdr:cNvSpPr/>
      </xdr:nvSpPr>
      <xdr:spPr>
        <a:xfrm rot="5400000">
          <a:off x="13225604" y="8528915"/>
          <a:ext cx="498187" cy="232525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19</xdr:col>
      <xdr:colOff>466438</xdr:colOff>
      <xdr:row>40</xdr:row>
      <xdr:rowOff>25400</xdr:rowOff>
    </xdr:from>
    <xdr:to>
      <xdr:col>21</xdr:col>
      <xdr:colOff>129310</xdr:colOff>
      <xdr:row>44</xdr:row>
      <xdr:rowOff>25400</xdr:rowOff>
    </xdr:to>
    <xdr:sp macro="" textlink="">
      <xdr:nvSpPr>
        <xdr:cNvPr id="76" name="TextBox 75">
          <a:extLst>
            <a:ext uri="{FF2B5EF4-FFF2-40B4-BE49-F238E27FC236}">
              <a16:creationId xmlns:a16="http://schemas.microsoft.com/office/drawing/2014/main" id="{D85B6B3F-EFB2-45BB-B128-0E10ADA23ADD}"/>
            </a:ext>
          </a:extLst>
        </xdr:cNvPr>
        <xdr:cNvSpPr txBox="1"/>
      </xdr:nvSpPr>
      <xdr:spPr>
        <a:xfrm>
          <a:off x="13014038" y="8724900"/>
          <a:ext cx="983672" cy="78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348672</xdr:colOff>
      <xdr:row>34</xdr:row>
      <xdr:rowOff>187038</xdr:rowOff>
    </xdr:from>
    <xdr:to>
      <xdr:col>20</xdr:col>
      <xdr:colOff>187036</xdr:colOff>
      <xdr:row>38</xdr:row>
      <xdr:rowOff>163945</xdr:rowOff>
    </xdr:to>
    <xdr:sp macro="" textlink="">
      <xdr:nvSpPr>
        <xdr:cNvPr id="77" name="TextBox 76">
          <a:extLst>
            <a:ext uri="{FF2B5EF4-FFF2-40B4-BE49-F238E27FC236}">
              <a16:creationId xmlns:a16="http://schemas.microsoft.com/office/drawing/2014/main" id="{4FAD5F44-BB1C-4A60-B737-CEC0AFD279CD}"/>
            </a:ext>
          </a:extLst>
        </xdr:cNvPr>
        <xdr:cNvSpPr txBox="1"/>
      </xdr:nvSpPr>
      <xdr:spPr>
        <a:xfrm>
          <a:off x="12235872" y="7705438"/>
          <a:ext cx="1159164"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290944</xdr:colOff>
      <xdr:row>38</xdr:row>
      <xdr:rowOff>106220</xdr:rowOff>
    </xdr:from>
    <xdr:to>
      <xdr:col>20</xdr:col>
      <xdr:colOff>140854</xdr:colOff>
      <xdr:row>39</xdr:row>
      <xdr:rowOff>152402</xdr:rowOff>
    </xdr:to>
    <xdr:sp macro="" textlink="">
      <xdr:nvSpPr>
        <xdr:cNvPr id="78" name="Left Brace 77">
          <a:extLst>
            <a:ext uri="{FF2B5EF4-FFF2-40B4-BE49-F238E27FC236}">
              <a16:creationId xmlns:a16="http://schemas.microsoft.com/office/drawing/2014/main" id="{E46D19F1-3E0C-4D96-98A8-70B3743A6D8B}"/>
            </a:ext>
          </a:extLst>
        </xdr:cNvPr>
        <xdr:cNvSpPr/>
      </xdr:nvSpPr>
      <xdr:spPr>
        <a:xfrm rot="5400000">
          <a:off x="12641983" y="7948181"/>
          <a:ext cx="243032" cy="11707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547252</xdr:colOff>
      <xdr:row>94</xdr:row>
      <xdr:rowOff>39963</xdr:rowOff>
    </xdr:from>
    <xdr:to>
      <xdr:col>38</xdr:col>
      <xdr:colOff>623452</xdr:colOff>
      <xdr:row>122</xdr:row>
      <xdr:rowOff>30727</xdr:rowOff>
    </xdr:to>
    <xdr:grpSp>
      <xdr:nvGrpSpPr>
        <xdr:cNvPr id="79" name="Group 78">
          <a:extLst>
            <a:ext uri="{FF2B5EF4-FFF2-40B4-BE49-F238E27FC236}">
              <a16:creationId xmlns:a16="http://schemas.microsoft.com/office/drawing/2014/main" id="{5A153826-A1CB-47A2-8888-D7E3332C5412}"/>
            </a:ext>
          </a:extLst>
        </xdr:cNvPr>
        <xdr:cNvGrpSpPr/>
      </xdr:nvGrpSpPr>
      <xdr:grpSpPr>
        <a:xfrm>
          <a:off x="18312532" y="20562008"/>
          <a:ext cx="7315200" cy="5806499"/>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F9EE093F-2097-C2E8-AF72-A5D555AAA4F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1" name="TextBox 80">
            <a:extLst>
              <a:ext uri="{FF2B5EF4-FFF2-40B4-BE49-F238E27FC236}">
                <a16:creationId xmlns:a16="http://schemas.microsoft.com/office/drawing/2014/main" id="{A5F344C5-6D3F-CBDA-E33D-5C74EB00829E}"/>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2" name="TextBox 81">
            <a:extLst>
              <a:ext uri="{FF2B5EF4-FFF2-40B4-BE49-F238E27FC236}">
                <a16:creationId xmlns:a16="http://schemas.microsoft.com/office/drawing/2014/main" id="{779CC801-2D1A-3D75-FBA8-5B0A87BDED0B}"/>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3" name="TextBox 82">
            <a:extLst>
              <a:ext uri="{FF2B5EF4-FFF2-40B4-BE49-F238E27FC236}">
                <a16:creationId xmlns:a16="http://schemas.microsoft.com/office/drawing/2014/main" id="{8F1508DD-D290-D375-5BE7-81BCDB8C3A43}"/>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559952</xdr:colOff>
      <xdr:row>98</xdr:row>
      <xdr:rowOff>106989</xdr:rowOff>
    </xdr:from>
    <xdr:to>
      <xdr:col>9</xdr:col>
      <xdr:colOff>367530</xdr:colOff>
      <xdr:row>103</xdr:row>
      <xdr:rowOff>128155</xdr:rowOff>
    </xdr:to>
    <xdr:sp macro="" textlink="">
      <xdr:nvSpPr>
        <xdr:cNvPr id="84" name="TextBox 83">
          <a:extLst>
            <a:ext uri="{FF2B5EF4-FFF2-40B4-BE49-F238E27FC236}">
              <a16:creationId xmlns:a16="http://schemas.microsoft.com/office/drawing/2014/main" id="{FCDA0EF5-917E-4EAE-8739-4DABDF6BA8DB}"/>
            </a:ext>
          </a:extLst>
        </xdr:cNvPr>
        <xdr:cNvSpPr txBox="1"/>
      </xdr:nvSpPr>
      <xdr:spPr>
        <a:xfrm>
          <a:off x="3861952" y="20446039"/>
          <a:ext cx="244917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85" name="TextBox 84">
          <a:extLst>
            <a:ext uri="{FF2B5EF4-FFF2-40B4-BE49-F238E27FC236}">
              <a16:creationId xmlns:a16="http://schemas.microsoft.com/office/drawing/2014/main" id="{8BA9BDD7-6475-4A89-812F-2C26F89530A2}"/>
            </a:ext>
          </a:extLst>
        </xdr:cNvPr>
        <xdr:cNvSpPr txBox="1"/>
      </xdr:nvSpPr>
      <xdr:spPr>
        <a:xfrm>
          <a:off x="15635046" y="20305377"/>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86" name="TextBox 85">
          <a:extLst>
            <a:ext uri="{FF2B5EF4-FFF2-40B4-BE49-F238E27FC236}">
              <a16:creationId xmlns:a16="http://schemas.microsoft.com/office/drawing/2014/main" id="{12DC5E6D-0483-4B76-8C26-873EDA28EA7F}"/>
            </a:ext>
          </a:extLst>
        </xdr:cNvPr>
        <xdr:cNvSpPr txBox="1"/>
      </xdr:nvSpPr>
      <xdr:spPr>
        <a:xfrm>
          <a:off x="21655807" y="20411400"/>
          <a:ext cx="2952174" cy="934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0</xdr:colOff>
      <xdr:row>123</xdr:row>
      <xdr:rowOff>43872</xdr:rowOff>
    </xdr:from>
    <xdr:to>
      <xdr:col>14</xdr:col>
      <xdr:colOff>196273</xdr:colOff>
      <xdr:row>151</xdr:row>
      <xdr:rowOff>12900</xdr:rowOff>
    </xdr:to>
    <xdr:grpSp>
      <xdr:nvGrpSpPr>
        <xdr:cNvPr id="87" name="Group 86">
          <a:extLst>
            <a:ext uri="{FF2B5EF4-FFF2-40B4-BE49-F238E27FC236}">
              <a16:creationId xmlns:a16="http://schemas.microsoft.com/office/drawing/2014/main" id="{DCF455D1-6444-45B1-9225-9B197A2339D8}"/>
            </a:ext>
          </a:extLst>
        </xdr:cNvPr>
        <xdr:cNvGrpSpPr/>
      </xdr:nvGrpSpPr>
      <xdr:grpSpPr>
        <a:xfrm>
          <a:off x="658091" y="26595820"/>
          <a:ext cx="8754630" cy="5781587"/>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E59D206B-5FEA-E055-E2E1-329710F39121}"/>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CE8AC157-3B77-F664-F5E3-CC5E7EA795A4}"/>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E6BCF5D0-DC98-9AD8-CFD5-93D2564F1C21}"/>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1" name="TextBox 90">
            <a:extLst>
              <a:ext uri="{FF2B5EF4-FFF2-40B4-BE49-F238E27FC236}">
                <a16:creationId xmlns:a16="http://schemas.microsoft.com/office/drawing/2014/main" id="{33B1C2E0-A92C-2933-BD8A-733AC189738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2" name="TextBox 91">
            <a:extLst>
              <a:ext uri="{FF2B5EF4-FFF2-40B4-BE49-F238E27FC236}">
                <a16:creationId xmlns:a16="http://schemas.microsoft.com/office/drawing/2014/main" id="{9E020438-2D0F-734F-A373-EB665CB646F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3" name="TextBox 92">
            <a:extLst>
              <a:ext uri="{FF2B5EF4-FFF2-40B4-BE49-F238E27FC236}">
                <a16:creationId xmlns:a16="http://schemas.microsoft.com/office/drawing/2014/main" id="{4BC7AE91-3D59-D2A7-886B-48F332CDEC67}"/>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4" name="TextBox 93">
            <a:extLst>
              <a:ext uri="{FF2B5EF4-FFF2-40B4-BE49-F238E27FC236}">
                <a16:creationId xmlns:a16="http://schemas.microsoft.com/office/drawing/2014/main" id="{AD8F79B4-DEA8-6DAE-9C47-257A4545DF21}"/>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5" name="TextBox 94">
            <a:extLst>
              <a:ext uri="{FF2B5EF4-FFF2-40B4-BE49-F238E27FC236}">
                <a16:creationId xmlns:a16="http://schemas.microsoft.com/office/drawing/2014/main" id="{FB50AAE9-A0BC-0544-5A2B-BA9877DFFFAD}"/>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6" name="TextBox 95">
            <a:extLst>
              <a:ext uri="{FF2B5EF4-FFF2-40B4-BE49-F238E27FC236}">
                <a16:creationId xmlns:a16="http://schemas.microsoft.com/office/drawing/2014/main" id="{DDCE15BB-283E-FDFD-752A-F40865EED7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7" name="TextBox 96">
            <a:extLst>
              <a:ext uri="{FF2B5EF4-FFF2-40B4-BE49-F238E27FC236}">
                <a16:creationId xmlns:a16="http://schemas.microsoft.com/office/drawing/2014/main" id="{44BCE67D-1C3B-BAF8-CA6C-93199D02AD5C}"/>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8" name="TextBox 97">
            <a:extLst>
              <a:ext uri="{FF2B5EF4-FFF2-40B4-BE49-F238E27FC236}">
                <a16:creationId xmlns:a16="http://schemas.microsoft.com/office/drawing/2014/main" id="{F38B98E7-A136-7D22-35BC-ACF60E6254B4}"/>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9" name="TextBox 98">
            <a:extLst>
              <a:ext uri="{FF2B5EF4-FFF2-40B4-BE49-F238E27FC236}">
                <a16:creationId xmlns:a16="http://schemas.microsoft.com/office/drawing/2014/main" id="{C0E63381-DFF9-AF96-A51C-18074BC33383}"/>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614218</xdr:colOff>
      <xdr:row>150</xdr:row>
      <xdr:rowOff>165300</xdr:rowOff>
    </xdr:to>
    <xdr:grpSp>
      <xdr:nvGrpSpPr>
        <xdr:cNvPr id="100" name="Group 99">
          <a:extLst>
            <a:ext uri="{FF2B5EF4-FFF2-40B4-BE49-F238E27FC236}">
              <a16:creationId xmlns:a16="http://schemas.microsoft.com/office/drawing/2014/main" id="{5DCF0404-456E-4B4E-9481-85CDCB200FC6}"/>
            </a:ext>
          </a:extLst>
        </xdr:cNvPr>
        <xdr:cNvGrpSpPr/>
      </xdr:nvGrpSpPr>
      <xdr:grpSpPr>
        <a:xfrm>
          <a:off x="9631218" y="26548773"/>
          <a:ext cx="8754630" cy="5773216"/>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7D44CD7-E87C-91FB-46B5-F1C0905D4FEA}"/>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4CDB8532-6EAC-1156-5EF2-AC29EE89368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CB5FD21F-79C6-3E0A-0456-0814D81CF5C3}"/>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04" name="TextBox 103">
            <a:extLst>
              <a:ext uri="{FF2B5EF4-FFF2-40B4-BE49-F238E27FC236}">
                <a16:creationId xmlns:a16="http://schemas.microsoft.com/office/drawing/2014/main" id="{0ABA0696-8DB6-216F-F848-8AF6B02382F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5" name="TextBox 104">
            <a:extLst>
              <a:ext uri="{FF2B5EF4-FFF2-40B4-BE49-F238E27FC236}">
                <a16:creationId xmlns:a16="http://schemas.microsoft.com/office/drawing/2014/main" id="{83DB30E8-80BE-2749-6008-46FC550C036A}"/>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6" name="TextBox 105">
            <a:extLst>
              <a:ext uri="{FF2B5EF4-FFF2-40B4-BE49-F238E27FC236}">
                <a16:creationId xmlns:a16="http://schemas.microsoft.com/office/drawing/2014/main" id="{6CFFFED0-8B50-4D81-4D95-8444F76EAEA3}"/>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07" name="TextBox 106">
            <a:extLst>
              <a:ext uri="{FF2B5EF4-FFF2-40B4-BE49-F238E27FC236}">
                <a16:creationId xmlns:a16="http://schemas.microsoft.com/office/drawing/2014/main" id="{FFA1F51E-AE19-E488-3FCC-3F2FBD88AAB2}"/>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8" name="TextBox 107">
            <a:extLst>
              <a:ext uri="{FF2B5EF4-FFF2-40B4-BE49-F238E27FC236}">
                <a16:creationId xmlns:a16="http://schemas.microsoft.com/office/drawing/2014/main" id="{F2FF3814-2537-CBE6-96DA-EA91F494A137}"/>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9" name="TextBox 108">
            <a:extLst>
              <a:ext uri="{FF2B5EF4-FFF2-40B4-BE49-F238E27FC236}">
                <a16:creationId xmlns:a16="http://schemas.microsoft.com/office/drawing/2014/main" id="{31E9D400-9D2E-D278-03C2-BABAE22DB2FA}"/>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10" name="TextBox 109">
            <a:extLst>
              <a:ext uri="{FF2B5EF4-FFF2-40B4-BE49-F238E27FC236}">
                <a16:creationId xmlns:a16="http://schemas.microsoft.com/office/drawing/2014/main" id="{9958ADD0-C846-A65A-1260-A40590EFDC5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1" name="TextBox 110">
            <a:extLst>
              <a:ext uri="{FF2B5EF4-FFF2-40B4-BE49-F238E27FC236}">
                <a16:creationId xmlns:a16="http://schemas.microsoft.com/office/drawing/2014/main" id="{D7F3C01A-E294-B17E-49F5-ABCADA559235}"/>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2" name="TextBox 111">
            <a:extLst>
              <a:ext uri="{FF2B5EF4-FFF2-40B4-BE49-F238E27FC236}">
                <a16:creationId xmlns:a16="http://schemas.microsoft.com/office/drawing/2014/main" id="{E7D2D629-C15C-B40E-BF42-68BB86D8306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113" name="Group 112">
          <a:extLst>
            <a:ext uri="{FF2B5EF4-FFF2-40B4-BE49-F238E27FC236}">
              <a16:creationId xmlns:a16="http://schemas.microsoft.com/office/drawing/2014/main" id="{E53227E5-2BD5-4404-8638-78978F4AF907}"/>
            </a:ext>
          </a:extLst>
        </xdr:cNvPr>
        <xdr:cNvGrpSpPr/>
      </xdr:nvGrpSpPr>
      <xdr:grpSpPr>
        <a:xfrm>
          <a:off x="18486580" y="26614047"/>
          <a:ext cx="7315200" cy="5803324"/>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F5BDAAE6-978D-70E7-FA9A-D834E0DD10FF}"/>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15" name="TextBox 114">
            <a:extLst>
              <a:ext uri="{FF2B5EF4-FFF2-40B4-BE49-F238E27FC236}">
                <a16:creationId xmlns:a16="http://schemas.microsoft.com/office/drawing/2014/main" id="{EC9DE9E1-B876-C835-2334-8A328270613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6" name="TextBox 115">
            <a:extLst>
              <a:ext uri="{FF2B5EF4-FFF2-40B4-BE49-F238E27FC236}">
                <a16:creationId xmlns:a16="http://schemas.microsoft.com/office/drawing/2014/main" id="{C508CE45-7C14-446D-7754-29CC8DDD78A6}"/>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7" name="TextBox 116">
            <a:extLst>
              <a:ext uri="{FF2B5EF4-FFF2-40B4-BE49-F238E27FC236}">
                <a16:creationId xmlns:a16="http://schemas.microsoft.com/office/drawing/2014/main" id="{91B20703-EA2A-C663-D152-A360203FB856}"/>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118" name="TextBox 117">
          <a:extLst>
            <a:ext uri="{FF2B5EF4-FFF2-40B4-BE49-F238E27FC236}">
              <a16:creationId xmlns:a16="http://schemas.microsoft.com/office/drawing/2014/main" id="{6E4888BE-FC33-4410-804F-F57843E372F0}"/>
            </a:ext>
          </a:extLst>
        </xdr:cNvPr>
        <xdr:cNvSpPr txBox="1"/>
      </xdr:nvSpPr>
      <xdr:spPr>
        <a:xfrm>
          <a:off x="4035135" y="26176826"/>
          <a:ext cx="244686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119" name="TextBox 118">
          <a:extLst>
            <a:ext uri="{FF2B5EF4-FFF2-40B4-BE49-F238E27FC236}">
              <a16:creationId xmlns:a16="http://schemas.microsoft.com/office/drawing/2014/main" id="{609D1230-B0A1-4E5C-A0F0-83A01C20B181}"/>
            </a:ext>
          </a:extLst>
        </xdr:cNvPr>
        <xdr:cNvSpPr txBox="1"/>
      </xdr:nvSpPr>
      <xdr:spPr>
        <a:xfrm>
          <a:off x="15805919" y="26036164"/>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120" name="TextBox 119">
          <a:extLst>
            <a:ext uri="{FF2B5EF4-FFF2-40B4-BE49-F238E27FC236}">
              <a16:creationId xmlns:a16="http://schemas.microsoft.com/office/drawing/2014/main" id="{3DAF59CA-39CD-4348-859D-7B3B4E542524}"/>
            </a:ext>
          </a:extLst>
        </xdr:cNvPr>
        <xdr:cNvSpPr txBox="1"/>
      </xdr:nvSpPr>
      <xdr:spPr>
        <a:xfrm>
          <a:off x="21260954" y="26142187"/>
          <a:ext cx="2476501" cy="958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121" name="TextBox 120">
          <a:extLst>
            <a:ext uri="{FF2B5EF4-FFF2-40B4-BE49-F238E27FC236}">
              <a16:creationId xmlns:a16="http://schemas.microsoft.com/office/drawing/2014/main" id="{796F7C93-4D84-4EF4-B76B-E4204570E31A}"/>
            </a:ext>
          </a:extLst>
        </xdr:cNvPr>
        <xdr:cNvSpPr txBox="1"/>
      </xdr:nvSpPr>
      <xdr:spPr>
        <a:xfrm>
          <a:off x="21744708" y="23233493"/>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122" name="TextBox 121">
          <a:extLst>
            <a:ext uri="{FF2B5EF4-FFF2-40B4-BE49-F238E27FC236}">
              <a16:creationId xmlns:a16="http://schemas.microsoft.com/office/drawing/2014/main" id="{926419C5-612D-4FE2-B03D-2B8F3837CC84}"/>
            </a:ext>
          </a:extLst>
        </xdr:cNvPr>
        <xdr:cNvSpPr txBox="1"/>
      </xdr:nvSpPr>
      <xdr:spPr>
        <a:xfrm>
          <a:off x="23892162" y="22459948"/>
          <a:ext cx="1297710" cy="440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123" name="TextBox 122">
          <a:extLst>
            <a:ext uri="{FF2B5EF4-FFF2-40B4-BE49-F238E27FC236}">
              <a16:creationId xmlns:a16="http://schemas.microsoft.com/office/drawing/2014/main" id="{E717EF5A-E6D3-41F0-BBCA-7D75D297DD42}"/>
            </a:ext>
          </a:extLst>
        </xdr:cNvPr>
        <xdr:cNvSpPr txBox="1"/>
      </xdr:nvSpPr>
      <xdr:spPr>
        <a:xfrm>
          <a:off x="21830144" y="28238449"/>
          <a:ext cx="1297710" cy="439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124" name="TextBox 123">
          <a:extLst>
            <a:ext uri="{FF2B5EF4-FFF2-40B4-BE49-F238E27FC236}">
              <a16:creationId xmlns:a16="http://schemas.microsoft.com/office/drawing/2014/main" id="{284B897C-68C1-4319-9D5E-484F0F1D6C55}"/>
            </a:ext>
          </a:extLst>
        </xdr:cNvPr>
        <xdr:cNvSpPr txBox="1"/>
      </xdr:nvSpPr>
      <xdr:spPr>
        <a:xfrm>
          <a:off x="24009925" y="26769866"/>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125" name="Chart 124">
          <a:extLst>
            <a:ext uri="{FF2B5EF4-FFF2-40B4-BE49-F238E27FC236}">
              <a16:creationId xmlns:a16="http://schemas.microsoft.com/office/drawing/2014/main" id="{A1C95563-2BDD-42CA-981F-F6641E32B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126" name="Chart 125">
          <a:extLst>
            <a:ext uri="{FF2B5EF4-FFF2-40B4-BE49-F238E27FC236}">
              <a16:creationId xmlns:a16="http://schemas.microsoft.com/office/drawing/2014/main" id="{C877E22A-5E69-4056-BF22-70E79F350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127" name="Chart 126">
          <a:extLst>
            <a:ext uri="{FF2B5EF4-FFF2-40B4-BE49-F238E27FC236}">
              <a16:creationId xmlns:a16="http://schemas.microsoft.com/office/drawing/2014/main" id="{08691074-2924-468B-B655-92FD94D4C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128" name="Chart 127">
          <a:extLst>
            <a:ext uri="{FF2B5EF4-FFF2-40B4-BE49-F238E27FC236}">
              <a16:creationId xmlns:a16="http://schemas.microsoft.com/office/drawing/2014/main" id="{FDF8E529-3197-4952-9DD2-D95A9A98A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129" name="Chart 128">
          <a:extLst>
            <a:ext uri="{FF2B5EF4-FFF2-40B4-BE49-F238E27FC236}">
              <a16:creationId xmlns:a16="http://schemas.microsoft.com/office/drawing/2014/main" id="{18B60F71-B6E4-44A0-961C-C9BF107D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130" name="Chart 129">
          <a:extLst>
            <a:ext uri="{FF2B5EF4-FFF2-40B4-BE49-F238E27FC236}">
              <a16:creationId xmlns:a16="http://schemas.microsoft.com/office/drawing/2014/main" id="{B19705EF-3A37-45F3-906F-1E1427DE3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131" name="Chart 130">
          <a:extLst>
            <a:ext uri="{FF2B5EF4-FFF2-40B4-BE49-F238E27FC236}">
              <a16:creationId xmlns:a16="http://schemas.microsoft.com/office/drawing/2014/main" id="{75CB8883-70BB-481C-9332-97077BCDF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132" name="Chart 131">
          <a:extLst>
            <a:ext uri="{FF2B5EF4-FFF2-40B4-BE49-F238E27FC236}">
              <a16:creationId xmlns:a16="http://schemas.microsoft.com/office/drawing/2014/main" id="{7B77A687-E470-4AC0-BB58-AB4593FDD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133" name="Chart 132">
          <a:extLst>
            <a:ext uri="{FF2B5EF4-FFF2-40B4-BE49-F238E27FC236}">
              <a16:creationId xmlns:a16="http://schemas.microsoft.com/office/drawing/2014/main" id="{66973872-F57B-4EE2-8762-BCCE19E21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134" name="Chart 133">
          <a:extLst>
            <a:ext uri="{FF2B5EF4-FFF2-40B4-BE49-F238E27FC236}">
              <a16:creationId xmlns:a16="http://schemas.microsoft.com/office/drawing/2014/main" id="{ED572096-7EA3-477E-B0D9-FC03274F1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135" name="Chart 134">
          <a:extLst>
            <a:ext uri="{FF2B5EF4-FFF2-40B4-BE49-F238E27FC236}">
              <a16:creationId xmlns:a16="http://schemas.microsoft.com/office/drawing/2014/main" id="{5D56CAA7-C2FD-453C-AF32-C313ECC53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136" name="TextBox 135">
          <a:extLst>
            <a:ext uri="{FF2B5EF4-FFF2-40B4-BE49-F238E27FC236}">
              <a16:creationId xmlns:a16="http://schemas.microsoft.com/office/drawing/2014/main" id="{5C0B96FF-0B8D-4C2C-B325-BF210863E23E}"/>
            </a:ext>
          </a:extLst>
        </xdr:cNvPr>
        <xdr:cNvSpPr txBox="1"/>
      </xdr:nvSpPr>
      <xdr:spPr>
        <a:xfrm>
          <a:off x="18548928" y="173182"/>
          <a:ext cx="6186053" cy="149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137" name="Chart 136">
          <a:extLst>
            <a:ext uri="{FF2B5EF4-FFF2-40B4-BE49-F238E27FC236}">
              <a16:creationId xmlns:a16="http://schemas.microsoft.com/office/drawing/2014/main" id="{478C4CF6-32B3-4FF0-B61C-19E114F46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138" name="Chart 137">
          <a:extLst>
            <a:ext uri="{FF2B5EF4-FFF2-40B4-BE49-F238E27FC236}">
              <a16:creationId xmlns:a16="http://schemas.microsoft.com/office/drawing/2014/main" id="{8E9458EA-1D01-4114-BF0E-853978C57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33</xdr:col>
      <xdr:colOff>254000</xdr:colOff>
      <xdr:row>46</xdr:row>
      <xdr:rowOff>427566</xdr:rowOff>
    </xdr:from>
    <xdr:to>
      <xdr:col>43</xdr:col>
      <xdr:colOff>112183</xdr:colOff>
      <xdr:row>69</xdr:row>
      <xdr:rowOff>51857</xdr:rowOff>
    </xdr:to>
    <xdr:graphicFrame macro="">
      <xdr:nvGraphicFramePr>
        <xdr:cNvPr id="5" name="Chart 4">
          <a:extLst>
            <a:ext uri="{FF2B5EF4-FFF2-40B4-BE49-F238E27FC236}">
              <a16:creationId xmlns:a16="http://schemas.microsoft.com/office/drawing/2014/main" id="{B464E9F1-E2FA-496C-AE6C-6C0BB41DA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33</xdr:col>
      <xdr:colOff>254000</xdr:colOff>
      <xdr:row>46</xdr:row>
      <xdr:rowOff>427566</xdr:rowOff>
    </xdr:from>
    <xdr:to>
      <xdr:col>43</xdr:col>
      <xdr:colOff>112183</xdr:colOff>
      <xdr:row>69</xdr:row>
      <xdr:rowOff>51857</xdr:rowOff>
    </xdr:to>
    <xdr:graphicFrame macro="">
      <xdr:nvGraphicFramePr>
        <xdr:cNvPr id="2" name="Chart 1">
          <a:extLst>
            <a:ext uri="{FF2B5EF4-FFF2-40B4-BE49-F238E27FC236}">
              <a16:creationId xmlns:a16="http://schemas.microsoft.com/office/drawing/2014/main" id="{2B5DDC0B-E3CC-45AC-A72E-C4A3E64E2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347133</xdr:colOff>
      <xdr:row>0</xdr:row>
      <xdr:rowOff>93133</xdr:rowOff>
    </xdr:from>
    <xdr:to>
      <xdr:col>27</xdr:col>
      <xdr:colOff>618068</xdr:colOff>
      <xdr:row>13</xdr:row>
      <xdr:rowOff>110066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022EEAC-C3B5-45C4-8A6D-EA25013698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76733" y="93133"/>
              <a:ext cx="491913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651933</xdr:colOff>
      <xdr:row>0</xdr:row>
      <xdr:rowOff>0</xdr:rowOff>
    </xdr:from>
    <xdr:to>
      <xdr:col>34</xdr:col>
      <xdr:colOff>84666</xdr:colOff>
      <xdr:row>13</xdr:row>
      <xdr:rowOff>25400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30A86CD-3110-4D40-B8FB-5CA4473FB3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29733" y="0"/>
              <a:ext cx="530013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338666</xdr:colOff>
      <xdr:row>14</xdr:row>
      <xdr:rowOff>25399</xdr:rowOff>
    </xdr:from>
    <xdr:to>
      <xdr:col>27</xdr:col>
      <xdr:colOff>668867</xdr:colOff>
      <xdr:row>27</xdr:row>
      <xdr:rowOff>25400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F6D5DDDF-76F7-4A58-935B-7CE8264482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61916"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702734</xdr:colOff>
      <xdr:row>14</xdr:row>
      <xdr:rowOff>16933</xdr:rowOff>
    </xdr:from>
    <xdr:to>
      <xdr:col>33</xdr:col>
      <xdr:colOff>651935</xdr:colOff>
      <xdr:row>27</xdr:row>
      <xdr:rowOff>16934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F75BAE0-AE51-408B-A87C-2B615ECBFD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77359"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347135</xdr:colOff>
      <xdr:row>28</xdr:row>
      <xdr:rowOff>101600</xdr:rowOff>
    </xdr:from>
    <xdr:to>
      <xdr:col>27</xdr:col>
      <xdr:colOff>677336</xdr:colOff>
      <xdr:row>41</xdr:row>
      <xdr:rowOff>101600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0885159-3A57-417D-B6E0-EED448B364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76735"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753535</xdr:colOff>
      <xdr:row>28</xdr:row>
      <xdr:rowOff>76200</xdr:rowOff>
    </xdr:from>
    <xdr:to>
      <xdr:col>33</xdr:col>
      <xdr:colOff>702736</xdr:colOff>
      <xdr:row>41</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C6A43D5B-15E0-4F99-9F10-B963B1DF8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24985"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2" name="Chart 1">
          <a:extLst>
            <a:ext uri="{FF2B5EF4-FFF2-40B4-BE49-F238E27FC236}">
              <a16:creationId xmlns:a16="http://schemas.microsoft.com/office/drawing/2014/main" id="{66421297-D581-F8DB-2BB4-FDFA1404F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A1B9952E-91F2-E4C2-9426-B609E1DF5169}"/>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311150</xdr:colOff>
      <xdr:row>30</xdr:row>
      <xdr:rowOff>107950</xdr:rowOff>
    </xdr:to>
    <xdr:sp macro="" textlink="">
      <xdr:nvSpPr>
        <xdr:cNvPr id="5" name="TextBox 4">
          <a:extLst>
            <a:ext uri="{FF2B5EF4-FFF2-40B4-BE49-F238E27FC236}">
              <a16:creationId xmlns:a16="http://schemas.microsoft.com/office/drawing/2014/main" id="{7C99696A-BDAF-409F-8AF9-15652FA311B8}"/>
            </a:ext>
          </a:extLst>
        </xdr:cNvPr>
        <xdr:cNvSpPr txBox="1"/>
      </xdr:nvSpPr>
      <xdr:spPr>
        <a:xfrm>
          <a:off x="0" y="5314950"/>
          <a:ext cx="116268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0.67 = NS); Med vs High (P-value = 0.047 = *) </a:t>
          </a:r>
        </a:p>
        <a:p>
          <a:r>
            <a:rPr lang="en-US" sz="1100"/>
            <a:t>Low vs Medium no drastic change in % removal performance; </a:t>
          </a:r>
        </a:p>
        <a:p>
          <a:r>
            <a:rPr lang="en-US" sz="1100" b="1">
              <a:solidFill>
                <a:sysClr val="windowText" lastClr="000000"/>
              </a:solidFill>
            </a:rPr>
            <a:t>Select: </a:t>
          </a:r>
          <a:r>
            <a:rPr lang="en-US" sz="1100" b="0">
              <a:solidFill>
                <a:schemeClr val="dk1"/>
              </a:solidFill>
              <a:effectLst/>
              <a:latin typeface="+mn-lt"/>
              <a:ea typeface="+mn-ea"/>
              <a:cs typeface="+mn-cs"/>
            </a:rPr>
            <a:t>Low HLR best performance (78% removal)</a:t>
          </a:r>
          <a:r>
            <a:rPr lang="en-US" sz="1100" b="0" baseline="0">
              <a:solidFill>
                <a:schemeClr val="dk1"/>
              </a:solidFill>
              <a:effectLst/>
              <a:latin typeface="+mn-lt"/>
              <a:ea typeface="+mn-ea"/>
              <a:cs typeface="+mn-cs"/>
            </a:rPr>
            <a:t>, however,</a:t>
          </a:r>
          <a:r>
            <a:rPr lang="en-US" sz="1100" b="0">
              <a:solidFill>
                <a:schemeClr val="dk1"/>
              </a:solidFill>
              <a:effectLst/>
              <a:latin typeface="+mn-lt"/>
              <a:ea typeface="+mn-ea"/>
              <a:cs typeface="+mn-cs"/>
            </a:rPr>
            <a:t> </a:t>
          </a:r>
          <a:r>
            <a:rPr lang="en-US" sz="1100" b="1">
              <a:solidFill>
                <a:srgbClr val="FF0000"/>
              </a:solidFill>
            </a:rPr>
            <a:t>Medium HLR </a:t>
          </a:r>
          <a:r>
            <a:rPr lang="en-US" sz="1100">
              <a:solidFill>
                <a:srgbClr val="FF0000"/>
              </a:solidFill>
            </a:rPr>
            <a:t>best performance (72% removal) considering cost benefit</a:t>
          </a:r>
          <a:r>
            <a:rPr lang="en-US" sz="1100"/>
            <a:t>; High HLR worst performance (49% avg removal) less time in unit. </a:t>
          </a:r>
        </a:p>
      </xdr:txBody>
    </xdr:sp>
    <xdr:clientData/>
  </xdr:twoCellAnchor>
  <xdr:twoCellAnchor>
    <xdr:from>
      <xdr:col>0</xdr:col>
      <xdr:colOff>0</xdr:colOff>
      <xdr:row>47</xdr:row>
      <xdr:rowOff>44450</xdr:rowOff>
    </xdr:from>
    <xdr:to>
      <xdr:col>13</xdr:col>
      <xdr:colOff>38100</xdr:colOff>
      <xdr:row>52</xdr:row>
      <xdr:rowOff>146050</xdr:rowOff>
    </xdr:to>
    <xdr:sp macro="" textlink="">
      <xdr:nvSpPr>
        <xdr:cNvPr id="6" name="TextBox 5">
          <a:extLst>
            <a:ext uri="{FF2B5EF4-FFF2-40B4-BE49-F238E27FC236}">
              <a16:creationId xmlns:a16="http://schemas.microsoft.com/office/drawing/2014/main" id="{C71424E8-0392-41C9-89E7-9851BAF81A25}"/>
            </a:ext>
          </a:extLst>
        </xdr:cNvPr>
        <xdr:cNvSpPr txBox="1"/>
      </xdr:nvSpPr>
      <xdr:spPr>
        <a:xfrm>
          <a:off x="0" y="9588500"/>
          <a:ext cx="10693400"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200" u="none"/>
            <a:t>If NH4+ concentrations in runoff are high, then we want IWSZ (sat'd zone) to be low;</a:t>
          </a:r>
          <a:r>
            <a:rPr lang="en-US" sz="1200" u="none" baseline="0"/>
            <a:t> if NO3- concentrations are high, then we want IWSZ to be high. We increase IWSZ by adjusting outlet height, where upper outlet height = higher IWSZ. </a:t>
          </a:r>
          <a:r>
            <a:rPr lang="en-US" sz="1200" u="none"/>
            <a:t>We know</a:t>
          </a:r>
          <a:r>
            <a:rPr lang="en-US" sz="1200" u="none" baseline="0"/>
            <a:t> NO3- is dominant in our influent water. Want water to be stored in IWSZ because want NO3--&gt;N2 (anoxic) so must raised outlet height, therefore expext upper outlet height to perform better. This was confirmed by result.</a:t>
          </a:r>
          <a:endParaRPr lang="en-US" sz="1200" u="none"/>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 to remove TIN where NO3- dominates.</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7" name="TextBox 6">
          <a:extLst>
            <a:ext uri="{FF2B5EF4-FFF2-40B4-BE49-F238E27FC236}">
              <a16:creationId xmlns:a16="http://schemas.microsoft.com/office/drawing/2014/main" id="{8758D26A-34FE-47A8-841E-A0029EC4DB50}"/>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8" name="TextBox 7">
          <a:extLst>
            <a:ext uri="{FF2B5EF4-FFF2-40B4-BE49-F238E27FC236}">
              <a16:creationId xmlns:a16="http://schemas.microsoft.com/office/drawing/2014/main" id="{34169C44-1C45-40EF-A6E9-4D0A8CF131DF}"/>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9" name="TextBox 8">
          <a:extLst>
            <a:ext uri="{FF2B5EF4-FFF2-40B4-BE49-F238E27FC236}">
              <a16:creationId xmlns:a16="http://schemas.microsoft.com/office/drawing/2014/main" id="{0A156434-8622-419C-A4DC-04D0E3FDC70B}"/>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TIN removal</a:t>
          </a:r>
          <a:r>
            <a:rPr lang="en-US" sz="1200" u="none" baseline="0"/>
            <a:t> from fertilizer runoff.</a:t>
          </a:r>
          <a:endParaRPr lang="en-US" sz="1100" u="none"/>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6C83430B-98A3-4A52-BE11-BE265FA1D8A4}"/>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381000</xdr:colOff>
      <xdr:row>30</xdr:row>
      <xdr:rowOff>190500</xdr:rowOff>
    </xdr:to>
    <xdr:sp macro="" textlink="">
      <xdr:nvSpPr>
        <xdr:cNvPr id="3" name="TextBox 2">
          <a:extLst>
            <a:ext uri="{FF2B5EF4-FFF2-40B4-BE49-F238E27FC236}">
              <a16:creationId xmlns:a16="http://schemas.microsoft.com/office/drawing/2014/main" id="{7EC46910-A6B8-4B2E-9A29-23239C090C7A}"/>
            </a:ext>
          </a:extLst>
        </xdr:cNvPr>
        <xdr:cNvSpPr txBox="1"/>
      </xdr:nvSpPr>
      <xdr:spPr>
        <a:xfrm>
          <a:off x="0" y="5314950"/>
          <a:ext cx="11696700" cy="97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0.52 = NS)</a:t>
          </a:r>
        </a:p>
        <a:p>
          <a:r>
            <a:rPr lang="en-US" sz="1100"/>
            <a:t>Low vs Medium no drastic change in % removal performance.</a:t>
          </a:r>
        </a:p>
        <a:p>
          <a:r>
            <a:rPr lang="en-US" sz="1100" b="1">
              <a:solidFill>
                <a:sysClr val="windowText" lastClr="000000"/>
              </a:solidFill>
            </a:rPr>
            <a:t>Select: </a:t>
          </a:r>
          <a:r>
            <a:rPr lang="en-US" sz="1100" b="0">
              <a:solidFill>
                <a:sysClr val="windowText" lastClr="000000"/>
              </a:solidFill>
            </a:rPr>
            <a:t>Low HLR best performance (51% removal)</a:t>
          </a:r>
          <a:r>
            <a:rPr lang="en-US" sz="1100" b="0" baseline="0">
              <a:solidFill>
                <a:sysClr val="windowText" lastClr="000000"/>
              </a:solidFill>
            </a:rPr>
            <a:t>, however,</a:t>
          </a:r>
          <a:r>
            <a:rPr lang="en-US" sz="1100" b="0">
              <a:solidFill>
                <a:sysClr val="windowText" lastClr="000000"/>
              </a:solidFill>
            </a:rPr>
            <a:t> </a:t>
          </a:r>
          <a:r>
            <a:rPr lang="en-US" sz="1100" b="1">
              <a:solidFill>
                <a:srgbClr val="FF0000"/>
              </a:solidFill>
            </a:rPr>
            <a:t>Medium HLR </a:t>
          </a:r>
          <a:r>
            <a:rPr lang="en-US" sz="1100">
              <a:solidFill>
                <a:srgbClr val="FF0000"/>
              </a:solidFill>
            </a:rPr>
            <a:t>optimal performance (27% removal) considering cost benefit</a:t>
          </a:r>
          <a:r>
            <a:rPr lang="en-US" sz="1100"/>
            <a:t>; High HLR worst performance (-19% avg removal) less time in unit. </a:t>
          </a:r>
        </a:p>
      </xdr:txBody>
    </xdr:sp>
    <xdr:clientData/>
  </xdr:twoCellAnchor>
  <xdr:twoCellAnchor>
    <xdr:from>
      <xdr:col>0</xdr:col>
      <xdr:colOff>0</xdr:colOff>
      <xdr:row>47</xdr:row>
      <xdr:rowOff>44450</xdr:rowOff>
    </xdr:from>
    <xdr:to>
      <xdr:col>2</xdr:col>
      <xdr:colOff>342900</xdr:colOff>
      <xdr:row>49</xdr:row>
      <xdr:rowOff>177800</xdr:rowOff>
    </xdr:to>
    <xdr:sp macro="" textlink="">
      <xdr:nvSpPr>
        <xdr:cNvPr id="4" name="TextBox 3">
          <a:extLst>
            <a:ext uri="{FF2B5EF4-FFF2-40B4-BE49-F238E27FC236}">
              <a16:creationId xmlns:a16="http://schemas.microsoft.com/office/drawing/2014/main" id="{79C9EECF-246C-4FA0-8DB8-D790D5DB488D}"/>
            </a:ext>
          </a:extLst>
        </xdr:cNvPr>
        <xdr:cNvSpPr txBox="1"/>
      </xdr:nvSpPr>
      <xdr:spPr>
        <a:xfrm>
          <a:off x="0" y="9588500"/>
          <a:ext cx="2946400" cy="527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5" name="TextBox 4">
          <a:extLst>
            <a:ext uri="{FF2B5EF4-FFF2-40B4-BE49-F238E27FC236}">
              <a16:creationId xmlns:a16="http://schemas.microsoft.com/office/drawing/2014/main" id="{1BFB4EF4-43B2-4EA9-9410-5A2A755010CF}"/>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6" name="TextBox 5">
          <a:extLst>
            <a:ext uri="{FF2B5EF4-FFF2-40B4-BE49-F238E27FC236}">
              <a16:creationId xmlns:a16="http://schemas.microsoft.com/office/drawing/2014/main" id="{36176972-E914-4CFF-8E58-2D67F6755B81}"/>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7" name="TextBox 6">
          <a:extLst>
            <a:ext uri="{FF2B5EF4-FFF2-40B4-BE49-F238E27FC236}">
              <a16:creationId xmlns:a16="http://schemas.microsoft.com/office/drawing/2014/main" id="{FD2C1F33-6F08-4FCF-89A1-B252A66E08B2}"/>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TP removal</a:t>
          </a:r>
          <a:r>
            <a:rPr lang="en-US" sz="1200" u="none" baseline="0"/>
            <a:t> from fertilizer runoff.</a:t>
          </a:r>
          <a:endParaRPr lang="en-US" sz="1100" u="none"/>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08860D-C919-403B-8F29-C588A0ACE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1D678B-6742-478C-8635-16EAA2D7D4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F87AFC2-743F-412E-8586-1342DDABD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A24A3FE-F376-4926-BF0B-8D13F22A2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C8C01AE-A2E7-49DF-8C25-C08EA0821F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2FADFD0-535B-462D-98CC-3AEB3C862E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66CF5F6-1A6C-4A5F-9E42-77E5CAA8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66DAC4-86D9-429C-A1D3-0B96E444E8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CE1E69-9DBB-4806-BFFD-94F95244F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7B02DB6-41E4-41CE-8585-1C7B14C96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8AE278B-92DA-4B11-AE54-3377B4F3B5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7C22B9A-4C95-4247-B1A0-D49C82CF49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C6819A5-F42B-45B4-AC2F-DC301ABFE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9D53EE84-E380-4BC2-8719-93F3B57DD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57D455-4672-4DAC-A837-60C85D0118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F07F33A-D173-4690-8D6F-9BBADFEC74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D3257A3-B6F8-4FC5-86A4-1C486B0CE1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BA08584-A938-4964-B07D-DEAAD8C101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660DE81-B0EE-4AD0-915B-61E020314B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A99EE23-102F-469C-B191-0BB2E5275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2FA64635-32F8-4BF7-8C54-75EF99AAC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DFF1553-EF21-4EF1-8062-8C451747E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368FA01-B3EE-4116-A3EC-CB35B8E32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2614F-91B8-4169-9400-963ED3F13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B5AF023-1A00-4086-B869-27D8B215E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15196D8-41F1-4DB8-873F-ECFC334330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71740D-1220-430E-98B9-A6D4F16C98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BACAEE43-67BB-4F30-AEF0-BB6BDE014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9CABEB3-663A-4C2A-85A9-6844D6231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20B78E-B42F-479E-BFA6-E403A22FB6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FFB5826-7144-49C1-A876-5D5AA5644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3AD67FE-ADBD-4886-86FF-E51F1D053D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11338BC-0359-4EB8-9597-BD958B99DA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BA5E51E-F940-4976-BF06-0BCAB727B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AC99A472-E846-4053-A082-6441B1AF6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89EC529-3568-48B6-92BA-08E08970D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743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856CBF-7526-48E0-B0E0-AD2A9FD0EA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73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23C3E7F-EEE0-4BA5-82E7-4B2723246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627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2354257-5B02-4AAA-860C-922F26ECA7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50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0EA8295-9456-4F13-ACE5-1355A30CB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744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A7A3EF-BCC1-4992-9200-027A47901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3D613BBB-8E76-4C5A-BC70-9B3600A52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122766</xdr:colOff>
      <xdr:row>83</xdr:row>
      <xdr:rowOff>76200</xdr:rowOff>
    </xdr:from>
    <xdr:to>
      <xdr:col>19</xdr:col>
      <xdr:colOff>347133</xdr:colOff>
      <xdr:row>101</xdr:row>
      <xdr:rowOff>190500</xdr:rowOff>
    </xdr:to>
    <xdr:graphicFrame macro="">
      <xdr:nvGraphicFramePr>
        <xdr:cNvPr id="11" name="Chart 10">
          <a:extLst>
            <a:ext uri="{FF2B5EF4-FFF2-40B4-BE49-F238E27FC236}">
              <a16:creationId xmlns:a16="http://schemas.microsoft.com/office/drawing/2014/main" id="{8E761FBB-DEF7-E523-0B55-7E88F2B46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E69F98C-398E-43DC-B195-80797470DE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E135D2-9ABA-474D-9CCB-F85E39DF2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48C05-540C-40F6-B69F-16281347BD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A3B15BB-021D-463E-AE84-8008D9FC45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78518EE-6DA8-4F08-B9DA-AB368EF905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E33546A-2602-4463-87BD-71A211FD3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1490AB0-9ABE-419C-A05A-7F1BA56DF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4E4E20-08AB-41D3-808C-DBB3883B6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CA58653-15B9-4544-B1E7-B010D82857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270653F-EE1B-4981-BE40-B2C1608ED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25D5C6-9A9C-4A8C-8EF7-FE225DBD6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8C98FBC-1D3D-450E-BD3F-C8C4C890DB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D12F857-293B-46C6-820D-F739E3BC63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3103175-3ABB-4BAE-8CEC-0C04E0FF9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932D48-8B97-4EA3-9DAF-8B963FEDA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A01F6DB-5319-4ACB-B103-65EA8C13E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FF9E50C-8D4F-4EF5-A097-E78713E29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2318955-6655-415A-8432-2BCF010FBF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1214B8C-767A-4FBB-A914-157768CBE1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2709B38-F445-4DBE-BBC8-97D53DC98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59116ED3-3093-4500-9018-B12B7984F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D12B9B-6547-44B4-9218-392A13016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97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66297F-F6E6-4D92-B588-D4D0E1A972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127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B2F23B3-5D0B-4239-BAE3-628807CEC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81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1DB31F8-3D30-44DC-8849-B969566D7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604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D3773B6-B5BD-419B-8528-91BB68E04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98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CEF0AF1-2A23-4186-A43F-BDA7DFB9E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3F2A874-E2E3-4BC5-A0DC-93368DDD6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F30A96-0A8B-4854-B821-1B4F101A94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74399" y="93133"/>
              <a:ext cx="4912785" cy="313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A3FCF8A-30F0-48C4-9084-95DE4168E1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7399" y="0"/>
              <a:ext cx="5293783"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FFE4ADA-93D5-443C-93A3-056B33AE86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62757" y="3352799"/>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48BE5CA-FB53-4A52-92D8-0CEFF30CD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5025" y="3341158"/>
              <a:ext cx="4981576" cy="2600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74190FC-6302-4E3A-86C6-CB01831FC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74401" y="6229350"/>
              <a:ext cx="4972051"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DD55940-E8AA-4360-9305-FA70F0241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200775"/>
              <a:ext cx="4981576"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F460234D-E059-4505-AFAC-584DA94D9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luan\Box%20Sync\Bioretention_Ergas\Flow%20rate%20data%20+%20porosity.xlsx" TargetMode="External"/><Relationship Id="rId1" Type="http://schemas.openxmlformats.org/officeDocument/2006/relationships/externalLinkPath" Target="/Users/nluan/Box%20Sync/Bioretention_Ergas/Flow%20rate%20data%20+%20poros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w rate 6-14"/>
      <sheetName val="flow rate 4-19"/>
      <sheetName val="flow rate 3-29"/>
      <sheetName val="Porosity test and HRT"/>
      <sheetName val="HLR of % area"/>
      <sheetName val="Porosity test- STRMIX &amp; GRAVEL"/>
      <sheetName val="Flow rate data from nusrat"/>
      <sheetName val="flow rate data 8-10"/>
      <sheetName val="MT + NR Constant head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5">
          <cell r="Y25">
            <v>1.5564240363636364</v>
          </cell>
        </row>
      </sheetData>
      <sheetData sheetId="8"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7AE5A6-49ED-4968-AC99-BA532C345976}" name="Table2" displayName="Table2" ref="A1:Y379" totalsRowShown="0" headerRowDxfId="29" dataDxfId="28" tableBorderDxfId="27">
  <autoFilter ref="A1:Y379" xr:uid="{D97AE5A6-49ED-4968-AC99-BA532C345976}"/>
  <tableColumns count="25">
    <tableColumn id="1" xr3:uid="{1808A3E4-9B4F-42AA-8837-48E7C2187341}" name="Event" dataDxfId="26"/>
    <tableColumn id="2" xr3:uid="{25750040-0B99-493E-A523-9E49FC4A20BD}" name="Date" dataDxfId="25"/>
    <tableColumn id="3" xr3:uid="{C97AF691-AC7E-45E4-8721-0148F7A16124}" name="HLR" dataDxfId="24"/>
    <tableColumn id="4" xr3:uid="{777A47E6-8BD2-4433-9A37-609C3351ED9E}" name="Vial ID" dataDxfId="23"/>
    <tableColumn id="5" xr3:uid="{414C2A27-ACC6-4F22-8903-D6C4C02640E5}" name="Name" dataDxfId="22"/>
    <tableColumn id="6" xr3:uid="{576F1EA6-049E-44DD-908C-5CE1416D6E5B}" name="Tank ID" dataDxfId="21">
      <calculatedColumnFormula>MID(E2, SEARCH(" ", E2) + 1, LEN(E2))</calculatedColumnFormula>
    </tableColumn>
    <tableColumn id="25" xr3:uid="{B611C1D0-201E-41A4-B15F-757474EDFBE4}" name="Configuration ID" dataDxfId="20">
      <calculatedColumnFormula>IFERROR(INDEX('Date Key'!$I$2:$I$19, MATCH(B2,'Date Key'!$B$2:$B$19, 0)), "")</calculatedColumnFormula>
    </tableColumn>
    <tableColumn id="7" xr3:uid="{F19E6927-0779-4738-AB36-F51BA0A202E8}" name="Elapsed Time after first sample (min)" dataDxfId="19"/>
    <tableColumn id="8" xr3:uid="{D590BC38-F22D-4507-ABCE-529CA980F906}" name="NH4-N" dataDxfId="18"/>
    <tableColumn id="9" xr3:uid="{3D20D97C-0CC7-43F9-A2CA-3554C41332D6}" name="NO2-N" dataDxfId="17"/>
    <tableColumn id="10" xr3:uid="{3FFB744C-4D24-43B3-9AC7-2605CC04540D}" name="NO3-N" dataDxfId="16"/>
    <tableColumn id="11" xr3:uid="{6B964F9C-4A20-4FC8-AE38-D2A7E1C2FD0B}" name="PO4-P" dataDxfId="15"/>
    <tableColumn id="12" xr3:uid="{5B7FB31B-EB91-4E8E-83BE-3EB0132E8B10}" name="SO4" dataDxfId="14"/>
    <tableColumn id="13" xr3:uid="{B933E02B-9BF5-435A-96F4-002D2E0F194F}" name="in org TN" dataDxfId="13"/>
    <tableColumn id="14" xr3:uid="{0DFE3E5A-6402-4B92-89B1-D474D3C3D0A9}" name="DO" dataDxfId="12"/>
    <tableColumn id="15" xr3:uid="{F0202FA9-4C6E-4FE6-A37A-6D6EC1A1913C}" name="Starting pH" dataDxfId="11"/>
    <tableColumn id="16" xr3:uid="{A5EF455A-97FC-462D-B04E-DF20678CD469}" name="ALK mgCaCO3/L" dataDxfId="10"/>
    <tableColumn id="17" xr3:uid="{FD76CD70-DF63-40D1-8761-AA73B362F428}" name="COD at 420" dataDxfId="9"/>
    <tableColumn id="18" xr3:uid="{C664E09C-4039-4CB3-AC94-33441D40C299}" name="TP mg P /L" dataDxfId="8"/>
    <tableColumn id="19" xr3:uid="{224AB2B5-8216-4044-A524-B4168181700A}" name="Sampling Point" dataDxfId="7">
      <calculatedColumnFormula>IFERROR(INDEX($AB$3:$AB$5, MATCH(F2, $AA$3:$AA$5, 0)), "")</calculatedColumnFormula>
    </tableColumn>
    <tableColumn id="20" xr3:uid="{CDB9542B-3C96-4F70-8072-429F2C07373F}" name="Weir water?" dataDxfId="6">
      <calculatedColumnFormula>IFERROR(INDEX('Date Key'!$G$2:$G$19, MATCH(B2,'Date Key'!$B$2:$B$19, 0)), "")</calculatedColumnFormula>
    </tableColumn>
    <tableColumn id="21" xr3:uid="{A7C15360-6D02-409D-8A80-50564309BFEB}" name="Outlet?" dataDxfId="5"/>
    <tableColumn id="22" xr3:uid="{0D692854-322B-4461-B5C9-A5EA50E710DC}" name="Plant?" dataDxfId="4"/>
    <tableColumn id="23" xr3:uid="{829E7966-82B3-4A24-A02C-63C968397304}" name="HLR cm/min" dataDxfId="3">
      <calculatedColumnFormula>IFERROR(INDEX($AB$8:$AB$10, MATCH(C2, $AA$8:$AA$10, 0)), "")</calculatedColumnFormula>
    </tableColumn>
    <tableColumn id="24" xr3:uid="{BB92EEFC-E7A7-4738-85E1-2A440D043FAA}" name="Estimated % area covered" dataDxfId="2">
      <calculatedColumnFormula>IFERROR(INDEX($AC$8:$AC$10, MATCH(C2, $AA$8:$AA$10, 0)), "")</calculatedColumnFormula>
    </tableColumn>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SummerResearchFDACSprojectGRP/Shared%20Documents"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A6A8-A1C7-4FD6-AA7A-CB8E776AF273}">
  <sheetPr codeName="Sheet1"/>
  <dimension ref="A1:D25"/>
  <sheetViews>
    <sheetView zoomScale="90" zoomScaleNormal="90" workbookViewId="0">
      <selection activeCell="B28" sqref="B28"/>
    </sheetView>
  </sheetViews>
  <sheetFormatPr defaultRowHeight="15.5" x14ac:dyDescent="0.35"/>
  <cols>
    <col min="1" max="1" width="27.1640625" customWidth="1"/>
    <col min="2" max="2" width="68.33203125" customWidth="1"/>
    <col min="3" max="3" width="12.6640625" bestFit="1" customWidth="1"/>
    <col min="4" max="4" width="71.5" bestFit="1" customWidth="1"/>
  </cols>
  <sheetData>
    <row r="1" spans="1:4" ht="23.5" x14ac:dyDescent="0.55000000000000004">
      <c r="A1" s="37" t="s">
        <v>451</v>
      </c>
      <c r="B1" s="38"/>
    </row>
    <row r="2" spans="1:4" ht="18.5" x14ac:dyDescent="0.45">
      <c r="A2" s="39" t="s">
        <v>446</v>
      </c>
      <c r="B2" s="39" t="s">
        <v>385</v>
      </c>
      <c r="C2" s="39" t="s">
        <v>478</v>
      </c>
      <c r="D2" s="39" t="s">
        <v>372</v>
      </c>
    </row>
    <row r="3" spans="1:4" x14ac:dyDescent="0.35">
      <c r="A3" s="53" t="s">
        <v>470</v>
      </c>
      <c r="B3" s="26" t="s">
        <v>682</v>
      </c>
      <c r="D3" t="s">
        <v>480</v>
      </c>
    </row>
    <row r="4" spans="1:4" x14ac:dyDescent="0.35">
      <c r="A4" s="53" t="s">
        <v>674</v>
      </c>
      <c r="B4" s="26" t="s">
        <v>675</v>
      </c>
      <c r="D4" t="s">
        <v>676</v>
      </c>
    </row>
    <row r="5" spans="1:4" x14ac:dyDescent="0.35">
      <c r="A5" s="54" t="s">
        <v>448</v>
      </c>
      <c r="B5" s="26" t="s">
        <v>449</v>
      </c>
      <c r="D5" t="s">
        <v>481</v>
      </c>
    </row>
    <row r="6" spans="1:4" x14ac:dyDescent="0.35">
      <c r="A6" s="54" t="s">
        <v>677</v>
      </c>
      <c r="B6" s="26" t="s">
        <v>681</v>
      </c>
      <c r="D6" t="s">
        <v>678</v>
      </c>
    </row>
    <row r="7" spans="1:4" x14ac:dyDescent="0.35">
      <c r="A7" s="54" t="s">
        <v>526</v>
      </c>
      <c r="B7" s="26" t="s">
        <v>680</v>
      </c>
      <c r="D7" t="s">
        <v>679</v>
      </c>
    </row>
    <row r="8" spans="1:4" x14ac:dyDescent="0.35">
      <c r="A8" s="54" t="s">
        <v>447</v>
      </c>
      <c r="B8" s="26" t="s">
        <v>484</v>
      </c>
      <c r="C8" s="35" t="s">
        <v>450</v>
      </c>
      <c r="D8" t="s">
        <v>452</v>
      </c>
    </row>
    <row r="9" spans="1:4" x14ac:dyDescent="0.35">
      <c r="A9" s="54" t="s">
        <v>469</v>
      </c>
      <c r="B9" s="26" t="s">
        <v>520</v>
      </c>
      <c r="D9" t="s">
        <v>518</v>
      </c>
    </row>
    <row r="10" spans="1:4" x14ac:dyDescent="0.35">
      <c r="A10" s="54" t="s">
        <v>477</v>
      </c>
      <c r="B10" s="26" t="s">
        <v>523</v>
      </c>
      <c r="D10" t="s">
        <v>482</v>
      </c>
    </row>
    <row r="11" spans="1:4" x14ac:dyDescent="0.35">
      <c r="A11" s="54" t="s">
        <v>514</v>
      </c>
      <c r="B11" s="26" t="s">
        <v>516</v>
      </c>
      <c r="D11" t="s">
        <v>524</v>
      </c>
    </row>
    <row r="12" spans="1:4" x14ac:dyDescent="0.35">
      <c r="A12" s="35" t="s">
        <v>515</v>
      </c>
      <c r="B12" s="26" t="s">
        <v>517</v>
      </c>
      <c r="D12" t="s">
        <v>525</v>
      </c>
    </row>
    <row r="13" spans="1:4" hidden="1" x14ac:dyDescent="0.35">
      <c r="A13" s="80" t="s">
        <v>17</v>
      </c>
    </row>
    <row r="14" spans="1:4" hidden="1" x14ac:dyDescent="0.35">
      <c r="A14" s="80" t="s">
        <v>18</v>
      </c>
    </row>
    <row r="15" spans="1:4" hidden="1" x14ac:dyDescent="0.35">
      <c r="A15" s="80" t="s">
        <v>19</v>
      </c>
    </row>
    <row r="16" spans="1:4" hidden="1" x14ac:dyDescent="0.35">
      <c r="A16" s="80" t="s">
        <v>20</v>
      </c>
    </row>
    <row r="17" spans="1:1" hidden="1" x14ac:dyDescent="0.35">
      <c r="A17" s="80" t="s">
        <v>21</v>
      </c>
    </row>
    <row r="18" spans="1:1" hidden="1" x14ac:dyDescent="0.35">
      <c r="A18" s="80" t="s">
        <v>319</v>
      </c>
    </row>
    <row r="19" spans="1:1" hidden="1" x14ac:dyDescent="0.35">
      <c r="A19" s="80" t="s">
        <v>23</v>
      </c>
    </row>
    <row r="20" spans="1:1" hidden="1" x14ac:dyDescent="0.35">
      <c r="A20" s="80" t="s">
        <v>322</v>
      </c>
    </row>
    <row r="21" spans="1:1" hidden="1" x14ac:dyDescent="0.35">
      <c r="A21" s="80" t="s">
        <v>531</v>
      </c>
    </row>
    <row r="22" spans="1:1" hidden="1" x14ac:dyDescent="0.35">
      <c r="A22" s="80" t="s">
        <v>321</v>
      </c>
    </row>
    <row r="23" spans="1:1" hidden="1" x14ac:dyDescent="0.35">
      <c r="A23" s="80" t="s">
        <v>479</v>
      </c>
    </row>
    <row r="25" spans="1:1" x14ac:dyDescent="0.35">
      <c r="A25" s="21" t="s">
        <v>519</v>
      </c>
    </row>
  </sheetData>
  <phoneticPr fontId="10" type="noConversion"/>
  <hyperlinks>
    <hyperlink ref="A5" location="'Date Key'!A1" display="Date Key" xr:uid="{A1E19530-7CA5-4843-AA81-7BFE526AF837}"/>
    <hyperlink ref="A8" location="'Master Data Sheet'!A1" display="Master Data Sheet" xr:uid="{CA8D56A2-7EA8-417F-A7B5-608C8CBDCCBF}"/>
    <hyperlink ref="A9" location="'Organized Data'!A1" display="Organized Data" xr:uid="{2328952B-7E06-4A30-86A5-4F0E035D50CF}"/>
    <hyperlink ref="A11" location="'ANOVA TIN'!A1" display="ANOVA TIN" xr:uid="{E8AA4D1B-FC2D-4810-97E2-0FA907BFB4CA}"/>
    <hyperlink ref="C8" r:id="rId1" xr:uid="{6548E539-B09A-4DD3-9662-86E8812D0881}"/>
    <hyperlink ref="A3" location="'Summary Report'!A1" display="Summary Report" xr:uid="{21897B4A-312F-4D33-9332-822C2B99347C}"/>
    <hyperlink ref="A10" location="'ANOVA Data'!L24" display="ANOVA Data" xr:uid="{0204B755-E82C-496D-873E-A03AE2725D99}"/>
    <hyperlink ref="A12" location="'ANOVA TP'!A1" display="ANOVA TP" xr:uid="{F35ED26E-6E5F-43C4-A3D9-4590FDF2F3A2}"/>
    <hyperlink ref="A4" location="Calculations!G9" display="Calculations" xr:uid="{88EC0827-CCF1-4637-AD31-2A14BB64566B}"/>
    <hyperlink ref="A6" location="Figures!AB6" display="Figures" xr:uid="{0D0A6AE0-63E2-47E0-BEC1-948C0B5F0451}"/>
    <hyperlink ref="A7" location="Tables!A1" display="Tables" xr:uid="{91FAD03A-7AC0-4950-87C5-1E12B0393BC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F692-5EF5-471C-904E-CFF4A08F58C2}">
  <sheetPr codeName="Sheet2">
    <tabColor rgb="FFFFFF00"/>
  </sheetPr>
  <dimension ref="A1:P25"/>
  <sheetViews>
    <sheetView zoomScale="85" zoomScaleNormal="85" workbookViewId="0">
      <selection activeCell="AA22" sqref="AA22"/>
    </sheetView>
  </sheetViews>
  <sheetFormatPr defaultRowHeight="15.5" x14ac:dyDescent="0.35"/>
  <cols>
    <col min="1" max="1" width="5" customWidth="1"/>
    <col min="2" max="2" width="4.4140625" customWidth="1"/>
    <col min="3" max="3" width="5.4140625" customWidth="1"/>
    <col min="4" max="4" width="4.4140625" customWidth="1"/>
    <col min="5" max="5" width="5.08203125" customWidth="1"/>
    <col min="7" max="7" width="11" customWidth="1"/>
    <col min="8" max="8" width="10.58203125" customWidth="1"/>
    <col min="9" max="9" width="11.1640625" customWidth="1"/>
    <col min="10" max="10" width="10.25" customWidth="1"/>
    <col min="11" max="11" width="11.9140625" customWidth="1"/>
    <col min="12" max="12" width="11.6640625" customWidth="1"/>
    <col min="13" max="13" width="11" customWidth="1"/>
    <col min="14" max="14" width="11.5" customWidth="1"/>
    <col min="15" max="15" width="9" customWidth="1"/>
    <col min="16" max="16" width="8.4140625" bestFit="1" customWidth="1"/>
  </cols>
  <sheetData>
    <row r="1" spans="1:15" x14ac:dyDescent="0.35">
      <c r="A1" s="93"/>
      <c r="B1" s="93"/>
      <c r="C1" s="93"/>
      <c r="D1" s="93"/>
      <c r="E1" s="93"/>
    </row>
    <row r="2" spans="1:15" ht="23.5" customHeight="1" x14ac:dyDescent="0.35">
      <c r="A2" s="93"/>
      <c r="B2" s="93"/>
      <c r="C2" s="93"/>
      <c r="D2" s="93"/>
      <c r="E2" s="93"/>
    </row>
    <row r="3" spans="1:15" ht="24.5" customHeight="1" x14ac:dyDescent="0.35">
      <c r="A3" s="93"/>
      <c r="B3" s="93"/>
      <c r="C3" s="95" t="s">
        <v>578</v>
      </c>
      <c r="D3" s="93"/>
      <c r="E3" s="93"/>
    </row>
    <row r="4" spans="1:15" ht="19" customHeight="1" x14ac:dyDescent="0.35">
      <c r="A4" s="93"/>
      <c r="B4" s="93"/>
      <c r="C4" s="93"/>
      <c r="D4" s="93"/>
      <c r="E4" s="93"/>
    </row>
    <row r="5" spans="1:15" ht="22" customHeight="1" x14ac:dyDescent="0.35">
      <c r="A5" s="94" t="s">
        <v>568</v>
      </c>
      <c r="B5" s="93"/>
      <c r="C5" s="93"/>
      <c r="D5" s="93"/>
      <c r="E5" s="93"/>
    </row>
    <row r="8" spans="1:15" x14ac:dyDescent="0.35">
      <c r="M8" s="132"/>
    </row>
    <row r="9" spans="1:15" ht="46.5" x14ac:dyDescent="0.35">
      <c r="G9" s="138" t="s">
        <v>616</v>
      </c>
      <c r="H9" s="139" t="s">
        <v>570</v>
      </c>
      <c r="I9" s="138" t="s">
        <v>617</v>
      </c>
      <c r="J9" s="140" t="s">
        <v>570</v>
      </c>
      <c r="K9" s="18" t="s">
        <v>577</v>
      </c>
      <c r="L9" s="18" t="s">
        <v>615</v>
      </c>
      <c r="N9" s="18"/>
    </row>
    <row r="10" spans="1:15" x14ac:dyDescent="0.35">
      <c r="G10" s="133">
        <v>44</v>
      </c>
      <c r="H10" t="s">
        <v>569</v>
      </c>
      <c r="I10" s="133">
        <v>12</v>
      </c>
      <c r="J10" s="134" t="s">
        <v>571</v>
      </c>
      <c r="K10" s="110">
        <v>0.01</v>
      </c>
      <c r="L10">
        <f>$I$12*K10</f>
        <v>4856400</v>
      </c>
    </row>
    <row r="11" spans="1:15" x14ac:dyDescent="0.35">
      <c r="G11" s="133">
        <f>G10/1000</f>
        <v>4.3999999999999997E-2</v>
      </c>
      <c r="H11" t="s">
        <v>573</v>
      </c>
      <c r="I11" s="133">
        <f>I10*4047</f>
        <v>48564</v>
      </c>
      <c r="J11" s="134" t="s">
        <v>572</v>
      </c>
      <c r="K11" s="110">
        <v>2.5000000000000001E-2</v>
      </c>
      <c r="L11">
        <f t="shared" ref="L11" si="0">$I$12*K11</f>
        <v>12141000</v>
      </c>
    </row>
    <row r="12" spans="1:15" x14ac:dyDescent="0.35">
      <c r="G12" s="133">
        <f>G11*(100^3)</f>
        <v>44000</v>
      </c>
      <c r="H12" t="s">
        <v>576</v>
      </c>
      <c r="I12" s="142">
        <f>I11*(100^2)</f>
        <v>485640000</v>
      </c>
      <c r="J12" s="134" t="s">
        <v>574</v>
      </c>
      <c r="K12" s="110">
        <v>0.05</v>
      </c>
      <c r="L12">
        <f>$I$12*K12</f>
        <v>24282000</v>
      </c>
    </row>
    <row r="13" spans="1:15" x14ac:dyDescent="0.35">
      <c r="G13" s="135">
        <f>G12*60</f>
        <v>2640000</v>
      </c>
      <c r="H13" s="136" t="s">
        <v>575</v>
      </c>
      <c r="I13" s="135"/>
      <c r="J13" s="137"/>
    </row>
    <row r="15" spans="1:15" x14ac:dyDescent="0.35">
      <c r="G15" t="s">
        <v>671</v>
      </c>
    </row>
    <row r="16" spans="1:15" ht="46.5" x14ac:dyDescent="0.35">
      <c r="G16" s="18" t="s">
        <v>665</v>
      </c>
      <c r="H16" s="18" t="s">
        <v>611</v>
      </c>
      <c r="I16" s="18" t="s">
        <v>609</v>
      </c>
      <c r="J16" s="18" t="s">
        <v>610</v>
      </c>
      <c r="K16" s="18" t="s">
        <v>669</v>
      </c>
      <c r="L16" s="18" t="s">
        <v>670</v>
      </c>
      <c r="M16" s="18" t="s">
        <v>606</v>
      </c>
      <c r="N16" s="18" t="s">
        <v>605</v>
      </c>
      <c r="O16" s="18" t="s">
        <v>668</v>
      </c>
    </row>
    <row r="17" spans="7:16" x14ac:dyDescent="0.35">
      <c r="G17" t="s">
        <v>5</v>
      </c>
      <c r="H17">
        <v>0.54</v>
      </c>
      <c r="I17">
        <v>0.61</v>
      </c>
      <c r="J17">
        <v>0.61</v>
      </c>
      <c r="K17">
        <f>I17*J17</f>
        <v>0.37209999999999999</v>
      </c>
      <c r="L17">
        <f>K17*(10000)</f>
        <v>3721</v>
      </c>
      <c r="M17" s="117">
        <f>H17*I17*J17</f>
        <v>0.200934</v>
      </c>
      <c r="N17" s="109">
        <f>M17*(1000000)</f>
        <v>200934</v>
      </c>
      <c r="O17" s="109">
        <f>N17/1000</f>
        <v>200.934</v>
      </c>
    </row>
    <row r="18" spans="7:16" x14ac:dyDescent="0.35">
      <c r="G18" t="s">
        <v>9</v>
      </c>
      <c r="H18">
        <v>0.79</v>
      </c>
      <c r="I18">
        <v>0.61</v>
      </c>
      <c r="J18">
        <v>0.61</v>
      </c>
      <c r="K18">
        <f>I18*J18</f>
        <v>0.37209999999999999</v>
      </c>
      <c r="L18">
        <f>K18*(10000)</f>
        <v>3721</v>
      </c>
      <c r="M18" s="117">
        <f>H18*I18*J18</f>
        <v>0.29395899999999997</v>
      </c>
      <c r="N18" s="109">
        <f>M18*(1000000)</f>
        <v>293958.99999999994</v>
      </c>
      <c r="O18" s="109">
        <f>N18/1000</f>
        <v>293.95899999999995</v>
      </c>
    </row>
    <row r="22" spans="7:16" ht="46.5" x14ac:dyDescent="0.35">
      <c r="G22" s="18" t="s">
        <v>11</v>
      </c>
      <c r="H22" s="18" t="s">
        <v>604</v>
      </c>
      <c r="I22" s="18" t="s">
        <v>662</v>
      </c>
      <c r="J22" s="18" t="s">
        <v>666</v>
      </c>
      <c r="K22" s="18" t="s">
        <v>667</v>
      </c>
      <c r="L22" s="19" t="s">
        <v>672</v>
      </c>
      <c r="M22" s="19" t="s">
        <v>673</v>
      </c>
    </row>
    <row r="23" spans="7:16" x14ac:dyDescent="0.35">
      <c r="G23" s="14">
        <f>$G$13/($I$12*K10)</f>
        <v>0.54361255250803064</v>
      </c>
      <c r="H23" s="109">
        <f>G23*$L$17</f>
        <v>2022.7823078823819</v>
      </c>
      <c r="I23" s="1">
        <f>H23/1000</f>
        <v>2.0227823078823821</v>
      </c>
      <c r="J23" s="1">
        <f>$N$17/H23</f>
        <v>99.335454545454553</v>
      </c>
      <c r="K23" s="1">
        <f>$N$18/H23</f>
        <v>145.3240909090909</v>
      </c>
      <c r="L23" s="1">
        <f>$N$17/H23/60</f>
        <v>1.6555909090909091</v>
      </c>
      <c r="M23" s="1">
        <f>$N$18/H23/60</f>
        <v>2.4220681818181817</v>
      </c>
      <c r="O23" t="s">
        <v>607</v>
      </c>
      <c r="P23" s="26" t="s">
        <v>663</v>
      </c>
    </row>
    <row r="24" spans="7:16" x14ac:dyDescent="0.35">
      <c r="G24" s="14">
        <f>$G$13/($I$12*K11)</f>
        <v>0.21744502100321225</v>
      </c>
      <c r="H24" s="109">
        <f>G24*$L$17</f>
        <v>809.11292315295282</v>
      </c>
      <c r="I24" s="1">
        <f t="shared" ref="I24:I25" si="1">H24/1000</f>
        <v>0.8091129231529528</v>
      </c>
      <c r="J24" s="1">
        <f>$N$17/H24</f>
        <v>248.33863636363637</v>
      </c>
      <c r="K24" s="1">
        <f>$N$18/H24</f>
        <v>363.31022727272722</v>
      </c>
      <c r="L24" s="1">
        <f t="shared" ref="L24:L25" si="2">$N$17/H24/60</f>
        <v>4.1389772727272724</v>
      </c>
      <c r="M24" s="1">
        <f t="shared" ref="M24:M25" si="3">$N$18/H24/60</f>
        <v>6.0551704545454532</v>
      </c>
      <c r="O24" t="s">
        <v>608</v>
      </c>
      <c r="P24" s="141" t="s">
        <v>664</v>
      </c>
    </row>
    <row r="25" spans="7:16" x14ac:dyDescent="0.35">
      <c r="G25" s="14">
        <f>$G$13/($I$12*K12)</f>
        <v>0.10872251050160613</v>
      </c>
      <c r="H25" s="109">
        <f>G25*$L$17</f>
        <v>404.55646157647641</v>
      </c>
      <c r="I25" s="1">
        <f t="shared" si="1"/>
        <v>0.4045564615764764</v>
      </c>
      <c r="J25" s="1">
        <f>$N$17/H25</f>
        <v>496.67727272727274</v>
      </c>
      <c r="K25" s="1">
        <f>$N$18/H25</f>
        <v>726.62045454545444</v>
      </c>
      <c r="L25" s="1">
        <f t="shared" si="2"/>
        <v>8.2779545454545449</v>
      </c>
      <c r="M25" s="1">
        <f t="shared" si="3"/>
        <v>12.110340909090906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4C77-61A8-F847-85BF-3D2F4726F8C6}">
  <sheetPr codeName="Sheet3">
    <tabColor rgb="FFFFFF00"/>
  </sheetPr>
  <dimension ref="A1:L71"/>
  <sheetViews>
    <sheetView zoomScale="75" zoomScaleNormal="75" workbookViewId="0">
      <selection activeCell="L33" sqref="L33"/>
    </sheetView>
  </sheetViews>
  <sheetFormatPr defaultColWidth="11" defaultRowHeight="15.5" x14ac:dyDescent="0.35"/>
  <cols>
    <col min="3" max="3" width="15.25" customWidth="1"/>
    <col min="4" max="6" width="15.33203125" customWidth="1"/>
    <col min="8" max="8" width="11.58203125" customWidth="1"/>
    <col min="9" max="9" width="12" bestFit="1" customWidth="1"/>
    <col min="10" max="10" width="12.58203125" customWidth="1"/>
    <col min="11" max="11" width="14.5" bestFit="1" customWidth="1"/>
    <col min="12" max="12" width="126.9140625" bestFit="1" customWidth="1"/>
    <col min="13" max="13" width="15.75" bestFit="1" customWidth="1"/>
  </cols>
  <sheetData>
    <row r="1" spans="1:12" ht="46" customHeight="1" x14ac:dyDescent="0.35">
      <c r="A1" s="20" t="s">
        <v>371</v>
      </c>
      <c r="B1" s="20" t="s">
        <v>0</v>
      </c>
      <c r="C1" s="20" t="s">
        <v>1</v>
      </c>
      <c r="D1" s="20" t="s">
        <v>2</v>
      </c>
      <c r="E1" s="19" t="s">
        <v>612</v>
      </c>
      <c r="F1" s="19" t="s">
        <v>613</v>
      </c>
      <c r="G1" s="20" t="s">
        <v>3</v>
      </c>
      <c r="H1" s="20" t="s">
        <v>368</v>
      </c>
      <c r="I1" s="20" t="s">
        <v>433</v>
      </c>
      <c r="L1" s="20" t="s">
        <v>522</v>
      </c>
    </row>
    <row r="2" spans="1:12" ht="15.5" customHeight="1" x14ac:dyDescent="0.35">
      <c r="A2" s="18">
        <v>1</v>
      </c>
      <c r="B2" s="66">
        <v>45175</v>
      </c>
      <c r="C2" s="63" t="s">
        <v>4</v>
      </c>
      <c r="D2" s="63" t="s">
        <v>5</v>
      </c>
      <c r="E2" s="11">
        <f t="shared" ref="E2:E10" si="0">$D$51/F25</f>
        <v>496.67727272727274</v>
      </c>
      <c r="F2" s="11">
        <f t="shared" ref="F2:F10" si="1">$D$51/F25</f>
        <v>496.67727272727274</v>
      </c>
      <c r="G2" s="63" t="s">
        <v>15</v>
      </c>
      <c r="H2" s="63" t="s">
        <v>15</v>
      </c>
      <c r="I2" s="18" cm="1">
        <f t="array" ref="I2">IFERROR(INDEX($A$57:$A$62, MATCH(1, ($B$57:$B$62=C2) * ($C$57:$C$62=D2) * ($D$57:$D$62=H2), 0)), "")</f>
        <v>1</v>
      </c>
      <c r="L2" s="64"/>
    </row>
    <row r="3" spans="1:12" ht="46.5" x14ac:dyDescent="0.35">
      <c r="A3" s="68">
        <v>2</v>
      </c>
      <c r="B3" s="67">
        <v>45181</v>
      </c>
      <c r="C3" s="71" t="s">
        <v>4</v>
      </c>
      <c r="D3" s="71" t="s">
        <v>5</v>
      </c>
      <c r="E3" s="11">
        <f t="shared" si="0"/>
        <v>496.67727272727274</v>
      </c>
      <c r="F3" s="11">
        <f t="shared" si="1"/>
        <v>496.67727272727274</v>
      </c>
      <c r="G3" s="71" t="s">
        <v>15</v>
      </c>
      <c r="H3" s="71" t="s">
        <v>15</v>
      </c>
      <c r="I3" s="68" cm="1">
        <f t="array" ref="I3">IFERROR(INDEX($A$57:$A$62, MATCH(1, ($B$57:$B$62=C3) * ($C$57:$C$62=D3) * ($D$57:$D$62=H3), 0)), "")</f>
        <v>1</v>
      </c>
      <c r="L3" s="62" t="s">
        <v>367</v>
      </c>
    </row>
    <row r="4" spans="1:12" x14ac:dyDescent="0.35">
      <c r="A4" s="18">
        <v>3</v>
      </c>
      <c r="B4" s="66">
        <v>45195</v>
      </c>
      <c r="C4" s="63" t="s">
        <v>4</v>
      </c>
      <c r="D4" s="63" t="s">
        <v>5</v>
      </c>
      <c r="E4" s="11">
        <f t="shared" si="0"/>
        <v>496.67727272727274</v>
      </c>
      <c r="F4" s="11">
        <f t="shared" si="1"/>
        <v>496.67727272727274</v>
      </c>
      <c r="G4" s="63" t="s">
        <v>15</v>
      </c>
      <c r="H4" s="63" t="s">
        <v>15</v>
      </c>
      <c r="I4" s="18" cm="1">
        <f t="array" ref="I4">IFERROR(INDEX($A$57:$A$62, MATCH(1, ($B$57:$B$62=C4) * ($C$57:$C$62=D4) * ($D$57:$D$62=H4), 0)), "")</f>
        <v>1</v>
      </c>
      <c r="L4" s="62"/>
    </row>
    <row r="5" spans="1:12" ht="15.5" customHeight="1" x14ac:dyDescent="0.35">
      <c r="A5" s="18">
        <v>4</v>
      </c>
      <c r="B5" s="66">
        <v>45217</v>
      </c>
      <c r="C5" s="63" t="s">
        <v>6</v>
      </c>
      <c r="D5" s="63" t="s">
        <v>5</v>
      </c>
      <c r="E5" s="11">
        <f t="shared" si="0"/>
        <v>248.33863636363637</v>
      </c>
      <c r="F5" s="11">
        <f t="shared" si="1"/>
        <v>248.33863636363637</v>
      </c>
      <c r="G5" s="63" t="s">
        <v>15</v>
      </c>
      <c r="H5" s="63" t="s">
        <v>15</v>
      </c>
      <c r="I5" s="18" cm="1">
        <f t="array" ref="I5">IFERROR(INDEX($A$57:$A$62, MATCH(1, ($B$57:$B$62=C5) * ($C$57:$C$62=D5) * ($D$57:$D$62=H5), 0)), "")</f>
        <v>2</v>
      </c>
      <c r="L5" s="64"/>
    </row>
    <row r="6" spans="1:12" x14ac:dyDescent="0.35">
      <c r="A6" s="18">
        <v>5</v>
      </c>
      <c r="B6" s="66">
        <v>45224</v>
      </c>
      <c r="C6" s="63" t="s">
        <v>6</v>
      </c>
      <c r="D6" s="63" t="s">
        <v>5</v>
      </c>
      <c r="E6" s="11">
        <f t="shared" si="0"/>
        <v>248.33863636363637</v>
      </c>
      <c r="F6" s="11">
        <f t="shared" si="1"/>
        <v>248.33863636363637</v>
      </c>
      <c r="G6" s="63" t="s">
        <v>15</v>
      </c>
      <c r="H6" s="63" t="s">
        <v>15</v>
      </c>
      <c r="I6" s="18" cm="1">
        <f t="array" ref="I6">IFERROR(INDEX($A$57:$A$62, MATCH(1, ($B$57:$B$62=C6) * ($C$57:$C$62=D6) * ($D$57:$D$62=H6), 0)), "")</f>
        <v>2</v>
      </c>
      <c r="L6" s="62"/>
    </row>
    <row r="7" spans="1:12" ht="31" x14ac:dyDescent="0.35">
      <c r="A7" s="18">
        <v>6</v>
      </c>
      <c r="B7" s="66">
        <v>45230</v>
      </c>
      <c r="C7" s="63" t="s">
        <v>6</v>
      </c>
      <c r="D7" s="63" t="s">
        <v>5</v>
      </c>
      <c r="E7" s="11">
        <f t="shared" si="0"/>
        <v>248.33863636363637</v>
      </c>
      <c r="F7" s="11">
        <f t="shared" si="1"/>
        <v>248.33863636363637</v>
      </c>
      <c r="G7" s="63" t="s">
        <v>8</v>
      </c>
      <c r="H7" s="63" t="s">
        <v>15</v>
      </c>
      <c r="I7" s="18" cm="1">
        <f t="array" ref="I7">IFERROR(INDEX($A$57:$A$62, MATCH(1, ($B$57:$B$62=C7) * ($C$57:$C$62=D7) * ($D$57:$D$62=H7), 0)), "")</f>
        <v>2</v>
      </c>
      <c r="L7" s="62" t="s">
        <v>370</v>
      </c>
    </row>
    <row r="8" spans="1:12" x14ac:dyDescent="0.35">
      <c r="A8" s="18">
        <v>7</v>
      </c>
      <c r="B8" s="66">
        <v>45233</v>
      </c>
      <c r="C8" s="63" t="s">
        <v>7</v>
      </c>
      <c r="D8" s="63" t="s">
        <v>5</v>
      </c>
      <c r="E8" s="11">
        <f t="shared" si="0"/>
        <v>99.335454545454553</v>
      </c>
      <c r="F8" s="11">
        <f t="shared" si="1"/>
        <v>99.335454545454553</v>
      </c>
      <c r="G8" s="63" t="s">
        <v>15</v>
      </c>
      <c r="H8" s="63" t="s">
        <v>15</v>
      </c>
      <c r="I8" s="18" cm="1">
        <f t="array" ref="I8">IFERROR(INDEX($A$57:$A$62, MATCH(1, ($B$57:$B$62=C8) * ($C$57:$C$62=D8) * ($D$57:$D$62=H8), 0)), "")</f>
        <v>3</v>
      </c>
      <c r="L8" s="62"/>
    </row>
    <row r="9" spans="1:12" x14ac:dyDescent="0.35">
      <c r="A9" s="18">
        <v>8</v>
      </c>
      <c r="B9" s="66">
        <v>45238</v>
      </c>
      <c r="C9" s="63" t="s">
        <v>7</v>
      </c>
      <c r="D9" s="63" t="s">
        <v>5</v>
      </c>
      <c r="E9" s="11">
        <f t="shared" si="0"/>
        <v>99.335454545454553</v>
      </c>
      <c r="F9" s="11">
        <f t="shared" si="1"/>
        <v>99.335454545454553</v>
      </c>
      <c r="G9" s="63" t="s">
        <v>15</v>
      </c>
      <c r="H9" s="63" t="s">
        <v>15</v>
      </c>
      <c r="I9" s="18" cm="1">
        <f t="array" ref="I9">IFERROR(INDEX($A$57:$A$62, MATCH(1, ($B$57:$B$62=C9) * ($C$57:$C$62=D9) * ($D$57:$D$62=H9), 0)), "")</f>
        <v>3</v>
      </c>
      <c r="L9" s="62"/>
    </row>
    <row r="10" spans="1:12" x14ac:dyDescent="0.35">
      <c r="A10" s="18">
        <v>9</v>
      </c>
      <c r="B10" s="66">
        <v>45246</v>
      </c>
      <c r="C10" s="63" t="s">
        <v>7</v>
      </c>
      <c r="D10" s="63" t="s">
        <v>5</v>
      </c>
      <c r="E10" s="11">
        <f t="shared" si="0"/>
        <v>99.335454545454553</v>
      </c>
      <c r="F10" s="11">
        <f t="shared" si="1"/>
        <v>99.335454545454553</v>
      </c>
      <c r="G10" s="63" t="s">
        <v>8</v>
      </c>
      <c r="H10" s="63" t="s">
        <v>15</v>
      </c>
      <c r="I10" s="18" cm="1">
        <f t="array" ref="I10">IFERROR(INDEX($A$57:$A$62, MATCH(1, ($B$57:$B$62=C10) * ($C$57:$C$62=D10) * ($D$57:$D$62=H10), 0)), "")</f>
        <v>3</v>
      </c>
      <c r="L10" s="62"/>
    </row>
    <row r="11" spans="1:12" x14ac:dyDescent="0.35">
      <c r="A11" s="18">
        <v>10</v>
      </c>
      <c r="B11" s="66">
        <v>45250</v>
      </c>
      <c r="C11" s="63" t="s">
        <v>7</v>
      </c>
      <c r="D11" s="63" t="s">
        <v>9</v>
      </c>
      <c r="E11" s="11">
        <f>$D$52/F34</f>
        <v>145.3240909090909</v>
      </c>
      <c r="F11" s="11">
        <f>$D$52/F34</f>
        <v>145.3240909090909</v>
      </c>
      <c r="G11" s="63" t="s">
        <v>8</v>
      </c>
      <c r="H11" s="63" t="s">
        <v>15</v>
      </c>
      <c r="I11" s="18" cm="1">
        <f t="array" ref="I11">IFERROR(INDEX($A$57:$A$62, MATCH(1, ($B$57:$B$62=C11) * ($C$57:$C$62=D11) * ($D$57:$D$62=H11), 0)), "")</f>
        <v>4</v>
      </c>
      <c r="L11" s="62"/>
    </row>
    <row r="12" spans="1:12" x14ac:dyDescent="0.35">
      <c r="A12" s="18">
        <v>11</v>
      </c>
      <c r="B12" s="66">
        <v>45259</v>
      </c>
      <c r="C12" s="63" t="s">
        <v>7</v>
      </c>
      <c r="D12" s="63" t="s">
        <v>9</v>
      </c>
      <c r="E12" s="11">
        <f>$D$52/F35</f>
        <v>145.3240909090909</v>
      </c>
      <c r="F12" s="11">
        <f>$D$52/F35</f>
        <v>145.3240909090909</v>
      </c>
      <c r="G12" s="63" t="s">
        <v>15</v>
      </c>
      <c r="H12" s="63" t="s">
        <v>15</v>
      </c>
      <c r="I12" s="18" cm="1">
        <f t="array" ref="I12">IFERROR(INDEX($A$57:$A$62, MATCH(1, ($B$57:$B$62=C12) * ($C$57:$C$62=D12) * ($D$57:$D$62=H12), 0)), "")</f>
        <v>4</v>
      </c>
      <c r="L12" s="62"/>
    </row>
    <row r="13" spans="1:12" x14ac:dyDescent="0.35">
      <c r="A13" s="18">
        <v>12</v>
      </c>
      <c r="B13" s="66">
        <v>45266</v>
      </c>
      <c r="C13" s="63" t="s">
        <v>7</v>
      </c>
      <c r="D13" s="63" t="s">
        <v>9</v>
      </c>
      <c r="E13" s="11">
        <f>$D$52/F36</f>
        <v>145.3240909090909</v>
      </c>
      <c r="F13" s="11">
        <f>$D$52/F36</f>
        <v>145.3240909090909</v>
      </c>
      <c r="G13" s="63" t="s">
        <v>15</v>
      </c>
      <c r="H13" s="63" t="s">
        <v>15</v>
      </c>
      <c r="I13" s="18" cm="1">
        <f t="array" ref="I13">IFERROR(INDEX($A$57:$A$62, MATCH(1, ($B$57:$B$62=C13) * ($C$57:$C$62=D13) * ($D$57:$D$62=H13), 0)), "")</f>
        <v>4</v>
      </c>
      <c r="L13" s="62"/>
    </row>
    <row r="14" spans="1:12" x14ac:dyDescent="0.35">
      <c r="A14" s="18">
        <v>13</v>
      </c>
      <c r="B14" s="66">
        <v>45313</v>
      </c>
      <c r="C14" s="63" t="s">
        <v>7</v>
      </c>
      <c r="D14" s="63" t="s">
        <v>5</v>
      </c>
      <c r="E14" s="11">
        <f>$D$51/F37</f>
        <v>99.335454545454553</v>
      </c>
      <c r="F14" s="11">
        <f>$D$51/F37</f>
        <v>99.335454545454553</v>
      </c>
      <c r="G14" s="63" t="s">
        <v>8</v>
      </c>
      <c r="H14" s="63" t="s">
        <v>8</v>
      </c>
      <c r="I14" s="18" cm="1">
        <f t="array" ref="I14">IFERROR(INDEX($A$57:$A$62, MATCH(1, ($B$57:$B$62=C14) * ($C$57:$C$62=D14) * ($D$57:$D$62=H14), 0)), "")</f>
        <v>5</v>
      </c>
      <c r="L14" s="62"/>
    </row>
    <row r="15" spans="1:12" x14ac:dyDescent="0.35">
      <c r="A15" s="18">
        <v>14</v>
      </c>
      <c r="B15" s="66">
        <v>45322</v>
      </c>
      <c r="C15" s="63" t="s">
        <v>7</v>
      </c>
      <c r="D15" s="63" t="s">
        <v>5</v>
      </c>
      <c r="E15" s="11">
        <f>$D$51/F38</f>
        <v>99.335454545454553</v>
      </c>
      <c r="F15" s="11">
        <f>$D$51/F38</f>
        <v>99.335454545454553</v>
      </c>
      <c r="G15" s="63" t="s">
        <v>15</v>
      </c>
      <c r="H15" s="63" t="s">
        <v>8</v>
      </c>
      <c r="I15" s="18" cm="1">
        <f t="array" ref="I15">IFERROR(INDEX($A$57:$A$62, MATCH(1, ($B$57:$B$62=C15) * ($C$57:$C$62=D15) * ($D$57:$D$62=H15), 0)), "")</f>
        <v>5</v>
      </c>
      <c r="L15" s="62"/>
    </row>
    <row r="16" spans="1:12" x14ac:dyDescent="0.35">
      <c r="A16" s="18">
        <v>15</v>
      </c>
      <c r="B16" s="66">
        <v>45330</v>
      </c>
      <c r="C16" s="63" t="s">
        <v>7</v>
      </c>
      <c r="D16" s="63" t="s">
        <v>5</v>
      </c>
      <c r="E16" s="11">
        <f>$D$51/F39</f>
        <v>99.335454545454553</v>
      </c>
      <c r="F16" s="11">
        <f>$D$51/F39</f>
        <v>99.335454545454553</v>
      </c>
      <c r="G16" s="63" t="s">
        <v>15</v>
      </c>
      <c r="H16" s="63" t="s">
        <v>8</v>
      </c>
      <c r="I16" s="18" cm="1">
        <f t="array" ref="I16">IFERROR(INDEX($A$57:$A$62, MATCH(1, ($B$57:$B$62=C16) * ($C$57:$C$62=D16) * ($D$57:$D$62=H16), 0)), "")</f>
        <v>5</v>
      </c>
      <c r="L16" s="62"/>
    </row>
    <row r="17" spans="1:12" ht="15.5" customHeight="1" x14ac:dyDescent="0.35">
      <c r="A17" s="18">
        <v>16</v>
      </c>
      <c r="B17" s="66">
        <v>45371</v>
      </c>
      <c r="C17" s="63" t="s">
        <v>6</v>
      </c>
      <c r="D17" s="63" t="s">
        <v>9</v>
      </c>
      <c r="E17" s="11">
        <f>$D$52/F40</f>
        <v>363.31022727272722</v>
      </c>
      <c r="F17" s="11">
        <f>$D$52/F40</f>
        <v>363.31022727272722</v>
      </c>
      <c r="G17" s="63" t="s">
        <v>15</v>
      </c>
      <c r="H17" s="63" t="s">
        <v>8</v>
      </c>
      <c r="I17" s="18" cm="1">
        <f t="array" ref="I17">IFERROR(INDEX($A$57:$A$62, MATCH(1, ($B$57:$B$62=C17) * ($C$57:$C$62=D17) * ($D$57:$D$62=H17), 0)), "")</f>
        <v>6</v>
      </c>
      <c r="L17" s="62" t="s">
        <v>369</v>
      </c>
    </row>
    <row r="18" spans="1:12" x14ac:dyDescent="0.35">
      <c r="A18" s="18">
        <v>17</v>
      </c>
      <c r="B18" s="66">
        <v>45392</v>
      </c>
      <c r="C18" s="63" t="s">
        <v>6</v>
      </c>
      <c r="D18" s="63" t="s">
        <v>9</v>
      </c>
      <c r="E18" s="11">
        <f>$D$52/F41</f>
        <v>363.31022727272722</v>
      </c>
      <c r="F18" s="11">
        <f>$D$52/F41</f>
        <v>363.31022727272722</v>
      </c>
      <c r="G18" s="63" t="s">
        <v>15</v>
      </c>
      <c r="H18" s="63" t="s">
        <v>8</v>
      </c>
      <c r="I18" s="18" cm="1">
        <f t="array" ref="I18">IFERROR(INDEX($A$57:$A$62, MATCH(1, ($B$57:$B$62=C18) * ($C$57:$C$62=D18) * ($D$57:$D$62=H18), 0)), "")</f>
        <v>6</v>
      </c>
      <c r="L18" s="62"/>
    </row>
    <row r="19" spans="1:12" x14ac:dyDescent="0.35">
      <c r="A19" s="18">
        <v>18</v>
      </c>
      <c r="B19" s="66">
        <v>45400</v>
      </c>
      <c r="C19" s="63" t="s">
        <v>6</v>
      </c>
      <c r="D19" s="63" t="s">
        <v>9</v>
      </c>
      <c r="E19" s="11">
        <f>$D$52/F42</f>
        <v>363.31022727272722</v>
      </c>
      <c r="F19" s="11">
        <f>$D$52/F42</f>
        <v>363.31022727272722</v>
      </c>
      <c r="G19" s="63" t="s">
        <v>8</v>
      </c>
      <c r="H19" s="63" t="s">
        <v>8</v>
      </c>
      <c r="I19" s="18" cm="1">
        <f t="array" ref="I19">IFERROR(INDEX($A$57:$A$62, MATCH(1, ($B$57:$B$62=C19) * ($C$57:$C$62=D19) * ($D$57:$D$62=H19), 0)), "")</f>
        <v>6</v>
      </c>
      <c r="L19" s="62"/>
    </row>
    <row r="20" spans="1:12" x14ac:dyDescent="0.35">
      <c r="G20" s="4"/>
      <c r="H20" s="4"/>
      <c r="I20" s="4"/>
      <c r="J20" s="4"/>
      <c r="K20" s="4"/>
    </row>
    <row r="23" spans="1:12" x14ac:dyDescent="0.35">
      <c r="A23" s="21" t="s">
        <v>375</v>
      </c>
    </row>
    <row r="24" spans="1:12" ht="46.5" x14ac:dyDescent="0.35">
      <c r="A24" s="23" t="s">
        <v>10</v>
      </c>
      <c r="B24" s="23" t="s">
        <v>0</v>
      </c>
      <c r="C24" s="23" t="s">
        <v>11</v>
      </c>
      <c r="D24" s="23" t="s">
        <v>12</v>
      </c>
      <c r="E24" s="23" t="s">
        <v>615</v>
      </c>
      <c r="F24" s="23" t="s">
        <v>604</v>
      </c>
      <c r="G24" s="23" t="s">
        <v>13</v>
      </c>
      <c r="H24" s="23" t="s">
        <v>612</v>
      </c>
      <c r="I24" s="23" t="s">
        <v>613</v>
      </c>
      <c r="J24" s="23" t="s">
        <v>14</v>
      </c>
      <c r="K24" s="31" t="s">
        <v>433</v>
      </c>
    </row>
    <row r="25" spans="1:12" x14ac:dyDescent="0.35">
      <c r="A25" s="32">
        <f t="shared" ref="A25:B42" si="2">A2</f>
        <v>1</v>
      </c>
      <c r="B25" s="43">
        <f t="shared" si="2"/>
        <v>45175</v>
      </c>
      <c r="C25" s="143">
        <f t="shared" ref="C25:C42" si="3">IFERROR(INDEX($B$45:$B$47, MATCH(C2, $A$45:$A$47, 0)), "")</f>
        <v>0.10872251050160613</v>
      </c>
      <c r="D25" s="111">
        <f t="shared" ref="D25:D42" si="4">IFERROR(INDEX($C$45:$C$47, MATCH(C2, $A$45:$A$47, 0)), "")</f>
        <v>0.05</v>
      </c>
      <c r="E25" s="114">
        <f>Calculations!$L$17</f>
        <v>3721</v>
      </c>
      <c r="F25" s="114">
        <f>C25*E25</f>
        <v>404.55646157647641</v>
      </c>
      <c r="G25" s="32" t="str">
        <f t="shared" ref="G25:G42" si="5">D2</f>
        <v>Lower</v>
      </c>
      <c r="H25" s="114">
        <f>$D$51/F25</f>
        <v>496.67727272727274</v>
      </c>
      <c r="I25" s="114">
        <f>$D$51/F25</f>
        <v>496.67727272727274</v>
      </c>
      <c r="J25" s="32" t="str">
        <f t="shared" ref="J25:J42" si="6">H2</f>
        <v>No</v>
      </c>
      <c r="K25" s="32">
        <f t="shared" ref="K25:K42" si="7">I2</f>
        <v>1</v>
      </c>
    </row>
    <row r="26" spans="1:12" x14ac:dyDescent="0.35">
      <c r="A26" s="33">
        <f t="shared" si="2"/>
        <v>2</v>
      </c>
      <c r="B26" s="44">
        <f t="shared" si="2"/>
        <v>45181</v>
      </c>
      <c r="C26" s="144">
        <f t="shared" si="3"/>
        <v>0.10872251050160613</v>
      </c>
      <c r="D26" s="112">
        <f t="shared" si="4"/>
        <v>0.05</v>
      </c>
      <c r="E26" s="115">
        <f>Calculations!$L$17</f>
        <v>3721</v>
      </c>
      <c r="F26" s="115">
        <f t="shared" ref="F26:F42" si="8">C26*E26</f>
        <v>404.55646157647641</v>
      </c>
      <c r="G26" s="33" t="str">
        <f t="shared" si="5"/>
        <v>Lower</v>
      </c>
      <c r="H26" s="115">
        <f t="shared" ref="H26:H39" si="9">$D$51/F26</f>
        <v>496.67727272727274</v>
      </c>
      <c r="I26" s="115">
        <f t="shared" ref="I26:I39" si="10">$D$51/F26</f>
        <v>496.67727272727274</v>
      </c>
      <c r="J26" s="33" t="str">
        <f t="shared" si="6"/>
        <v>No</v>
      </c>
      <c r="K26" s="33">
        <f t="shared" si="7"/>
        <v>1</v>
      </c>
    </row>
    <row r="27" spans="1:12" x14ac:dyDescent="0.35">
      <c r="A27" s="34">
        <f t="shared" si="2"/>
        <v>3</v>
      </c>
      <c r="B27" s="45">
        <f t="shared" si="2"/>
        <v>45195</v>
      </c>
      <c r="C27" s="145">
        <f t="shared" si="3"/>
        <v>0.10872251050160613</v>
      </c>
      <c r="D27" s="113">
        <f t="shared" si="4"/>
        <v>0.05</v>
      </c>
      <c r="E27" s="116">
        <f>Calculations!$L$17</f>
        <v>3721</v>
      </c>
      <c r="F27" s="116">
        <f t="shared" si="8"/>
        <v>404.55646157647641</v>
      </c>
      <c r="G27" s="34" t="str">
        <f t="shared" si="5"/>
        <v>Lower</v>
      </c>
      <c r="H27" s="116">
        <f t="shared" si="9"/>
        <v>496.67727272727274</v>
      </c>
      <c r="I27" s="116">
        <f t="shared" si="10"/>
        <v>496.67727272727274</v>
      </c>
      <c r="J27" s="34" t="str">
        <f t="shared" si="6"/>
        <v>No</v>
      </c>
      <c r="K27" s="34">
        <f t="shared" si="7"/>
        <v>1</v>
      </c>
    </row>
    <row r="28" spans="1:12" x14ac:dyDescent="0.35">
      <c r="A28" s="32">
        <f t="shared" si="2"/>
        <v>4</v>
      </c>
      <c r="B28" s="43">
        <f t="shared" si="2"/>
        <v>45217</v>
      </c>
      <c r="C28" s="143">
        <f t="shared" si="3"/>
        <v>0.21744502100321225</v>
      </c>
      <c r="D28" s="111">
        <f t="shared" si="4"/>
        <v>2.5000000000000001E-2</v>
      </c>
      <c r="E28" s="114">
        <f>Calculations!$L$17</f>
        <v>3721</v>
      </c>
      <c r="F28" s="114">
        <f t="shared" si="8"/>
        <v>809.11292315295282</v>
      </c>
      <c r="G28" s="32" t="str">
        <f t="shared" si="5"/>
        <v>Lower</v>
      </c>
      <c r="H28" s="114">
        <f t="shared" si="9"/>
        <v>248.33863636363637</v>
      </c>
      <c r="I28" s="114">
        <f t="shared" si="10"/>
        <v>248.33863636363637</v>
      </c>
      <c r="J28" s="32" t="str">
        <f t="shared" si="6"/>
        <v>No</v>
      </c>
      <c r="K28" s="32">
        <f t="shared" si="7"/>
        <v>2</v>
      </c>
    </row>
    <row r="29" spans="1:12" x14ac:dyDescent="0.35">
      <c r="A29" s="33">
        <f t="shared" si="2"/>
        <v>5</v>
      </c>
      <c r="B29" s="44">
        <f t="shared" si="2"/>
        <v>45224</v>
      </c>
      <c r="C29" s="144">
        <f t="shared" si="3"/>
        <v>0.21744502100321225</v>
      </c>
      <c r="D29" s="112">
        <f t="shared" si="4"/>
        <v>2.5000000000000001E-2</v>
      </c>
      <c r="E29" s="115">
        <f>Calculations!$L$17</f>
        <v>3721</v>
      </c>
      <c r="F29" s="115">
        <f t="shared" si="8"/>
        <v>809.11292315295282</v>
      </c>
      <c r="G29" s="33" t="str">
        <f t="shared" si="5"/>
        <v>Lower</v>
      </c>
      <c r="H29" s="115">
        <f t="shared" si="9"/>
        <v>248.33863636363637</v>
      </c>
      <c r="I29" s="115">
        <f t="shared" si="10"/>
        <v>248.33863636363637</v>
      </c>
      <c r="J29" s="33" t="str">
        <f t="shared" si="6"/>
        <v>No</v>
      </c>
      <c r="K29" s="33">
        <f t="shared" si="7"/>
        <v>2</v>
      </c>
    </row>
    <row r="30" spans="1:12" x14ac:dyDescent="0.35">
      <c r="A30" s="34">
        <f t="shared" si="2"/>
        <v>6</v>
      </c>
      <c r="B30" s="45">
        <f t="shared" si="2"/>
        <v>45230</v>
      </c>
      <c r="C30" s="145">
        <f t="shared" si="3"/>
        <v>0.21744502100321225</v>
      </c>
      <c r="D30" s="113">
        <f t="shared" si="4"/>
        <v>2.5000000000000001E-2</v>
      </c>
      <c r="E30" s="116">
        <f>Calculations!$L$17</f>
        <v>3721</v>
      </c>
      <c r="F30" s="116">
        <f t="shared" si="8"/>
        <v>809.11292315295282</v>
      </c>
      <c r="G30" s="34" t="str">
        <f t="shared" si="5"/>
        <v>Lower</v>
      </c>
      <c r="H30" s="116">
        <f t="shared" si="9"/>
        <v>248.33863636363637</v>
      </c>
      <c r="I30" s="116">
        <f t="shared" si="10"/>
        <v>248.33863636363637</v>
      </c>
      <c r="J30" s="34" t="str">
        <f t="shared" si="6"/>
        <v>No</v>
      </c>
      <c r="K30" s="34">
        <f t="shared" si="7"/>
        <v>2</v>
      </c>
    </row>
    <row r="31" spans="1:12" x14ac:dyDescent="0.35">
      <c r="A31" s="32">
        <f t="shared" si="2"/>
        <v>7</v>
      </c>
      <c r="B31" s="43">
        <f t="shared" si="2"/>
        <v>45233</v>
      </c>
      <c r="C31" s="143">
        <f t="shared" si="3"/>
        <v>0.54361255250803064</v>
      </c>
      <c r="D31" s="111">
        <f t="shared" si="4"/>
        <v>0.01</v>
      </c>
      <c r="E31" s="114">
        <f>Calculations!$L$17</f>
        <v>3721</v>
      </c>
      <c r="F31" s="114">
        <f t="shared" si="8"/>
        <v>2022.7823078823819</v>
      </c>
      <c r="G31" s="32" t="str">
        <f t="shared" si="5"/>
        <v>Lower</v>
      </c>
      <c r="H31" s="114">
        <f t="shared" si="9"/>
        <v>99.335454545454553</v>
      </c>
      <c r="I31" s="114">
        <f t="shared" si="10"/>
        <v>99.335454545454553</v>
      </c>
      <c r="J31" s="32" t="str">
        <f t="shared" si="6"/>
        <v>No</v>
      </c>
      <c r="K31" s="32">
        <f t="shared" si="7"/>
        <v>3</v>
      </c>
    </row>
    <row r="32" spans="1:12" x14ac:dyDescent="0.35">
      <c r="A32" s="33">
        <f t="shared" si="2"/>
        <v>8</v>
      </c>
      <c r="B32" s="44">
        <f t="shared" si="2"/>
        <v>45238</v>
      </c>
      <c r="C32" s="144">
        <f t="shared" si="3"/>
        <v>0.54361255250803064</v>
      </c>
      <c r="D32" s="112">
        <f t="shared" si="4"/>
        <v>0.01</v>
      </c>
      <c r="E32" s="115">
        <f>Calculations!$L$17</f>
        <v>3721</v>
      </c>
      <c r="F32" s="115">
        <f t="shared" si="8"/>
        <v>2022.7823078823819</v>
      </c>
      <c r="G32" s="33" t="str">
        <f t="shared" si="5"/>
        <v>Lower</v>
      </c>
      <c r="H32" s="115">
        <f t="shared" si="9"/>
        <v>99.335454545454553</v>
      </c>
      <c r="I32" s="115">
        <f t="shared" si="10"/>
        <v>99.335454545454553</v>
      </c>
      <c r="J32" s="33" t="str">
        <f t="shared" si="6"/>
        <v>No</v>
      </c>
      <c r="K32" s="33">
        <f t="shared" si="7"/>
        <v>3</v>
      </c>
    </row>
    <row r="33" spans="1:11" x14ac:dyDescent="0.35">
      <c r="A33" s="34">
        <f t="shared" si="2"/>
        <v>9</v>
      </c>
      <c r="B33" s="45">
        <f t="shared" si="2"/>
        <v>45246</v>
      </c>
      <c r="C33" s="145">
        <f t="shared" si="3"/>
        <v>0.54361255250803064</v>
      </c>
      <c r="D33" s="113">
        <f t="shared" si="4"/>
        <v>0.01</v>
      </c>
      <c r="E33" s="116">
        <f>Calculations!$L$17</f>
        <v>3721</v>
      </c>
      <c r="F33" s="116">
        <f t="shared" si="8"/>
        <v>2022.7823078823819</v>
      </c>
      <c r="G33" s="34" t="str">
        <f t="shared" si="5"/>
        <v>Lower</v>
      </c>
      <c r="H33" s="116">
        <f t="shared" si="9"/>
        <v>99.335454545454553</v>
      </c>
      <c r="I33" s="116">
        <f t="shared" si="10"/>
        <v>99.335454545454553</v>
      </c>
      <c r="J33" s="34" t="str">
        <f t="shared" si="6"/>
        <v>No</v>
      </c>
      <c r="K33" s="34">
        <f t="shared" si="7"/>
        <v>3</v>
      </c>
    </row>
    <row r="34" spans="1:11" x14ac:dyDescent="0.35">
      <c r="A34" s="32">
        <f t="shared" si="2"/>
        <v>10</v>
      </c>
      <c r="B34" s="43">
        <f t="shared" si="2"/>
        <v>45250</v>
      </c>
      <c r="C34" s="143">
        <f t="shared" si="3"/>
        <v>0.54361255250803064</v>
      </c>
      <c r="D34" s="111">
        <f t="shared" si="4"/>
        <v>0.01</v>
      </c>
      <c r="E34" s="114">
        <f>Calculations!$L$17</f>
        <v>3721</v>
      </c>
      <c r="F34" s="114">
        <f t="shared" si="8"/>
        <v>2022.7823078823819</v>
      </c>
      <c r="G34" s="32" t="str">
        <f t="shared" si="5"/>
        <v>Upper</v>
      </c>
      <c r="H34" s="114">
        <f>$D$52/F34</f>
        <v>145.3240909090909</v>
      </c>
      <c r="I34" s="114">
        <f>$D$52/F34</f>
        <v>145.3240909090909</v>
      </c>
      <c r="J34" s="32" t="str">
        <f t="shared" si="6"/>
        <v>No</v>
      </c>
      <c r="K34" s="32">
        <f t="shared" si="7"/>
        <v>4</v>
      </c>
    </row>
    <row r="35" spans="1:11" x14ac:dyDescent="0.35">
      <c r="A35" s="33">
        <f t="shared" si="2"/>
        <v>11</v>
      </c>
      <c r="B35" s="44">
        <f t="shared" si="2"/>
        <v>45259</v>
      </c>
      <c r="C35" s="144">
        <f t="shared" si="3"/>
        <v>0.54361255250803064</v>
      </c>
      <c r="D35" s="112">
        <f t="shared" si="4"/>
        <v>0.01</v>
      </c>
      <c r="E35" s="115">
        <f>Calculations!$L$17</f>
        <v>3721</v>
      </c>
      <c r="F35" s="115">
        <f t="shared" si="8"/>
        <v>2022.7823078823819</v>
      </c>
      <c r="G35" s="33" t="str">
        <f t="shared" si="5"/>
        <v>Upper</v>
      </c>
      <c r="H35" s="115">
        <f t="shared" ref="H35:H36" si="11">$D$52/F35</f>
        <v>145.3240909090909</v>
      </c>
      <c r="I35" s="115">
        <f t="shared" ref="I35:I36" si="12">$D$52/F35</f>
        <v>145.3240909090909</v>
      </c>
      <c r="J35" s="33" t="str">
        <f t="shared" si="6"/>
        <v>No</v>
      </c>
      <c r="K35" s="33">
        <f t="shared" si="7"/>
        <v>4</v>
      </c>
    </row>
    <row r="36" spans="1:11" x14ac:dyDescent="0.35">
      <c r="A36" s="34">
        <f t="shared" si="2"/>
        <v>12</v>
      </c>
      <c r="B36" s="45">
        <f t="shared" si="2"/>
        <v>45266</v>
      </c>
      <c r="C36" s="145">
        <f t="shared" si="3"/>
        <v>0.54361255250803064</v>
      </c>
      <c r="D36" s="113">
        <f t="shared" si="4"/>
        <v>0.01</v>
      </c>
      <c r="E36" s="116">
        <f>Calculations!$L$17</f>
        <v>3721</v>
      </c>
      <c r="F36" s="116">
        <f t="shared" si="8"/>
        <v>2022.7823078823819</v>
      </c>
      <c r="G36" s="34" t="str">
        <f t="shared" si="5"/>
        <v>Upper</v>
      </c>
      <c r="H36" s="116">
        <f t="shared" si="11"/>
        <v>145.3240909090909</v>
      </c>
      <c r="I36" s="116">
        <f t="shared" si="12"/>
        <v>145.3240909090909</v>
      </c>
      <c r="J36" s="34" t="str">
        <f t="shared" si="6"/>
        <v>No</v>
      </c>
      <c r="K36" s="34">
        <f t="shared" si="7"/>
        <v>4</v>
      </c>
    </row>
    <row r="37" spans="1:11" x14ac:dyDescent="0.35">
      <c r="A37" s="32">
        <f t="shared" si="2"/>
        <v>13</v>
      </c>
      <c r="B37" s="43">
        <f t="shared" si="2"/>
        <v>45313</v>
      </c>
      <c r="C37" s="143">
        <f t="shared" si="3"/>
        <v>0.54361255250803064</v>
      </c>
      <c r="D37" s="111">
        <f t="shared" si="4"/>
        <v>0.01</v>
      </c>
      <c r="E37" s="114">
        <f>Calculations!$L$17</f>
        <v>3721</v>
      </c>
      <c r="F37" s="114">
        <f t="shared" si="8"/>
        <v>2022.7823078823819</v>
      </c>
      <c r="G37" s="32" t="str">
        <f t="shared" si="5"/>
        <v>Lower</v>
      </c>
      <c r="H37" s="114">
        <f t="shared" si="9"/>
        <v>99.335454545454553</v>
      </c>
      <c r="I37" s="114">
        <f t="shared" si="10"/>
        <v>99.335454545454553</v>
      </c>
      <c r="J37" s="32" t="str">
        <f t="shared" si="6"/>
        <v>Yes</v>
      </c>
      <c r="K37" s="32">
        <f t="shared" si="7"/>
        <v>5</v>
      </c>
    </row>
    <row r="38" spans="1:11" x14ac:dyDescent="0.35">
      <c r="A38" s="33">
        <f t="shared" si="2"/>
        <v>14</v>
      </c>
      <c r="B38" s="44">
        <f t="shared" si="2"/>
        <v>45322</v>
      </c>
      <c r="C38" s="144">
        <f t="shared" si="3"/>
        <v>0.54361255250803064</v>
      </c>
      <c r="D38" s="112">
        <f t="shared" si="4"/>
        <v>0.01</v>
      </c>
      <c r="E38" s="115">
        <f>Calculations!$L$17</f>
        <v>3721</v>
      </c>
      <c r="F38" s="115">
        <f t="shared" si="8"/>
        <v>2022.7823078823819</v>
      </c>
      <c r="G38" s="33" t="str">
        <f t="shared" si="5"/>
        <v>Lower</v>
      </c>
      <c r="H38" s="115">
        <f t="shared" si="9"/>
        <v>99.335454545454553</v>
      </c>
      <c r="I38" s="115">
        <f t="shared" si="10"/>
        <v>99.335454545454553</v>
      </c>
      <c r="J38" s="33" t="str">
        <f t="shared" si="6"/>
        <v>Yes</v>
      </c>
      <c r="K38" s="33">
        <f t="shared" si="7"/>
        <v>5</v>
      </c>
    </row>
    <row r="39" spans="1:11" x14ac:dyDescent="0.35">
      <c r="A39" s="34">
        <f t="shared" si="2"/>
        <v>15</v>
      </c>
      <c r="B39" s="45">
        <f t="shared" si="2"/>
        <v>45330</v>
      </c>
      <c r="C39" s="145">
        <f t="shared" si="3"/>
        <v>0.54361255250803064</v>
      </c>
      <c r="D39" s="113">
        <f t="shared" si="4"/>
        <v>0.01</v>
      </c>
      <c r="E39" s="116">
        <f>Calculations!$L$17</f>
        <v>3721</v>
      </c>
      <c r="F39" s="116">
        <f t="shared" si="8"/>
        <v>2022.7823078823819</v>
      </c>
      <c r="G39" s="34" t="str">
        <f t="shared" si="5"/>
        <v>Lower</v>
      </c>
      <c r="H39" s="116">
        <f t="shared" si="9"/>
        <v>99.335454545454553</v>
      </c>
      <c r="I39" s="116">
        <f t="shared" si="10"/>
        <v>99.335454545454553</v>
      </c>
      <c r="J39" s="34" t="str">
        <f t="shared" si="6"/>
        <v>Yes</v>
      </c>
      <c r="K39" s="34">
        <f t="shared" si="7"/>
        <v>5</v>
      </c>
    </row>
    <row r="40" spans="1:11" x14ac:dyDescent="0.35">
      <c r="A40" s="32">
        <f t="shared" si="2"/>
        <v>16</v>
      </c>
      <c r="B40" s="43">
        <f t="shared" si="2"/>
        <v>45371</v>
      </c>
      <c r="C40" s="144">
        <f t="shared" si="3"/>
        <v>0.21744502100321225</v>
      </c>
      <c r="D40" s="111">
        <f t="shared" si="4"/>
        <v>2.5000000000000001E-2</v>
      </c>
      <c r="E40" s="115">
        <f>Calculations!$L$17</f>
        <v>3721</v>
      </c>
      <c r="F40" s="115">
        <f t="shared" si="8"/>
        <v>809.11292315295282</v>
      </c>
      <c r="G40" s="32" t="str">
        <f t="shared" si="5"/>
        <v>Upper</v>
      </c>
      <c r="H40" s="115">
        <f>$D$52/F40</f>
        <v>363.31022727272722</v>
      </c>
      <c r="I40" s="115">
        <f>$D$52/F40</f>
        <v>363.31022727272722</v>
      </c>
      <c r="J40" s="32" t="str">
        <f t="shared" si="6"/>
        <v>Yes</v>
      </c>
      <c r="K40" s="32">
        <f t="shared" si="7"/>
        <v>6</v>
      </c>
    </row>
    <row r="41" spans="1:11" x14ac:dyDescent="0.35">
      <c r="A41" s="33">
        <f t="shared" si="2"/>
        <v>17</v>
      </c>
      <c r="B41" s="44">
        <f t="shared" si="2"/>
        <v>45392</v>
      </c>
      <c r="C41" s="144">
        <f t="shared" si="3"/>
        <v>0.21744502100321225</v>
      </c>
      <c r="D41" s="112">
        <f t="shared" si="4"/>
        <v>2.5000000000000001E-2</v>
      </c>
      <c r="E41" s="115">
        <f>Calculations!$L$17</f>
        <v>3721</v>
      </c>
      <c r="F41" s="115">
        <f t="shared" si="8"/>
        <v>809.11292315295282</v>
      </c>
      <c r="G41" s="33" t="str">
        <f t="shared" si="5"/>
        <v>Upper</v>
      </c>
      <c r="H41" s="115">
        <f t="shared" ref="H41:H42" si="13">$D$52/F41</f>
        <v>363.31022727272722</v>
      </c>
      <c r="I41" s="115">
        <f t="shared" ref="I41:I42" si="14">$D$52/F41</f>
        <v>363.31022727272722</v>
      </c>
      <c r="J41" s="33" t="str">
        <f t="shared" si="6"/>
        <v>Yes</v>
      </c>
      <c r="K41" s="33">
        <f t="shared" si="7"/>
        <v>6</v>
      </c>
    </row>
    <row r="42" spans="1:11" x14ac:dyDescent="0.35">
      <c r="A42" s="34">
        <f t="shared" si="2"/>
        <v>18</v>
      </c>
      <c r="B42" s="45">
        <f t="shared" si="2"/>
        <v>45400</v>
      </c>
      <c r="C42" s="145">
        <f t="shared" si="3"/>
        <v>0.21744502100321225</v>
      </c>
      <c r="D42" s="113">
        <f t="shared" si="4"/>
        <v>2.5000000000000001E-2</v>
      </c>
      <c r="E42" s="116">
        <f>Calculations!$L$17</f>
        <v>3721</v>
      </c>
      <c r="F42" s="116">
        <f t="shared" si="8"/>
        <v>809.11292315295282</v>
      </c>
      <c r="G42" s="34" t="str">
        <f t="shared" si="5"/>
        <v>Upper</v>
      </c>
      <c r="H42" s="116">
        <f t="shared" si="13"/>
        <v>363.31022727272722</v>
      </c>
      <c r="I42" s="116">
        <f t="shared" si="14"/>
        <v>363.31022727272722</v>
      </c>
      <c r="J42" s="34" t="str">
        <f t="shared" si="6"/>
        <v>Yes</v>
      </c>
      <c r="K42" s="34">
        <f t="shared" si="7"/>
        <v>6</v>
      </c>
    </row>
    <row r="44" spans="1:11" ht="31" x14ac:dyDescent="0.35">
      <c r="A44" s="19" t="s">
        <v>373</v>
      </c>
      <c r="B44" s="19" t="s">
        <v>374</v>
      </c>
      <c r="C44" s="19" t="s">
        <v>12</v>
      </c>
      <c r="D44" s="19" t="s">
        <v>666</v>
      </c>
      <c r="E44" s="19" t="s">
        <v>667</v>
      </c>
      <c r="G44" s="19" t="s">
        <v>386</v>
      </c>
      <c r="H44" s="19" t="s">
        <v>385</v>
      </c>
    </row>
    <row r="45" spans="1:11" x14ac:dyDescent="0.35">
      <c r="A45" t="s">
        <v>4</v>
      </c>
      <c r="B45" s="14">
        <f>Calculations!G25</f>
        <v>0.10872251050160613</v>
      </c>
      <c r="C45" s="110">
        <f>Calculations!K12</f>
        <v>0.05</v>
      </c>
      <c r="D45" s="1">
        <f>Calculations!J23</f>
        <v>99.335454545454553</v>
      </c>
      <c r="E45" s="1">
        <f>Calculations!K23</f>
        <v>145.3240909090909</v>
      </c>
      <c r="G45" t="s">
        <v>379</v>
      </c>
      <c r="H45" t="s">
        <v>344</v>
      </c>
    </row>
    <row r="46" spans="1:11" x14ac:dyDescent="0.35">
      <c r="A46" t="s">
        <v>6</v>
      </c>
      <c r="B46" s="14">
        <f>Calculations!G24</f>
        <v>0.21744502100321225</v>
      </c>
      <c r="C46" s="110">
        <f>Calculations!K11</f>
        <v>2.5000000000000001E-2</v>
      </c>
      <c r="D46" s="1">
        <f>Calculations!J24</f>
        <v>248.33863636363637</v>
      </c>
      <c r="E46" s="1">
        <f>Calculations!K24</f>
        <v>363.31022727272722</v>
      </c>
      <c r="G46" t="s">
        <v>381</v>
      </c>
      <c r="H46" t="s">
        <v>463</v>
      </c>
    </row>
    <row r="47" spans="1:11" x14ac:dyDescent="0.35">
      <c r="A47" t="s">
        <v>7</v>
      </c>
      <c r="B47" s="14">
        <f>Calculations!G23</f>
        <v>0.54361255250803064</v>
      </c>
      <c r="C47" s="110">
        <f>Calculations!K10</f>
        <v>0.01</v>
      </c>
      <c r="D47" s="1">
        <f>Calculations!J25</f>
        <v>496.67727272727274</v>
      </c>
      <c r="E47" s="1">
        <f>Calculations!K25</f>
        <v>726.62045454545444</v>
      </c>
      <c r="G47" t="s">
        <v>380</v>
      </c>
      <c r="H47" t="s">
        <v>464</v>
      </c>
    </row>
    <row r="49" spans="1:11" x14ac:dyDescent="0.35">
      <c r="B49" s="10"/>
      <c r="C49" s="10"/>
    </row>
    <row r="50" spans="1:11" x14ac:dyDescent="0.35">
      <c r="A50" s="10" t="s">
        <v>318</v>
      </c>
      <c r="B50" s="101" t="s">
        <v>598</v>
      </c>
      <c r="C50" s="101" t="s">
        <v>599</v>
      </c>
      <c r="D50" s="101" t="s">
        <v>614</v>
      </c>
      <c r="E50" s="20"/>
      <c r="G50" s="101"/>
    </row>
    <row r="51" spans="1:11" x14ac:dyDescent="0.35">
      <c r="A51" t="s">
        <v>5</v>
      </c>
      <c r="B51" s="1">
        <f>'Tracer study'!B5</f>
        <v>70.110247605277394</v>
      </c>
      <c r="C51" s="1">
        <f>'Tracer study'!C5</f>
        <v>45.617289166807517</v>
      </c>
      <c r="D51" s="109">
        <f>Calculations!N17</f>
        <v>200934</v>
      </c>
      <c r="E51" s="1"/>
    </row>
    <row r="52" spans="1:11" x14ac:dyDescent="0.35">
      <c r="A52" t="s">
        <v>9</v>
      </c>
      <c r="B52" s="1">
        <f>'Tracer study'!D5</f>
        <v>60.466793755474292</v>
      </c>
      <c r="C52" s="1">
        <f>'Tracer study'!E5</f>
        <v>61.65120768397756</v>
      </c>
      <c r="D52" s="109">
        <f>Calculations!N18</f>
        <v>293958.99999999994</v>
      </c>
      <c r="E52" s="1"/>
    </row>
    <row r="56" spans="1:11" x14ac:dyDescent="0.35">
      <c r="A56" s="20" t="s">
        <v>434</v>
      </c>
      <c r="B56" s="20" t="s">
        <v>1</v>
      </c>
      <c r="C56" s="20" t="s">
        <v>318</v>
      </c>
      <c r="D56" s="20" t="s">
        <v>435</v>
      </c>
      <c r="E56" s="20"/>
      <c r="F56" s="20"/>
      <c r="G56" s="20" t="s">
        <v>385</v>
      </c>
    </row>
    <row r="57" spans="1:11" x14ac:dyDescent="0.35">
      <c r="A57" s="4">
        <v>1</v>
      </c>
      <c r="B57" s="22" t="s">
        <v>4</v>
      </c>
      <c r="C57" s="22" t="s">
        <v>5</v>
      </c>
      <c r="D57" s="22" t="s">
        <v>15</v>
      </c>
      <c r="E57" s="22"/>
      <c r="F57" s="22"/>
      <c r="G57" s="30" t="s">
        <v>457</v>
      </c>
    </row>
    <row r="58" spans="1:11" x14ac:dyDescent="0.35">
      <c r="A58" s="4">
        <v>2</v>
      </c>
      <c r="B58" s="22" t="s">
        <v>6</v>
      </c>
      <c r="C58" s="22" t="s">
        <v>5</v>
      </c>
      <c r="D58" s="22" t="s">
        <v>15</v>
      </c>
      <c r="E58" s="22"/>
      <c r="F58" s="22"/>
      <c r="G58" s="30" t="s">
        <v>458</v>
      </c>
    </row>
    <row r="59" spans="1:11" x14ac:dyDescent="0.35">
      <c r="A59" s="4">
        <v>3</v>
      </c>
      <c r="B59" s="22" t="s">
        <v>7</v>
      </c>
      <c r="C59" s="22" t="s">
        <v>5</v>
      </c>
      <c r="D59" s="22" t="s">
        <v>15</v>
      </c>
      <c r="E59" s="22"/>
      <c r="F59" s="22"/>
      <c r="G59" s="30" t="s">
        <v>459</v>
      </c>
    </row>
    <row r="60" spans="1:11" x14ac:dyDescent="0.35">
      <c r="A60" s="4">
        <v>4</v>
      </c>
      <c r="B60" s="22" t="s">
        <v>7</v>
      </c>
      <c r="C60" s="22" t="s">
        <v>9</v>
      </c>
      <c r="D60" s="22" t="s">
        <v>15</v>
      </c>
      <c r="E60" s="22"/>
      <c r="F60" s="22"/>
      <c r="G60" s="30" t="s">
        <v>460</v>
      </c>
    </row>
    <row r="61" spans="1:11" x14ac:dyDescent="0.35">
      <c r="A61" s="4">
        <v>5</v>
      </c>
      <c r="B61" s="22" t="s">
        <v>7</v>
      </c>
      <c r="C61" s="22" t="s">
        <v>5</v>
      </c>
      <c r="D61" s="22" t="s">
        <v>8</v>
      </c>
      <c r="E61" s="22"/>
      <c r="F61" s="22"/>
      <c r="G61" s="30" t="s">
        <v>461</v>
      </c>
    </row>
    <row r="62" spans="1:11" x14ac:dyDescent="0.35">
      <c r="A62" s="4">
        <v>6</v>
      </c>
      <c r="B62" s="22" t="s">
        <v>6</v>
      </c>
      <c r="C62" s="22" t="s">
        <v>9</v>
      </c>
      <c r="D62" s="22" t="s">
        <v>8</v>
      </c>
      <c r="E62" s="22"/>
      <c r="F62" s="22"/>
      <c r="G62" s="30" t="s">
        <v>535</v>
      </c>
      <c r="J62" s="30" t="s">
        <v>442</v>
      </c>
    </row>
    <row r="63" spans="1:11" x14ac:dyDescent="0.35">
      <c r="K63" t="s">
        <v>441</v>
      </c>
    </row>
    <row r="65" spans="1:3" x14ac:dyDescent="0.35">
      <c r="A65" s="29" t="s">
        <v>440</v>
      </c>
    </row>
    <row r="66" spans="1:3" x14ac:dyDescent="0.35">
      <c r="A66" t="s">
        <v>439</v>
      </c>
    </row>
    <row r="67" spans="1:3" x14ac:dyDescent="0.35">
      <c r="A67" t="s">
        <v>436</v>
      </c>
    </row>
    <row r="68" spans="1:3" x14ac:dyDescent="0.35">
      <c r="A68" t="s">
        <v>438</v>
      </c>
    </row>
    <row r="69" spans="1:3" x14ac:dyDescent="0.35">
      <c r="A69" t="s">
        <v>437</v>
      </c>
    </row>
    <row r="70" spans="1:3" x14ac:dyDescent="0.35">
      <c r="A70" t="s">
        <v>443</v>
      </c>
    </row>
    <row r="71" spans="1:3" x14ac:dyDescent="0.35">
      <c r="A71" t="s">
        <v>444</v>
      </c>
      <c r="B71">
        <f>3*7</f>
        <v>21</v>
      </c>
      <c r="C71" t="s">
        <v>445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2BF7-C014-4076-A883-8CDFC73ABF8F}">
  <sheetPr codeName="Sheet4">
    <tabColor theme="8" tint="-0.249977111117893"/>
  </sheetPr>
  <dimension ref="A1:D12"/>
  <sheetViews>
    <sheetView zoomScale="75" zoomScaleNormal="75" workbookViewId="0">
      <selection activeCell="B15" sqref="B15"/>
    </sheetView>
  </sheetViews>
  <sheetFormatPr defaultColWidth="11" defaultRowHeight="15.5" x14ac:dyDescent="0.35"/>
  <cols>
    <col min="1" max="1" width="37.5" style="80" customWidth="1"/>
    <col min="2" max="2" width="70.25" style="80" customWidth="1"/>
    <col min="3" max="3" width="16.9140625" style="80" customWidth="1"/>
    <col min="4" max="4" width="16.25" style="80" customWidth="1"/>
    <col min="5" max="16384" width="11" style="80"/>
  </cols>
  <sheetData>
    <row r="1" spans="1:4" customFormat="1" ht="21" x14ac:dyDescent="0.5">
      <c r="A1" s="79" t="s">
        <v>565</v>
      </c>
    </row>
    <row r="2" spans="1:4" customFormat="1" x14ac:dyDescent="0.35"/>
    <row r="3" spans="1:4" customFormat="1" x14ac:dyDescent="0.35">
      <c r="A3" s="80"/>
    </row>
    <row r="4" spans="1:4" customFormat="1" x14ac:dyDescent="0.35"/>
    <row r="5" spans="1:4" customFormat="1" ht="30" customHeight="1" x14ac:dyDescent="0.35">
      <c r="A5" s="5" t="s">
        <v>555</v>
      </c>
      <c r="B5" s="5" t="s">
        <v>538</v>
      </c>
      <c r="C5" s="5" t="s">
        <v>539</v>
      </c>
      <c r="D5" s="5" t="s">
        <v>544</v>
      </c>
    </row>
    <row r="6" spans="1:4" customFormat="1" ht="30" customHeight="1" x14ac:dyDescent="0.35">
      <c r="A6" s="5" t="s">
        <v>554</v>
      </c>
      <c r="B6" s="23"/>
      <c r="C6" s="23"/>
      <c r="D6" s="85" t="s">
        <v>545</v>
      </c>
    </row>
    <row r="7" spans="1:4" customFormat="1" ht="30" customHeight="1" x14ac:dyDescent="0.35">
      <c r="A7" s="23" t="s">
        <v>552</v>
      </c>
      <c r="B7" s="83" t="s">
        <v>553</v>
      </c>
      <c r="C7" s="23"/>
      <c r="D7" s="85" t="s">
        <v>545</v>
      </c>
    </row>
    <row r="8" spans="1:4" customFormat="1" ht="30" customHeight="1" x14ac:dyDescent="0.35">
      <c r="A8" s="88" t="s">
        <v>551</v>
      </c>
      <c r="B8" s="84" t="s">
        <v>556</v>
      </c>
      <c r="C8" s="23"/>
      <c r="D8" s="85" t="s">
        <v>546</v>
      </c>
    </row>
    <row r="9" spans="1:4" ht="46.5" x14ac:dyDescent="0.35">
      <c r="A9" s="81" t="s">
        <v>540</v>
      </c>
      <c r="B9" s="80" t="s">
        <v>557</v>
      </c>
      <c r="C9" s="81"/>
      <c r="D9" s="85" t="s">
        <v>546</v>
      </c>
    </row>
    <row r="10" spans="1:4" ht="31" x14ac:dyDescent="0.35">
      <c r="A10" s="81" t="s">
        <v>541</v>
      </c>
      <c r="B10" s="80" t="s">
        <v>564</v>
      </c>
      <c r="C10" s="81"/>
      <c r="D10" s="85" t="s">
        <v>546</v>
      </c>
    </row>
    <row r="11" spans="1:4" ht="31" x14ac:dyDescent="0.35">
      <c r="A11" s="81" t="s">
        <v>542</v>
      </c>
      <c r="C11" s="81"/>
      <c r="D11" s="85" t="s">
        <v>546</v>
      </c>
    </row>
    <row r="12" spans="1:4" ht="46.5" x14ac:dyDescent="0.35">
      <c r="A12" s="82" t="s">
        <v>543</v>
      </c>
      <c r="B12" s="86"/>
      <c r="C12" s="82"/>
      <c r="D12" s="87" t="s">
        <v>546</v>
      </c>
    </row>
  </sheetData>
  <phoneticPr fontId="10" type="noConversion"/>
  <conditionalFormatting sqref="D6:D12">
    <cfRule type="cellIs" dxfId="1" priority="1" operator="equal">
      <formula>"In Progress"</formula>
    </cfRule>
    <cfRule type="cellIs" dxfId="0" priority="2" operator="equal">
      <formula>"Complete"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62287-671B-428B-AC42-6CF3D869DAD0}">
  <sheetPr codeName="Sheet5">
    <tabColor rgb="FF92D050"/>
  </sheetPr>
  <dimension ref="A1:E14"/>
  <sheetViews>
    <sheetView topLeftCell="A2" zoomScale="145" zoomScaleNormal="145" workbookViewId="0">
      <selection activeCell="F8" sqref="F8"/>
    </sheetView>
  </sheetViews>
  <sheetFormatPr defaultColWidth="11" defaultRowHeight="15.5" x14ac:dyDescent="0.35"/>
  <cols>
    <col min="1" max="1" width="18" bestFit="1" customWidth="1"/>
    <col min="2" max="2" width="11" customWidth="1"/>
    <col min="3" max="3" width="12.33203125" customWidth="1"/>
    <col min="4" max="4" width="8.5" bestFit="1" customWidth="1"/>
    <col min="5" max="5" width="12.33203125" customWidth="1"/>
  </cols>
  <sheetData>
    <row r="1" spans="1:5" x14ac:dyDescent="0.35">
      <c r="A1" t="s">
        <v>581</v>
      </c>
    </row>
    <row r="3" spans="1:5" s="64" customFormat="1" ht="61" customHeight="1" x14ac:dyDescent="0.35">
      <c r="A3" s="99"/>
      <c r="B3" s="99" t="s">
        <v>582</v>
      </c>
      <c r="C3" s="99" t="s">
        <v>583</v>
      </c>
      <c r="D3" s="99" t="s">
        <v>584</v>
      </c>
      <c r="E3" s="99" t="s">
        <v>585</v>
      </c>
    </row>
    <row r="4" spans="1:5" x14ac:dyDescent="0.35">
      <c r="A4" s="6" t="s">
        <v>11</v>
      </c>
      <c r="B4" s="100">
        <v>0.31240000000000001</v>
      </c>
      <c r="C4" s="100">
        <v>0.28660000000000002</v>
      </c>
      <c r="D4" s="100">
        <v>0.55820000000000003</v>
      </c>
      <c r="E4" s="100">
        <v>0.49939999999999996</v>
      </c>
    </row>
    <row r="5" spans="1:5" x14ac:dyDescent="0.35">
      <c r="A5" s="6" t="s">
        <v>586</v>
      </c>
      <c r="B5" s="9">
        <v>70.110247605277394</v>
      </c>
      <c r="C5" s="9">
        <v>45.617289166807517</v>
      </c>
      <c r="D5" s="9">
        <v>60.466793755474292</v>
      </c>
      <c r="E5" s="9">
        <v>61.65120768397756</v>
      </c>
    </row>
    <row r="6" spans="1:5" x14ac:dyDescent="0.35">
      <c r="A6" s="6" t="s">
        <v>587</v>
      </c>
      <c r="B6" s="9">
        <v>3.5282595499544516</v>
      </c>
      <c r="C6" s="9">
        <v>6.6744539006772685</v>
      </c>
      <c r="D6" s="9">
        <v>2.975818273387258</v>
      </c>
      <c r="E6" s="9">
        <v>2.4067733782469207</v>
      </c>
    </row>
    <row r="7" spans="1:5" x14ac:dyDescent="0.35">
      <c r="A7" s="6" t="s">
        <v>588</v>
      </c>
      <c r="B7" s="9">
        <v>1.555667203103354</v>
      </c>
      <c r="C7" s="9">
        <v>0.52051138431832844</v>
      </c>
      <c r="D7" s="9">
        <v>1.5381011314396082</v>
      </c>
      <c r="E7" s="9">
        <v>1.0974777329734107</v>
      </c>
    </row>
    <row r="8" spans="1:5" x14ac:dyDescent="0.35">
      <c r="A8" s="6" t="s">
        <v>589</v>
      </c>
      <c r="B8" s="9">
        <v>0.89092752732346792</v>
      </c>
      <c r="C8" s="9">
        <v>0.74315916355064848</v>
      </c>
      <c r="D8" s="9">
        <v>0.85402589057036316</v>
      </c>
      <c r="E8" s="9">
        <v>0.88608242544909122</v>
      </c>
    </row>
    <row r="9" spans="1:5" x14ac:dyDescent="0.35">
      <c r="A9" s="6" t="s">
        <v>590</v>
      </c>
      <c r="B9" s="9">
        <v>1019.8205726454903</v>
      </c>
      <c r="C9" s="9">
        <v>1064.9221134102033</v>
      </c>
      <c r="D9" s="9">
        <v>712.42399175731532</v>
      </c>
      <c r="E9" s="9">
        <v>510.49659259344821</v>
      </c>
    </row>
    <row r="10" spans="1:5" x14ac:dyDescent="0.35">
      <c r="A10" s="6" t="s">
        <v>591</v>
      </c>
      <c r="B10" s="9">
        <v>31.934629677600622</v>
      </c>
      <c r="C10" s="9">
        <v>32.633144399677505</v>
      </c>
      <c r="D10" s="9">
        <v>26.691271827271837</v>
      </c>
      <c r="E10" s="9">
        <v>22.594171650968935</v>
      </c>
    </row>
    <row r="11" spans="1:5" x14ac:dyDescent="0.35">
      <c r="A11" s="6" t="s">
        <v>592</v>
      </c>
      <c r="B11" s="9">
        <v>0.20747260831849659</v>
      </c>
      <c r="C11" s="9">
        <v>0.51175123375318099</v>
      </c>
      <c r="D11" s="9">
        <v>0.19485190443306477</v>
      </c>
      <c r="E11" s="9">
        <v>0.13431040876548328</v>
      </c>
    </row>
    <row r="12" spans="1:5" x14ac:dyDescent="0.35">
      <c r="A12" s="6" t="s">
        <v>593</v>
      </c>
      <c r="B12" s="9">
        <v>0.45549161168840047</v>
      </c>
      <c r="C12" s="9">
        <v>0.71536790098045422</v>
      </c>
      <c r="D12" s="9">
        <v>0.44142032625725874</v>
      </c>
      <c r="E12" s="9">
        <v>0.36648384516303484</v>
      </c>
    </row>
    <row r="13" spans="1:5" x14ac:dyDescent="0.35">
      <c r="A13" s="6" t="s">
        <v>594</v>
      </c>
      <c r="B13" s="9">
        <v>5.8199133760581736</v>
      </c>
      <c r="C13" s="9">
        <v>2.9540744292221923</v>
      </c>
      <c r="D13" s="9">
        <v>6.1321027777971677</v>
      </c>
      <c r="E13" s="9">
        <v>8.4454393311100695</v>
      </c>
    </row>
    <row r="14" spans="1:5" x14ac:dyDescent="0.35">
      <c r="A14" s="6" t="s">
        <v>595</v>
      </c>
      <c r="B14" s="16">
        <v>99.908520881670597</v>
      </c>
      <c r="C14" s="16">
        <v>98.01146328485278</v>
      </c>
      <c r="D14" s="16">
        <v>104.24468081435465</v>
      </c>
      <c r="E14" s="16">
        <v>102.15853986402979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E518C-9504-4C19-B088-6FB563616DC5}">
  <sheetPr codeName="Sheet6">
    <tabColor rgb="FFFFFF00"/>
  </sheetPr>
  <dimension ref="A1:AA343"/>
  <sheetViews>
    <sheetView tabSelected="1" zoomScale="55" zoomScaleNormal="55" workbookViewId="0">
      <selection activeCell="Z89" sqref="Z89"/>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7" t="s">
        <v>529</v>
      </c>
      <c r="E160" s="157"/>
      <c r="F160" s="157"/>
      <c r="G160" s="157"/>
      <c r="H160" s="157"/>
      <c r="I160" s="157"/>
      <c r="J160" s="157"/>
      <c r="R160" s="157" t="s">
        <v>529</v>
      </c>
      <c r="S160" s="157"/>
      <c r="T160" s="157"/>
      <c r="U160" s="157"/>
      <c r="V160" s="157"/>
      <c r="W160" s="157"/>
      <c r="X160" s="157"/>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MATCH(Figures!C159 &amp; "in", 'Organized Data'!$F$3:$F$1048576 &amp; 'Organized Data'!$E$3:$E$1048576, 0)</f>
        <v>48</v>
      </c>
      <c r="D162" cm="1">
        <f t="array" aca="1" ref="D162" ca="1">INDEX(INDIRECT("'" &amp; Figures!$B$159 &amp; "'!H$3:H$1048576"),Figures!$C162)</f>
        <v>10.019994981473234</v>
      </c>
      <c r="E162" cm="1">
        <f t="array" aca="1" ref="E162" ca="1">INDEX(INDIRECT("'" &amp; Figures!$B$159 &amp; "'!I$3:I$1048576"),Figures!$C162)</f>
        <v>9.4744249012653121</v>
      </c>
      <c r="F162" cm="1">
        <f t="array" aca="1" ref="F162" ca="1">INDEX(INDIRECT("'" &amp; Figures!$B$159 &amp; "'!J$3:J$1048576"),Figures!$C162)</f>
        <v>9.2663602808205354</v>
      </c>
      <c r="G162" cm="1">
        <f t="array" aca="1" ref="G162" ca="1">INDEX(INDIRECT("'" &amp; Figures!$B$159 &amp; "'!K$3:K$1048576"),Figures!$C162)</f>
        <v>8.5059360247999543</v>
      </c>
      <c r="H162" cm="1">
        <f t="array" aca="1" ref="H162" ca="1">INDEX(INDIRECT("'" &amp; Figures!$B$159 &amp; "'!L$3:L$1048576"),Figures!$C162)</f>
        <v>8.0115846894848417</v>
      </c>
      <c r="I162" cm="1">
        <f t="array" aca="1" ref="I162" ca="1">INDEX(INDIRECT("'" &amp; Figures!$B$159 &amp; "'!M$3:M$1048576"),Figures!$C162)</f>
        <v>7.7744258927059677</v>
      </c>
      <c r="J162" cm="1">
        <f t="array" aca="1" ref="J162" ca="1">INDEX(INDIRECT("'" &amp; Figures!$B$159 &amp; "'!N$3:N$1048576"),Figures!$C162)</f>
        <v>7.4507275696419697</v>
      </c>
      <c r="P162" s="10" t="s">
        <v>344</v>
      </c>
      <c r="Q162" cm="1">
        <f t="array" ref="Q162">MATCH(Figures!Q159 &amp; "in", 'Organized Data'!$F$3:$F$1048576 &amp; 'Organized Data'!$E$3:$E$1048576, 0)</f>
        <v>48</v>
      </c>
      <c r="R162" cm="1">
        <f t="array" aca="1" ref="R162" ca="1">INDEX(INDIRECT("'" &amp; Figures!$P$159 &amp; "'!H$3:H$1048576"),Figures!$Q162)</f>
        <v>1.0042735042735043</v>
      </c>
      <c r="S162" cm="1">
        <f t="array" aca="1" ref="S162" ca="1">INDEX(INDIRECT("'" &amp; Figures!$P$159 &amp; "'!I$3:I$1048576"),Figures!$Q162)</f>
        <v>0.94932844932844929</v>
      </c>
      <c r="T162" cm="1">
        <f t="array" aca="1" ref="T162" ca="1">INDEX(INDIRECT("'" &amp; Figures!$P$159 &amp; "'!J$3:J$1048576"),Figures!$Q162)</f>
        <v>0.90659340659340659</v>
      </c>
      <c r="U162" cm="1">
        <f t="array" aca="1" ref="U162" ca="1">INDEX(INDIRECT("'" &amp; Figures!$P$159 &amp; "'!K$3:K$1048576"),Figures!$Q162)</f>
        <v>0.83333333333333337</v>
      </c>
      <c r="V162" cm="1">
        <f t="array" aca="1" ref="V162" ca="1">INDEX(INDIRECT("'" &amp; Figures!$P$159 &amp; "'!L$3:L$1048576"),Figures!$Q162)</f>
        <v>0.76617826617826612</v>
      </c>
      <c r="W162" cm="1">
        <f t="array" aca="1" ref="W162" ca="1">INDEX(INDIRECT("'" &amp; Figures!$P$159 &amp; "'!M$3:M$1048576"),Figures!$Q162)</f>
        <v>0.71733821733821734</v>
      </c>
      <c r="X162" cm="1">
        <f t="array" aca="1" ref="X162" ca="1">INDEX(INDIRECT("'" &amp; Figures!$P$159 &amp; "'!N$3:N$1048576"),Figures!$Q162)</f>
        <v>0.72344322344322343</v>
      </c>
    </row>
    <row r="163" spans="2:27" x14ac:dyDescent="0.35">
      <c r="B163" s="10" t="s">
        <v>506</v>
      </c>
      <c r="C163" cm="1">
        <f t="array" ref="C163">MATCH(Figures!C159 &amp; "tank 1", 'Organized Data'!$F$3:$F$1048576 &amp; 'Organized Data'!$E$3:$E$1048576, 0)</f>
        <v>51</v>
      </c>
      <c r="D163" cm="1">
        <f t="array" aca="1" ref="D163" ca="1">INDEX(INDIRECT("'" &amp; Figures!$B$159 &amp; "'!H$3:H$1048576"),Figures!$C163)</f>
        <v>4.2468632536653922E-2</v>
      </c>
      <c r="E163" cm="1">
        <f t="array" aca="1" ref="E163" ca="1">INDEX(INDIRECT("'" &amp; Figures!$B$159 &amp; "'!I$3:I$1048576"),Figures!$C163)</f>
        <v>0.15856810765824458</v>
      </c>
      <c r="F163" cm="1">
        <f t="array" aca="1" ref="F163" ca="1">INDEX(INDIRECT("'" &amp; Figures!$B$159 &amp; "'!J$3:J$1048576"),Figures!$C163)</f>
        <v>0.20845571905551136</v>
      </c>
      <c r="G163" cm="1">
        <f t="array" aca="1" ref="G163" ca="1">INDEX(INDIRECT("'" &amp; Figures!$B$159 &amp; "'!K$3:K$1048576"),Figures!$C163)</f>
        <v>0.76426801955243862</v>
      </c>
      <c r="H163" cm="1">
        <f t="array" aca="1" ref="H163" ca="1">INDEX(INDIRECT("'" &amp; Figures!$B$159 &amp; "'!L$3:L$1048576"),Figures!$C163)</f>
        <v>1.5869709173636359</v>
      </c>
      <c r="I163" cm="1">
        <f t="array" aca="1" ref="I163" ca="1">INDEX(INDIRECT("'" &amp; Figures!$B$159 &amp; "'!M$3:M$1048576"),Figures!$C163)</f>
        <v>2.285287901989407</v>
      </c>
      <c r="J163" cm="1">
        <f t="array" aca="1" ref="J163" ca="1">INDEX(INDIRECT("'" &amp; Figures!$B$159 &amp; "'!N$3:N$1048576"),Figures!$C163)</f>
        <v>2.4637798872975507</v>
      </c>
      <c r="P163" s="10" t="s">
        <v>506</v>
      </c>
      <c r="Q163" cm="1">
        <f t="array" ref="Q163">MATCH(Figures!Q159 &amp; "tank 1", 'Organized Data'!$F$3:$F$1048576 &amp; 'Organized Data'!$E$3:$E$1048576, 0)</f>
        <v>51</v>
      </c>
      <c r="R163" cm="1">
        <f t="array" aca="1" ref="R163" ca="1">INDEX(INDIRECT("'" &amp; Figures!$P$159 &amp; "'!H$3:H$1048576"),Figures!$Q163)</f>
        <v>0.52808302808302809</v>
      </c>
      <c r="S163" cm="1">
        <f t="array" aca="1" ref="S163" ca="1">INDEX(INDIRECT("'" &amp; Figures!$P$159 &amp; "'!I$3:I$1048576"),Figures!$Q163)</f>
        <v>0.51587301587301582</v>
      </c>
      <c r="T163" cm="1">
        <f t="array" aca="1" ref="T163" ca="1">INDEX(INDIRECT("'" &amp; Figures!$P$159 &amp; "'!J$3:J$1048576"),Figures!$Q163)</f>
        <v>0.50366300366300365</v>
      </c>
      <c r="U163" cm="1">
        <f t="array" aca="1" ref="U163" ca="1">INDEX(INDIRECT("'" &amp; Figures!$P$159 &amp; "'!K$3:K$1048576"),Figures!$Q163)</f>
        <v>0.49145299145299137</v>
      </c>
      <c r="V163" cm="1">
        <f t="array" aca="1" ref="V163" ca="1">INDEX(INDIRECT("'" &amp; Figures!$P$159 &amp; "'!L$3:L$1048576"),Figures!$Q163)</f>
        <v>0.5219780219780219</v>
      </c>
      <c r="W163" cm="1">
        <f t="array" aca="1" ref="W163" ca="1">INDEX(INDIRECT("'" &amp; Figures!$P$159 &amp; "'!M$3:M$1048576"),Figures!$Q163)</f>
        <v>0.45482295482295487</v>
      </c>
      <c r="X163" cm="1">
        <f t="array" aca="1" ref="X163" ca="1">INDEX(INDIRECT("'" &amp; Figures!$P$159 &amp; "'!N$3:N$1048576"),Figures!$Q163)</f>
        <v>0.46092796092796101</v>
      </c>
    </row>
    <row r="164" spans="2:27" x14ac:dyDescent="0.35">
      <c r="B164" s="10" t="s">
        <v>507</v>
      </c>
      <c r="C164" cm="1">
        <f t="array" ref="C164">MATCH(Figures!C159 &amp; "tank 2", 'Organized Data'!$F$3:$F$1048576 &amp; 'Organized Data'!$E$3:$E$1048576, 0)</f>
        <v>54</v>
      </c>
      <c r="D164" cm="1">
        <f t="array" aca="1" ref="D164" ca="1">INDEX(INDIRECT("'" &amp; Figures!$B$159 &amp; "'!H$3:H$1048576"),Figures!$C164)</f>
        <v>0.46798932510063407</v>
      </c>
      <c r="E164" cm="1">
        <f t="array" aca="1" ref="E164" ca="1">INDEX(INDIRECT("'" &amp; Figures!$B$159 &amp; "'!I$3:I$1048576"),Figures!$C164)</f>
        <v>0.45787737462470501</v>
      </c>
      <c r="F164" cm="1">
        <f t="array" aca="1" ref="F164" ca="1">INDEX(INDIRECT("'" &amp; Figures!$B$159 &amp; "'!J$3:J$1048576"),Figures!$C164)</f>
        <v>0.71311574784269405</v>
      </c>
      <c r="G164" cm="1">
        <f t="array" aca="1" ref="G164" ca="1">INDEX(INDIRECT("'" &amp; Figures!$B$159 &amp; "'!K$3:K$1048576"),Figures!$C164)</f>
        <v>3.3111665324843527</v>
      </c>
      <c r="H164" cm="1">
        <f t="array" aca="1" ref="H164" ca="1">INDEX(INDIRECT("'" &amp; Figures!$B$159 &amp; "'!L$3:L$1048576"),Figures!$C164)</f>
        <v>5.2009557481316406</v>
      </c>
      <c r="I164" cm="1">
        <f t="array" aca="1" ref="I164" ca="1">INDEX(INDIRECT("'" &amp; Figures!$B$159 &amp; "'!M$3:M$1048576"),Figures!$C164)</f>
        <v>6.4756862109129649</v>
      </c>
      <c r="J164" cm="1">
        <f t="array" aca="1" ref="J164" ca="1">INDEX(INDIRECT("'" &amp; Figures!$B$159 &amp; "'!N$3:N$1048576"),Figures!$C164)</f>
        <v>6.3146671716383711</v>
      </c>
      <c r="P164" s="10" t="s">
        <v>507</v>
      </c>
      <c r="Q164" cm="1">
        <f t="array" ref="Q164">MATCH(Figures!Q159 &amp; "tank 2", 'Organized Data'!$F$3:$F$1048576 &amp; 'Organized Data'!$E$3:$E$1048576, 0)</f>
        <v>54</v>
      </c>
      <c r="R164" cm="1">
        <f t="array" aca="1" ref="R164" ca="1">INDEX(INDIRECT("'" &amp; Figures!$P$159 &amp; "'!H$3:H$1048576"),Figures!$Q164)</f>
        <v>0.75396825396825395</v>
      </c>
      <c r="S164" cm="1">
        <f t="array" aca="1" ref="S164" ca="1">INDEX(INDIRECT("'" &amp; Figures!$P$159 &amp; "'!I$3:I$1048576"),Figures!$Q164)</f>
        <v>0.9432234432234432</v>
      </c>
      <c r="T164" cm="1">
        <f t="array" aca="1" ref="T164" ca="1">INDEX(INDIRECT("'" &amp; Figures!$P$159 &amp; "'!J$3:J$1048576"),Figures!$Q164)</f>
        <v>0.96764346764346765</v>
      </c>
      <c r="U164" cm="1">
        <f t="array" aca="1" ref="U164" ca="1">INDEX(INDIRECT("'" &amp; Figures!$P$159 &amp; "'!K$3:K$1048576"),Figures!$Q164)</f>
        <v>0.88827838827838823</v>
      </c>
      <c r="V164" cm="1">
        <f t="array" aca="1" ref="V164" ca="1">INDEX(INDIRECT("'" &amp; Figures!$P$159 &amp; "'!L$3:L$1048576"),Figures!$Q164)</f>
        <v>0.80280830280830284</v>
      </c>
      <c r="W164" cm="1">
        <f t="array" aca="1" ref="W164" ca="1">INDEX(INDIRECT("'" &amp; Figures!$P$159 &amp; "'!M$3:M$1048576"),Figures!$Q164)</f>
        <v>0.72344322344322343</v>
      </c>
      <c r="X164" cm="1">
        <f t="array" aca="1" ref="X164" ca="1">INDEX(INDIRECT("'" &amp; Figures!$P$159 &amp; "'!N$3:N$1048576"),Figures!$Q164)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7" t="s">
        <v>529</v>
      </c>
      <c r="E195" s="157"/>
      <c r="F195" s="157"/>
      <c r="G195" s="157"/>
      <c r="H195" s="157"/>
      <c r="I195" s="157"/>
      <c r="J195" s="157"/>
      <c r="R195" s="157" t="s">
        <v>529</v>
      </c>
      <c r="S195" s="157"/>
      <c r="T195" s="157"/>
      <c r="U195" s="157"/>
      <c r="V195" s="157"/>
      <c r="W195" s="157"/>
      <c r="X195" s="157"/>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MATCH(Figures!C194 &amp; "in", 'Organized Data'!$F$3:$F$1048576 &amp; 'Organized Data'!$E$3:$E$1048576, 0)</f>
        <v>48</v>
      </c>
      <c r="D197" cm="1">
        <f t="array" aca="1" ref="D197" ca="1">INDEX(INDIRECT("'" &amp; Figures!$B$194 &amp; "'!H$3:H$1048576"),Figures!$C197)</f>
        <v>0.26743075453677173</v>
      </c>
      <c r="E197" cm="1">
        <f t="array" aca="1" ref="E197" ca="1">INDEX(INDIRECT("'" &amp; Figures!$B$194 &amp; "'!I$3:I$1048576"),Figures!$C197)</f>
        <v>0.36294173829990445</v>
      </c>
      <c r="F197" cm="1">
        <f t="array" aca="1" ref="F197" ca="1">INDEX(INDIRECT("'" &amp; Figures!$B$194 &amp; "'!J$3:J$1048576"),Figures!$C197)</f>
        <v>0.38204393505253109</v>
      </c>
      <c r="G197" cm="1">
        <f t="array" aca="1" ref="G197" ca="1">INDEX(INDIRECT("'" &amp; Figures!$B$194 &amp; "'!K$3:K$1048576"),Figures!$C197)</f>
        <v>0.30563514804202485</v>
      </c>
      <c r="H197" cm="1">
        <f t="array" aca="1" ref="H197" ca="1">INDEX(INDIRECT("'" &amp; Figures!$B$194 &amp; "'!L$3:L$1048576"),Figures!$C197)</f>
        <v>0.24832855778414517</v>
      </c>
      <c r="I197" cm="1">
        <f t="array" aca="1" ref="I197" ca="1">INDEX(INDIRECT("'" &amp; Figures!$B$194 &amp; "'!M$3:M$1048576"),Figures!$C197)</f>
        <v>0.21012416427889211</v>
      </c>
      <c r="J197" cm="1">
        <f t="array" aca="1" ref="J197" ca="1">INDEX(INDIRECT("'" &amp; Figures!$B$194 &amp; "'!N$3:N$1048576"),Figures!$C197)</f>
        <v>0.16236867239732572</v>
      </c>
      <c r="P197" s="10" t="s">
        <v>344</v>
      </c>
      <c r="Q197" cm="1">
        <f t="array" ref="Q197">MATCH(Figures!Q194 &amp; "in", 'Organized Data'!$F$3:$F$1048576 &amp; 'Organized Data'!$E$3:$E$1048576, 0)</f>
        <v>48</v>
      </c>
      <c r="R197" cm="1">
        <f t="array" aca="1" ref="R197" ca="1">INDEX(INDIRECT("'" &amp; Figures!$P$194 &amp; "'!H$3:H$1048576"),Figures!$Q197)</f>
        <v>0.31544688308436958</v>
      </c>
      <c r="S197" cm="1">
        <f t="array" aca="1" ref="S197" ca="1">INDEX(INDIRECT("'" &amp; Figures!$P$194 &amp; "'!I$3:I$1048576"),Figures!$Q197)</f>
        <v>0.3096052741383627</v>
      </c>
      <c r="T197" cm="1">
        <f t="array" aca="1" ref="T197" ca="1">INDEX(INDIRECT("'" &amp; Figures!$P$194 &amp; "'!J$3:J$1048576"),Figures!$Q197)</f>
        <v>0.3212884920303764</v>
      </c>
      <c r="U197" cm="1">
        <f t="array" aca="1" ref="U197" ca="1">INDEX(INDIRECT("'" &amp; Figures!$P$194 &amp; "'!K$3:K$1048576"),Figures!$Q197)</f>
        <v>0.29792205624634899</v>
      </c>
      <c r="V197" cm="1">
        <f t="array" aca="1" ref="V197" ca="1">INDEX(INDIRECT("'" &amp; Figures!$P$194 &amp; "'!L$3:L$1048576"),Figures!$Q197)</f>
        <v>0.29792205624634899</v>
      </c>
      <c r="W197" cm="1">
        <f t="array" aca="1" ref="W197" ca="1">INDEX(INDIRECT("'" &amp; Figures!$P$194 &amp; "'!M$3:M$1048576"),Figures!$Q197)</f>
        <v>0.29208044730034222</v>
      </c>
      <c r="X197" cm="1">
        <f t="array" aca="1" ref="X197" ca="1">INDEX(INDIRECT("'" &amp; Figures!$P$194 &amp; "'!N$3:N$1048576"),Figures!$Q197)</f>
        <v>0.28039722940832851</v>
      </c>
    </row>
    <row r="198" spans="2:24" x14ac:dyDescent="0.35">
      <c r="B198" s="10" t="s">
        <v>506</v>
      </c>
      <c r="C198" cm="1">
        <f t="array" ref="C198">MATCH(Figures!C194 &amp; "tank 1", 'Organized Data'!$F$3:$F$1048576 &amp; 'Organized Data'!$E$3:$E$1048576, 0)</f>
        <v>51</v>
      </c>
      <c r="D198" cm="1">
        <f t="array" aca="1" ref="D198" ca="1">INDEX(INDIRECT("'" &amp; Figures!$B$194 &amp; "'!H$3:H$1048576"),Figures!$C198)</f>
        <v>1.9102196752626553E-2</v>
      </c>
      <c r="E198" cm="1">
        <f t="array" aca="1" ref="E198" ca="1">INDEX(INDIRECT("'" &amp; Figures!$B$194 &amp; "'!I$3:I$1048576"),Figures!$C198)</f>
        <v>6.6857688634192933E-2</v>
      </c>
      <c r="F198" cm="1">
        <f t="array" aca="1" ref="F198" ca="1">INDEX(INDIRECT("'" &amp; Figures!$B$194 &amp; "'!J$3:J$1048576"),Figures!$C198)</f>
        <v>0.10506208213944605</v>
      </c>
      <c r="G198" cm="1">
        <f t="array" aca="1" ref="G198" ca="1">INDEX(INDIRECT("'" &amp; Figures!$B$194 &amp; "'!K$3:K$1048576"),Figures!$C198)</f>
        <v>0.18147086914995222</v>
      </c>
      <c r="H198" cm="1">
        <f t="array" aca="1" ref="H198" ca="1">INDEX(INDIRECT("'" &amp; Figures!$B$194 &amp; "'!L$3:L$1048576"),Figures!$C198)</f>
        <v>0.29608404966571156</v>
      </c>
      <c r="I198" cm="1">
        <f t="array" aca="1" ref="I198" ca="1">INDEX(INDIRECT("'" &amp; Figures!$B$194 &amp; "'!M$3:M$1048576"),Figures!$C198)</f>
        <v>0.42024832855778421</v>
      </c>
      <c r="J198" cm="1">
        <f t="array" aca="1" ref="J198" ca="1">INDEX(INDIRECT("'" &amp; Figures!$B$194 &amp; "'!N$3:N$1048576"),Figures!$C198)</f>
        <v>0.44890162368672404</v>
      </c>
      <c r="P198" s="10" t="s">
        <v>506</v>
      </c>
      <c r="Q198" cm="1">
        <f t="array" ref="Q198">MATCH(Figures!Q194 &amp; "tank 1", 'Organized Data'!$F$3:$F$1048576 &amp; 'Organized Data'!$E$3:$E$1048576, 0)</f>
        <v>51</v>
      </c>
      <c r="R198" cm="1">
        <f t="array" aca="1" ref="R198" ca="1">INDEX(INDIRECT("'" &amp; Figures!$P$194 &amp; "'!H$3:H$1048576"),Figures!$Q198)</f>
        <v>2.3366435784027372E-2</v>
      </c>
      <c r="S198" cm="1">
        <f t="array" aca="1" ref="S198" ca="1">INDEX(INDIRECT("'" &amp; Figures!$P$194 &amp; "'!I$3:I$1048576"),Figures!$Q198)</f>
        <v>4.0891262622047904E-2</v>
      </c>
      <c r="T198" cm="1">
        <f t="array" aca="1" ref="T198" ca="1">INDEX(INDIRECT("'" &amp; Figures!$P$194 &amp; "'!J$3:J$1048576"),Figures!$Q198)</f>
        <v>5.2574480514061592E-2</v>
      </c>
      <c r="U198" cm="1">
        <f t="array" aca="1" ref="U198" ca="1">INDEX(INDIRECT("'" &amp; Figures!$P$194 &amp; "'!K$3:K$1048576"),Figures!$Q198)</f>
        <v>0.22198113994826002</v>
      </c>
      <c r="V198" cm="1">
        <f t="array" aca="1" ref="V198" ca="1">INDEX(INDIRECT("'" &amp; Figures!$P$194 &amp; "'!L$3:L$1048576"),Figures!$Q198)</f>
        <v>0.39138779938245849</v>
      </c>
      <c r="W198" cm="1">
        <f t="array" aca="1" ref="W198" ca="1">INDEX(INDIRECT("'" &amp; Figures!$P$194 &amp; "'!M$3:M$1048576"),Figures!$Q198)</f>
        <v>0.62505215722273222</v>
      </c>
      <c r="X198" cm="1">
        <f t="array" aca="1" ref="X198" ca="1">INDEX(INDIRECT("'" &amp; Figures!$P$194 &amp; "'!N$3:N$1048576"),Figures!$Q198)</f>
        <v>0.80030042560293746</v>
      </c>
    </row>
    <row r="199" spans="2:24" x14ac:dyDescent="0.35">
      <c r="B199" s="10" t="s">
        <v>507</v>
      </c>
      <c r="C199" cm="1">
        <f t="array" ref="C199">MATCH(Figures!C194 &amp; "tank 2", 'Organized Data'!$F$3:$F$1048576 &amp; 'Organized Data'!$E$3:$E$1048576, 0)</f>
        <v>54</v>
      </c>
      <c r="D199" cm="1">
        <f t="array" aca="1" ref="D199" ca="1">INDEX(INDIRECT("'" &amp; Figures!$B$194 &amp; "'!H$3:H$1048576"),Figures!$C199)</f>
        <v>6.6857688634192933E-2</v>
      </c>
      <c r="E199" cm="1">
        <f t="array" aca="1" ref="E199" ca="1">INDEX(INDIRECT("'" &amp; Figures!$B$194 &amp; "'!I$3:I$1048576"),Figures!$C199)</f>
        <v>6.6857688634192933E-2</v>
      </c>
      <c r="F199" cm="1">
        <f t="array" aca="1" ref="F199" ca="1">INDEX(INDIRECT("'" &amp; Figures!$B$194 &amp; "'!J$3:J$1048576"),Figures!$C199)</f>
        <v>7.6408787010506213E-2</v>
      </c>
      <c r="G199" cm="1">
        <f t="array" aca="1" ref="G199" ca="1">INDEX(INDIRECT("'" &amp; Figures!$B$194 &amp; "'!K$3:K$1048576"),Figures!$C199)</f>
        <v>0.11461318051575933</v>
      </c>
      <c r="H199" cm="1">
        <f t="array" aca="1" ref="H199" ca="1">INDEX(INDIRECT("'" &amp; Figures!$B$194 &amp; "'!L$3:L$1048576"),Figures!$C199)</f>
        <v>0.19102196752626555</v>
      </c>
      <c r="I199" cm="1">
        <f t="array" aca="1" ref="I199" ca="1">INDEX(INDIRECT("'" &amp; Figures!$B$194 &amp; "'!M$3:M$1048576"),Figures!$C199)</f>
        <v>0.25787965616045849</v>
      </c>
      <c r="J199" cm="1">
        <f t="array" aca="1" ref="J199" ca="1">INDEX(INDIRECT("'" &amp; Figures!$B$194 &amp; "'!N$3:N$1048576"),Figures!$C199)</f>
        <v>0.22922636103151867</v>
      </c>
      <c r="P199" s="10" t="s">
        <v>507</v>
      </c>
      <c r="Q199" cm="1">
        <f t="array" ref="Q199">MATCH(Figures!Q194 &amp; "tank 2", 'Organized Data'!$F$3:$F$1048576 &amp; 'Organized Data'!$E$3:$E$1048576, 0)</f>
        <v>54</v>
      </c>
      <c r="R199" cm="1">
        <f t="array" aca="1" ref="R199" ca="1">INDEX(INDIRECT("'" &amp; Figures!$P$194 &amp; "'!H$3:H$1048576"),Figures!$Q199)</f>
        <v>0.19277309521822583</v>
      </c>
      <c r="S199" cm="1">
        <f t="array" aca="1" ref="S199" ca="1">INDEX(INDIRECT("'" &amp; Figures!$P$194 &amp; "'!I$3:I$1048576"),Figures!$Q199)</f>
        <v>7.5940916298088967E-2</v>
      </c>
      <c r="T199" cm="1">
        <f t="array" aca="1" ref="T199" ca="1">INDEX(INDIRECT("'" &amp; Figures!$P$194 &amp; "'!J$3:J$1048576"),Figures!$Q199)</f>
        <v>0.12851539681215055</v>
      </c>
      <c r="U199" cm="1">
        <f t="array" aca="1" ref="U199" ca="1">INDEX(INDIRECT("'" &amp; Figures!$P$194 &amp; "'!K$3:K$1048576"),Figures!$Q199)</f>
        <v>0.50821997830259535</v>
      </c>
      <c r="V199" cm="1">
        <f t="array" aca="1" ref="V199" ca="1">INDEX(INDIRECT("'" &amp; Figures!$P$194 &amp; "'!L$3:L$1048576"),Figures!$Q199)</f>
        <v>0.73604272719686226</v>
      </c>
      <c r="W199" cm="1">
        <f t="array" aca="1" ref="W199" ca="1">INDEX(INDIRECT("'" &amp; Figures!$P$194 &amp; "'!M$3:M$1048576"),Figures!$Q199)</f>
        <v>0.95802386714512222</v>
      </c>
      <c r="X199" cm="1">
        <f t="array" aca="1" ref="X199" ca="1">INDEX(INDIRECT("'" &amp; Figures!$P$194 &amp; "'!N$3:N$1048576"),Figures!$Q199)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7" t="s">
        <v>529</v>
      </c>
      <c r="E231" s="157"/>
      <c r="F231" s="157"/>
      <c r="G231" s="157"/>
      <c r="H231" s="157"/>
      <c r="I231" s="157"/>
      <c r="J231" s="157"/>
      <c r="R231" s="157" t="s">
        <v>529</v>
      </c>
      <c r="S231" s="157"/>
      <c r="T231" s="157"/>
      <c r="U231" s="157"/>
      <c r="V231" s="157"/>
      <c r="W231" s="157"/>
      <c r="X231" s="157"/>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MATCH(Figures!C230 &amp; "in", 'Organized Data'!$F$3:$F$1048576 &amp; 'Organized Data'!$E$3:$E$1048576, 0)</f>
        <v>48</v>
      </c>
      <c r="D233" cm="1">
        <f t="array" aca="1" ref="D233" ca="1">INDEX(INDIRECT("'" &amp; Figures!$B$230 &amp; "'!H$3:H$1048576"),Figures!$C233)</f>
        <v>9.4371173438520923</v>
      </c>
      <c r="E233" cm="1">
        <f t="array" aca="1" ref="E233" ca="1">INDEX(INDIRECT("'" &amp; Figures!$B$230 &amp; "'!I$3:I$1048576"),Figures!$C233)</f>
        <v>8.801877888827045</v>
      </c>
      <c r="F233" cm="1">
        <f t="array" aca="1" ref="F233" ca="1">INDEX(INDIRECT("'" &amp; Figures!$B$230 &amp; "'!J$3:J$1048576"),Figures!$C233)</f>
        <v>8.5630278537376281</v>
      </c>
      <c r="G233" cm="1">
        <f t="array" aca="1" ref="G233" ca="1">INDEX(INDIRECT("'" &amp; Figures!$B$230 &amp; "'!K$3:K$1048576"),Figures!$C233)</f>
        <v>7.9023788205115801</v>
      </c>
      <c r="H233" cm="1">
        <f t="array" aca="1" ref="H233" ca="1">INDEX(INDIRECT("'" &amp; Figures!$B$230 &amp; "'!L$3:L$1048576"),Figures!$C233)</f>
        <v>7.4653340754543471</v>
      </c>
      <c r="I233" cm="1">
        <f t="array" aca="1" ref="I233" ca="1">INDEX(INDIRECT("'" &amp; Figures!$B$230 &amp; "'!M$3:M$1048576"),Figures!$C233)</f>
        <v>7.2722212811267335</v>
      </c>
      <c r="J233" cm="1">
        <f t="array" aca="1" ref="J233" ca="1">INDEX(INDIRECT("'" &amp; Figures!$B$230 &amp; "'!N$3:N$1048576"),Figures!$C233)</f>
        <v>7.007961667836315</v>
      </c>
      <c r="P233" s="10" t="s">
        <v>344</v>
      </c>
      <c r="Q233" cm="1">
        <f t="array" ref="Q233">MATCH(Figures!Q230 &amp; "in", 'Organized Data'!$F$3:$F$1048576 &amp; 'Organized Data'!$E$3:$E$1048576, 0)</f>
        <v>48</v>
      </c>
      <c r="R233" cm="1">
        <f t="array" aca="1" ref="R233" ca="1">INDEX(INDIRECT("'" &amp; Figures!$P$230 &amp; "'!H$3:H$1048576"),Figures!$Q233)</f>
        <v>1.0640732265446224</v>
      </c>
      <c r="S233" cm="1">
        <f t="array" aca="1" ref="S233" ca="1">INDEX(INDIRECT("'" &amp; Figures!$P$230 &amp; "'!I$3:I$1048576"),Figures!$Q233)</f>
        <v>1.0032690421706441</v>
      </c>
      <c r="T233" cm="1">
        <f t="array" aca="1" ref="T233" ca="1">INDEX(INDIRECT("'" &amp; Figures!$P$230 &amp; "'!J$3:J$1048576"),Figures!$Q233)</f>
        <v>0.97286694998365497</v>
      </c>
      <c r="U233" cm="1">
        <f t="array" aca="1" ref="U233" ca="1">INDEX(INDIRECT("'" &amp; Figures!$P$230 &amp; "'!K$3:K$1048576"),Figures!$Q233)</f>
        <v>0.89686171951618177</v>
      </c>
      <c r="V233" cm="1">
        <f t="array" aca="1" ref="V233" ca="1">INDEX(INDIRECT("'" &amp; Figures!$P$230 &amp; "'!L$3:L$1048576"),Figures!$Q233)</f>
        <v>0.86645962732919257</v>
      </c>
      <c r="W233" cm="1">
        <f t="array" aca="1" ref="W233" ca="1">INDEX(INDIRECT("'" &amp; Figures!$P$230 &amp; "'!M$3:M$1048576"),Figures!$Q233)</f>
        <v>0.83605753514220338</v>
      </c>
      <c r="X233" cm="1">
        <f t="array" aca="1" ref="X233" ca="1">INDEX(INDIRECT("'" &amp; Figures!$P$230 &amp; "'!N$3:N$1048576"),Figures!$Q233)</f>
        <v>0.80565544295521407</v>
      </c>
    </row>
    <row r="234" spans="2:24" x14ac:dyDescent="0.35">
      <c r="B234" s="10" t="s">
        <v>506</v>
      </c>
      <c r="C234" cm="1">
        <f t="array" ref="C234">MATCH(Figures!C230 &amp; "tank 1", 'Organized Data'!$F$3:$F$1048576 &amp; 'Organized Data'!$E$3:$E$1048576, 0)</f>
        <v>51</v>
      </c>
      <c r="D234" cm="1">
        <f t="array" aca="1" ref="D234" ca="1">INDEX(INDIRECT("'" &amp; Figures!$B$230 &amp; "'!H$3:H$1048576"),Figures!$C234)</f>
        <v>0</v>
      </c>
      <c r="E234" cm="1">
        <f t="array" aca="1" ref="E234" ca="1">INDEX(INDIRECT("'" &amp; Figures!$B$230 &amp; "'!I$3:I$1048576"),Figures!$C234)</f>
        <v>5.0819156402003726E-2</v>
      </c>
      <c r="F234" cm="1">
        <f t="array" aca="1" ref="F234" ca="1">INDEX(INDIRECT("'" &amp; Figures!$B$230 &amp; "'!J$3:J$1048576"),Figures!$C234)</f>
        <v>5.0819156402003726E-2</v>
      </c>
      <c r="G234" cm="1">
        <f t="array" aca="1" ref="G234" ca="1">INDEX(INDIRECT("'" &amp; Figures!$B$230 &amp; "'!K$3:K$1048576"),Figures!$C234)</f>
        <v>0.3608160104542264</v>
      </c>
      <c r="H234" cm="1">
        <f t="array" aca="1" ref="H234" ca="1">INDEX(INDIRECT("'" &amp; Figures!$B$230 &amp; "'!L$3:L$1048576"),Figures!$C234)</f>
        <v>0.89949906831546589</v>
      </c>
      <c r="I234" cm="1">
        <f t="array" aca="1" ref="I234" ca="1">INDEX(INDIRECT("'" &amp; Figures!$B$230 &amp; "'!M$3:M$1048576"),Figures!$C234)</f>
        <v>1.2399874162088909</v>
      </c>
      <c r="J234" cm="1">
        <f t="array" aca="1" ref="J234" ca="1">INDEX(INDIRECT("'" &amp; Figures!$B$230 &amp; "'!N$3:N$1048576"),Figures!$C234)</f>
        <v>1.2145778380078891</v>
      </c>
      <c r="P234" s="10" t="s">
        <v>506</v>
      </c>
      <c r="Q234" cm="1">
        <f t="array" ref="Q234">MATCH(Figures!Q230 &amp; "tank 1", 'Organized Data'!$F$3:$F$1048576 &amp; 'Organized Data'!$E$3:$E$1048576, 0)</f>
        <v>51</v>
      </c>
      <c r="R234" cm="1">
        <f t="array" aca="1" ref="R234" ca="1">INDEX(INDIRECT("'" &amp; Figures!$P$230 &amp; "'!H$3:H$1048576"),Figures!$Q234)</f>
        <v>0.76005230467473039</v>
      </c>
      <c r="S234" cm="1">
        <f t="array" aca="1" ref="S234" ca="1">INDEX(INDIRECT("'" &amp; Figures!$P$230 &amp; "'!I$3:I$1048576"),Figures!$Q234)</f>
        <v>0.79045439686171948</v>
      </c>
      <c r="T234" cm="1">
        <f t="array" aca="1" ref="T234" ca="1">INDEX(INDIRECT("'" &amp; Figures!$P$230 &amp; "'!J$3:J$1048576"),Figures!$Q234)</f>
        <v>0.72965021248774109</v>
      </c>
      <c r="U234" cm="1">
        <f t="array" aca="1" ref="U234" ca="1">INDEX(INDIRECT("'" &amp; Figures!$P$230 &amp; "'!K$3:K$1048576"),Figures!$Q234)</f>
        <v>0.71444916639424649</v>
      </c>
      <c r="V234" cm="1">
        <f t="array" aca="1" ref="V234" ca="1">INDEX(INDIRECT("'" &amp; Figures!$P$230 &amp; "'!L$3:L$1048576"),Figures!$Q234)</f>
        <v>0.71444916639424649</v>
      </c>
      <c r="W234" cm="1">
        <f t="array" aca="1" ref="W234" ca="1">INDEX(INDIRECT("'" &amp; Figures!$P$230 &amp; "'!M$3:M$1048576"),Figures!$Q234)</f>
        <v>0.653644982020268</v>
      </c>
      <c r="X234" cm="1">
        <f t="array" aca="1" ref="X234" ca="1">INDEX(INDIRECT("'" &amp; Figures!$P$230 &amp; "'!N$3:N$1048576"),Figures!$Q234)</f>
        <v>0.6080418437397842</v>
      </c>
    </row>
    <row r="235" spans="2:24" x14ac:dyDescent="0.35">
      <c r="B235" s="10" t="s">
        <v>507</v>
      </c>
      <c r="C235" cm="1">
        <f t="array" ref="C235">MATCH(Figures!C230 &amp; "tank 2", 'Organized Data'!$F$3:$F$1048576 &amp; 'Organized Data'!$E$3:$E$1048576, 0)</f>
        <v>54</v>
      </c>
      <c r="D235" cm="1">
        <f t="array" aca="1" ref="D235" ca="1">INDEX(INDIRECT("'" &amp; Figures!$B$230 &amp; "'!H$3:H$1048576"),Figures!$C235)</f>
        <v>0.20835854124821526</v>
      </c>
      <c r="E235" cm="1">
        <f t="array" aca="1" ref="E235" ca="1">INDEX(INDIRECT("'" &amp; Figures!$B$230 &amp; "'!I$3:I$1048576"),Figures!$C235)</f>
        <v>0.3150787696924231</v>
      </c>
      <c r="F235" cm="1">
        <f t="array" aca="1" ref="F235" ca="1">INDEX(INDIRECT("'" &amp; Figures!$B$230 &amp; "'!J$3:J$1048576"),Figures!$C235)</f>
        <v>0.50819156402003729</v>
      </c>
      <c r="G235" cm="1">
        <f t="array" aca="1" ref="G235" ca="1">INDEX(INDIRECT("'" &amp; Figures!$B$230 &amp; "'!K$3:K$1048576"),Figures!$C235)</f>
        <v>2.6883333736659978</v>
      </c>
      <c r="H235" cm="1">
        <f t="array" aca="1" ref="H235" ca="1">INDEX(INDIRECT("'" &amp; Figures!$B$230 &amp; "'!L$3:L$1048576"),Figures!$C235)</f>
        <v>4.2738910534085131</v>
      </c>
      <c r="I235" cm="1">
        <f t="array" aca="1" ref="I235" ca="1">INDEX(INDIRECT("'" &amp; Figures!$B$230 &amp; "'!M$3:M$1048576"),Figures!$C235)</f>
        <v>5.2597826876073848</v>
      </c>
      <c r="J235" cm="1">
        <f t="array" aca="1" ref="J235" ca="1">INDEX(INDIRECT("'" &amp; Figures!$B$230 &amp; "'!N$3:N$1048576"),Figures!$C235)</f>
        <v>5.1683082060837782</v>
      </c>
      <c r="P235" s="10" t="s">
        <v>507</v>
      </c>
      <c r="Q235" cm="1">
        <f t="array" ref="Q235">MATCH(Figures!Q230 &amp; "tank 2", 'Organized Data'!$F$3:$F$1048576 &amp; 'Organized Data'!$E$3:$E$1048576, 0)</f>
        <v>54</v>
      </c>
      <c r="R235" cm="1">
        <f t="array" aca="1" ref="R235" ca="1">INDEX(INDIRECT("'" &amp; Figures!$P$230 &amp; "'!H$3:H$1048576"),Figures!$Q235)</f>
        <v>1.0032690421706441</v>
      </c>
      <c r="S235" cm="1">
        <f t="array" aca="1" ref="S235" ca="1">INDEX(INDIRECT("'" &amp; Figures!$P$230 &amp; "'!I$3:I$1048576"),Figures!$Q235)</f>
        <v>1.1704805491990846</v>
      </c>
      <c r="T235" cm="1">
        <f t="array" aca="1" ref="T235" ca="1">INDEX(INDIRECT("'" &amp; Figures!$P$230 &amp; "'!J$3:J$1048576"),Figures!$Q235)</f>
        <v>1.1248774109186008</v>
      </c>
      <c r="U235" cm="1">
        <f t="array" aca="1" ref="U235" ca="1">INDEX(INDIRECT("'" &amp; Figures!$P$230 &amp; "'!K$3:K$1048576"),Figures!$Q235)</f>
        <v>1.0184700882641387</v>
      </c>
      <c r="V235" cm="1">
        <f t="array" aca="1" ref="V235" ca="1">INDEX(INDIRECT("'" &amp; Figures!$P$230 &amp; "'!L$3:L$1048576"),Figures!$Q235)</f>
        <v>0.94246485779666556</v>
      </c>
      <c r="W235" cm="1">
        <f t="array" aca="1" ref="W235" ca="1">INDEX(INDIRECT("'" &amp; Figures!$P$230 &amp; "'!M$3:M$1048576"),Figures!$Q235)</f>
        <v>0.86645962732919257</v>
      </c>
      <c r="X235" cm="1">
        <f t="array" aca="1" ref="X235" ca="1">INDEX(INDIRECT("'" &amp; Figures!$P$230 &amp; "'!N$3:N$1048576"),Figures!$Q235)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7" t="s">
        <v>529</v>
      </c>
      <c r="E267" s="157"/>
      <c r="F267" s="157"/>
      <c r="G267" s="157"/>
      <c r="H267" s="157"/>
      <c r="I267" s="157"/>
      <c r="J267" s="157"/>
      <c r="R267" s="157" t="s">
        <v>529</v>
      </c>
      <c r="S267" s="157"/>
      <c r="T267" s="157"/>
      <c r="U267" s="157"/>
      <c r="V267" s="157"/>
      <c r="W267" s="157"/>
      <c r="X267" s="157"/>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MATCH(Figures!C266 &amp; "in", 'Organized Data'!$F$3:$F$1048576 &amp; 'Organized Data'!$E$3:$E$1048576, 0)</f>
        <v>48</v>
      </c>
      <c r="D269" cm="1">
        <f t="array" aca="1" ref="D269" ca="1">INDEX(INDIRECT("'" &amp; Figures!$B$266 &amp; "'!H$3:H$1048576"),Figures!$C269)</f>
        <v>138.03886925795052</v>
      </c>
      <c r="E269" cm="1">
        <f t="array" aca="1" ref="E269" ca="1">INDEX(INDIRECT("'" &amp; Figures!$B$266 &amp; "'!I$3:I$1048576"),Figures!$C269)</f>
        <v>135.31802120141342</v>
      </c>
      <c r="F269" cm="1">
        <f t="array" aca="1" ref="F269" ca="1">INDEX(INDIRECT("'" &amp; Figures!$B$266 &amp; "'!J$3:J$1048576"),Figures!$C269)</f>
        <v>141.62544169611309</v>
      </c>
      <c r="G269" cm="1">
        <f t="array" aca="1" ref="G269" ca="1">INDEX(INDIRECT("'" &amp; Figures!$B$266 &amp; "'!K$3:K$1048576"),Figures!$C269)</f>
        <v>132.49116607773851</v>
      </c>
      <c r="H269" cm="1">
        <f t="array" aca="1" ref="H269" ca="1">INDEX(INDIRECT("'" &amp; Figures!$B$266 &amp; "'!L$3:L$1048576"),Figures!$C269)</f>
        <v>133.07420494699647</v>
      </c>
      <c r="I269" cm="1">
        <f t="array" aca="1" ref="I269" ca="1">INDEX(INDIRECT("'" &amp; Figures!$B$266 &amp; "'!M$3:M$1048576"),Figures!$C269)</f>
        <v>135.35335689045934</v>
      </c>
      <c r="J269" cm="1">
        <f t="array" aca="1" ref="J269" ca="1">INDEX(INDIRECT("'" &amp; Figures!$B$266 &amp; "'!N$3:N$1048576"),Figures!$C269)</f>
        <v>133.93992932862193</v>
      </c>
      <c r="P269" s="10" t="s">
        <v>344</v>
      </c>
      <c r="Q269" cm="1">
        <f t="array" ref="Q269">MATCH(Figures!Q266 &amp; "in", 'Organized Data'!$F$3:$F$1048576 &amp; 'Organized Data'!$E$3:$E$1048576, 0)</f>
        <v>48</v>
      </c>
      <c r="R269" cm="1">
        <f t="array" aca="1" ref="R269" ca="1">INDEX(INDIRECT("'" &amp; Figures!$P$266 &amp; "'!H$3:H$1048576"),Figures!$Q269)</f>
        <v>0</v>
      </c>
      <c r="S269" cm="1">
        <f t="array" aca="1" ref="S269" ca="1">INDEX(INDIRECT("'" &amp; Figures!$P$266 &amp; "'!I$3:I$1048576"),Figures!$Q269)</f>
        <v>0</v>
      </c>
      <c r="T269" cm="1">
        <f t="array" aca="1" ref="T269" ca="1">INDEX(INDIRECT("'" &amp; Figures!$P$266 &amp; "'!J$3:J$1048576"),Figures!$Q269)</f>
        <v>0</v>
      </c>
      <c r="U269" cm="1">
        <f t="array" aca="1" ref="U269" ca="1">INDEX(INDIRECT("'" &amp; Figures!$P$266 &amp; "'!K$3:K$1048576"),Figures!$Q269)</f>
        <v>0</v>
      </c>
      <c r="V269" cm="1">
        <f t="array" aca="1" ref="V269" ca="1">INDEX(INDIRECT("'" &amp; Figures!$P$266 &amp; "'!L$3:L$1048576"),Figures!$Q269)</f>
        <v>0</v>
      </c>
      <c r="W269" cm="1">
        <f t="array" aca="1" ref="W269" ca="1">INDEX(INDIRECT("'" &amp; Figures!$P$266 &amp; "'!M$3:M$1048576"),Figures!$Q269)</f>
        <v>0</v>
      </c>
      <c r="X269" cm="1">
        <f t="array" aca="1" ref="X269" ca="1">INDEX(INDIRECT("'" &amp; Figures!$P$266 &amp; "'!N$3:N$1048576"),Figures!$Q269)</f>
        <v>0</v>
      </c>
    </row>
    <row r="270" spans="2:24" x14ac:dyDescent="0.35">
      <c r="B270" s="10" t="s">
        <v>506</v>
      </c>
      <c r="C270" cm="1">
        <f t="array" ref="C270">MATCH(Figures!C266 &amp; "tank 1", 'Organized Data'!$F$3:$F$1048576 &amp; 'Organized Data'!$E$3:$E$1048576, 0)</f>
        <v>51</v>
      </c>
      <c r="D270" cm="1">
        <f t="array" aca="1" ref="D270" ca="1">INDEX(INDIRECT("'" &amp; Figures!$B$266 &amp; "'!H$3:H$1048576"),Figures!$C270)</f>
        <v>100.17667844522967</v>
      </c>
      <c r="E270" cm="1">
        <f t="array" aca="1" ref="E270" ca="1">INDEX(INDIRECT("'" &amp; Figures!$B$266 &amp; "'!I$3:I$1048576"),Figures!$C270)</f>
        <v>101.74911660777386</v>
      </c>
      <c r="F270" cm="1">
        <f t="array" aca="1" ref="F270" ca="1">INDEX(INDIRECT("'" &amp; Figures!$B$266 &amp; "'!J$3:J$1048576"),Figures!$C270)</f>
        <v>95.954063604240275</v>
      </c>
      <c r="G270" cm="1">
        <f t="array" aca="1" ref="G270" ca="1">INDEX(INDIRECT("'" &amp; Figures!$B$266 &amp; "'!K$3:K$1048576"),Figures!$C270)</f>
        <v>102.73851590106007</v>
      </c>
      <c r="H270" cm="1">
        <f t="array" aca="1" ref="H270" ca="1">INDEX(INDIRECT("'" &amp; Figures!$B$266 &amp; "'!L$3:L$1048576"),Figures!$C270)</f>
        <v>115.03533568904594</v>
      </c>
      <c r="I270" cm="1">
        <f t="array" aca="1" ref="I270" ca="1">INDEX(INDIRECT("'" &amp; Figures!$B$266 &amp; "'!M$3:M$1048576"),Figures!$C270)</f>
        <v>118.18021201413427</v>
      </c>
      <c r="J270" cm="1">
        <f t="array" aca="1" ref="J270" ca="1">INDEX(INDIRECT("'" &amp; Figures!$B$266 &amp; "'!N$3:N$1048576"),Figures!$C270)</f>
        <v>118.60424028268551</v>
      </c>
      <c r="P270" s="10" t="s">
        <v>506</v>
      </c>
      <c r="Q270" cm="1">
        <f t="array" ref="Q270">MATCH(Figures!Q266 &amp; "tank 1", 'Organized Data'!$F$3:$F$1048576 &amp; 'Organized Data'!$E$3:$E$1048576, 0)</f>
        <v>51</v>
      </c>
      <c r="R270" cm="1">
        <f t="array" aca="1" ref="R270" ca="1">INDEX(INDIRECT("'" &amp; Figures!$P$266 &amp; "'!H$3:H$1048576"),Figures!$Q270)</f>
        <v>0</v>
      </c>
      <c r="S270" cm="1">
        <f t="array" aca="1" ref="S270" ca="1">INDEX(INDIRECT("'" &amp; Figures!$P$266 &amp; "'!I$3:I$1048576"),Figures!$Q270)</f>
        <v>0</v>
      </c>
      <c r="T270" cm="1">
        <f t="array" aca="1" ref="T270" ca="1">INDEX(INDIRECT("'" &amp; Figures!$P$266 &amp; "'!J$3:J$1048576"),Figures!$Q270)</f>
        <v>0</v>
      </c>
      <c r="U270" cm="1">
        <f t="array" aca="1" ref="U270" ca="1">INDEX(INDIRECT("'" &amp; Figures!$P$266 &amp; "'!K$3:K$1048576"),Figures!$Q270)</f>
        <v>0</v>
      </c>
      <c r="V270" cm="1">
        <f t="array" aca="1" ref="V270" ca="1">INDEX(INDIRECT("'" &amp; Figures!$P$266 &amp; "'!L$3:L$1048576"),Figures!$Q270)</f>
        <v>0</v>
      </c>
      <c r="W270" cm="1">
        <f t="array" aca="1" ref="W270" ca="1">INDEX(INDIRECT("'" &amp; Figures!$P$266 &amp; "'!M$3:M$1048576"),Figures!$Q270)</f>
        <v>0</v>
      </c>
      <c r="X270" cm="1">
        <f t="array" aca="1" ref="X270" ca="1">INDEX(INDIRECT("'" &amp; Figures!$P$266 &amp; "'!N$3:N$1048576"),Figures!$Q270)</f>
        <v>0</v>
      </c>
    </row>
    <row r="271" spans="2:24" x14ac:dyDescent="0.35">
      <c r="B271" s="10" t="s">
        <v>507</v>
      </c>
      <c r="C271" cm="1">
        <f t="array" ref="C271">MATCH(Figures!C266 &amp; "tank 2", 'Organized Data'!$F$3:$F$1048576 &amp; 'Organized Data'!$E$3:$E$1048576, 0)</f>
        <v>54</v>
      </c>
      <c r="D271" cm="1">
        <f t="array" aca="1" ref="D271" ca="1">INDEX(INDIRECT("'" &amp; Figures!$B$266 &amp; "'!H$3:H$1048576"),Figures!$C271)</f>
        <v>113.37455830388691</v>
      </c>
      <c r="E271" cm="1">
        <f t="array" aca="1" ref="E271" ca="1">INDEX(INDIRECT("'" &amp; Figures!$B$266 &amp; "'!I$3:I$1048576"),Figures!$C271)</f>
        <v>103.67491166077738</v>
      </c>
      <c r="F271" cm="1">
        <f t="array" aca="1" ref="F271" ca="1">INDEX(INDIRECT("'" &amp; Figures!$B$266 &amp; "'!J$3:J$1048576"),Figures!$C271)</f>
        <v>109.89399293286219</v>
      </c>
      <c r="G271" cm="1">
        <f t="array" aca="1" ref="G271" ca="1">INDEX(INDIRECT("'" &amp; Figures!$B$266 &amp; "'!K$3:K$1048576"),Figures!$C271)</f>
        <v>117.17314487632508</v>
      </c>
      <c r="H271" cm="1">
        <f t="array" aca="1" ref="H271" ca="1">INDEX(INDIRECT("'" &amp; Figures!$B$266 &amp; "'!L$3:L$1048576"),Figures!$C271)</f>
        <v>131.60777385159011</v>
      </c>
      <c r="I271" cm="1">
        <f t="array" aca="1" ref="I271" ca="1">INDEX(INDIRECT("'" &amp; Figures!$B$266 &amp; "'!M$3:M$1048576"),Figures!$C271)</f>
        <v>136.13074204946997</v>
      </c>
      <c r="J271" cm="1">
        <f t="array" aca="1" ref="J271" ca="1">INDEX(INDIRECT("'" &amp; Figures!$B$266 &amp; "'!N$3:N$1048576"),Figures!$C271)</f>
        <v>133.32155477031802</v>
      </c>
      <c r="P271" s="10" t="s">
        <v>507</v>
      </c>
      <c r="Q271" cm="1">
        <f t="array" ref="Q271">MATCH(Figures!Q266 &amp; "tank 2", 'Organized Data'!$F$3:$F$1048576 &amp; 'Organized Data'!$E$3:$E$1048576, 0)</f>
        <v>54</v>
      </c>
      <c r="R271" cm="1">
        <f t="array" aca="1" ref="R271" ca="1">INDEX(INDIRECT("'" &amp; Figures!$P$266 &amp; "'!H$3:H$1048576"),Figures!$Q271)</f>
        <v>0</v>
      </c>
      <c r="S271" cm="1">
        <f t="array" aca="1" ref="S271" ca="1">INDEX(INDIRECT("'" &amp; Figures!$P$266 &amp; "'!I$3:I$1048576"),Figures!$Q271)</f>
        <v>0</v>
      </c>
      <c r="T271" cm="1">
        <f t="array" aca="1" ref="T271" ca="1">INDEX(INDIRECT("'" &amp; Figures!$P$266 &amp; "'!J$3:J$1048576"),Figures!$Q271)</f>
        <v>0</v>
      </c>
      <c r="U271" cm="1">
        <f t="array" aca="1" ref="U271" ca="1">INDEX(INDIRECT("'" &amp; Figures!$P$266 &amp; "'!K$3:K$1048576"),Figures!$Q271)</f>
        <v>0</v>
      </c>
      <c r="V271" cm="1">
        <f t="array" aca="1" ref="V271" ca="1">INDEX(INDIRECT("'" &amp; Figures!$P$266 &amp; "'!L$3:L$1048576"),Figures!$Q271)</f>
        <v>0</v>
      </c>
      <c r="W271" cm="1">
        <f t="array" aca="1" ref="W271" ca="1">INDEX(INDIRECT("'" &amp; Figures!$P$266 &amp; "'!M$3:M$1048576"),Figures!$Q271)</f>
        <v>0</v>
      </c>
      <c r="X271" cm="1">
        <f t="array" aca="1" ref="X271" ca="1">INDEX(INDIRECT("'" &amp; Figures!$P$266 &amp; "'!N$3:N$1048576"),Figures!$Q271)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18</v>
      </c>
      <c r="P302" s="89" t="s">
        <v>531</v>
      </c>
      <c r="Q302" s="89">
        <v>18</v>
      </c>
    </row>
    <row r="303" spans="2:24" x14ac:dyDescent="0.35">
      <c r="D303" s="157" t="s">
        <v>529</v>
      </c>
      <c r="E303" s="157"/>
      <c r="F303" s="157"/>
      <c r="G303" s="157"/>
      <c r="H303" s="157"/>
      <c r="I303" s="157"/>
      <c r="J303" s="157"/>
      <c r="R303" s="157" t="s">
        <v>529</v>
      </c>
      <c r="S303" s="157"/>
      <c r="T303" s="157"/>
      <c r="U303" s="157"/>
      <c r="V303" s="157"/>
      <c r="W303" s="157"/>
      <c r="X303" s="157"/>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MATCH(Figures!C302 &amp; "in", 'Organized Data'!$F$3:$F$1048576 &amp; 'Organized Data'!$E$3:$E$1048576, 0)</f>
        <v>48</v>
      </c>
      <c r="D305" cm="1">
        <f t="array" aca="1" ref="D305" ca="1">INDEX(INDIRECT("'" &amp; Figures!$B$302 &amp; "'!H$3:H$1048576"),Figures!$C305)</f>
        <v>7.61</v>
      </c>
      <c r="E305" cm="1">
        <f t="array" aca="1" ref="E305" ca="1">INDEX(INDIRECT("'" &amp; Figures!$B$302 &amp; "'!I$3:I$1048576"),Figures!$C305)</f>
        <v>7.78</v>
      </c>
      <c r="F305" cm="1">
        <f t="array" aca="1" ref="F305" ca="1">INDEX(INDIRECT("'" &amp; Figures!$B$302 &amp; "'!J$3:J$1048576"),Figures!$C305)</f>
        <v>7.75</v>
      </c>
      <c r="G305" cm="1">
        <f t="array" aca="1" ref="G305" ca="1">INDEX(INDIRECT("'" &amp; Figures!$B$302 &amp; "'!K$3:K$1048576"),Figures!$C305)</f>
        <v>7.8</v>
      </c>
      <c r="H305" cm="1">
        <f t="array" aca="1" ref="H305" ca="1">INDEX(INDIRECT("'" &amp; Figures!$B$302 &amp; "'!L$3:L$1048576"),Figures!$C305)</f>
        <v>7.74</v>
      </c>
      <c r="I305" cm="1">
        <f t="array" aca="1" ref="I305" ca="1">INDEX(INDIRECT("'" &amp; Figures!$B$302 &amp; "'!M$3:M$1048576"),Figures!$C305)</f>
        <v>7.91</v>
      </c>
      <c r="J305" cm="1">
        <f t="array" aca="1" ref="J305" ca="1">INDEX(INDIRECT("'" &amp; Figures!$B$302 &amp; "'!N$3:N$1048576"),Figures!$C305)</f>
        <v>7.95</v>
      </c>
      <c r="P305" s="10" t="s">
        <v>344</v>
      </c>
      <c r="Q305" cm="1">
        <f t="array" ref="Q305">MATCH(Figures!Q302 &amp; "in", 'Organized Data'!$F$3:$F$1048576 &amp; 'Organized Data'!$E$3:$E$1048576, 0)</f>
        <v>48</v>
      </c>
      <c r="R305" cm="1">
        <f t="array" aca="1" ref="R305" ca="1">INDEX(INDIRECT("'" &amp; Figures!$P$302  &amp; "'!H$3:H$1048576"),Figures!$Q305)</f>
        <v>113.63636363636364</v>
      </c>
      <c r="S305" cm="1">
        <f t="array" aca="1" ref="S305" ca="1">INDEX(INDIRECT("'" &amp; Figures!$P$302 &amp; "'!I$3:I$1048576"),Figures!$Q305)</f>
        <v>103.21100917431197</v>
      </c>
      <c r="T305" cm="1">
        <f t="array" aca="1" ref="T305" ca="1">INDEX(INDIRECT("'" &amp; Figures!$P$302 &amp; "'!J$3:J$1048576"),Figures!$Q305)</f>
        <v>97.926267281105993</v>
      </c>
      <c r="U305" cm="1">
        <f t="array" aca="1" ref="U305" ca="1">INDEX(INDIRECT("'" &amp; Figures!$P$302 &amp; "'!K$3:K$1048576"),Figures!$Q305)</f>
        <v>143.80530973451332</v>
      </c>
      <c r="V305" cm="1">
        <f t="array" aca="1" ref="V305" ca="1">INDEX(INDIRECT("'" &amp; Figures!$P$302 &amp; "'!L$3:L$1048576"),Figures!$Q305)</f>
        <v>113.63636363636364</v>
      </c>
      <c r="W305" cm="1">
        <f t="array" aca="1" ref="W305" ca="1">INDEX(INDIRECT("'" &amp; Figures!$P$302 &amp; "'!M$3:M$1048576"),Figures!$Q305)</f>
        <v>113.63636363636364</v>
      </c>
      <c r="X305" cm="1">
        <f t="array" aca="1" ref="X305" ca="1">INDEX(INDIRECT("'" &amp; Figures!$P$302 &amp; "'!N$3:N$1048576"),Figures!$Q305)</f>
        <v>113.63636363636368</v>
      </c>
    </row>
    <row r="306" spans="2:24" x14ac:dyDescent="0.35">
      <c r="B306" s="10" t="s">
        <v>506</v>
      </c>
      <c r="C306" cm="1">
        <f t="array" ref="C306">MATCH(Figures!C302 &amp; "tank 1", 'Organized Data'!$F$3:$F$1048576 &amp; 'Organized Data'!$E$3:$E$1048576, 0)</f>
        <v>51</v>
      </c>
      <c r="D306" cm="1">
        <f t="array" aca="1" ref="D306" ca="1">INDEX(INDIRECT("'" &amp; Figures!$B$302 &amp; "'!H$3:H$1048576"),Figures!$C306)</f>
        <v>7.18</v>
      </c>
      <c r="E306" cm="1">
        <f t="array" aca="1" ref="E306" ca="1">INDEX(INDIRECT("'" &amp; Figures!$B$302 &amp; "'!I$3:I$1048576"),Figures!$C306)</f>
        <v>7.09</v>
      </c>
      <c r="F306" cm="1">
        <f t="array" aca="1" ref="F306" ca="1">INDEX(INDIRECT("'" &amp; Figures!$B$302 &amp; "'!J$3:J$1048576"),Figures!$C306)</f>
        <v>6.98</v>
      </c>
      <c r="G306" cm="1">
        <f t="array" aca="1" ref="G306" ca="1">INDEX(INDIRECT("'" &amp; Figures!$B$302 &amp; "'!K$3:K$1048576"),Figures!$C306)</f>
        <v>7.07</v>
      </c>
      <c r="H306" cm="1">
        <f t="array" aca="1" ref="H306" ca="1">INDEX(INDIRECT("'" &amp; Figures!$B$302 &amp; "'!L$3:L$1048576"),Figures!$C306)</f>
        <v>7.1300000000000008</v>
      </c>
      <c r="I306" cm="1">
        <f t="array" aca="1" ref="I306" ca="1">INDEX(INDIRECT("'" &amp; Figures!$B$302 &amp; "'!M$3:M$1048576"),Figures!$C306)</f>
        <v>7.19</v>
      </c>
      <c r="J306" cm="1">
        <f t="array" aca="1" ref="J306" ca="1">INDEX(INDIRECT("'" &amp; Figures!$B$302 &amp; "'!N$3:N$1048576"),Figures!$C306)</f>
        <v>7.43</v>
      </c>
      <c r="P306" s="10" t="s">
        <v>506</v>
      </c>
      <c r="Q306" cm="1">
        <f t="array" ref="Q306">MATCH(Figures!Q302 &amp; "tank 1", 'Organized Data'!$F$3:$F$1048576 &amp; 'Organized Data'!$E$3:$E$1048576, 0)</f>
        <v>51</v>
      </c>
      <c r="R306" cm="1">
        <f t="array" aca="1" ref="R306" ca="1">INDEX(INDIRECT("'" &amp; Figures!$P$302  &amp; "'!H$3:H$1048576"),Figures!$Q306)</f>
        <v>133.92857142857139</v>
      </c>
      <c r="S306" cm="1">
        <f t="array" aca="1" ref="S306" ca="1">INDEX(INDIRECT("'" &amp; Figures!$P$302 &amp; "'!I$3:I$1048576"),Figures!$Q306)</f>
        <v>181.62393162393155</v>
      </c>
      <c r="T306" cm="1">
        <f t="array" aca="1" ref="T306" ca="1">INDEX(INDIRECT("'" &amp; Figures!$P$302 &amp; "'!J$3:J$1048576"),Figures!$Q306)</f>
        <v>133.92857142857153</v>
      </c>
      <c r="U306" cm="1">
        <f t="array" aca="1" ref="U306" ca="1">INDEX(INDIRECT("'" &amp; Figures!$P$302 &amp; "'!K$3:K$1048576"),Figures!$Q306)</f>
        <v>190.67796610169498</v>
      </c>
      <c r="V306" cm="1">
        <f t="array" aca="1" ref="V306" ca="1">INDEX(INDIRECT("'" &amp; Figures!$P$302 &amp; "'!L$3:L$1048576"),Figures!$Q306)</f>
        <v>228.21299879887897</v>
      </c>
      <c r="W306" cm="1">
        <f t="array" aca="1" ref="W306" ca="1">INDEX(INDIRECT("'" &amp; Figures!$P$302 &amp; "'!M$3:M$1048576"),Figures!$Q306)</f>
        <v>265.74803149606299</v>
      </c>
      <c r="X306" cm="1">
        <f t="array" aca="1" ref="X306" ca="1">INDEX(INDIRECT("'" &amp; Figures!$P$302 &amp; "'!N$3:N$1048576"),Figures!$Q306)</f>
        <v>163.04347826086959</v>
      </c>
    </row>
    <row r="307" spans="2:24" x14ac:dyDescent="0.35">
      <c r="B307" s="10" t="s">
        <v>507</v>
      </c>
      <c r="C307" cm="1">
        <f t="array" ref="C307">MATCH(Figures!C302 &amp; "tank 2", 'Organized Data'!$F$3:$F$1048576 &amp; 'Organized Data'!$E$3:$E$1048576, 0)</f>
        <v>54</v>
      </c>
      <c r="D307" cm="1">
        <f t="array" aca="1" ref="D307" ca="1">INDEX(INDIRECT("'" &amp; Figures!$B$302 &amp; "'!H$3:H$1048576"),Figures!$C307)</f>
        <v>7.47</v>
      </c>
      <c r="E307" cm="1">
        <f t="array" aca="1" ref="E307" ca="1">INDEX(INDIRECT("'" &amp; Figures!$B$302 &amp; "'!I$3:I$1048576"),Figures!$C307)</f>
        <v>7.3949999999999996</v>
      </c>
      <c r="F307" cm="1">
        <f t="array" aca="1" ref="F307" ca="1">INDEX(INDIRECT("'" &amp; Figures!$B$302 &amp; "'!J$3:J$1048576"),Figures!$C307)</f>
        <v>7.32</v>
      </c>
      <c r="G307" cm="1">
        <f t="array" aca="1" ref="G307" ca="1">INDEX(INDIRECT("'" &amp; Figures!$B$302 &amp; "'!K$3:K$1048576"),Figures!$C307)</f>
        <v>7.22</v>
      </c>
      <c r="H307" cm="1">
        <f t="array" aca="1" ref="H307" ca="1">INDEX(INDIRECT("'" &amp; Figures!$B$302 &amp; "'!L$3:L$1048576"),Figures!$C307)</f>
        <v>7.12</v>
      </c>
      <c r="I307" cm="1">
        <f t="array" aca="1" ref="I307" ca="1">INDEX(INDIRECT("'" &amp; Figures!$B$302 &amp; "'!M$3:M$1048576"),Figures!$C307)</f>
        <v>7.48</v>
      </c>
      <c r="J307" cm="1">
        <f t="array" aca="1" ref="J307" ca="1">INDEX(INDIRECT("'" &amp; Figures!$B$302 &amp; "'!N$3:N$1048576"),Figures!$C307)</f>
        <v>7.45</v>
      </c>
      <c r="P307" s="10" t="s">
        <v>507</v>
      </c>
      <c r="Q307" cm="1">
        <f t="array" ref="Q307">MATCH(Figures!Q302 &amp; "tank 2", 'Organized Data'!$F$3:$F$1048576 &amp; 'Organized Data'!$E$3:$E$1048576, 0)</f>
        <v>54</v>
      </c>
      <c r="R307" cm="1">
        <f t="array" aca="1" ref="R307" ca="1">INDEX(INDIRECT("'" &amp; Figures!$P$302  &amp; "'!H$3:H$1048576"),Figures!$Q307)</f>
        <v>108.447488584475</v>
      </c>
      <c r="S307" cm="1">
        <f t="array" aca="1" ref="S307" ca="1">INDEX(INDIRECT("'" &amp; Figures!$P$302 &amp; "'!I$3:I$1048576"),Figures!$Q307)</f>
        <v>116.16068122917443</v>
      </c>
      <c r="T307" cm="1">
        <f t="array" aca="1" ref="T307" ca="1">INDEX(INDIRECT("'" &amp; Figures!$P$302 &amp; "'!J$3:J$1048576"),Figures!$Q307)</f>
        <v>123.87387387387386</v>
      </c>
      <c r="U307" cm="1">
        <f t="array" aca="1" ref="U307" ca="1">INDEX(INDIRECT("'" &amp; Figures!$P$302 &amp; "'!K$3:K$1048576"),Figures!$Q307)</f>
        <v>123.87387387387386</v>
      </c>
      <c r="V307" cm="1">
        <f t="array" aca="1" ref="V307" ca="1">INDEX(INDIRECT("'" &amp; Figures!$P$302 &amp; "'!L$3:L$1048576"),Figures!$Q307)</f>
        <v>103.21100917431177</v>
      </c>
      <c r="W307" cm="1">
        <f t="array" aca="1" ref="W307" ca="1">INDEX(INDIRECT("'" &amp; Figures!$P$302 &amp; "'!M$3:M$1048576"),Figures!$Q307)</f>
        <v>128.92376681614337</v>
      </c>
      <c r="X307" cm="1">
        <f t="array" aca="1" ref="X307" ca="1">INDEX(INDIRECT("'" &amp; Figures!$P$302 &amp; "'!N$3:N$1048576"),Figures!$Q307)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7" t="s">
        <v>529</v>
      </c>
      <c r="E339" s="157"/>
      <c r="F339" s="157"/>
      <c r="G339" s="157"/>
      <c r="H339" s="157"/>
      <c r="I339" s="157"/>
      <c r="J339" s="157"/>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MATCH(Figures!C338 &amp; "in", 'Organized Data'!$F$3:$F$1048576 &amp; 'Organized Data'!$E$3:$E$1048576, 0)</f>
        <v>48</v>
      </c>
      <c r="D341" cm="1">
        <f t="array" aca="1" ref="D341" ca="1">INDEX(INDIRECT("'" &amp; Figures!$B$338 &amp; "'!H$3:H$1048576"),Figures!$C341)</f>
        <v>37.73333333333332</v>
      </c>
      <c r="E341" cm="1">
        <f t="array" aca="1" ref="E341" ca="1">INDEX(INDIRECT("'" &amp; Figures!$B$338 &amp; "'!I$3:I$1048576"),Figures!$C341)</f>
        <v>38.399999999999991</v>
      </c>
      <c r="F341" cm="1">
        <f t="array" aca="1" ref="F341" ca="1">INDEX(INDIRECT("'" &amp; Figures!$B$338 &amp; "'!J$3:J$1048576"),Figures!$C341)</f>
        <v>35.73333333333332</v>
      </c>
      <c r="G341" cm="1">
        <f t="array" aca="1" ref="G341" ca="1">INDEX(INDIRECT("'" &amp; Figures!$B$338 &amp; "'!K$3:K$1048576"),Figures!$C341)</f>
        <v>37.399999999999991</v>
      </c>
      <c r="H341" cm="1">
        <f t="array" aca="1" ref="H341" ca="1">INDEX(INDIRECT("'" &amp; Figures!$B$338 &amp; "'!L$3:L$1048576"),Figures!$C341)</f>
        <v>35.399999999999984</v>
      </c>
      <c r="I341" cm="1">
        <f t="array" aca="1" ref="I341" ca="1">INDEX(INDIRECT("'" &amp; Figures!$B$338 &amp; "'!M$3:M$1048576"),Figures!$C341)</f>
        <v>37.066666666666656</v>
      </c>
      <c r="J341" cm="1">
        <f t="array" aca="1" ref="J341" ca="1">INDEX(INDIRECT("'" &amp; Figures!$B$338 &amp; "'!N$3:N$1048576"),Figures!$C341)</f>
        <v>36.066666666666656</v>
      </c>
    </row>
    <row r="342" spans="2:10" x14ac:dyDescent="0.35">
      <c r="B342" s="10" t="s">
        <v>506</v>
      </c>
      <c r="C342" cm="1">
        <f t="array" ref="C342">MATCH(Figures!C338 &amp; "tank 1", 'Organized Data'!$F$3:$F$1048576 &amp; 'Organized Data'!$E$3:$E$1048576, 0)</f>
        <v>51</v>
      </c>
      <c r="D342" cm="1">
        <f t="array" aca="1" ref="D342" ca="1">INDEX(INDIRECT("'" &amp; Figures!$B$338 &amp; "'!H$3:H$1048576"),Figures!$C342)</f>
        <v>34.399999999999984</v>
      </c>
      <c r="E342" cm="1">
        <f t="array" aca="1" ref="E342" ca="1">INDEX(INDIRECT("'" &amp; Figures!$B$338 &amp; "'!I$3:I$1048576"),Figures!$C342)</f>
        <v>45.066666666666663</v>
      </c>
      <c r="F342" cm="1">
        <f t="array" aca="1" ref="F342" ca="1">INDEX(INDIRECT("'" &amp; Figures!$B$338 &amp; "'!J$3:J$1048576"),Figures!$C342)</f>
        <v>34.399999999999984</v>
      </c>
      <c r="G342" cm="1">
        <f t="array" aca="1" ref="G342" ca="1">INDEX(INDIRECT("'" &amp; Figures!$B$338 &amp; "'!K$3:K$1048576"),Figures!$C342)</f>
        <v>32.399999999999984</v>
      </c>
      <c r="H342" cm="1">
        <f t="array" aca="1" ref="H342" ca="1">INDEX(INDIRECT("'" &amp; Figures!$B$338 &amp; "'!L$3:L$1048576"),Figures!$C342)</f>
        <v>37.73333333333332</v>
      </c>
      <c r="I342" cm="1">
        <f t="array" aca="1" ref="I342" ca="1">INDEX(INDIRECT("'" &amp; Figures!$B$338 &amp; "'!M$3:M$1048576"),Figures!$C342)</f>
        <v>32.73333333333332</v>
      </c>
      <c r="J342" cm="1">
        <f t="array" aca="1" ref="J342" ca="1">INDEX(INDIRECT("'" &amp; Figures!$B$338 &amp; "'!N$3:N$1048576"),Figures!$C342)</f>
        <v>35.399999999999984</v>
      </c>
    </row>
    <row r="343" spans="2:10" x14ac:dyDescent="0.35">
      <c r="B343" s="10" t="s">
        <v>507</v>
      </c>
      <c r="C343" cm="1">
        <f t="array" ref="C343">MATCH(Figures!C338 &amp; "tank 2", 'Organized Data'!$F$3:$F$1048576 &amp; 'Organized Data'!$E$3:$E$1048576, 0)</f>
        <v>54</v>
      </c>
      <c r="D343" cm="1">
        <f t="array" aca="1" ref="D343" ca="1">INDEX(INDIRECT("'" &amp; Figures!$B$338 &amp; "'!H$3:H$1048576"),Figures!$C343)</f>
        <v>37.73333333333332</v>
      </c>
      <c r="E343" cm="1">
        <f t="array" aca="1" ref="E343" ca="1">INDEX(INDIRECT("'" &amp; Figures!$B$338 &amp; "'!I$3:I$1048576"),Figures!$C343)</f>
        <v>44.066666666666663</v>
      </c>
      <c r="F343" cm="1">
        <f t="array" aca="1" ref="F343" ca="1">INDEX(INDIRECT("'" &amp; Figures!$B$338 &amp; "'!J$3:J$1048576"),Figures!$C343)</f>
        <v>38.399999999999991</v>
      </c>
      <c r="G343" cm="1">
        <f t="array" aca="1" ref="G343" ca="1">INDEX(INDIRECT("'" &amp; Figures!$B$338 &amp; "'!K$3:K$1048576"),Figures!$C343)</f>
        <v>35.73333333333332</v>
      </c>
      <c r="H343" cm="1">
        <f t="array" aca="1" ref="H343" ca="1">INDEX(INDIRECT("'" &amp; Figures!$B$338 &amp; "'!L$3:L$1048576"),Figures!$C343)</f>
        <v>37.066666666666656</v>
      </c>
      <c r="I343" cm="1">
        <f t="array" aca="1" ref="I343" ca="1">INDEX(INDIRECT("'" &amp; Figures!$B$338 &amp; "'!M$3:M$1048576"),Figures!$C343)</f>
        <v>34.066666666666649</v>
      </c>
      <c r="J343" cm="1">
        <f t="array" aca="1" ref="J343" ca="1">INDEX(INDIRECT("'" &amp; Figures!$B$338 &amp; "'!N$3:N$1048576"),Figures!$C343)</f>
        <v>37.399999999999991</v>
      </c>
    </row>
  </sheetData>
  <mergeCells count="11">
    <mergeCell ref="D160:J160"/>
    <mergeCell ref="R160:X160"/>
    <mergeCell ref="D195:J195"/>
    <mergeCell ref="R195:X195"/>
    <mergeCell ref="D231:J231"/>
    <mergeCell ref="R231:X231"/>
    <mergeCell ref="D267:J267"/>
    <mergeCell ref="R267:X267"/>
    <mergeCell ref="D303:J303"/>
    <mergeCell ref="R303:X303"/>
    <mergeCell ref="D339:J339"/>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652BBAA4-7672-4148-A3BC-9CC2BC82A4F2}">
          <x14:formula1>
            <xm:f>'Organized Data'!$F$3:$F$1048576</xm:f>
          </x14:formula1>
          <xm:sqref>C159 Q159 C194 Q194 C230 Q230 C266 Q266 C302 Q302 C338</xm:sqref>
        </x14:dataValidation>
        <x14:dataValidation type="list" allowBlank="1" showInputMessage="1" showErrorMessage="1" xr:uid="{A6E80A0C-F8EA-49FD-BE6E-6A0C431FFEEE}">
          <x14:formula1>
            <xm:f>'Table of Contents'!$A$13:$A$23</xm:f>
          </x14:formula1>
          <xm:sqref>B159 B338 P302 B302 P266 B266 P230 B230 P194 B194 P159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6F409-FFF4-4379-9334-683BEEADBB71}">
  <sheetPr codeName="Sheet26">
    <tabColor rgb="FFFFFF00"/>
  </sheetPr>
  <dimension ref="A1:AA343"/>
  <sheetViews>
    <sheetView topLeftCell="A39" zoomScale="55" zoomScaleNormal="55" workbookViewId="0">
      <selection activeCell="J80" sqref="J80"/>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7" t="s">
        <v>529</v>
      </c>
      <c r="E160" s="157"/>
      <c r="F160" s="157"/>
      <c r="G160" s="157"/>
      <c r="H160" s="157"/>
      <c r="I160" s="157"/>
      <c r="J160" s="157"/>
      <c r="R160" s="157" t="s">
        <v>529</v>
      </c>
      <c r="S160" s="157"/>
      <c r="T160" s="157"/>
      <c r="U160" s="157"/>
      <c r="V160" s="157"/>
      <c r="W160" s="157"/>
      <c r="X160" s="157"/>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 (2)'!C159 &amp; "in", 'Organized Data'!$F$3:$F$1048576 &amp; 'Organized Data'!$E$3:$E$1048576, 0)</f>
        <v>48</v>
      </c>
      <c r="D162" cm="1">
        <f t="array" aca="1" ref="D162" ca="1">INDEX(INDIRECT("'" &amp; 'Figures (2)'!$B$159 &amp; "'!H$3:H$1048576"),'Figures (2)'!$C162)</f>
        <v>10.019994981473234</v>
      </c>
      <c r="E162" cm="1">
        <f t="array" aca="1" ref="E162" ca="1">INDEX(INDIRECT("'" &amp; 'Figures (2)'!$B$159 &amp; "'!I$3:I$1048576"),'Figures (2)'!$C162)</f>
        <v>9.4744249012653121</v>
      </c>
      <c r="F162" cm="1">
        <f t="array" aca="1" ref="F162" ca="1">INDEX(INDIRECT("'" &amp; 'Figures (2)'!$B$159 &amp; "'!J$3:J$1048576"),'Figures (2)'!$C162)</f>
        <v>9.2663602808205354</v>
      </c>
      <c r="G162" cm="1">
        <f t="array" aca="1" ref="G162" ca="1">INDEX(INDIRECT("'" &amp; 'Figures (2)'!$B$159 &amp; "'!K$3:K$1048576"),'Figures (2)'!$C162)</f>
        <v>8.5059360247999543</v>
      </c>
      <c r="H162" cm="1">
        <f t="array" aca="1" ref="H162" ca="1">INDEX(INDIRECT("'" &amp; 'Figures (2)'!$B$159 &amp; "'!L$3:L$1048576"),'Figures (2)'!$C162)</f>
        <v>8.0115846894848417</v>
      </c>
      <c r="I162" cm="1">
        <f t="array" aca="1" ref="I162" ca="1">INDEX(INDIRECT("'" &amp; 'Figures (2)'!$B$159 &amp; "'!M$3:M$1048576"),'Figures (2)'!$C162)</f>
        <v>7.7744258927059677</v>
      </c>
      <c r="J162" cm="1">
        <f t="array" aca="1" ref="J162" ca="1">INDEX(INDIRECT("'" &amp; 'Figures (2)'!$B$159 &amp; "'!N$3:N$1048576"),'Figures (2)'!$C162)</f>
        <v>7.4507275696419697</v>
      </c>
      <c r="P162" s="10" t="s">
        <v>344</v>
      </c>
      <c r="Q162" cm="1">
        <f t="array" ref="Q162">MATCH('Figures (2)'!Q159 &amp; "in", 'Organized Data'!$F$3:$F$1048576 &amp; 'Organized Data'!$E$3:$E$1048576, 0)</f>
        <v>48</v>
      </c>
      <c r="R162" cm="1">
        <f t="array" aca="1" ref="R162" ca="1">INDEX(INDIRECT("'" &amp; 'Figures (2)'!$P$159 &amp; "'!H$3:H$1048576"),'Figures (2)'!$Q162)</f>
        <v>1.0042735042735043</v>
      </c>
      <c r="S162" cm="1">
        <f t="array" aca="1" ref="S162" ca="1">INDEX(INDIRECT("'" &amp; 'Figures (2)'!$P$159 &amp; "'!I$3:I$1048576"),'Figures (2)'!$Q162)</f>
        <v>0.94932844932844929</v>
      </c>
      <c r="T162" cm="1">
        <f t="array" aca="1" ref="T162" ca="1">INDEX(INDIRECT("'" &amp; 'Figures (2)'!$P$159 &amp; "'!J$3:J$1048576"),'Figures (2)'!$Q162)</f>
        <v>0.90659340659340659</v>
      </c>
      <c r="U162" cm="1">
        <f t="array" aca="1" ref="U162" ca="1">INDEX(INDIRECT("'" &amp; 'Figures (2)'!$P$159 &amp; "'!K$3:K$1048576"),'Figures (2)'!$Q162)</f>
        <v>0.83333333333333337</v>
      </c>
      <c r="V162" cm="1">
        <f t="array" aca="1" ref="V162" ca="1">INDEX(INDIRECT("'" &amp; 'Figures (2)'!$P$159 &amp; "'!L$3:L$1048576"),'Figures (2)'!$Q162)</f>
        <v>0.76617826617826612</v>
      </c>
      <c r="W162" cm="1">
        <f t="array" aca="1" ref="W162" ca="1">INDEX(INDIRECT("'" &amp; 'Figures (2)'!$P$159 &amp; "'!M$3:M$1048576"),'Figures (2)'!$Q162)</f>
        <v>0.71733821733821734</v>
      </c>
      <c r="X162" cm="1">
        <f t="array" aca="1" ref="X162" ca="1">INDEX(INDIRECT("'" &amp; 'Figures (2)'!$P$159 &amp; "'!N$3:N$1048576"),'Figures (2)'!$Q162)</f>
        <v>0.72344322344322343</v>
      </c>
    </row>
    <row r="163" spans="2:27" x14ac:dyDescent="0.35">
      <c r="B163" s="10" t="s">
        <v>506</v>
      </c>
      <c r="C163" cm="1">
        <f t="array" ref="C163">MATCH('Figures (2)'!C159 &amp; "tank 1", 'Organized Data'!$F$3:$F$1048576 &amp; 'Organized Data'!$E$3:$E$1048576, 0)</f>
        <v>51</v>
      </c>
      <c r="D163" cm="1">
        <f t="array" aca="1" ref="D163" ca="1">INDEX(INDIRECT("'" &amp; 'Figures (2)'!$B$159 &amp; "'!H$3:H$1048576"),'Figures (2)'!$C163)</f>
        <v>4.2468632536653922E-2</v>
      </c>
      <c r="E163" cm="1">
        <f t="array" aca="1" ref="E163" ca="1">INDEX(INDIRECT("'" &amp; 'Figures (2)'!$B$159 &amp; "'!I$3:I$1048576"),'Figures (2)'!$C163)</f>
        <v>0.15856810765824458</v>
      </c>
      <c r="F163" cm="1">
        <f t="array" aca="1" ref="F163" ca="1">INDEX(INDIRECT("'" &amp; 'Figures (2)'!$B$159 &amp; "'!J$3:J$1048576"),'Figures (2)'!$C163)</f>
        <v>0.20845571905551136</v>
      </c>
      <c r="G163" cm="1">
        <f t="array" aca="1" ref="G163" ca="1">INDEX(INDIRECT("'" &amp; 'Figures (2)'!$B$159 &amp; "'!K$3:K$1048576"),'Figures (2)'!$C163)</f>
        <v>0.76426801955243862</v>
      </c>
      <c r="H163" cm="1">
        <f t="array" aca="1" ref="H163" ca="1">INDEX(INDIRECT("'" &amp; 'Figures (2)'!$B$159 &amp; "'!L$3:L$1048576"),'Figures (2)'!$C163)</f>
        <v>1.5869709173636359</v>
      </c>
      <c r="I163" cm="1">
        <f t="array" aca="1" ref="I163" ca="1">INDEX(INDIRECT("'" &amp; 'Figures (2)'!$B$159 &amp; "'!M$3:M$1048576"),'Figures (2)'!$C163)</f>
        <v>2.285287901989407</v>
      </c>
      <c r="J163" cm="1">
        <f t="array" aca="1" ref="J163" ca="1">INDEX(INDIRECT("'" &amp; 'Figures (2)'!$B$159 &amp; "'!N$3:N$1048576"),'Figures (2)'!$C163)</f>
        <v>2.4637798872975507</v>
      </c>
      <c r="P163" s="10" t="s">
        <v>506</v>
      </c>
      <c r="Q163" cm="1">
        <f t="array" ref="Q163">MATCH('Figures (2)'!Q159 &amp; "tank 1", 'Organized Data'!$F$3:$F$1048576 &amp; 'Organized Data'!$E$3:$E$1048576, 0)</f>
        <v>51</v>
      </c>
      <c r="R163" cm="1">
        <f t="array" aca="1" ref="R163" ca="1">INDEX(INDIRECT("'" &amp; 'Figures (2)'!$P$159 &amp; "'!H$3:H$1048576"),'Figures (2)'!$Q163)</f>
        <v>0.52808302808302809</v>
      </c>
      <c r="S163" cm="1">
        <f t="array" aca="1" ref="S163" ca="1">INDEX(INDIRECT("'" &amp; 'Figures (2)'!$P$159 &amp; "'!I$3:I$1048576"),'Figures (2)'!$Q163)</f>
        <v>0.51587301587301582</v>
      </c>
      <c r="T163" cm="1">
        <f t="array" aca="1" ref="T163" ca="1">INDEX(INDIRECT("'" &amp; 'Figures (2)'!$P$159 &amp; "'!J$3:J$1048576"),'Figures (2)'!$Q163)</f>
        <v>0.50366300366300365</v>
      </c>
      <c r="U163" cm="1">
        <f t="array" aca="1" ref="U163" ca="1">INDEX(INDIRECT("'" &amp; 'Figures (2)'!$P$159 &amp; "'!K$3:K$1048576"),'Figures (2)'!$Q163)</f>
        <v>0.49145299145299137</v>
      </c>
      <c r="V163" cm="1">
        <f t="array" aca="1" ref="V163" ca="1">INDEX(INDIRECT("'" &amp; 'Figures (2)'!$P$159 &amp; "'!L$3:L$1048576"),'Figures (2)'!$Q163)</f>
        <v>0.5219780219780219</v>
      </c>
      <c r="W163" cm="1">
        <f t="array" aca="1" ref="W163" ca="1">INDEX(INDIRECT("'" &amp; 'Figures (2)'!$P$159 &amp; "'!M$3:M$1048576"),'Figures (2)'!$Q163)</f>
        <v>0.45482295482295487</v>
      </c>
      <c r="X163" cm="1">
        <f t="array" aca="1" ref="X163" ca="1">INDEX(INDIRECT("'" &amp; 'Figures (2)'!$P$159 &amp; "'!N$3:N$1048576"),'Figures (2)'!$Q163)</f>
        <v>0.46092796092796101</v>
      </c>
    </row>
    <row r="164" spans="2:27" x14ac:dyDescent="0.35">
      <c r="B164" s="10" t="s">
        <v>507</v>
      </c>
      <c r="C164" cm="1">
        <f t="array" ref="C164">MATCH('Figures (2)'!C159 &amp; "tank 2", 'Organized Data'!$F$3:$F$1048576 &amp; 'Organized Data'!$E$3:$E$1048576, 0)</f>
        <v>54</v>
      </c>
      <c r="D164" cm="1">
        <f t="array" aca="1" ref="D164" ca="1">INDEX(INDIRECT("'" &amp; 'Figures (2)'!$B$159 &amp; "'!H$3:H$1048576"),'Figures (2)'!$C164)</f>
        <v>0.46798932510063407</v>
      </c>
      <c r="E164" cm="1">
        <f t="array" aca="1" ref="E164" ca="1">INDEX(INDIRECT("'" &amp; 'Figures (2)'!$B$159 &amp; "'!I$3:I$1048576"),'Figures (2)'!$C164)</f>
        <v>0.45787737462470501</v>
      </c>
      <c r="F164" cm="1">
        <f t="array" aca="1" ref="F164" ca="1">INDEX(INDIRECT("'" &amp; 'Figures (2)'!$B$159 &amp; "'!J$3:J$1048576"),'Figures (2)'!$C164)</f>
        <v>0.71311574784269405</v>
      </c>
      <c r="G164" cm="1">
        <f t="array" aca="1" ref="G164" ca="1">INDEX(INDIRECT("'" &amp; 'Figures (2)'!$B$159 &amp; "'!K$3:K$1048576"),'Figures (2)'!$C164)</f>
        <v>3.3111665324843527</v>
      </c>
      <c r="H164" cm="1">
        <f t="array" aca="1" ref="H164" ca="1">INDEX(INDIRECT("'" &amp; 'Figures (2)'!$B$159 &amp; "'!L$3:L$1048576"),'Figures (2)'!$C164)</f>
        <v>5.2009557481316406</v>
      </c>
      <c r="I164" cm="1">
        <f t="array" aca="1" ref="I164" ca="1">INDEX(INDIRECT("'" &amp; 'Figures (2)'!$B$159 &amp; "'!M$3:M$1048576"),'Figures (2)'!$C164)</f>
        <v>6.4756862109129649</v>
      </c>
      <c r="J164" cm="1">
        <f t="array" aca="1" ref="J164" ca="1">INDEX(INDIRECT("'" &amp; 'Figures (2)'!$B$159 &amp; "'!N$3:N$1048576"),'Figures (2)'!$C164)</f>
        <v>6.3146671716383711</v>
      </c>
      <c r="P164" s="10" t="s">
        <v>507</v>
      </c>
      <c r="Q164" cm="1">
        <f t="array" ref="Q164">MATCH('Figures (2)'!Q159 &amp; "tank 2", 'Organized Data'!$F$3:$F$1048576 &amp; 'Organized Data'!$E$3:$E$1048576, 0)</f>
        <v>54</v>
      </c>
      <c r="R164" cm="1">
        <f t="array" aca="1" ref="R164" ca="1">INDEX(INDIRECT("'" &amp; 'Figures (2)'!$P$159 &amp; "'!H$3:H$1048576"),'Figures (2)'!$Q164)</f>
        <v>0.75396825396825395</v>
      </c>
      <c r="S164" cm="1">
        <f t="array" aca="1" ref="S164" ca="1">INDEX(INDIRECT("'" &amp; 'Figures (2)'!$P$159 &amp; "'!I$3:I$1048576"),'Figures (2)'!$Q164)</f>
        <v>0.9432234432234432</v>
      </c>
      <c r="T164" cm="1">
        <f t="array" aca="1" ref="T164" ca="1">INDEX(INDIRECT("'" &amp; 'Figures (2)'!$P$159 &amp; "'!J$3:J$1048576"),'Figures (2)'!$Q164)</f>
        <v>0.96764346764346765</v>
      </c>
      <c r="U164" cm="1">
        <f t="array" aca="1" ref="U164" ca="1">INDEX(INDIRECT("'" &amp; 'Figures (2)'!$P$159 &amp; "'!K$3:K$1048576"),'Figures (2)'!$Q164)</f>
        <v>0.88827838827838823</v>
      </c>
      <c r="V164" cm="1">
        <f t="array" aca="1" ref="V164" ca="1">INDEX(INDIRECT("'" &amp; 'Figures (2)'!$P$159 &amp; "'!L$3:L$1048576"),'Figures (2)'!$Q164)</f>
        <v>0.80280830280830284</v>
      </c>
      <c r="W164" cm="1">
        <f t="array" aca="1" ref="W164" ca="1">INDEX(INDIRECT("'" &amp; 'Figures (2)'!$P$159 &amp; "'!M$3:M$1048576"),'Figures (2)'!$Q164)</f>
        <v>0.72344322344322343</v>
      </c>
      <c r="X164" cm="1">
        <f t="array" aca="1" ref="X164" ca="1">INDEX(INDIRECT("'" &amp; 'Figures (2)'!$P$159 &amp; "'!N$3:N$1048576"),'Figures (2)'!$Q164)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7" t="s">
        <v>529</v>
      </c>
      <c r="E195" s="157"/>
      <c r="F195" s="157"/>
      <c r="G195" s="157"/>
      <c r="H195" s="157"/>
      <c r="I195" s="157"/>
      <c r="J195" s="157"/>
      <c r="R195" s="157" t="s">
        <v>529</v>
      </c>
      <c r="S195" s="157"/>
      <c r="T195" s="157"/>
      <c r="U195" s="157"/>
      <c r="V195" s="157"/>
      <c r="W195" s="157"/>
      <c r="X195" s="157"/>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 (2)'!C194 &amp; "in", 'Organized Data'!$F$3:$F$1048576 &amp; 'Organized Data'!$E$3:$E$1048576, 0)</f>
        <v>48</v>
      </c>
      <c r="D197" cm="1">
        <f t="array" aca="1" ref="D197" ca="1">INDEX(INDIRECT("'" &amp; 'Figures (2)'!$B$194 &amp; "'!H$3:H$1048576"),'Figures (2)'!$C197)</f>
        <v>0.26743075453677173</v>
      </c>
      <c r="E197" cm="1">
        <f t="array" aca="1" ref="E197" ca="1">INDEX(INDIRECT("'" &amp; 'Figures (2)'!$B$194 &amp; "'!I$3:I$1048576"),'Figures (2)'!$C197)</f>
        <v>0.36294173829990445</v>
      </c>
      <c r="F197" cm="1">
        <f t="array" aca="1" ref="F197" ca="1">INDEX(INDIRECT("'" &amp; 'Figures (2)'!$B$194 &amp; "'!J$3:J$1048576"),'Figures (2)'!$C197)</f>
        <v>0.38204393505253109</v>
      </c>
      <c r="G197" cm="1">
        <f t="array" aca="1" ref="G197" ca="1">INDEX(INDIRECT("'" &amp; 'Figures (2)'!$B$194 &amp; "'!K$3:K$1048576"),'Figures (2)'!$C197)</f>
        <v>0.30563514804202485</v>
      </c>
      <c r="H197" cm="1">
        <f t="array" aca="1" ref="H197" ca="1">INDEX(INDIRECT("'" &amp; 'Figures (2)'!$B$194 &amp; "'!L$3:L$1048576"),'Figures (2)'!$C197)</f>
        <v>0.24832855778414517</v>
      </c>
      <c r="I197" cm="1">
        <f t="array" aca="1" ref="I197" ca="1">INDEX(INDIRECT("'" &amp; 'Figures (2)'!$B$194 &amp; "'!M$3:M$1048576"),'Figures (2)'!$C197)</f>
        <v>0.21012416427889211</v>
      </c>
      <c r="J197" cm="1">
        <f t="array" aca="1" ref="J197" ca="1">INDEX(INDIRECT("'" &amp; 'Figures (2)'!$B$194 &amp; "'!N$3:N$1048576"),'Figures (2)'!$C197)</f>
        <v>0.16236867239732572</v>
      </c>
      <c r="P197" s="10" t="s">
        <v>344</v>
      </c>
      <c r="Q197" cm="1">
        <f t="array" ref="Q197">MATCH('Figures (2)'!Q194 &amp; "in", 'Organized Data'!$F$3:$F$1048576 &amp; 'Organized Data'!$E$3:$E$1048576, 0)</f>
        <v>48</v>
      </c>
      <c r="R197" cm="1">
        <f t="array" aca="1" ref="R197" ca="1">INDEX(INDIRECT("'" &amp; 'Figures (2)'!$P$194 &amp; "'!H$3:H$1048576"),'Figures (2)'!$Q197)</f>
        <v>0.31544688308436958</v>
      </c>
      <c r="S197" cm="1">
        <f t="array" aca="1" ref="S197" ca="1">INDEX(INDIRECT("'" &amp; 'Figures (2)'!$P$194 &amp; "'!I$3:I$1048576"),'Figures (2)'!$Q197)</f>
        <v>0.3096052741383627</v>
      </c>
      <c r="T197" cm="1">
        <f t="array" aca="1" ref="T197" ca="1">INDEX(INDIRECT("'" &amp; 'Figures (2)'!$P$194 &amp; "'!J$3:J$1048576"),'Figures (2)'!$Q197)</f>
        <v>0.3212884920303764</v>
      </c>
      <c r="U197" cm="1">
        <f t="array" aca="1" ref="U197" ca="1">INDEX(INDIRECT("'" &amp; 'Figures (2)'!$P$194 &amp; "'!K$3:K$1048576"),'Figures (2)'!$Q197)</f>
        <v>0.29792205624634899</v>
      </c>
      <c r="V197" cm="1">
        <f t="array" aca="1" ref="V197" ca="1">INDEX(INDIRECT("'" &amp; 'Figures (2)'!$P$194 &amp; "'!L$3:L$1048576"),'Figures (2)'!$Q197)</f>
        <v>0.29792205624634899</v>
      </c>
      <c r="W197" cm="1">
        <f t="array" aca="1" ref="W197" ca="1">INDEX(INDIRECT("'" &amp; 'Figures (2)'!$P$194 &amp; "'!M$3:M$1048576"),'Figures (2)'!$Q197)</f>
        <v>0.29208044730034222</v>
      </c>
      <c r="X197" cm="1">
        <f t="array" aca="1" ref="X197" ca="1">INDEX(INDIRECT("'" &amp; 'Figures (2)'!$P$194 &amp; "'!N$3:N$1048576"),'Figures (2)'!$Q197)</f>
        <v>0.28039722940832851</v>
      </c>
    </row>
    <row r="198" spans="2:24" x14ac:dyDescent="0.35">
      <c r="B198" s="10" t="s">
        <v>506</v>
      </c>
      <c r="C198" cm="1">
        <f t="array" ref="C198">MATCH('Figures (2)'!C194 &amp; "tank 1", 'Organized Data'!$F$3:$F$1048576 &amp; 'Organized Data'!$E$3:$E$1048576, 0)</f>
        <v>51</v>
      </c>
      <c r="D198" cm="1">
        <f t="array" aca="1" ref="D198" ca="1">INDEX(INDIRECT("'" &amp; 'Figures (2)'!$B$194 &amp; "'!H$3:H$1048576"),'Figures (2)'!$C198)</f>
        <v>1.9102196752626553E-2</v>
      </c>
      <c r="E198" cm="1">
        <f t="array" aca="1" ref="E198" ca="1">INDEX(INDIRECT("'" &amp; 'Figures (2)'!$B$194 &amp; "'!I$3:I$1048576"),'Figures (2)'!$C198)</f>
        <v>6.6857688634192933E-2</v>
      </c>
      <c r="F198" cm="1">
        <f t="array" aca="1" ref="F198" ca="1">INDEX(INDIRECT("'" &amp; 'Figures (2)'!$B$194 &amp; "'!J$3:J$1048576"),'Figures (2)'!$C198)</f>
        <v>0.10506208213944605</v>
      </c>
      <c r="G198" cm="1">
        <f t="array" aca="1" ref="G198" ca="1">INDEX(INDIRECT("'" &amp; 'Figures (2)'!$B$194 &amp; "'!K$3:K$1048576"),'Figures (2)'!$C198)</f>
        <v>0.18147086914995222</v>
      </c>
      <c r="H198" cm="1">
        <f t="array" aca="1" ref="H198" ca="1">INDEX(INDIRECT("'" &amp; 'Figures (2)'!$B$194 &amp; "'!L$3:L$1048576"),'Figures (2)'!$C198)</f>
        <v>0.29608404966571156</v>
      </c>
      <c r="I198" cm="1">
        <f t="array" aca="1" ref="I198" ca="1">INDEX(INDIRECT("'" &amp; 'Figures (2)'!$B$194 &amp; "'!M$3:M$1048576"),'Figures (2)'!$C198)</f>
        <v>0.42024832855778421</v>
      </c>
      <c r="J198" cm="1">
        <f t="array" aca="1" ref="J198" ca="1">INDEX(INDIRECT("'" &amp; 'Figures (2)'!$B$194 &amp; "'!N$3:N$1048576"),'Figures (2)'!$C198)</f>
        <v>0.44890162368672404</v>
      </c>
      <c r="P198" s="10" t="s">
        <v>506</v>
      </c>
      <c r="Q198" cm="1">
        <f t="array" ref="Q198">MATCH('Figures (2)'!Q194 &amp; "tank 1", 'Organized Data'!$F$3:$F$1048576 &amp; 'Organized Data'!$E$3:$E$1048576, 0)</f>
        <v>51</v>
      </c>
      <c r="R198" cm="1">
        <f t="array" aca="1" ref="R198" ca="1">INDEX(INDIRECT("'" &amp; 'Figures (2)'!$P$194 &amp; "'!H$3:H$1048576"),'Figures (2)'!$Q198)</f>
        <v>2.3366435784027372E-2</v>
      </c>
      <c r="S198" cm="1">
        <f t="array" aca="1" ref="S198" ca="1">INDEX(INDIRECT("'" &amp; 'Figures (2)'!$P$194 &amp; "'!I$3:I$1048576"),'Figures (2)'!$Q198)</f>
        <v>4.0891262622047904E-2</v>
      </c>
      <c r="T198" cm="1">
        <f t="array" aca="1" ref="T198" ca="1">INDEX(INDIRECT("'" &amp; 'Figures (2)'!$P$194 &amp; "'!J$3:J$1048576"),'Figures (2)'!$Q198)</f>
        <v>5.2574480514061592E-2</v>
      </c>
      <c r="U198" cm="1">
        <f t="array" aca="1" ref="U198" ca="1">INDEX(INDIRECT("'" &amp; 'Figures (2)'!$P$194 &amp; "'!K$3:K$1048576"),'Figures (2)'!$Q198)</f>
        <v>0.22198113994826002</v>
      </c>
      <c r="V198" cm="1">
        <f t="array" aca="1" ref="V198" ca="1">INDEX(INDIRECT("'" &amp; 'Figures (2)'!$P$194 &amp; "'!L$3:L$1048576"),'Figures (2)'!$Q198)</f>
        <v>0.39138779938245849</v>
      </c>
      <c r="W198" cm="1">
        <f t="array" aca="1" ref="W198" ca="1">INDEX(INDIRECT("'" &amp; 'Figures (2)'!$P$194 &amp; "'!M$3:M$1048576"),'Figures (2)'!$Q198)</f>
        <v>0.62505215722273222</v>
      </c>
      <c r="X198" cm="1">
        <f t="array" aca="1" ref="X198" ca="1">INDEX(INDIRECT("'" &amp; 'Figures (2)'!$P$194 &amp; "'!N$3:N$1048576"),'Figures (2)'!$Q198)</f>
        <v>0.80030042560293746</v>
      </c>
    </row>
    <row r="199" spans="2:24" x14ac:dyDescent="0.35">
      <c r="B199" s="10" t="s">
        <v>507</v>
      </c>
      <c r="C199" cm="1">
        <f t="array" ref="C199">MATCH('Figures (2)'!C194 &amp; "tank 2", 'Organized Data'!$F$3:$F$1048576 &amp; 'Organized Data'!$E$3:$E$1048576, 0)</f>
        <v>54</v>
      </c>
      <c r="D199" cm="1">
        <f t="array" aca="1" ref="D199" ca="1">INDEX(INDIRECT("'" &amp; 'Figures (2)'!$B$194 &amp; "'!H$3:H$1048576"),'Figures (2)'!$C199)</f>
        <v>6.6857688634192933E-2</v>
      </c>
      <c r="E199" cm="1">
        <f t="array" aca="1" ref="E199" ca="1">INDEX(INDIRECT("'" &amp; 'Figures (2)'!$B$194 &amp; "'!I$3:I$1048576"),'Figures (2)'!$C199)</f>
        <v>6.6857688634192933E-2</v>
      </c>
      <c r="F199" cm="1">
        <f t="array" aca="1" ref="F199" ca="1">INDEX(INDIRECT("'" &amp; 'Figures (2)'!$B$194 &amp; "'!J$3:J$1048576"),'Figures (2)'!$C199)</f>
        <v>7.6408787010506213E-2</v>
      </c>
      <c r="G199" cm="1">
        <f t="array" aca="1" ref="G199" ca="1">INDEX(INDIRECT("'" &amp; 'Figures (2)'!$B$194 &amp; "'!K$3:K$1048576"),'Figures (2)'!$C199)</f>
        <v>0.11461318051575933</v>
      </c>
      <c r="H199" cm="1">
        <f t="array" aca="1" ref="H199" ca="1">INDEX(INDIRECT("'" &amp; 'Figures (2)'!$B$194 &amp; "'!L$3:L$1048576"),'Figures (2)'!$C199)</f>
        <v>0.19102196752626555</v>
      </c>
      <c r="I199" cm="1">
        <f t="array" aca="1" ref="I199" ca="1">INDEX(INDIRECT("'" &amp; 'Figures (2)'!$B$194 &amp; "'!M$3:M$1048576"),'Figures (2)'!$C199)</f>
        <v>0.25787965616045849</v>
      </c>
      <c r="J199" cm="1">
        <f t="array" aca="1" ref="J199" ca="1">INDEX(INDIRECT("'" &amp; 'Figures (2)'!$B$194 &amp; "'!N$3:N$1048576"),'Figures (2)'!$C199)</f>
        <v>0.22922636103151867</v>
      </c>
      <c r="P199" s="10" t="s">
        <v>507</v>
      </c>
      <c r="Q199" cm="1">
        <f t="array" ref="Q199">MATCH('Figures (2)'!Q194 &amp; "tank 2", 'Organized Data'!$F$3:$F$1048576 &amp; 'Organized Data'!$E$3:$E$1048576, 0)</f>
        <v>54</v>
      </c>
      <c r="R199" cm="1">
        <f t="array" aca="1" ref="R199" ca="1">INDEX(INDIRECT("'" &amp; 'Figures (2)'!$P$194 &amp; "'!H$3:H$1048576"),'Figures (2)'!$Q199)</f>
        <v>0.19277309521822583</v>
      </c>
      <c r="S199" cm="1">
        <f t="array" aca="1" ref="S199" ca="1">INDEX(INDIRECT("'" &amp; 'Figures (2)'!$P$194 &amp; "'!I$3:I$1048576"),'Figures (2)'!$Q199)</f>
        <v>7.5940916298088967E-2</v>
      </c>
      <c r="T199" cm="1">
        <f t="array" aca="1" ref="T199" ca="1">INDEX(INDIRECT("'" &amp; 'Figures (2)'!$P$194 &amp; "'!J$3:J$1048576"),'Figures (2)'!$Q199)</f>
        <v>0.12851539681215055</v>
      </c>
      <c r="U199" cm="1">
        <f t="array" aca="1" ref="U199" ca="1">INDEX(INDIRECT("'" &amp; 'Figures (2)'!$P$194 &amp; "'!K$3:K$1048576"),'Figures (2)'!$Q199)</f>
        <v>0.50821997830259535</v>
      </c>
      <c r="V199" cm="1">
        <f t="array" aca="1" ref="V199" ca="1">INDEX(INDIRECT("'" &amp; 'Figures (2)'!$P$194 &amp; "'!L$3:L$1048576"),'Figures (2)'!$Q199)</f>
        <v>0.73604272719686226</v>
      </c>
      <c r="W199" cm="1">
        <f t="array" aca="1" ref="W199" ca="1">INDEX(INDIRECT("'" &amp; 'Figures (2)'!$P$194 &amp; "'!M$3:M$1048576"),'Figures (2)'!$Q199)</f>
        <v>0.95802386714512222</v>
      </c>
      <c r="X199" cm="1">
        <f t="array" aca="1" ref="X199" ca="1">INDEX(INDIRECT("'" &amp; 'Figures (2)'!$P$194 &amp; "'!N$3:N$1048576"),'Figures (2)'!$Q199)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7" t="s">
        <v>529</v>
      </c>
      <c r="E231" s="157"/>
      <c r="F231" s="157"/>
      <c r="G231" s="157"/>
      <c r="H231" s="157"/>
      <c r="I231" s="157"/>
      <c r="J231" s="157"/>
      <c r="R231" s="157" t="s">
        <v>529</v>
      </c>
      <c r="S231" s="157"/>
      <c r="T231" s="157"/>
      <c r="U231" s="157"/>
      <c r="V231" s="157"/>
      <c r="W231" s="157"/>
      <c r="X231" s="157"/>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 (2)'!C230 &amp; "in", 'Organized Data'!$F$3:$F$1048576 &amp; 'Organized Data'!$E$3:$E$1048576, 0)</f>
        <v>48</v>
      </c>
      <c r="D233" cm="1">
        <f t="array" aca="1" ref="D233" ca="1">INDEX(INDIRECT("'" &amp; 'Figures (2)'!$B$230 &amp; "'!H$3:H$1048576"),'Figures (2)'!$C233)</f>
        <v>9.4371173438520923</v>
      </c>
      <c r="E233" cm="1">
        <f t="array" aca="1" ref="E233" ca="1">INDEX(INDIRECT("'" &amp; 'Figures (2)'!$B$230 &amp; "'!I$3:I$1048576"),'Figures (2)'!$C233)</f>
        <v>8.801877888827045</v>
      </c>
      <c r="F233" cm="1">
        <f t="array" aca="1" ref="F233" ca="1">INDEX(INDIRECT("'" &amp; 'Figures (2)'!$B$230 &amp; "'!J$3:J$1048576"),'Figures (2)'!$C233)</f>
        <v>8.5630278537376281</v>
      </c>
      <c r="G233" cm="1">
        <f t="array" aca="1" ref="G233" ca="1">INDEX(INDIRECT("'" &amp; 'Figures (2)'!$B$230 &amp; "'!K$3:K$1048576"),'Figures (2)'!$C233)</f>
        <v>7.9023788205115801</v>
      </c>
      <c r="H233" cm="1">
        <f t="array" aca="1" ref="H233" ca="1">INDEX(INDIRECT("'" &amp; 'Figures (2)'!$B$230 &amp; "'!L$3:L$1048576"),'Figures (2)'!$C233)</f>
        <v>7.4653340754543471</v>
      </c>
      <c r="I233" cm="1">
        <f t="array" aca="1" ref="I233" ca="1">INDEX(INDIRECT("'" &amp; 'Figures (2)'!$B$230 &amp; "'!M$3:M$1048576"),'Figures (2)'!$C233)</f>
        <v>7.2722212811267335</v>
      </c>
      <c r="J233" cm="1">
        <f t="array" aca="1" ref="J233" ca="1">INDEX(INDIRECT("'" &amp; 'Figures (2)'!$B$230 &amp; "'!N$3:N$1048576"),'Figures (2)'!$C233)</f>
        <v>7.007961667836315</v>
      </c>
      <c r="P233" s="10" t="s">
        <v>344</v>
      </c>
      <c r="Q233" cm="1">
        <f t="array" ref="Q233">MATCH('Figures (2)'!Q230 &amp; "in", 'Organized Data'!$F$3:$F$1048576 &amp; 'Organized Data'!$E$3:$E$1048576, 0)</f>
        <v>48</v>
      </c>
      <c r="R233" cm="1">
        <f t="array" aca="1" ref="R233" ca="1">INDEX(INDIRECT("'" &amp; 'Figures (2)'!$P$230 &amp; "'!H$3:H$1048576"),'Figures (2)'!$Q233)</f>
        <v>1.0640732265446224</v>
      </c>
      <c r="S233" cm="1">
        <f t="array" aca="1" ref="S233" ca="1">INDEX(INDIRECT("'" &amp; 'Figures (2)'!$P$230 &amp; "'!I$3:I$1048576"),'Figures (2)'!$Q233)</f>
        <v>1.0032690421706441</v>
      </c>
      <c r="T233" cm="1">
        <f t="array" aca="1" ref="T233" ca="1">INDEX(INDIRECT("'" &amp; 'Figures (2)'!$P$230 &amp; "'!J$3:J$1048576"),'Figures (2)'!$Q233)</f>
        <v>0.97286694998365497</v>
      </c>
      <c r="U233" cm="1">
        <f t="array" aca="1" ref="U233" ca="1">INDEX(INDIRECT("'" &amp; 'Figures (2)'!$P$230 &amp; "'!K$3:K$1048576"),'Figures (2)'!$Q233)</f>
        <v>0.89686171951618177</v>
      </c>
      <c r="V233" cm="1">
        <f t="array" aca="1" ref="V233" ca="1">INDEX(INDIRECT("'" &amp; 'Figures (2)'!$P$230 &amp; "'!L$3:L$1048576"),'Figures (2)'!$Q233)</f>
        <v>0.86645962732919257</v>
      </c>
      <c r="W233" cm="1">
        <f t="array" aca="1" ref="W233" ca="1">INDEX(INDIRECT("'" &amp; 'Figures (2)'!$P$230 &amp; "'!M$3:M$1048576"),'Figures (2)'!$Q233)</f>
        <v>0.83605753514220338</v>
      </c>
      <c r="X233" cm="1">
        <f t="array" aca="1" ref="X233" ca="1">INDEX(INDIRECT("'" &amp; 'Figures (2)'!$P$230 &amp; "'!N$3:N$1048576"),'Figures (2)'!$Q233)</f>
        <v>0.80565544295521407</v>
      </c>
    </row>
    <row r="234" spans="2:24" x14ac:dyDescent="0.35">
      <c r="B234" s="10" t="s">
        <v>506</v>
      </c>
      <c r="C234" cm="1">
        <f t="array" ref="C234">MATCH('Figures (2)'!C230 &amp; "tank 1", 'Organized Data'!$F$3:$F$1048576 &amp; 'Organized Data'!$E$3:$E$1048576, 0)</f>
        <v>51</v>
      </c>
      <c r="D234" cm="1">
        <f t="array" aca="1" ref="D234" ca="1">INDEX(INDIRECT("'" &amp; 'Figures (2)'!$B$230 &amp; "'!H$3:H$1048576"),'Figures (2)'!$C234)</f>
        <v>0</v>
      </c>
      <c r="E234" cm="1">
        <f t="array" aca="1" ref="E234" ca="1">INDEX(INDIRECT("'" &amp; 'Figures (2)'!$B$230 &amp; "'!I$3:I$1048576"),'Figures (2)'!$C234)</f>
        <v>5.0819156402003726E-2</v>
      </c>
      <c r="F234" cm="1">
        <f t="array" aca="1" ref="F234" ca="1">INDEX(INDIRECT("'" &amp; 'Figures (2)'!$B$230 &amp; "'!J$3:J$1048576"),'Figures (2)'!$C234)</f>
        <v>5.0819156402003726E-2</v>
      </c>
      <c r="G234" cm="1">
        <f t="array" aca="1" ref="G234" ca="1">INDEX(INDIRECT("'" &amp; 'Figures (2)'!$B$230 &amp; "'!K$3:K$1048576"),'Figures (2)'!$C234)</f>
        <v>0.3608160104542264</v>
      </c>
      <c r="H234" cm="1">
        <f t="array" aca="1" ref="H234" ca="1">INDEX(INDIRECT("'" &amp; 'Figures (2)'!$B$230 &amp; "'!L$3:L$1048576"),'Figures (2)'!$C234)</f>
        <v>0.89949906831546589</v>
      </c>
      <c r="I234" cm="1">
        <f t="array" aca="1" ref="I234" ca="1">INDEX(INDIRECT("'" &amp; 'Figures (2)'!$B$230 &amp; "'!M$3:M$1048576"),'Figures (2)'!$C234)</f>
        <v>1.2399874162088909</v>
      </c>
      <c r="J234" cm="1">
        <f t="array" aca="1" ref="J234" ca="1">INDEX(INDIRECT("'" &amp; 'Figures (2)'!$B$230 &amp; "'!N$3:N$1048576"),'Figures (2)'!$C234)</f>
        <v>1.2145778380078891</v>
      </c>
      <c r="P234" s="10" t="s">
        <v>506</v>
      </c>
      <c r="Q234" cm="1">
        <f t="array" ref="Q234">MATCH('Figures (2)'!Q230 &amp; "tank 1", 'Organized Data'!$F$3:$F$1048576 &amp; 'Organized Data'!$E$3:$E$1048576, 0)</f>
        <v>51</v>
      </c>
      <c r="R234" cm="1">
        <f t="array" aca="1" ref="R234" ca="1">INDEX(INDIRECT("'" &amp; 'Figures (2)'!$P$230 &amp; "'!H$3:H$1048576"),'Figures (2)'!$Q234)</f>
        <v>0.76005230467473039</v>
      </c>
      <c r="S234" cm="1">
        <f t="array" aca="1" ref="S234" ca="1">INDEX(INDIRECT("'" &amp; 'Figures (2)'!$P$230 &amp; "'!I$3:I$1048576"),'Figures (2)'!$Q234)</f>
        <v>0.79045439686171948</v>
      </c>
      <c r="T234" cm="1">
        <f t="array" aca="1" ref="T234" ca="1">INDEX(INDIRECT("'" &amp; 'Figures (2)'!$P$230 &amp; "'!J$3:J$1048576"),'Figures (2)'!$Q234)</f>
        <v>0.72965021248774109</v>
      </c>
      <c r="U234" cm="1">
        <f t="array" aca="1" ref="U234" ca="1">INDEX(INDIRECT("'" &amp; 'Figures (2)'!$P$230 &amp; "'!K$3:K$1048576"),'Figures (2)'!$Q234)</f>
        <v>0.71444916639424649</v>
      </c>
      <c r="V234" cm="1">
        <f t="array" aca="1" ref="V234" ca="1">INDEX(INDIRECT("'" &amp; 'Figures (2)'!$P$230 &amp; "'!L$3:L$1048576"),'Figures (2)'!$Q234)</f>
        <v>0.71444916639424649</v>
      </c>
      <c r="W234" cm="1">
        <f t="array" aca="1" ref="W234" ca="1">INDEX(INDIRECT("'" &amp; 'Figures (2)'!$P$230 &amp; "'!M$3:M$1048576"),'Figures (2)'!$Q234)</f>
        <v>0.653644982020268</v>
      </c>
      <c r="X234" cm="1">
        <f t="array" aca="1" ref="X234" ca="1">INDEX(INDIRECT("'" &amp; 'Figures (2)'!$P$230 &amp; "'!N$3:N$1048576"),'Figures (2)'!$Q234)</f>
        <v>0.6080418437397842</v>
      </c>
    </row>
    <row r="235" spans="2:24" x14ac:dyDescent="0.35">
      <c r="B235" s="10" t="s">
        <v>507</v>
      </c>
      <c r="C235" cm="1">
        <f t="array" ref="C235">MATCH('Figures (2)'!C230 &amp; "tank 2", 'Organized Data'!$F$3:$F$1048576 &amp; 'Organized Data'!$E$3:$E$1048576, 0)</f>
        <v>54</v>
      </c>
      <c r="D235" cm="1">
        <f t="array" aca="1" ref="D235" ca="1">INDEX(INDIRECT("'" &amp; 'Figures (2)'!$B$230 &amp; "'!H$3:H$1048576"),'Figures (2)'!$C235)</f>
        <v>0.20835854124821526</v>
      </c>
      <c r="E235" cm="1">
        <f t="array" aca="1" ref="E235" ca="1">INDEX(INDIRECT("'" &amp; 'Figures (2)'!$B$230 &amp; "'!I$3:I$1048576"),'Figures (2)'!$C235)</f>
        <v>0.3150787696924231</v>
      </c>
      <c r="F235" cm="1">
        <f t="array" aca="1" ref="F235" ca="1">INDEX(INDIRECT("'" &amp; 'Figures (2)'!$B$230 &amp; "'!J$3:J$1048576"),'Figures (2)'!$C235)</f>
        <v>0.50819156402003729</v>
      </c>
      <c r="G235" cm="1">
        <f t="array" aca="1" ref="G235" ca="1">INDEX(INDIRECT("'" &amp; 'Figures (2)'!$B$230 &amp; "'!K$3:K$1048576"),'Figures (2)'!$C235)</f>
        <v>2.6883333736659978</v>
      </c>
      <c r="H235" cm="1">
        <f t="array" aca="1" ref="H235" ca="1">INDEX(INDIRECT("'" &amp; 'Figures (2)'!$B$230 &amp; "'!L$3:L$1048576"),'Figures (2)'!$C235)</f>
        <v>4.2738910534085131</v>
      </c>
      <c r="I235" cm="1">
        <f t="array" aca="1" ref="I235" ca="1">INDEX(INDIRECT("'" &amp; 'Figures (2)'!$B$230 &amp; "'!M$3:M$1048576"),'Figures (2)'!$C235)</f>
        <v>5.2597826876073848</v>
      </c>
      <c r="J235" cm="1">
        <f t="array" aca="1" ref="J235" ca="1">INDEX(INDIRECT("'" &amp; 'Figures (2)'!$B$230 &amp; "'!N$3:N$1048576"),'Figures (2)'!$C235)</f>
        <v>5.1683082060837782</v>
      </c>
      <c r="P235" s="10" t="s">
        <v>507</v>
      </c>
      <c r="Q235" cm="1">
        <f t="array" ref="Q235">MATCH('Figures (2)'!Q230 &amp; "tank 2", 'Organized Data'!$F$3:$F$1048576 &amp; 'Organized Data'!$E$3:$E$1048576, 0)</f>
        <v>54</v>
      </c>
      <c r="R235" cm="1">
        <f t="array" aca="1" ref="R235" ca="1">INDEX(INDIRECT("'" &amp; 'Figures (2)'!$P$230 &amp; "'!H$3:H$1048576"),'Figures (2)'!$Q235)</f>
        <v>1.0032690421706441</v>
      </c>
      <c r="S235" cm="1">
        <f t="array" aca="1" ref="S235" ca="1">INDEX(INDIRECT("'" &amp; 'Figures (2)'!$P$230 &amp; "'!I$3:I$1048576"),'Figures (2)'!$Q235)</f>
        <v>1.1704805491990846</v>
      </c>
      <c r="T235" cm="1">
        <f t="array" aca="1" ref="T235" ca="1">INDEX(INDIRECT("'" &amp; 'Figures (2)'!$P$230 &amp; "'!J$3:J$1048576"),'Figures (2)'!$Q235)</f>
        <v>1.1248774109186008</v>
      </c>
      <c r="U235" cm="1">
        <f t="array" aca="1" ref="U235" ca="1">INDEX(INDIRECT("'" &amp; 'Figures (2)'!$P$230 &amp; "'!K$3:K$1048576"),'Figures (2)'!$Q235)</f>
        <v>1.0184700882641387</v>
      </c>
      <c r="V235" cm="1">
        <f t="array" aca="1" ref="V235" ca="1">INDEX(INDIRECT("'" &amp; 'Figures (2)'!$P$230 &amp; "'!L$3:L$1048576"),'Figures (2)'!$Q235)</f>
        <v>0.94246485779666556</v>
      </c>
      <c r="W235" cm="1">
        <f t="array" aca="1" ref="W235" ca="1">INDEX(INDIRECT("'" &amp; 'Figures (2)'!$P$230 &amp; "'!M$3:M$1048576"),'Figures (2)'!$Q235)</f>
        <v>0.86645962732919257</v>
      </c>
      <c r="X235" cm="1">
        <f t="array" aca="1" ref="X235" ca="1">INDEX(INDIRECT("'" &amp; 'Figures (2)'!$P$230 &amp; "'!N$3:N$1048576"),'Figures (2)'!$Q235)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7" t="s">
        <v>529</v>
      </c>
      <c r="E267" s="157"/>
      <c r="F267" s="157"/>
      <c r="G267" s="157"/>
      <c r="H267" s="157"/>
      <c r="I267" s="157"/>
      <c r="J267" s="157"/>
      <c r="R267" s="157" t="s">
        <v>529</v>
      </c>
      <c r="S267" s="157"/>
      <c r="T267" s="157"/>
      <c r="U267" s="157"/>
      <c r="V267" s="157"/>
      <c r="W267" s="157"/>
      <c r="X267" s="157"/>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 (2)'!C266 &amp; "in", 'Organized Data'!$F$3:$F$1048576 &amp; 'Organized Data'!$E$3:$E$1048576, 0)</f>
        <v>48</v>
      </c>
      <c r="D269" cm="1">
        <f t="array" aca="1" ref="D269" ca="1">INDEX(INDIRECT("'" &amp; 'Figures (2)'!$B$266 &amp; "'!H$3:H$1048576"),'Figures (2)'!$C269)</f>
        <v>138.03886925795052</v>
      </c>
      <c r="E269" cm="1">
        <f t="array" aca="1" ref="E269" ca="1">INDEX(INDIRECT("'" &amp; 'Figures (2)'!$B$266 &amp; "'!I$3:I$1048576"),'Figures (2)'!$C269)</f>
        <v>135.31802120141342</v>
      </c>
      <c r="F269" cm="1">
        <f t="array" aca="1" ref="F269" ca="1">INDEX(INDIRECT("'" &amp; 'Figures (2)'!$B$266 &amp; "'!J$3:J$1048576"),'Figures (2)'!$C269)</f>
        <v>141.62544169611309</v>
      </c>
      <c r="G269" cm="1">
        <f t="array" aca="1" ref="G269" ca="1">INDEX(INDIRECT("'" &amp; 'Figures (2)'!$B$266 &amp; "'!K$3:K$1048576"),'Figures (2)'!$C269)</f>
        <v>132.49116607773851</v>
      </c>
      <c r="H269" cm="1">
        <f t="array" aca="1" ref="H269" ca="1">INDEX(INDIRECT("'" &amp; 'Figures (2)'!$B$266 &amp; "'!L$3:L$1048576"),'Figures (2)'!$C269)</f>
        <v>133.07420494699647</v>
      </c>
      <c r="I269" cm="1">
        <f t="array" aca="1" ref="I269" ca="1">INDEX(INDIRECT("'" &amp; 'Figures (2)'!$B$266 &amp; "'!M$3:M$1048576"),'Figures (2)'!$C269)</f>
        <v>135.35335689045934</v>
      </c>
      <c r="J269" cm="1">
        <f t="array" aca="1" ref="J269" ca="1">INDEX(INDIRECT("'" &amp; 'Figures (2)'!$B$266 &amp; "'!N$3:N$1048576"),'Figures (2)'!$C269)</f>
        <v>133.93992932862193</v>
      </c>
      <c r="P269" s="10" t="s">
        <v>344</v>
      </c>
      <c r="Q269" cm="1">
        <f t="array" ref="Q269">MATCH('Figures (2)'!Q266 &amp; "in", 'Organized Data'!$F$3:$F$1048576 &amp; 'Organized Data'!$E$3:$E$1048576, 0)</f>
        <v>48</v>
      </c>
      <c r="R269" cm="1">
        <f t="array" aca="1" ref="R269" ca="1">INDEX(INDIRECT("'" &amp; 'Figures (2)'!$P$266 &amp; "'!H$3:H$1048576"),'Figures (2)'!$Q269)</f>
        <v>0</v>
      </c>
      <c r="S269" cm="1">
        <f t="array" aca="1" ref="S269" ca="1">INDEX(INDIRECT("'" &amp; 'Figures (2)'!$P$266 &amp; "'!I$3:I$1048576"),'Figures (2)'!$Q269)</f>
        <v>0</v>
      </c>
      <c r="T269" cm="1">
        <f t="array" aca="1" ref="T269" ca="1">INDEX(INDIRECT("'" &amp; 'Figures (2)'!$P$266 &amp; "'!J$3:J$1048576"),'Figures (2)'!$Q269)</f>
        <v>0</v>
      </c>
      <c r="U269" cm="1">
        <f t="array" aca="1" ref="U269" ca="1">INDEX(INDIRECT("'" &amp; 'Figures (2)'!$P$266 &amp; "'!K$3:K$1048576"),'Figures (2)'!$Q269)</f>
        <v>0</v>
      </c>
      <c r="V269" cm="1">
        <f t="array" aca="1" ref="V269" ca="1">INDEX(INDIRECT("'" &amp; 'Figures (2)'!$P$266 &amp; "'!L$3:L$1048576"),'Figures (2)'!$Q269)</f>
        <v>0</v>
      </c>
      <c r="W269" cm="1">
        <f t="array" aca="1" ref="W269" ca="1">INDEX(INDIRECT("'" &amp; 'Figures (2)'!$P$266 &amp; "'!M$3:M$1048576"),'Figures (2)'!$Q269)</f>
        <v>0</v>
      </c>
      <c r="X269" cm="1">
        <f t="array" aca="1" ref="X269" ca="1">INDEX(INDIRECT("'" &amp; 'Figures (2)'!$P$266 &amp; "'!N$3:N$1048576"),'Figures (2)'!$Q269)</f>
        <v>0</v>
      </c>
    </row>
    <row r="270" spans="2:24" x14ac:dyDescent="0.35">
      <c r="B270" s="10" t="s">
        <v>506</v>
      </c>
      <c r="C270" cm="1">
        <f t="array" ref="C270">MATCH('Figures (2)'!C266 &amp; "tank 1", 'Organized Data'!$F$3:$F$1048576 &amp; 'Organized Data'!$E$3:$E$1048576, 0)</f>
        <v>51</v>
      </c>
      <c r="D270" cm="1">
        <f t="array" aca="1" ref="D270" ca="1">INDEX(INDIRECT("'" &amp; 'Figures (2)'!$B$266 &amp; "'!H$3:H$1048576"),'Figures (2)'!$C270)</f>
        <v>100.17667844522967</v>
      </c>
      <c r="E270" cm="1">
        <f t="array" aca="1" ref="E270" ca="1">INDEX(INDIRECT("'" &amp; 'Figures (2)'!$B$266 &amp; "'!I$3:I$1048576"),'Figures (2)'!$C270)</f>
        <v>101.74911660777386</v>
      </c>
      <c r="F270" cm="1">
        <f t="array" aca="1" ref="F270" ca="1">INDEX(INDIRECT("'" &amp; 'Figures (2)'!$B$266 &amp; "'!J$3:J$1048576"),'Figures (2)'!$C270)</f>
        <v>95.954063604240275</v>
      </c>
      <c r="G270" cm="1">
        <f t="array" aca="1" ref="G270" ca="1">INDEX(INDIRECT("'" &amp; 'Figures (2)'!$B$266 &amp; "'!K$3:K$1048576"),'Figures (2)'!$C270)</f>
        <v>102.73851590106007</v>
      </c>
      <c r="H270" cm="1">
        <f t="array" aca="1" ref="H270" ca="1">INDEX(INDIRECT("'" &amp; 'Figures (2)'!$B$266 &amp; "'!L$3:L$1048576"),'Figures (2)'!$C270)</f>
        <v>115.03533568904594</v>
      </c>
      <c r="I270" cm="1">
        <f t="array" aca="1" ref="I270" ca="1">INDEX(INDIRECT("'" &amp; 'Figures (2)'!$B$266 &amp; "'!M$3:M$1048576"),'Figures (2)'!$C270)</f>
        <v>118.18021201413427</v>
      </c>
      <c r="J270" cm="1">
        <f t="array" aca="1" ref="J270" ca="1">INDEX(INDIRECT("'" &amp; 'Figures (2)'!$B$266 &amp; "'!N$3:N$1048576"),'Figures (2)'!$C270)</f>
        <v>118.60424028268551</v>
      </c>
      <c r="P270" s="10" t="s">
        <v>506</v>
      </c>
      <c r="Q270" cm="1">
        <f t="array" ref="Q270">MATCH('Figures (2)'!Q266 &amp; "tank 1", 'Organized Data'!$F$3:$F$1048576 &amp; 'Organized Data'!$E$3:$E$1048576, 0)</f>
        <v>51</v>
      </c>
      <c r="R270" cm="1">
        <f t="array" aca="1" ref="R270" ca="1">INDEX(INDIRECT("'" &amp; 'Figures (2)'!$P$266 &amp; "'!H$3:H$1048576"),'Figures (2)'!$Q270)</f>
        <v>0</v>
      </c>
      <c r="S270" cm="1">
        <f t="array" aca="1" ref="S270" ca="1">INDEX(INDIRECT("'" &amp; 'Figures (2)'!$P$266 &amp; "'!I$3:I$1048576"),'Figures (2)'!$Q270)</f>
        <v>0</v>
      </c>
      <c r="T270" cm="1">
        <f t="array" aca="1" ref="T270" ca="1">INDEX(INDIRECT("'" &amp; 'Figures (2)'!$P$266 &amp; "'!J$3:J$1048576"),'Figures (2)'!$Q270)</f>
        <v>0</v>
      </c>
      <c r="U270" cm="1">
        <f t="array" aca="1" ref="U270" ca="1">INDEX(INDIRECT("'" &amp; 'Figures (2)'!$P$266 &amp; "'!K$3:K$1048576"),'Figures (2)'!$Q270)</f>
        <v>0</v>
      </c>
      <c r="V270" cm="1">
        <f t="array" aca="1" ref="V270" ca="1">INDEX(INDIRECT("'" &amp; 'Figures (2)'!$P$266 &amp; "'!L$3:L$1048576"),'Figures (2)'!$Q270)</f>
        <v>0</v>
      </c>
      <c r="W270" cm="1">
        <f t="array" aca="1" ref="W270" ca="1">INDEX(INDIRECT("'" &amp; 'Figures (2)'!$P$266 &amp; "'!M$3:M$1048576"),'Figures (2)'!$Q270)</f>
        <v>0</v>
      </c>
      <c r="X270" cm="1">
        <f t="array" aca="1" ref="X270" ca="1">INDEX(INDIRECT("'" &amp; 'Figures (2)'!$P$266 &amp; "'!N$3:N$1048576"),'Figures (2)'!$Q270)</f>
        <v>0</v>
      </c>
    </row>
    <row r="271" spans="2:24" x14ac:dyDescent="0.35">
      <c r="B271" s="10" t="s">
        <v>507</v>
      </c>
      <c r="C271" cm="1">
        <f t="array" ref="C271">MATCH('Figures (2)'!C266 &amp; "tank 2", 'Organized Data'!$F$3:$F$1048576 &amp; 'Organized Data'!$E$3:$E$1048576, 0)</f>
        <v>54</v>
      </c>
      <c r="D271" cm="1">
        <f t="array" aca="1" ref="D271" ca="1">INDEX(INDIRECT("'" &amp; 'Figures (2)'!$B$266 &amp; "'!H$3:H$1048576"),'Figures (2)'!$C271)</f>
        <v>113.37455830388691</v>
      </c>
      <c r="E271" cm="1">
        <f t="array" aca="1" ref="E271" ca="1">INDEX(INDIRECT("'" &amp; 'Figures (2)'!$B$266 &amp; "'!I$3:I$1048576"),'Figures (2)'!$C271)</f>
        <v>103.67491166077738</v>
      </c>
      <c r="F271" cm="1">
        <f t="array" aca="1" ref="F271" ca="1">INDEX(INDIRECT("'" &amp; 'Figures (2)'!$B$266 &amp; "'!J$3:J$1048576"),'Figures (2)'!$C271)</f>
        <v>109.89399293286219</v>
      </c>
      <c r="G271" cm="1">
        <f t="array" aca="1" ref="G271" ca="1">INDEX(INDIRECT("'" &amp; 'Figures (2)'!$B$266 &amp; "'!K$3:K$1048576"),'Figures (2)'!$C271)</f>
        <v>117.17314487632508</v>
      </c>
      <c r="H271" cm="1">
        <f t="array" aca="1" ref="H271" ca="1">INDEX(INDIRECT("'" &amp; 'Figures (2)'!$B$266 &amp; "'!L$3:L$1048576"),'Figures (2)'!$C271)</f>
        <v>131.60777385159011</v>
      </c>
      <c r="I271" cm="1">
        <f t="array" aca="1" ref="I271" ca="1">INDEX(INDIRECT("'" &amp; 'Figures (2)'!$B$266 &amp; "'!M$3:M$1048576"),'Figures (2)'!$C271)</f>
        <v>136.13074204946997</v>
      </c>
      <c r="J271" cm="1">
        <f t="array" aca="1" ref="J271" ca="1">INDEX(INDIRECT("'" &amp; 'Figures (2)'!$B$266 &amp; "'!N$3:N$1048576"),'Figures (2)'!$C271)</f>
        <v>133.32155477031802</v>
      </c>
      <c r="P271" s="10" t="s">
        <v>507</v>
      </c>
      <c r="Q271" cm="1">
        <f t="array" ref="Q271">MATCH('Figures (2)'!Q266 &amp; "tank 2", 'Organized Data'!$F$3:$F$1048576 &amp; 'Organized Data'!$E$3:$E$1048576, 0)</f>
        <v>54</v>
      </c>
      <c r="R271" cm="1">
        <f t="array" aca="1" ref="R271" ca="1">INDEX(INDIRECT("'" &amp; 'Figures (2)'!$P$266 &amp; "'!H$3:H$1048576"),'Figures (2)'!$Q271)</f>
        <v>0</v>
      </c>
      <c r="S271" cm="1">
        <f t="array" aca="1" ref="S271" ca="1">INDEX(INDIRECT("'" &amp; 'Figures (2)'!$P$266 &amp; "'!I$3:I$1048576"),'Figures (2)'!$Q271)</f>
        <v>0</v>
      </c>
      <c r="T271" cm="1">
        <f t="array" aca="1" ref="T271" ca="1">INDEX(INDIRECT("'" &amp; 'Figures (2)'!$P$266 &amp; "'!J$3:J$1048576"),'Figures (2)'!$Q271)</f>
        <v>0</v>
      </c>
      <c r="U271" cm="1">
        <f t="array" aca="1" ref="U271" ca="1">INDEX(INDIRECT("'" &amp; 'Figures (2)'!$P$266 &amp; "'!K$3:K$1048576"),'Figures (2)'!$Q271)</f>
        <v>0</v>
      </c>
      <c r="V271" cm="1">
        <f t="array" aca="1" ref="V271" ca="1">INDEX(INDIRECT("'" &amp; 'Figures (2)'!$P$266 &amp; "'!L$3:L$1048576"),'Figures (2)'!$Q271)</f>
        <v>0</v>
      </c>
      <c r="W271" cm="1">
        <f t="array" aca="1" ref="W271" ca="1">INDEX(INDIRECT("'" &amp; 'Figures (2)'!$P$266 &amp; "'!M$3:M$1048576"),'Figures (2)'!$Q271)</f>
        <v>0</v>
      </c>
      <c r="X271" cm="1">
        <f t="array" aca="1" ref="X271" ca="1">INDEX(INDIRECT("'" &amp; 'Figures (2)'!$P$266 &amp; "'!N$3:N$1048576"),'Figures (2)'!$Q271)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6</v>
      </c>
      <c r="P302" s="89" t="s">
        <v>531</v>
      </c>
      <c r="Q302" s="89">
        <v>18</v>
      </c>
    </row>
    <row r="303" spans="2:24" x14ac:dyDescent="0.35">
      <c r="D303" s="157" t="s">
        <v>529</v>
      </c>
      <c r="E303" s="157"/>
      <c r="F303" s="157"/>
      <c r="G303" s="157"/>
      <c r="H303" s="157"/>
      <c r="I303" s="157"/>
      <c r="J303" s="157"/>
      <c r="R303" s="157" t="s">
        <v>529</v>
      </c>
      <c r="S303" s="157"/>
      <c r="T303" s="157"/>
      <c r="U303" s="157"/>
      <c r="V303" s="157"/>
      <c r="W303" s="157"/>
      <c r="X303" s="157"/>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 (2)'!C302 &amp; "in", 'Organized Data'!$F$3:$F$1048576 &amp; 'Organized Data'!$E$3:$E$1048576, 0)</f>
        <v>12</v>
      </c>
      <c r="D305" cm="1">
        <f t="array" aca="1" ref="D305" ca="1">INDEX(INDIRECT("'" &amp; 'Figures (2)'!$B$302 &amp; "'!H$3:H$1048576"),'Figures (2)'!$C305)</f>
        <v>7.41</v>
      </c>
      <c r="E305" cm="1">
        <f t="array" aca="1" ref="E305" ca="1">INDEX(INDIRECT("'" &amp; 'Figures (2)'!$B$302 &amp; "'!I$3:I$1048576"),'Figures (2)'!$C305)</f>
        <v>7.35</v>
      </c>
      <c r="F305" cm="1">
        <f t="array" aca="1" ref="F305" ca="1">INDEX(INDIRECT("'" &amp; 'Figures (2)'!$B$302 &amp; "'!J$3:J$1048576"),'Figures (2)'!$C305)</f>
        <v>7.33</v>
      </c>
      <c r="G305" cm="1">
        <f t="array" aca="1" ref="G305" ca="1">INDEX(INDIRECT("'" &amp; 'Figures (2)'!$B$302 &amp; "'!K$3:K$1048576"),'Figures (2)'!$C305)</f>
        <v>7.36</v>
      </c>
      <c r="H305" cm="1">
        <f t="array" aca="1" ref="H305" ca="1">INDEX(INDIRECT("'" &amp; 'Figures (2)'!$B$302 &amp; "'!L$3:L$1048576"),'Figures (2)'!$C305)</f>
        <v>7.34</v>
      </c>
      <c r="I305" cm="1">
        <f t="array" aca="1" ref="I305" ca="1">INDEX(INDIRECT("'" &amp; 'Figures (2)'!$B$302 &amp; "'!M$3:M$1048576"),'Figures (2)'!$C305)</f>
        <v>7.41</v>
      </c>
      <c r="J305" cm="1">
        <f t="array" aca="1" ref="J305" ca="1">INDEX(INDIRECT("'" &amp; 'Figures (2)'!$B$302 &amp; "'!N$3:N$1048576"),'Figures (2)'!$C305)</f>
        <v>7.43</v>
      </c>
      <c r="P305" s="10" t="s">
        <v>344</v>
      </c>
      <c r="Q305" cm="1">
        <f t="array" ref="Q305">MATCH('Figures (2)'!Q302 &amp; "in", 'Organized Data'!$F$3:$F$1048576 &amp; 'Organized Data'!$E$3:$E$1048576, 0)</f>
        <v>48</v>
      </c>
      <c r="R305" cm="1">
        <f t="array" aca="1" ref="R305" ca="1">INDEX(INDIRECT("'" &amp; 'Figures (2)'!$P$302  &amp; "'!H$3:H$1048576"),'Figures (2)'!$Q305)</f>
        <v>113.63636363636364</v>
      </c>
      <c r="S305" cm="1">
        <f t="array" aca="1" ref="S305" ca="1">INDEX(INDIRECT("'" &amp; 'Figures (2)'!$P$302 &amp; "'!I$3:I$1048576"),'Figures (2)'!$Q305)</f>
        <v>103.21100917431197</v>
      </c>
      <c r="T305" cm="1">
        <f t="array" aca="1" ref="T305" ca="1">INDEX(INDIRECT("'" &amp; 'Figures (2)'!$P$302 &amp; "'!J$3:J$1048576"),'Figures (2)'!$Q305)</f>
        <v>97.926267281105993</v>
      </c>
      <c r="U305" cm="1">
        <f t="array" aca="1" ref="U305" ca="1">INDEX(INDIRECT("'" &amp; 'Figures (2)'!$P$302 &amp; "'!K$3:K$1048576"),'Figures (2)'!$Q305)</f>
        <v>143.80530973451332</v>
      </c>
      <c r="V305" cm="1">
        <f t="array" aca="1" ref="V305" ca="1">INDEX(INDIRECT("'" &amp; 'Figures (2)'!$P$302 &amp; "'!L$3:L$1048576"),'Figures (2)'!$Q305)</f>
        <v>113.63636363636364</v>
      </c>
      <c r="W305" cm="1">
        <f t="array" aca="1" ref="W305" ca="1">INDEX(INDIRECT("'" &amp; 'Figures (2)'!$P$302 &amp; "'!M$3:M$1048576"),'Figures (2)'!$Q305)</f>
        <v>113.63636363636364</v>
      </c>
      <c r="X305" cm="1">
        <f t="array" aca="1" ref="X305" ca="1">INDEX(INDIRECT("'" &amp; 'Figures (2)'!$P$302 &amp; "'!N$3:N$1048576"),'Figures (2)'!$Q305)</f>
        <v>113.63636363636368</v>
      </c>
    </row>
    <row r="306" spans="2:24" x14ac:dyDescent="0.35">
      <c r="B306" s="10" t="s">
        <v>506</v>
      </c>
      <c r="C306" cm="1">
        <f t="array" ref="C306">MATCH('Figures (2)'!C302 &amp; "tank 1", 'Organized Data'!$F$3:$F$1048576 &amp; 'Organized Data'!$E$3:$E$1048576, 0)</f>
        <v>15</v>
      </c>
      <c r="D306" cm="1">
        <f t="array" aca="1" ref="D306" ca="1">INDEX(INDIRECT("'" &amp; 'Figures (2)'!$B$302 &amp; "'!H$3:H$1048576"),'Figures (2)'!$C306)</f>
        <v>7.2</v>
      </c>
      <c r="E306" cm="1">
        <f t="array" aca="1" ref="E306" ca="1">INDEX(INDIRECT("'" &amp; 'Figures (2)'!$B$302 &amp; "'!I$3:I$1048576"),'Figures (2)'!$C306)</f>
        <v>7.14</v>
      </c>
      <c r="F306" cm="1">
        <f t="array" aca="1" ref="F306" ca="1">INDEX(INDIRECT("'" &amp; 'Figures (2)'!$B$302 &amp; "'!J$3:J$1048576"),'Figures (2)'!$C306)</f>
        <v>7.14</v>
      </c>
      <c r="G306" cm="1">
        <f t="array" aca="1" ref="G306" ca="1">INDEX(INDIRECT("'" &amp; 'Figures (2)'!$B$302 &amp; "'!K$3:K$1048576"),'Figures (2)'!$C306)</f>
        <v>7.12</v>
      </c>
      <c r="H306" cm="1">
        <f t="array" aca="1" ref="H306" ca="1">INDEX(INDIRECT("'" &amp; 'Figures (2)'!$B$302 &amp; "'!L$3:L$1048576"),'Figures (2)'!$C306)</f>
        <v>7.23</v>
      </c>
      <c r="I306" cm="1">
        <f t="array" aca="1" ref="I306" ca="1">INDEX(INDIRECT("'" &amp; 'Figures (2)'!$B$302 &amp; "'!M$3:M$1048576"),'Figures (2)'!$C306)</f>
        <v>7.15</v>
      </c>
      <c r="J306" cm="1">
        <f t="array" aca="1" ref="J306" ca="1">INDEX(INDIRECT("'" &amp; 'Figures (2)'!$B$302 &amp; "'!N$3:N$1048576"),'Figures (2)'!$C306)</f>
        <v>7.17</v>
      </c>
      <c r="P306" s="10" t="s">
        <v>506</v>
      </c>
      <c r="Q306" cm="1">
        <f t="array" ref="Q306">MATCH('Figures (2)'!Q302 &amp; "tank 1", 'Organized Data'!$F$3:$F$1048576 &amp; 'Organized Data'!$E$3:$E$1048576, 0)</f>
        <v>51</v>
      </c>
      <c r="R306" cm="1">
        <f t="array" aca="1" ref="R306" ca="1">INDEX(INDIRECT("'" &amp; 'Figures (2)'!$P$302  &amp; "'!H$3:H$1048576"),'Figures (2)'!$Q306)</f>
        <v>133.92857142857139</v>
      </c>
      <c r="S306" cm="1">
        <f t="array" aca="1" ref="S306" ca="1">INDEX(INDIRECT("'" &amp; 'Figures (2)'!$P$302 &amp; "'!I$3:I$1048576"),'Figures (2)'!$Q306)</f>
        <v>181.62393162393155</v>
      </c>
      <c r="T306" cm="1">
        <f t="array" aca="1" ref="T306" ca="1">INDEX(INDIRECT("'" &amp; 'Figures (2)'!$P$302 &amp; "'!J$3:J$1048576"),'Figures (2)'!$Q306)</f>
        <v>133.92857142857153</v>
      </c>
      <c r="U306" cm="1">
        <f t="array" aca="1" ref="U306" ca="1">INDEX(INDIRECT("'" &amp; 'Figures (2)'!$P$302 &amp; "'!K$3:K$1048576"),'Figures (2)'!$Q306)</f>
        <v>190.67796610169498</v>
      </c>
      <c r="V306" cm="1">
        <f t="array" aca="1" ref="V306" ca="1">INDEX(INDIRECT("'" &amp; 'Figures (2)'!$P$302 &amp; "'!L$3:L$1048576"),'Figures (2)'!$Q306)</f>
        <v>228.21299879887897</v>
      </c>
      <c r="W306" cm="1">
        <f t="array" aca="1" ref="W306" ca="1">INDEX(INDIRECT("'" &amp; 'Figures (2)'!$P$302 &amp; "'!M$3:M$1048576"),'Figures (2)'!$Q306)</f>
        <v>265.74803149606299</v>
      </c>
      <c r="X306" cm="1">
        <f t="array" aca="1" ref="X306" ca="1">INDEX(INDIRECT("'" &amp; 'Figures (2)'!$P$302 &amp; "'!N$3:N$1048576"),'Figures (2)'!$Q306)</f>
        <v>163.04347826086959</v>
      </c>
    </row>
    <row r="307" spans="2:24" x14ac:dyDescent="0.35">
      <c r="B307" s="10" t="s">
        <v>507</v>
      </c>
      <c r="C307" cm="1">
        <f t="array" ref="C307">MATCH('Figures (2)'!C302 &amp; "tank 2", 'Organized Data'!$F$3:$F$1048576 &amp; 'Organized Data'!$E$3:$E$1048576, 0)</f>
        <v>18</v>
      </c>
      <c r="D307" cm="1">
        <f t="array" aca="1" ref="D307" ca="1">INDEX(INDIRECT("'" &amp; 'Figures (2)'!$B$302 &amp; "'!H$3:H$1048576"),'Figures (2)'!$C307)</f>
        <v>7.27</v>
      </c>
      <c r="E307" cm="1">
        <f t="array" aca="1" ref="E307" ca="1">INDEX(INDIRECT("'" &amp; 'Figures (2)'!$B$302 &amp; "'!I$3:I$1048576"),'Figures (2)'!$C307)</f>
        <v>7.2</v>
      </c>
      <c r="F307" cm="1">
        <f t="array" aca="1" ref="F307" ca="1">INDEX(INDIRECT("'" &amp; 'Figures (2)'!$B$302 &amp; "'!J$3:J$1048576"),'Figures (2)'!$C307)</f>
        <v>7.48</v>
      </c>
      <c r="G307" cm="1">
        <f t="array" aca="1" ref="G307" ca="1">INDEX(INDIRECT("'" &amp; 'Figures (2)'!$B$302 &amp; "'!K$3:K$1048576"),'Figures (2)'!$C307)</f>
        <v>7.19</v>
      </c>
      <c r="H307" cm="1">
        <f t="array" aca="1" ref="H307" ca="1">INDEX(INDIRECT("'" &amp; 'Figures (2)'!$B$302 &amp; "'!L$3:L$1048576"),'Figures (2)'!$C307)</f>
        <v>7.41</v>
      </c>
      <c r="I307" cm="1">
        <f t="array" aca="1" ref="I307" ca="1">INDEX(INDIRECT("'" &amp; 'Figures (2)'!$B$302 &amp; "'!M$3:M$1048576"),'Figures (2)'!$C307)</f>
        <v>7.2</v>
      </c>
      <c r="J307" cm="1">
        <f t="array" aca="1" ref="J307" ca="1">INDEX(INDIRECT("'" &amp; 'Figures (2)'!$B$302 &amp; "'!N$3:N$1048576"),'Figures (2)'!$C307)</f>
        <v>7.1</v>
      </c>
      <c r="P307" s="10" t="s">
        <v>507</v>
      </c>
      <c r="Q307" cm="1">
        <f t="array" ref="Q307">MATCH('Figures (2)'!Q302 &amp; "tank 2", 'Organized Data'!$F$3:$F$1048576 &amp; 'Organized Data'!$E$3:$E$1048576, 0)</f>
        <v>54</v>
      </c>
      <c r="R307" cm="1">
        <f t="array" aca="1" ref="R307" ca="1">INDEX(INDIRECT("'" &amp; 'Figures (2)'!$P$302  &amp; "'!H$3:H$1048576"),'Figures (2)'!$Q307)</f>
        <v>108.447488584475</v>
      </c>
      <c r="S307" cm="1">
        <f t="array" aca="1" ref="S307" ca="1">INDEX(INDIRECT("'" &amp; 'Figures (2)'!$P$302 &amp; "'!I$3:I$1048576"),'Figures (2)'!$Q307)</f>
        <v>116.16068122917443</v>
      </c>
      <c r="T307" cm="1">
        <f t="array" aca="1" ref="T307" ca="1">INDEX(INDIRECT("'" &amp; 'Figures (2)'!$P$302 &amp; "'!J$3:J$1048576"),'Figures (2)'!$Q307)</f>
        <v>123.87387387387386</v>
      </c>
      <c r="U307" cm="1">
        <f t="array" aca="1" ref="U307" ca="1">INDEX(INDIRECT("'" &amp; 'Figures (2)'!$P$302 &amp; "'!K$3:K$1048576"),'Figures (2)'!$Q307)</f>
        <v>123.87387387387386</v>
      </c>
      <c r="V307" cm="1">
        <f t="array" aca="1" ref="V307" ca="1">INDEX(INDIRECT("'" &amp; 'Figures (2)'!$P$302 &amp; "'!L$3:L$1048576"),'Figures (2)'!$Q307)</f>
        <v>103.21100917431177</v>
      </c>
      <c r="W307" cm="1">
        <f t="array" aca="1" ref="W307" ca="1">INDEX(INDIRECT("'" &amp; 'Figures (2)'!$P$302 &amp; "'!M$3:M$1048576"),'Figures (2)'!$Q307)</f>
        <v>128.92376681614337</v>
      </c>
      <c r="X307" cm="1">
        <f t="array" aca="1" ref="X307" ca="1">INDEX(INDIRECT("'" &amp; 'Figures (2)'!$P$302 &amp; "'!N$3:N$1048576"),'Figures (2)'!$Q307)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7" t="s">
        <v>529</v>
      </c>
      <c r="E339" s="157"/>
      <c r="F339" s="157"/>
      <c r="G339" s="157"/>
      <c r="H339" s="157"/>
      <c r="I339" s="157"/>
      <c r="J339" s="157"/>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 (2)'!C338 &amp; "in", 'Organized Data'!$F$3:$F$1048576 &amp; 'Organized Data'!$E$3:$E$1048576, 0)</f>
        <v>48</v>
      </c>
      <c r="D341" cm="1">
        <f t="array" aca="1" ref="D341" ca="1">INDEX(INDIRECT("'" &amp; 'Figures (2)'!$B$338 &amp; "'!H$3:H$1048576"),'Figures (2)'!$C341)</f>
        <v>37.73333333333332</v>
      </c>
      <c r="E341" cm="1">
        <f t="array" aca="1" ref="E341" ca="1">INDEX(INDIRECT("'" &amp; 'Figures (2)'!$B$338 &amp; "'!I$3:I$1048576"),'Figures (2)'!$C341)</f>
        <v>38.399999999999991</v>
      </c>
      <c r="F341" cm="1">
        <f t="array" aca="1" ref="F341" ca="1">INDEX(INDIRECT("'" &amp; 'Figures (2)'!$B$338 &amp; "'!J$3:J$1048576"),'Figures (2)'!$C341)</f>
        <v>35.73333333333332</v>
      </c>
      <c r="G341" cm="1">
        <f t="array" aca="1" ref="G341" ca="1">INDEX(INDIRECT("'" &amp; 'Figures (2)'!$B$338 &amp; "'!K$3:K$1048576"),'Figures (2)'!$C341)</f>
        <v>37.399999999999991</v>
      </c>
      <c r="H341" cm="1">
        <f t="array" aca="1" ref="H341" ca="1">INDEX(INDIRECT("'" &amp; 'Figures (2)'!$B$338 &amp; "'!L$3:L$1048576"),'Figures (2)'!$C341)</f>
        <v>35.399999999999984</v>
      </c>
      <c r="I341" cm="1">
        <f t="array" aca="1" ref="I341" ca="1">INDEX(INDIRECT("'" &amp; 'Figures (2)'!$B$338 &amp; "'!M$3:M$1048576"),'Figures (2)'!$C341)</f>
        <v>37.066666666666656</v>
      </c>
      <c r="J341" cm="1">
        <f t="array" aca="1" ref="J341" ca="1">INDEX(INDIRECT("'" &amp; 'Figures (2)'!$B$338 &amp; "'!N$3:N$1048576"),'Figures (2)'!$C341)</f>
        <v>36.066666666666656</v>
      </c>
    </row>
    <row r="342" spans="2:10" x14ac:dyDescent="0.35">
      <c r="B342" s="10" t="s">
        <v>506</v>
      </c>
      <c r="C342" cm="1">
        <f t="array" ref="C342">MATCH('Figures (2)'!C338 &amp; "tank 1", 'Organized Data'!$F$3:$F$1048576 &amp; 'Organized Data'!$E$3:$E$1048576, 0)</f>
        <v>51</v>
      </c>
      <c r="D342" cm="1">
        <f t="array" aca="1" ref="D342" ca="1">INDEX(INDIRECT("'" &amp; 'Figures (2)'!$B$338 &amp; "'!H$3:H$1048576"),'Figures (2)'!$C342)</f>
        <v>34.399999999999984</v>
      </c>
      <c r="E342" cm="1">
        <f t="array" aca="1" ref="E342" ca="1">INDEX(INDIRECT("'" &amp; 'Figures (2)'!$B$338 &amp; "'!I$3:I$1048576"),'Figures (2)'!$C342)</f>
        <v>45.066666666666663</v>
      </c>
      <c r="F342" cm="1">
        <f t="array" aca="1" ref="F342" ca="1">INDEX(INDIRECT("'" &amp; 'Figures (2)'!$B$338 &amp; "'!J$3:J$1048576"),'Figures (2)'!$C342)</f>
        <v>34.399999999999984</v>
      </c>
      <c r="G342" cm="1">
        <f t="array" aca="1" ref="G342" ca="1">INDEX(INDIRECT("'" &amp; 'Figures (2)'!$B$338 &amp; "'!K$3:K$1048576"),'Figures (2)'!$C342)</f>
        <v>32.399999999999984</v>
      </c>
      <c r="H342" cm="1">
        <f t="array" aca="1" ref="H342" ca="1">INDEX(INDIRECT("'" &amp; 'Figures (2)'!$B$338 &amp; "'!L$3:L$1048576"),'Figures (2)'!$C342)</f>
        <v>37.73333333333332</v>
      </c>
      <c r="I342" cm="1">
        <f t="array" aca="1" ref="I342" ca="1">INDEX(INDIRECT("'" &amp; 'Figures (2)'!$B$338 &amp; "'!M$3:M$1048576"),'Figures (2)'!$C342)</f>
        <v>32.73333333333332</v>
      </c>
      <c r="J342" cm="1">
        <f t="array" aca="1" ref="J342" ca="1">INDEX(INDIRECT("'" &amp; 'Figures (2)'!$B$338 &amp; "'!N$3:N$1048576"),'Figures (2)'!$C342)</f>
        <v>35.399999999999984</v>
      </c>
    </row>
    <row r="343" spans="2:10" x14ac:dyDescent="0.35">
      <c r="B343" s="10" t="s">
        <v>507</v>
      </c>
      <c r="C343" cm="1">
        <f t="array" ref="C343">MATCH('Figures (2)'!C338 &amp; "tank 2", 'Organized Data'!$F$3:$F$1048576 &amp; 'Organized Data'!$E$3:$E$1048576, 0)</f>
        <v>54</v>
      </c>
      <c r="D343" cm="1">
        <f t="array" aca="1" ref="D343" ca="1">INDEX(INDIRECT("'" &amp; 'Figures (2)'!$B$338 &amp; "'!H$3:H$1048576"),'Figures (2)'!$C343)</f>
        <v>37.73333333333332</v>
      </c>
      <c r="E343" cm="1">
        <f t="array" aca="1" ref="E343" ca="1">INDEX(INDIRECT("'" &amp; 'Figures (2)'!$B$338 &amp; "'!I$3:I$1048576"),'Figures (2)'!$C343)</f>
        <v>44.066666666666663</v>
      </c>
      <c r="F343" cm="1">
        <f t="array" aca="1" ref="F343" ca="1">INDEX(INDIRECT("'" &amp; 'Figures (2)'!$B$338 &amp; "'!J$3:J$1048576"),'Figures (2)'!$C343)</f>
        <v>38.399999999999991</v>
      </c>
      <c r="G343" cm="1">
        <f t="array" aca="1" ref="G343" ca="1">INDEX(INDIRECT("'" &amp; 'Figures (2)'!$B$338 &amp; "'!K$3:K$1048576"),'Figures (2)'!$C343)</f>
        <v>35.73333333333332</v>
      </c>
      <c r="H343" cm="1">
        <f t="array" aca="1" ref="H343" ca="1">INDEX(INDIRECT("'" &amp; 'Figures (2)'!$B$338 &amp; "'!L$3:L$1048576"),'Figures (2)'!$C343)</f>
        <v>37.066666666666656</v>
      </c>
      <c r="I343" cm="1">
        <f t="array" aca="1" ref="I343" ca="1">INDEX(INDIRECT("'" &amp; 'Figures (2)'!$B$338 &amp; "'!M$3:M$1048576"),'Figures (2)'!$C343)</f>
        <v>34.066666666666649</v>
      </c>
      <c r="J343" cm="1">
        <f t="array" aca="1" ref="J343" ca="1">INDEX(INDIRECT("'" &amp; 'Figures (2)'!$B$338 &amp; "'!N$3:N$1048576"),'Figures (2)'!$C343)</f>
        <v>37.399999999999991</v>
      </c>
    </row>
  </sheetData>
  <mergeCells count="11">
    <mergeCell ref="D267:J267"/>
    <mergeCell ref="R267:X267"/>
    <mergeCell ref="D303:J303"/>
    <mergeCell ref="R303:X303"/>
    <mergeCell ref="D339:J339"/>
    <mergeCell ref="D160:J160"/>
    <mergeCell ref="R160:X160"/>
    <mergeCell ref="D195:J195"/>
    <mergeCell ref="R195:X195"/>
    <mergeCell ref="D231:J231"/>
    <mergeCell ref="R231:X231"/>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B5B150CA-1D23-4F9C-82DE-892B9A57DFBD}">
          <x14:formula1>
            <xm:f>'Table of Contents'!$A$13:$A$23</xm:f>
          </x14:formula1>
          <xm:sqref>B159 B338 P302 B302 P266 B266 P230 B230 P194 B194 P159</xm:sqref>
        </x14:dataValidation>
        <x14:dataValidation type="list" allowBlank="1" showInputMessage="1" showErrorMessage="1" xr:uid="{E95265AC-53F2-40E6-8AFD-ADB6BD522FDC}">
          <x14:formula1>
            <xm:f>'Organized Data'!$F$3:$F$1048576</xm:f>
          </x14:formula1>
          <xm:sqref>C159 Q159 C194 Q194 C230 Q230 C266 Q266 C302 Q302 C338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12119-3970-4AA8-B3CA-007309FDDE88}">
  <sheetPr codeName="Sheet7">
    <tabColor rgb="FFFFFF00"/>
  </sheetPr>
  <dimension ref="A1:CG109"/>
  <sheetViews>
    <sheetView topLeftCell="A8" zoomScale="75" zoomScaleNormal="75" workbookViewId="0">
      <selection activeCell="X4" sqref="X4"/>
    </sheetView>
  </sheetViews>
  <sheetFormatPr defaultColWidth="11" defaultRowHeight="15.5" x14ac:dyDescent="0.35"/>
  <cols>
    <col min="1" max="1" width="8" bestFit="1" customWidth="1"/>
    <col min="2" max="2" width="21.75" bestFit="1" customWidth="1"/>
    <col min="3" max="4" width="9" bestFit="1" customWidth="1"/>
    <col min="5" max="5" width="9.83203125" customWidth="1"/>
    <col min="6" max="6" width="7.9140625" customWidth="1"/>
    <col min="7" max="7" width="8.33203125" customWidth="1"/>
    <col min="8" max="8" width="9.4140625" bestFit="1" customWidth="1"/>
    <col min="9" max="9" width="7.1640625" bestFit="1" customWidth="1"/>
    <col min="10" max="10" width="9.83203125" bestFit="1" customWidth="1"/>
    <col min="11" max="11" width="8.5" customWidth="1"/>
    <col min="12" max="12" width="8.5" bestFit="1" customWidth="1"/>
    <col min="15" max="15" width="7.83203125" customWidth="1"/>
    <col min="16" max="16" width="9" bestFit="1" customWidth="1"/>
    <col min="18" max="19" width="7.1640625" bestFit="1" customWidth="1"/>
    <col min="20" max="20" width="6.08203125" bestFit="1" customWidth="1"/>
    <col min="21" max="21" width="8.4140625" customWidth="1"/>
    <col min="22" max="22" width="7.25" customWidth="1"/>
    <col min="23" max="23" width="7.25" bestFit="1" customWidth="1"/>
    <col min="24" max="24" width="8.9140625" customWidth="1"/>
    <col min="25" max="25" width="13.25" customWidth="1"/>
  </cols>
  <sheetData>
    <row r="1" spans="1:43" x14ac:dyDescent="0.35">
      <c r="A1" t="s">
        <v>537</v>
      </c>
      <c r="B1" s="55" t="s">
        <v>469</v>
      </c>
    </row>
    <row r="2" spans="1:43" x14ac:dyDescent="0.35">
      <c r="Y2" s="118"/>
    </row>
    <row r="3" spans="1:43" ht="23.5" x14ac:dyDescent="0.55000000000000004">
      <c r="A3" s="38" t="s">
        <v>526</v>
      </c>
      <c r="P3" s="38"/>
    </row>
    <row r="4" spans="1:43" x14ac:dyDescent="0.35">
      <c r="A4" t="s">
        <v>379</v>
      </c>
      <c r="P4" t="s">
        <v>381</v>
      </c>
      <c r="AE4" t="s">
        <v>380</v>
      </c>
    </row>
    <row r="5" spans="1:43" x14ac:dyDescent="0.35">
      <c r="A5" s="158" t="s">
        <v>548</v>
      </c>
      <c r="B5" s="159"/>
      <c r="C5" s="159"/>
      <c r="D5" s="159"/>
      <c r="E5" s="159"/>
      <c r="F5" s="159"/>
      <c r="G5" s="159"/>
      <c r="H5" s="159"/>
      <c r="I5" s="160"/>
      <c r="J5" t="s">
        <v>596</v>
      </c>
      <c r="K5" t="s">
        <v>602</v>
      </c>
      <c r="L5" t="s">
        <v>603</v>
      </c>
      <c r="M5" t="s">
        <v>602</v>
      </c>
      <c r="N5" t="s">
        <v>603</v>
      </c>
      <c r="P5" s="96" t="s">
        <v>549</v>
      </c>
      <c r="Q5" s="97"/>
      <c r="R5" s="97"/>
      <c r="S5" s="97"/>
      <c r="T5" s="97"/>
      <c r="U5" s="97"/>
      <c r="V5" s="97"/>
      <c r="W5" s="97"/>
      <c r="X5" s="107"/>
      <c r="Y5" t="s">
        <v>597</v>
      </c>
      <c r="Z5" t="s">
        <v>602</v>
      </c>
      <c r="AA5" t="s">
        <v>603</v>
      </c>
      <c r="AE5" s="96" t="s">
        <v>550</v>
      </c>
      <c r="AF5" s="97"/>
      <c r="AG5" s="97"/>
      <c r="AH5" s="97"/>
      <c r="AI5" s="97"/>
      <c r="AJ5" s="97"/>
      <c r="AK5" s="97"/>
      <c r="AL5" s="97"/>
      <c r="AM5" s="98"/>
      <c r="AN5" t="s">
        <v>597</v>
      </c>
      <c r="AO5" t="s">
        <v>602</v>
      </c>
      <c r="AP5" t="s">
        <v>603</v>
      </c>
    </row>
    <row r="6" spans="1:43" ht="29" x14ac:dyDescent="0.35">
      <c r="A6" s="5" t="s">
        <v>10</v>
      </c>
      <c r="B6" s="7" t="s">
        <v>17</v>
      </c>
      <c r="C6" s="7" t="s">
        <v>18</v>
      </c>
      <c r="D6" s="7" t="s">
        <v>19</v>
      </c>
      <c r="E6" s="7" t="s">
        <v>319</v>
      </c>
      <c r="F6" s="7" t="s">
        <v>479</v>
      </c>
      <c r="G6" s="7" t="s">
        <v>321</v>
      </c>
      <c r="H6" s="7" t="s">
        <v>531</v>
      </c>
      <c r="I6" s="102" t="s">
        <v>322</v>
      </c>
      <c r="J6" s="104" t="s">
        <v>661</v>
      </c>
      <c r="K6" s="104" t="s">
        <v>600</v>
      </c>
      <c r="L6" s="104" t="s">
        <v>600</v>
      </c>
      <c r="M6" s="104" t="s">
        <v>601</v>
      </c>
      <c r="N6" s="104" t="s">
        <v>601</v>
      </c>
      <c r="P6" s="5" t="s">
        <v>10</v>
      </c>
      <c r="Q6" s="7" t="s">
        <v>17</v>
      </c>
      <c r="R6" s="7" t="s">
        <v>18</v>
      </c>
      <c r="S6" s="7" t="s">
        <v>19</v>
      </c>
      <c r="T6" s="7" t="s">
        <v>319</v>
      </c>
      <c r="U6" s="7" t="s">
        <v>479</v>
      </c>
      <c r="V6" s="7" t="s">
        <v>321</v>
      </c>
      <c r="W6" s="102" t="s">
        <v>531</v>
      </c>
      <c r="X6" s="102" t="s">
        <v>322</v>
      </c>
      <c r="Y6" s="104" t="s">
        <v>661</v>
      </c>
      <c r="Z6" s="104" t="s">
        <v>579</v>
      </c>
      <c r="AA6" s="104" t="s">
        <v>579</v>
      </c>
      <c r="AB6" s="152" t="s">
        <v>718</v>
      </c>
      <c r="AC6" s="152"/>
      <c r="AE6" s="5" t="s">
        <v>10</v>
      </c>
      <c r="AF6" s="7" t="s">
        <v>17</v>
      </c>
      <c r="AG6" s="7" t="s">
        <v>18</v>
      </c>
      <c r="AH6" s="7" t="s">
        <v>19</v>
      </c>
      <c r="AI6" s="7" t="s">
        <v>319</v>
      </c>
      <c r="AJ6" s="7" t="s">
        <v>479</v>
      </c>
      <c r="AK6" s="7" t="s">
        <v>321</v>
      </c>
      <c r="AL6" s="7" t="s">
        <v>531</v>
      </c>
      <c r="AM6" s="102" t="s">
        <v>322</v>
      </c>
      <c r="AN6" s="104" t="s">
        <v>661</v>
      </c>
      <c r="AO6" s="104" t="s">
        <v>579</v>
      </c>
      <c r="AP6" s="104" t="s">
        <v>579</v>
      </c>
      <c r="AQ6" s="152" t="s">
        <v>718</v>
      </c>
    </row>
    <row r="7" spans="1:43" x14ac:dyDescent="0.35">
      <c r="A7" s="6">
        <v>1</v>
      </c>
      <c r="B7" s="9" cm="1">
        <f t="array" aca="1" ref="B7" ca="1">IFERROR(INDEX(INDIRECT("'" &amp; B$6 &amp; "'!O:O"), MATCH(1, (INDIRECT("'"&amp; B$6 &amp; "'!F:F") =$L58) * (INDIRECT("'" &amp; B$6 &amp; "'!E:E") = Tables!$A$4), 0)), "")</f>
        <v>0.37677183356195698</v>
      </c>
      <c r="C7" s="9" cm="1">
        <f t="array" aca="1" ref="C7" ca="1">IFERROR(INDEX(INDIRECT("'" &amp; C$6 &amp; "'!O:O"), MATCH(1, (INDIRECT("'"&amp; C$6 &amp; "'!F:F") =$L58) * (INDIRECT("'" &amp; C$6 &amp; "'!E:E") = Tables!$A$4), 0)), "")</f>
        <v>7.1230342275670669E-2</v>
      </c>
      <c r="D7" s="9" cm="1">
        <f t="array" aca="1" ref="D7" ca="1">IFERROR(INDEX(INDIRECT("'" &amp; D$6 &amp; "'!O:O"), MATCH(1, (INDIRECT("'"&amp; D$6 &amp; "'!F:F") =$L58) * (INDIRECT("'" &amp; D$6 &amp; "'!E:E") = Tables!$A$4), 0)), "")</f>
        <v>3.5057673509286409</v>
      </c>
      <c r="E7" s="9" cm="1">
        <f t="array" aca="1" ref="E7" ca="1">IFERROR(INDEX(INDIRECT("'" &amp; E$6 &amp; "'!O:O"), MATCH(1, (INDIRECT("'"&amp; E$6 &amp; "'!F:F") =$L58) * (INDIRECT("'" &amp; E$6 &amp; "'!E:E") = Tables!$A$4), 0)), "")</f>
        <v>3.9537695267662687</v>
      </c>
      <c r="F7" s="9" cm="1">
        <f t="array" aca="1" ref="F7" ca="1">IFERROR(INDEX(INDIRECT("'" &amp; F$6 &amp; "'!O:O"), MATCH(1, (INDIRECT("'"&amp; F$6 &amp; "'!F:F") =$L58) * (INDIRECT("'" &amp; F$6 &amp; "'!E:E") = Tables!$A$4), 0)), "")</f>
        <v>1.7045456131170416</v>
      </c>
      <c r="G7" s="9" cm="1">
        <f t="array" aca="1" ref="G7" ca="1">IFERROR(INDEX(INDIRECT("'" &amp; G$6 &amp; "'!O:O"), MATCH(1, (INDIRECT("'"&amp; G$6 &amp; "'!F:F") =$L58) * (INDIRECT("'" &amp; G$6 &amp; "'!E:E") = Tables!$A$4), 0)), "")</f>
        <v>32.733333333333313</v>
      </c>
      <c r="H7" s="9" cm="1">
        <f t="array" aca="1" ref="H7" ca="1">IFERROR(INDEX(INDIRECT("'" &amp; H$6 &amp; "'!O:O"), MATCH(1, (INDIRECT("'"&amp; H$6 &amp; "'!F:F") =$L58) * (INDIRECT("'" &amp; H$6 &amp; "'!E:E") = Tables!$A$4), 0)), "")</f>
        <v>195.64332303846894</v>
      </c>
      <c r="I7" s="103" cm="1">
        <f t="array" aca="1" ref="I7" ca="1">IFERROR(INDEX(INDIRECT("'" &amp; I$6 &amp; "'!O:O"), MATCH(1, (INDIRECT("'"&amp; I$6 &amp; "'!F:F") =$L58) * (INDIRECT("'" &amp; I$6 &amp; "'!E:E") = Tables!$A$4), 0)), "")</f>
        <v>7.8528571428571441</v>
      </c>
      <c r="J7" s="105">
        <f>IFERROR(INDEX('Date Key'!$H$25:$H$42, MATCH(A7, 'Date Key'!$A$25:$A$42, 0)), "")</f>
        <v>496.67727272727274</v>
      </c>
      <c r="K7" s="106">
        <f ca="1">E7/Y7/1000</f>
        <v>7.9604397943477021E-6</v>
      </c>
      <c r="L7" s="108">
        <f ca="1">K7/1000*(10^6)*1440</f>
        <v>11.463033303860691</v>
      </c>
      <c r="M7" s="106">
        <f ca="1">E7/AN7/1000</f>
        <v>7.9604397943477021E-6</v>
      </c>
      <c r="N7" s="108">
        <f ca="1">M7/1000*(10^6)*1440</f>
        <v>11.463033303860691</v>
      </c>
      <c r="P7" s="6">
        <v>1</v>
      </c>
      <c r="Q7" s="9" cm="1">
        <f t="array" aca="1" ref="Q7" ca="1">IFERROR(INDEX(INDIRECT("'" &amp; Q$6 &amp; "'!O:O"), MATCH(1, (INDIRECT("'"&amp; Q$6 &amp; "'!F:F") =$P7) * (INDIRECT("'" &amp; Q$6 &amp; "'!E:E") = Tables!$P$4), 0)), "")</f>
        <v>0.62551440329218111</v>
      </c>
      <c r="R7" s="9" cm="1">
        <f t="array" aca="1" ref="R7" ca="1">IFERROR(INDEX(INDIRECT("'" &amp; R$6 &amp; "'!O:O"), MATCH(1, (INDIRECT("'"&amp; R$6 &amp; "'!F:F") =$P7) * (INDIRECT("'" &amp; R$6 &amp; "'!E:E") = Tables!$P$4), 0)), "")</f>
        <v>0.11378353376503239</v>
      </c>
      <c r="S7" s="9" cm="1">
        <f t="array" aca="1" ref="S7" ca="1">IFERROR(INDEX(INDIRECT("'" &amp; S$6 &amp; "'!O:O"), MATCH(1, (INDIRECT("'"&amp; S$6 &amp; "'!F:F") =$P7) * (INDIRECT("'" &amp; S$6 &amp; "'!E:E") = Tables!$P$4), 0)), "")</f>
        <v>0.15796676441837734</v>
      </c>
      <c r="T7" s="9" cm="1">
        <f t="array" aca="1" ref="T7" ca="1">IFERROR(INDEX(INDIRECT("'" &amp; T$6 &amp; "'!O:O"), MATCH(1, (INDIRECT("'"&amp; T$6 &amp; "'!F:F") =$P7) * (INDIRECT("'" &amp; T$6 &amp; "'!E:E") = Tables!$P$4), 0)), "")</f>
        <v>0.8972647014755909</v>
      </c>
      <c r="U7" s="9" cm="1">
        <f t="array" aca="1" ref="U7" ca="1">IFERROR(INDEX(INDIRECT("'" &amp; U$6 &amp; "'!O:O"), MATCH(1, (INDIRECT("'"&amp; U$6 &amp; "'!F:F") =$P7) * (INDIRECT("'" &amp; U$6 &amp; "'!E:E") = Tables!$P$4), 0)), "")</f>
        <v>4.6600383743240888E-2</v>
      </c>
      <c r="V7" s="9" cm="1">
        <f t="array" aca="1" ref="V7" ca="1">IFERROR(INDEX(INDIRECT("'" &amp; V$6 &amp; "'!O:O"), MATCH(1, (INDIRECT("'"&amp; V$6 &amp; "'!F:F") =$P7) * (INDIRECT("'" &amp; V$6 &amp; "'!E:E") = Tables!$P$4), 0)), "")</f>
        <v>18.876190476190477</v>
      </c>
      <c r="W7" s="103" cm="1">
        <f t="array" aca="1" ref="W7" ca="1">IFERROR(INDEX(INDIRECT("'" &amp; W$6 &amp; "'!O:O"), MATCH(1, (INDIRECT("'"&amp; W$6 &amp; "'!F:F") =$P7) * (INDIRECT("'" &amp; W$6 &amp; "'!E:E") = Tables!$P$4), 0)), "")</f>
        <v>320.58827603803189</v>
      </c>
      <c r="X7" s="103" cm="1">
        <f t="array" aca="1" ref="X7" ca="1">IFERROR(INDEX(INDIRECT("'" &amp; X$6 &amp; "'!O:O"), MATCH(1, (INDIRECT("'"&amp; X$6 &amp; "'!F:F") =$P7) * (INDIRECT("'" &amp; X$6 &amp; "'!E:E") = Tables!$P$4), 0)), "")</f>
        <v>6.9285714285714288</v>
      </c>
      <c r="Y7" s="105">
        <f>IFERROR(INDEX('Date Key'!$H$25:$H$42, MATCH(P7, 'Date Key'!$A$25:$A$42, 0)), "")</f>
        <v>496.67727272727274</v>
      </c>
      <c r="Z7" s="106">
        <f ca="1">(E7-T7)/Y7/1000</f>
        <v>6.153905147516213E-6</v>
      </c>
      <c r="AA7" s="108">
        <f ca="1">(Z7/1000)*(10^6)*1440</f>
        <v>8.8616234124233468</v>
      </c>
      <c r="AB7" s="109">
        <f ca="1">AVERAGE(AA7,AA9:AA24)</f>
        <v>12.493834353276467</v>
      </c>
      <c r="AC7" s="109"/>
      <c r="AE7" s="6">
        <v>1</v>
      </c>
      <c r="AF7" s="9" cm="1">
        <f t="array" aca="1" ref="AF7" ca="1">IFERROR(INDEX(INDIRECT("'" &amp; AF$6 &amp; "'!O:O"), MATCH(1, (INDIRECT("'"&amp; AF$6 &amp; "'!F:F") =$AE7) * (INDIRECT("'" &amp; AF$6 &amp; "'!E:E") = Tables!$AE$4), 0)), "")</f>
        <v>0.21947873799725651</v>
      </c>
      <c r="AG7" s="9" cm="1">
        <f t="array" aca="1" ref="AG7" ca="1">IFERROR(INDEX(INDIRECT("'" &amp; AG$6 &amp; "'!O:O"), MATCH(1, (INDIRECT("'"&amp; AG$6 &amp; "'!F:F") =$AE7) * (INDIRECT("'" &amp; AG$6 &amp; "'!E:E") = Tables!$AE$4), 0)), "")</f>
        <v>0.14431082331174835</v>
      </c>
      <c r="AH7" s="9" cm="1">
        <f t="array" aca="1" ref="AH7" ca="1">IFERROR(INDEX(INDIRECT("'" &amp; AH$6 &amp; "'!O:O"), MATCH(1, (INDIRECT("'"&amp; AH$6 &amp; "'!F:F") =$AE7) * (INDIRECT("'" &amp; AH$6 &amp; "'!E:E") = Tables!$AE$4), 0)), "")</f>
        <v>1.0995112414467252</v>
      </c>
      <c r="AI7" s="9" cm="1">
        <f t="array" aca="1" ref="AI7" ca="1">IFERROR(INDEX(INDIRECT("'" &amp; AI$6 &amp; "'!O:O"), MATCH(1, (INDIRECT("'"&amp; AI$6 &amp; "'!F:F") =$AE7) * (INDIRECT("'" &amp; AI$6 &amp; "'!E:E") = Tables!$AE$4), 0)), "")</f>
        <v>1.4633008027557304</v>
      </c>
      <c r="AJ7" s="9" cm="1">
        <f t="array" aca="1" ref="AJ7" ca="1">IFERROR(INDEX(INDIRECT("'" &amp; AJ$6 &amp; "'!O:O"), MATCH(1, (INDIRECT("'"&amp; AJ$6 &amp; "'!F:F") =$AE7) * (INDIRECT("'" &amp; AJ$6 &amp; "'!E:E") = Tables!$AE$4), 0)), "")</f>
        <v>0.76611896040467464</v>
      </c>
      <c r="AK7" s="9" cm="1">
        <f t="array" aca="1" ref="AK7" ca="1">IFERROR(INDEX(INDIRECT("'" &amp; AK$6 &amp; "'!O:O"), MATCH(1, (INDIRECT("'"&amp; AK$6 &amp; "'!F:F") =$AE7) * (INDIRECT("'" &amp; AK$6 &amp; "'!E:E") = Tables!$AE$4), 0)), "")</f>
        <v>61.733333333333313</v>
      </c>
      <c r="AL7" s="9" cm="1">
        <f t="array" aca="1" ref="AL7" ca="1">IFERROR(INDEX(INDIRECT("'" &amp; AL$6 &amp; "'!O:O"), MATCH(1, (INDIRECT("'"&amp; AL$6 &amp; "'!F:F") =$AE7) * (INDIRECT("'" &amp; AL$6 &amp; "'!E:E") = Tables!$AE$4), 0)), "")</f>
        <v>244.60217971486117</v>
      </c>
      <c r="AM7" s="103" cm="1">
        <f t="array" aca="1" ref="AM7" ca="1">IFERROR(INDEX(INDIRECT("'" &amp; AM$6 &amp; "'!O:O"), MATCH(1, (INDIRECT("'"&amp; AM$6 &amp; "'!F:F") =$AE7) * (INDIRECT("'" &amp; AM$6 &amp; "'!E:E") = Tables!$AE$4), 0)), "")</f>
        <v>6.8385714285714281</v>
      </c>
      <c r="AN7" s="105">
        <f>IFERROR(INDEX('Date Key'!$I$25:$I$42, MATCH(AE7, 'Date Key'!$A$25:$A$42, 0)), "")</f>
        <v>496.67727272727274</v>
      </c>
      <c r="AO7" s="106">
        <f ca="1">(E7-AI7)/AN7/1000</f>
        <v>5.0142594814843956E-6</v>
      </c>
      <c r="AP7" s="108">
        <f ca="1">AO7/1000*(10^6)*1440</f>
        <v>7.2205336533375286</v>
      </c>
      <c r="AQ7" s="109">
        <f ca="1">AVERAGE(AP7,AP9:AP24)</f>
        <v>9.7943032269686086</v>
      </c>
    </row>
    <row r="8" spans="1:43" x14ac:dyDescent="0.35">
      <c r="A8" s="6">
        <v>2</v>
      </c>
      <c r="B8" s="9" cm="1">
        <f t="array" aca="1" ref="B8" ca="1">IFERROR(INDEX(INDIRECT("'" &amp; B$6 &amp; "'!O:O"), MATCH(1, (INDIRECT("'"&amp; B$6 &amp; "'!F:F") =$L59) * (INDIRECT("'" &amp; B$6 &amp; "'!E:E") = Tables!$A$4), 0)), "")</f>
        <v>0.31092821216278005</v>
      </c>
      <c r="C8" s="9" cm="1">
        <f t="array" aca="1" ref="C8" ca="1">IFERROR(INDEX(INDIRECT("'" &amp; C$6 &amp; "'!O:O"), MATCH(1, (INDIRECT("'"&amp; C$6 &amp; "'!F:F") =$L59) * (INDIRECT("'" &amp; C$6 &amp; "'!E:E") = Tables!$A$4), 0)), "")</f>
        <v>5.9204440333024973E-2</v>
      </c>
      <c r="D8" s="9" cm="1">
        <f t="array" aca="1" ref="D8" ca="1">IFERROR(INDEX(INDIRECT("'" &amp; D$6 &amp; "'!O:O"), MATCH(1, (INDIRECT("'"&amp; D$6 &amp; "'!F:F") =$L59) * (INDIRECT("'" &amp; D$6 &amp; "'!E:E") = Tables!$A$4), 0)), "")</f>
        <v>2.5610948191593352</v>
      </c>
      <c r="E8" s="9" cm="1">
        <f t="array" aca="1" ref="E8" ca="1">IFERROR(INDEX(INDIRECT("'" &amp; E$6 &amp; "'!O:O"), MATCH(1, (INDIRECT("'"&amp; E$6 &amp; "'!F:F") =$L59) * (INDIRECT("'" &amp; E$6 &amp; "'!E:E") = Tables!$A$4), 0)), "")</f>
        <v>2.9312274716551405</v>
      </c>
      <c r="F8" s="9" cm="1">
        <f t="array" aca="1" ref="F8" ca="1">IFERROR(INDEX(INDIRECT("'" &amp; F$6 &amp; "'!O:O"), MATCH(1, (INDIRECT("'"&amp; F$6 &amp; "'!F:F") =$L59) * (INDIRECT("'" &amp; F$6 &amp; "'!E:E") = Tables!$A$4), 0)), "")</f>
        <v>1.5510483167626024</v>
      </c>
      <c r="G8" s="9" cm="1">
        <f t="array" aca="1" ref="G8" ca="1">IFERROR(INDEX(INDIRECT("'" &amp; G$6 &amp; "'!O:O"), MATCH(1, (INDIRECT("'"&amp; G$6 &amp; "'!F:F") =$L59) * (INDIRECT("'" &amp; G$6 &amp; "'!E:E") = Tables!$A$4), 0)), "")</f>
        <v>31.828571428571411</v>
      </c>
      <c r="H8" s="9" cm="1">
        <f t="array" aca="1" ref="H8" ca="1">IFERROR(INDEX(INDIRECT("'" &amp; H$6 &amp; "'!O:O"), MATCH(1, (INDIRECT("'"&amp; H$6 &amp; "'!F:F") =$L59) * (INDIRECT("'" &amp; H$6 &amp; "'!E:E") = Tables!$A$4), 0)), "")</f>
        <v>102.73959987571848</v>
      </c>
      <c r="I8" s="103" cm="1">
        <f t="array" aca="1" ref="I8" ca="1">IFERROR(INDEX(INDIRECT("'" &amp; I$6 &amp; "'!O:O"), MATCH(1, (INDIRECT("'"&amp; I$6 &amp; "'!F:F") =$L59) * (INDIRECT("'" &amp; I$6 &amp; "'!E:E") = Tables!$A$4), 0)), "")</f>
        <v>7.7357142857142858</v>
      </c>
      <c r="J8" s="105">
        <f>IFERROR(INDEX('Date Key'!$H$25:$H$42, MATCH(A8, 'Date Key'!$A$25:$A$42, 0)), "")</f>
        <v>496.67727272727274</v>
      </c>
      <c r="K8" s="106">
        <f ca="1">E8/Y8/1000</f>
        <v>5.9016742512893037E-6</v>
      </c>
      <c r="L8" s="108">
        <f t="shared" ref="L8:L24" ca="1" si="0">K8/1000*(10^6)*1440</f>
        <v>8.498410921856598</v>
      </c>
      <c r="M8" s="106">
        <f t="shared" ref="M8:M24" ca="1" si="1">E8/AN8/1000</f>
        <v>5.9016742512893037E-6</v>
      </c>
      <c r="N8" s="108">
        <f t="shared" ref="N8:N24" ca="1" si="2">M8/1000*(10^6)*1440</f>
        <v>8.498410921856598</v>
      </c>
      <c r="P8" s="6">
        <v>2</v>
      </c>
      <c r="Q8" s="9" cm="1">
        <f t="array" aca="1" ref="Q8" ca="1">IFERROR(INDEX(INDIRECT("'" &amp; Q$6 &amp; "'!O:O"), MATCH(1, (INDIRECT("'"&amp; Q$6 &amp; "'!F:F") =$P8) * (INDIRECT("'" &amp; Q$6 &amp; "'!E:E") = Tables!$P$4), 0)), "")</f>
        <v>0.6986739826245999</v>
      </c>
      <c r="R8" s="9" cm="1">
        <f t="array" aca="1" ref="R8" ca="1">IFERROR(INDEX(INDIRECT("'" &amp; R$6 &amp; "'!O:O"), MATCH(1, (INDIRECT("'"&amp; R$6 &amp; "'!F:F") =$P8) * (INDIRECT("'" &amp; R$6 &amp; "'!E:E") = Tables!$P$4), 0)), "")</f>
        <v>6.475485661424607E-2</v>
      </c>
      <c r="S8" s="9" cm="1">
        <f t="array" aca="1" ref="S8" ca="1">IFERROR(INDEX(INDIRECT("'" &amp; S$6 &amp; "'!O:O"), MATCH(1, (INDIRECT("'"&amp; S$6 &amp; "'!F:F") =$P8) * (INDIRECT("'" &amp; S$6 &amp; "'!E:E") = Tables!$P$4), 0)), "")</f>
        <v>0.15718475073313781</v>
      </c>
      <c r="T8" s="9" cm="1">
        <f t="array" aca="1" ref="T8" ca="1">IFERROR(INDEX(INDIRECT("'" &amp; T$6 &amp; "'!O:O"), MATCH(1, (INDIRECT("'"&amp; T$6 &amp; "'!F:F") =$P8) * (INDIRECT("'" &amp; T$6 &amp; "'!E:E") = Tables!$P$4), 0)), "")</f>
        <v>0.92061358997198384</v>
      </c>
      <c r="U8" s="9" cm="1">
        <f t="array" aca="1" ref="U8" ca="1">IFERROR(INDEX(INDIRECT("'" &amp; U$6 &amp; "'!O:O"), MATCH(1, (INDIRECT("'"&amp; U$6 &amp; "'!F:F") =$P8) * (INDIRECT("'" &amp; U$6 &amp; "'!E:E") = Tables!$P$4), 0)), "")</f>
        <v>0.3876085818942962</v>
      </c>
      <c r="V8" s="9" cm="1">
        <f t="array" aca="1" ref="V8" ca="1">IFERROR(INDEX(INDIRECT("'" &amp; V$6 &amp; "'!O:O"), MATCH(1, (INDIRECT("'"&amp; V$6 &amp; "'!F:F") =$P8) * (INDIRECT("'" &amp; V$6 &amp; "'!E:E") = Tables!$P$4), 0)), "")</f>
        <v>29.685714285714266</v>
      </c>
      <c r="W8" s="103" cm="1">
        <f t="array" aca="1" ref="W8" ca="1">IFERROR(INDEX(INDIRECT("'" &amp; W$6 &amp; "'!O:O"), MATCH(1, (INDIRECT("'"&amp; W$6 &amp; "'!F:F") =$P8) * (INDIRECT("'" &amp; W$6 &amp; "'!E:E") = Tables!$P$4), 0)), "")</f>
        <v>119.46025338882482</v>
      </c>
      <c r="X8" s="103" cm="1">
        <f t="array" aca="1" ref="X8" ca="1">IFERROR(INDEX(INDIRECT("'" &amp; X$6 &amp; "'!O:O"), MATCH(1, (INDIRECT("'"&amp; X$6 &amp; "'!F:F") =$P8) * (INDIRECT("'" &amp; X$6 &amp; "'!E:E") = Tables!$P$4), 0)), "")</f>
        <v>6.9685714285714289</v>
      </c>
      <c r="Y8" s="105">
        <f>IFERROR(INDEX('Date Key'!$H$25:$H$42, MATCH(P8, 'Date Key'!$A$25:$A$42, 0)), "")</f>
        <v>496.67727272727274</v>
      </c>
      <c r="Z8" s="106">
        <f ca="1">(E8-T8)/Y8/1000</f>
        <v>4.0481294234439274E-6</v>
      </c>
      <c r="AA8" s="108">
        <f ca="1">(Z8/1000)*(10^6)*1440</f>
        <v>5.829306369759256</v>
      </c>
      <c r="AB8" s="109"/>
      <c r="AC8" s="109"/>
      <c r="AE8" s="6">
        <v>2</v>
      </c>
      <c r="AF8" s="9" cm="1">
        <f t="array" aca="1" ref="AF8" ca="1">IFERROR(INDEX(INDIRECT("'" &amp; AF$6 &amp; "'!O:O"), MATCH(1, (INDIRECT("'"&amp; AF$6 &amp; "'!F:F") =$AE8) * (INDIRECT("'" &amp; AF$6 &amp; "'!E:E") = Tables!$AE$4), 0)), "")</f>
        <v>0.32190214906264281</v>
      </c>
      <c r="AG8" s="9" cm="1">
        <f t="array" aca="1" ref="AG8" ca="1">IFERROR(INDEX(INDIRECT("'" &amp; AG$6 &amp; "'!O:O"), MATCH(1, (INDIRECT("'"&amp; AG$6 &amp; "'!F:F") =$AE8) * (INDIRECT("'" &amp; AG$6 &amp; "'!E:E") = Tables!$AE$4), 0)), "")</f>
        <v>0.34875115633672527</v>
      </c>
      <c r="AH8" s="9" cm="1">
        <f t="array" aca="1" ref="AH8" ca="1">IFERROR(INDEX(INDIRECT("'" &amp; AH$6 &amp; "'!O:O"), MATCH(1, (INDIRECT("'"&amp; AH$6 &amp; "'!F:F") =$AE8) * (INDIRECT("'" &amp; AH$6 &amp; "'!E:E") = Tables!$AE$4), 0)), "")</f>
        <v>1.5178885630498533</v>
      </c>
      <c r="AI8" s="9" cm="1">
        <f t="array" aca="1" ref="AI8" ca="1">IFERROR(INDEX(INDIRECT("'" &amp; AI$6 &amp; "'!O:O"), MATCH(1, (INDIRECT("'"&amp; AI$6 &amp; "'!F:F") =$AE8) * (INDIRECT("'" &amp; AI$6 &amp; "'!E:E") = Tables!$AE$4), 0)), "")</f>
        <v>2.1885418684492213</v>
      </c>
      <c r="AJ8" s="9" cm="1">
        <f t="array" aca="1" ref="AJ8" ca="1">IFERROR(INDEX(INDIRECT("'" &amp; AJ$6 &amp; "'!O:O"), MATCH(1, (INDIRECT("'"&amp; AJ$6 &amp; "'!F:F") =$AE8) * (INDIRECT("'" &amp; AJ$6 &amp; "'!E:E") = Tables!$AE$4), 0)), "")</f>
        <v>1.4036560265131695</v>
      </c>
      <c r="AK8" s="9" cm="1">
        <f t="array" aca="1" ref="AK8" ca="1">IFERROR(INDEX(INDIRECT("'" &amp; AK$6 &amp; "'!O:O"), MATCH(1, (INDIRECT("'"&amp; AK$6 &amp; "'!F:F") =$AE8) * (INDIRECT("'" &amp; AK$6 &amp; "'!E:E") = Tables!$AE$4), 0)), "")</f>
        <v>39.92380952380951</v>
      </c>
      <c r="AL8" s="9" cm="1">
        <f t="array" aca="1" ref="AL8" ca="1">IFERROR(INDEX(INDIRECT("'" &amp; AL$6 &amp; "'!O:O"), MATCH(1, (INDIRECT("'"&amp; AL$6 &amp; "'!F:F") =$AE8) * (INDIRECT("'" &amp; AL$6 &amp; "'!E:E") = Tables!$AE$4), 0)), "")</f>
        <v>109.08856870521353</v>
      </c>
      <c r="AM8" s="103" cm="1">
        <f t="array" aca="1" ref="AM8" ca="1">IFERROR(INDEX(INDIRECT("'" &amp; AM$6 &amp; "'!O:O"), MATCH(1, (INDIRECT("'"&amp; AM$6 &amp; "'!F:F") =$AE8) * (INDIRECT("'" &amp; AM$6 &amp; "'!E:E") = Tables!$AE$4), 0)), "")</f>
        <v>6.9399999999999986</v>
      </c>
      <c r="AN8" s="105">
        <f>IFERROR(INDEX('Date Key'!$I$25:$I$42, MATCH(AE8, 'Date Key'!$A$25:$A$42, 0)), "")</f>
        <v>496.67727272727274</v>
      </c>
      <c r="AO8" s="106">
        <f t="shared" ref="AO8:AO24" ca="1" si="3">(E8-AI8)/AN8/1000</f>
        <v>1.4953082091471711E-6</v>
      </c>
      <c r="AP8" s="108">
        <f t="shared" ref="AP8:AP24" ca="1" si="4">AO8/1000*(10^6)*1440</f>
        <v>2.1532438211719263</v>
      </c>
    </row>
    <row r="9" spans="1:43" x14ac:dyDescent="0.35">
      <c r="A9" s="6">
        <v>3</v>
      </c>
      <c r="B9" s="9" cm="1">
        <f t="array" aca="1" ref="B9" ca="1">IFERROR(INDEX(INDIRECT("'" &amp; B$6 &amp; "'!O:O"), MATCH(1, (INDIRECT("'"&amp; B$6 &amp; "'!F:F") =$L60) * (INDIRECT("'" &amp; B$6 &amp; "'!E:E") = Tables!$A$4), 0)), "")</f>
        <v>0.18320610687022901</v>
      </c>
      <c r="C9" s="9" cm="1">
        <f t="array" aca="1" ref="C9" ca="1">IFERROR(INDEX(INDIRECT("'" &amp; C$6 &amp; "'!O:O"), MATCH(1, (INDIRECT("'"&amp; C$6 &amp; "'!F:F") =$L60) * (INDIRECT("'" &amp; C$6 &amp; "'!E:E") = Tables!$A$4), 0)), "")</f>
        <v>1.757631822386679E-2</v>
      </c>
      <c r="D9" s="9" cm="1">
        <f t="array" aca="1" ref="D9" ca="1">IFERROR(INDEX(INDIRECT("'" &amp; D$6 &amp; "'!O:O"), MATCH(1, (INDIRECT("'"&amp; D$6 &amp; "'!F:F") =$L60) * (INDIRECT("'" &amp; D$6 &amp; "'!E:E") = Tables!$A$4), 0)), "")</f>
        <v>1.2887585532746824</v>
      </c>
      <c r="E9" s="9" cm="1">
        <f t="array" aca="1" ref="E9" ca="1">IFERROR(INDEX(INDIRECT("'" &amp; E$6 &amp; "'!O:O"), MATCH(1, (INDIRECT("'"&amp; E$6 &amp; "'!F:F") =$L60) * (INDIRECT("'" &amp; E$6 &amp; "'!E:E") = Tables!$A$4), 0)), "")</f>
        <v>1.4895409783687781</v>
      </c>
      <c r="F9" s="9" cm="1">
        <f t="array" aca="1" ref="F9" ca="1">IFERROR(INDEX(INDIRECT("'" &amp; F$6 &amp; "'!O:O"), MATCH(1, (INDIRECT("'"&amp; F$6 &amp; "'!F:F") =$L60) * (INDIRECT("'" &amp; F$6 &amp; "'!E:E") = Tables!$A$4), 0)), "")</f>
        <v>0.653612419326705</v>
      </c>
      <c r="G9" s="9" cm="1">
        <f t="array" aca="1" ref="G9" ca="1">IFERROR(INDEX(INDIRECT("'" &amp; G$6 &amp; "'!O:O"), MATCH(1, (INDIRECT("'"&amp; G$6 &amp; "'!F:F") =$L60) * (INDIRECT("'" &amp; G$6 &amp; "'!E:E") = Tables!$A$4), 0)), "")</f>
        <v>22.590476190476185</v>
      </c>
      <c r="H9" s="9" cm="1">
        <f t="array" aca="1" ref="H9" ca="1">IFERROR(INDEX(INDIRECT("'" &amp; H$6 &amp; "'!O:O"), MATCH(1, (INDIRECT("'"&amp; H$6 &amp; "'!F:F") =$L60) * (INDIRECT("'" &amp; H$6 &amp; "'!E:E") = Tables!$A$4), 0)), "")</f>
        <v>114.79680532915036</v>
      </c>
      <c r="I9" s="103" cm="1">
        <f t="array" aca="1" ref="I9" ca="1">IFERROR(INDEX(INDIRECT("'" &amp; I$6 &amp; "'!O:O"), MATCH(1, (INDIRECT("'"&amp; I$6 &amp; "'!F:F") =$L60) * (INDIRECT("'" &amp; I$6 &amp; "'!E:E") = Tables!$A$4), 0)), "")</f>
        <v>7.5699999999999994</v>
      </c>
      <c r="J9" s="105">
        <f>IFERROR(INDEX('Date Key'!$H$25:$H$42, MATCH(A9, 'Date Key'!$A$25:$A$42, 0)), "")</f>
        <v>496.67727272727274</v>
      </c>
      <c r="K9" s="106">
        <f t="shared" ref="K9:K24" ca="1" si="5">E9/Y9/1000</f>
        <v>2.9990117530235583E-6</v>
      </c>
      <c r="L9" s="108">
        <f t="shared" ca="1" si="0"/>
        <v>4.3185769243539243</v>
      </c>
      <c r="M9" s="106">
        <f t="shared" ca="1" si="1"/>
        <v>2.9990117530235583E-6</v>
      </c>
      <c r="N9" s="108">
        <f t="shared" ca="1" si="2"/>
        <v>4.3185769243539243</v>
      </c>
      <c r="P9" s="6">
        <v>3</v>
      </c>
      <c r="Q9" s="9" cm="1">
        <f t="array" aca="1" ref="Q9" ca="1">IFERROR(INDEX(INDIRECT("'" &amp; Q$6 &amp; "'!O:O"), MATCH(1, (INDIRECT("'"&amp; Q$6 &amp; "'!F:F") =$P9) * (INDIRECT("'" &amp; Q$6 &amp; "'!E:E") = Tables!$P$4), 0)), "")</f>
        <v>0.2544529262086514</v>
      </c>
      <c r="R9" s="9" cm="1">
        <f t="array" aca="1" ref="R9" ca="1">IFERROR(INDEX(INDIRECT("'" &amp; R$6 &amp; "'!O:O"), MATCH(1, (INDIRECT("'"&amp; R$6 &amp; "'!F:F") =$P9) * (INDIRECT("'" &amp; R$6 &amp; "'!E:E") = Tables!$P$4), 0)), "")</f>
        <v>3.7002775208140608E-3</v>
      </c>
      <c r="S9" s="9" cm="1">
        <f t="array" aca="1" ref="S9" ca="1">IFERROR(INDEX(INDIRECT("'" &amp; S$6 &amp; "'!O:O"), MATCH(1, (INDIRECT("'"&amp; S$6 &amp; "'!F:F") =$P9) * (INDIRECT("'" &amp; S$6 &amp; "'!E:E") = Tables!$P$4), 0)), "")</f>
        <v>1.4858260019550342E-2</v>
      </c>
      <c r="T9" s="9" cm="1">
        <f t="array" aca="1" ref="T9" ca="1">IFERROR(INDEX(INDIRECT("'" &amp; T$6 &amp; "'!O:O"), MATCH(1, (INDIRECT("'"&amp; T$6 &amp; "'!F:F") =$P9) * (INDIRECT("'" &amp; T$6 &amp; "'!E:E") = Tables!$P$4), 0)), "")</f>
        <v>0.2730114637490158</v>
      </c>
      <c r="U9" s="9" cm="1">
        <f t="array" aca="1" ref="U9" ca="1">IFERROR(INDEX(INDIRECT("'" &amp; U$6 &amp; "'!O:O"), MATCH(1, (INDIRECT("'"&amp; U$6 &amp; "'!F:F") =$P9) * (INDIRECT("'" &amp; U$6 &amp; "'!E:E") = Tables!$P$4), 0)), "")</f>
        <v>0.20881911739054598</v>
      </c>
      <c r="V9" s="9" cm="1">
        <f t="array" aca="1" ref="V9" ca="1">IFERROR(INDEX(INDIRECT("'" &amp; V$6 &amp; "'!O:O"), MATCH(1, (INDIRECT("'"&amp; V$6 &amp; "'!F:F") =$P9) * (INDIRECT("'" &amp; V$6 &amp; "'!E:E") = Tables!$P$4), 0)), "")</f>
        <v>26.685714285714266</v>
      </c>
      <c r="W9" s="103" cm="1">
        <f t="array" aca="1" ref="W9" ca="1">IFERROR(INDEX(INDIRECT("'" &amp; W$6 &amp; "'!O:O"), MATCH(1, (INDIRECT("'"&amp; W$6 &amp; "'!F:F") =$P9) * (INDIRECT("'" &amp; W$6 &amp; "'!E:E") = Tables!$P$4), 0)), "")</f>
        <v>135.31411129388374</v>
      </c>
      <c r="X9" s="103" cm="1">
        <f t="array" aca="1" ref="X9" ca="1">IFERROR(INDEX(INDIRECT("'" &amp; X$6 &amp; "'!O:O"), MATCH(1, (INDIRECT("'"&amp; X$6 &amp; "'!F:F") =$P9) * (INDIRECT("'" &amp; X$6 &amp; "'!E:E") = Tables!$P$4), 0)), "")</f>
        <v>7.0200000000000005</v>
      </c>
      <c r="Y9" s="105">
        <f>IFERROR(INDEX('Date Key'!$H$25:$H$42, MATCH(P9, 'Date Key'!$A$25:$A$42, 0)), "")</f>
        <v>496.67727272727274</v>
      </c>
      <c r="Z9" s="106">
        <f t="shared" ref="Z9:Z24" ca="1" si="6">(E9-T9)/Y9/1000</f>
        <v>2.4493359801622391E-6</v>
      </c>
      <c r="AA9" s="108">
        <f t="shared" ref="AA9:AA24" ca="1" si="7">(Z9/1000)*(10^6)*1440</f>
        <v>3.5270438114336242</v>
      </c>
      <c r="AB9" s="109"/>
      <c r="AC9" s="109"/>
      <c r="AE9" s="6">
        <v>3</v>
      </c>
      <c r="AF9" s="9" cm="1">
        <f t="array" aca="1" ref="AF9" ca="1">IFERROR(INDEX(INDIRECT("'" &amp; AF$6 &amp; "'!O:O"), MATCH(1, (INDIRECT("'"&amp; AF$6 &amp; "'!F:F") =$AE9) * (INDIRECT("'" &amp; AF$6 &amp; "'!E:E") = Tables!$AE$4), 0)), "")</f>
        <v>0.12553011026293467</v>
      </c>
      <c r="AG9" s="9" cm="1">
        <f t="array" aca="1" ref="AG9" ca="1">IFERROR(INDEX(INDIRECT("'" &amp; AG$6 &amp; "'!O:O"), MATCH(1, (INDIRECT("'"&amp; AG$6 &amp; "'!F:F") =$AE9) * (INDIRECT("'" &amp; AG$6 &amp; "'!E:E") = Tables!$AE$4), 0)), "")</f>
        <v>3.0527289546716001E-2</v>
      </c>
      <c r="AH9" s="9" cm="1">
        <f t="array" aca="1" ref="AH9" ca="1">IFERROR(INDEX(INDIRECT("'" &amp; AH$6 &amp; "'!O:O"), MATCH(1, (INDIRECT("'"&amp; AH$6 &amp; "'!F:F") =$AE9) * (INDIRECT("'" &amp; AH$6 &amp; "'!E:E") = Tables!$AE$4), 0)), "")</f>
        <v>2.0332355816226784E-2</v>
      </c>
      <c r="AI9" s="9" cm="1">
        <f t="array" aca="1" ref="AI9" ca="1">IFERROR(INDEX(INDIRECT("'" &amp; AI$6 &amp; "'!O:O"), MATCH(1, (INDIRECT("'"&amp; AI$6 &amp; "'!F:F") =$AE9) * (INDIRECT("'" &amp; AI$6 &amp; "'!E:E") = Tables!$AE$4), 0)), "")</f>
        <v>0.17638975562587747</v>
      </c>
      <c r="AJ9" s="9" cm="1">
        <f t="array" aca="1" ref="AJ9" ca="1">IFERROR(INDEX(INDIRECT("'" &amp; AJ$6 &amp; "'!O:O"), MATCH(1, (INDIRECT("'"&amp; AJ$6 &amp; "'!F:F") =$AE9) * (INDIRECT("'" &amp; AJ$6 &amp; "'!E:E") = Tables!$AE$4), 0)), "")</f>
        <v>0.76350252921681494</v>
      </c>
      <c r="AK9" s="9" cm="1">
        <f t="array" aca="1" ref="AK9" ca="1">IFERROR(INDEX(INDIRECT("'" &amp; AK$6 &amp; "'!O:O"), MATCH(1, (INDIRECT("'"&amp; AK$6 &amp; "'!F:F") =$AE9) * (INDIRECT("'" &amp; AK$6 &amp; "'!E:E") = Tables!$AE$4), 0)), "")</f>
        <v>70.1142857142857</v>
      </c>
      <c r="AL9" s="9" cm="1">
        <f t="array" aca="1" ref="AL9" ca="1">IFERROR(INDEX(INDIRECT("'" &amp; AL$6 &amp; "'!O:O"), MATCH(1, (INDIRECT("'"&amp; AL$6 &amp; "'!F:F") =$AE9) * (INDIRECT("'" &amp; AL$6 &amp; "'!E:E") = Tables!$AE$4), 0)), "")</f>
        <v>184.69929969257888</v>
      </c>
      <c r="AM9" s="103" cm="1">
        <f t="array" aca="1" ref="AM9" ca="1">IFERROR(INDEX(INDIRECT("'" &amp; AM$6 &amp; "'!O:O"), MATCH(1, (INDIRECT("'"&amp; AM$6 &amp; "'!F:F") =$AE9) * (INDIRECT("'" &amp; AM$6 &amp; "'!E:E") = Tables!$AE$4), 0)), "")</f>
        <v>6.8114285714285714</v>
      </c>
      <c r="AN9" s="105">
        <f>IFERROR(INDEX('Date Key'!$I$25:$I$42, MATCH(AE9, 'Date Key'!$A$25:$A$42, 0)), "")</f>
        <v>496.67727272727274</v>
      </c>
      <c r="AO9" s="106">
        <f t="shared" ca="1" si="3"/>
        <v>2.6438721778678136E-6</v>
      </c>
      <c r="AP9" s="108">
        <f t="shared" ca="1" si="4"/>
        <v>3.8071759361296516</v>
      </c>
    </row>
    <row r="10" spans="1:43" x14ac:dyDescent="0.35">
      <c r="A10" s="6">
        <v>4</v>
      </c>
      <c r="B10" s="9" cm="1">
        <f t="array" aca="1" ref="B10" ca="1">IFERROR(INDEX(INDIRECT("'" &amp; B$6 &amp; "'!O:O"), MATCH(1, (INDIRECT("'"&amp; B$6 &amp; "'!F:F") =$L61) * (INDIRECT("'" &amp; B$6 &amp; "'!E:E") = Tables!$A$4), 0)), "")</f>
        <v>8.3969465648854963E-2</v>
      </c>
      <c r="C10" s="9" cm="1">
        <f t="array" aca="1" ref="C10" ca="1">IFERROR(INDEX(INDIRECT("'" &amp; C$6 &amp; "'!O:O"), MATCH(1, (INDIRECT("'"&amp; C$6 &amp; "'!F:F") =$L61) * (INDIRECT("'" &amp; C$6 &amp; "'!E:E") = Tables!$A$4), 0)), "")</f>
        <v>3.7246615571950428E-2</v>
      </c>
      <c r="D10" s="9" cm="1">
        <f t="array" aca="1" ref="D10" ca="1">IFERROR(INDEX(INDIRECT("'" &amp; D$6 &amp; "'!O:O"), MATCH(1, (INDIRECT("'"&amp; D$6 &amp; "'!F:F") =$L61) * (INDIRECT("'" &amp; D$6 &amp; "'!E:E") = Tables!$A$4), 0)), "")</f>
        <v>1.5199493350221656</v>
      </c>
      <c r="E10" s="9" cm="1">
        <f t="array" aca="1" ref="E10" ca="1">IFERROR(INDEX(INDIRECT("'" &amp; E$6 &amp; "'!O:O"), MATCH(1, (INDIRECT("'"&amp; E$6 &amp; "'!F:F") =$L61) * (INDIRECT("'" &amp; E$6 &amp; "'!E:E") = Tables!$A$4), 0)), "")</f>
        <v>1.641165416242971</v>
      </c>
      <c r="F10" s="9" cm="1">
        <f t="array" aca="1" ref="F10" ca="1">IFERROR(INDEX(INDIRECT("'" &amp; F$6 &amp; "'!O:O"), MATCH(1, (INDIRECT("'"&amp; F$6 &amp; "'!F:F") =$L61) * (INDIRECT("'" &amp; F$6 &amp; "'!E:E") = Tables!$A$4), 0)), "")</f>
        <v>0.95351125065410791</v>
      </c>
      <c r="G10" s="9" cm="1">
        <f t="array" aca="1" ref="G10" ca="1">IFERROR(INDEX(INDIRECT("'" &amp; G$6 &amp; "'!O:O"), MATCH(1, (INDIRECT("'"&amp; G$6 &amp; "'!F:F") =$L61) * (INDIRECT("'" &amp; G$6 &amp; "'!E:E") = Tables!$A$4), 0)), "")</f>
        <v>57.733333333333313</v>
      </c>
      <c r="H10" s="9" cm="1">
        <f t="array" aca="1" ref="H10" ca="1">IFERROR(INDEX(INDIRECT("'" &amp; H$6 &amp; "'!O:O"), MATCH(1, (INDIRECT("'"&amp; H$6 &amp; "'!F:F") =$L61) * (INDIRECT("'" &amp; H$6 &amp; "'!E:E") = Tables!$A$4), 0)), "")</f>
        <v>111.34062113269387</v>
      </c>
      <c r="I10" s="103" cm="1">
        <f t="array" aca="1" ref="I10" ca="1">IFERROR(INDEX(INDIRECT("'" &amp; I$6 &amp; "'!O:O"), MATCH(1, (INDIRECT("'"&amp; I$6 &amp; "'!F:F") =$L61) * (INDIRECT("'" &amp; I$6 &amp; "'!E:E") = Tables!$A$4), 0)), "")</f>
        <v>7.7185714285714289</v>
      </c>
      <c r="J10" s="105">
        <f>IFERROR(INDEX('Date Key'!$H$25:$H$42, MATCH(A10, 'Date Key'!$A$25:$A$42, 0)), "")</f>
        <v>248.33863636363637</v>
      </c>
      <c r="K10" s="106">
        <f t="shared" ca="1" si="5"/>
        <v>6.6085786741610812E-6</v>
      </c>
      <c r="L10" s="108">
        <f t="shared" ca="1" si="0"/>
        <v>9.5163532907919564</v>
      </c>
      <c r="M10" s="106">
        <f t="shared" ca="1" si="1"/>
        <v>6.6085786741610812E-6</v>
      </c>
      <c r="N10" s="108">
        <f t="shared" ca="1" si="2"/>
        <v>9.5163532907919564</v>
      </c>
      <c r="P10" s="6">
        <v>4</v>
      </c>
      <c r="Q10" s="9" cm="1">
        <f t="array" aca="1" ref="Q10" ca="1">IFERROR(INDEX(INDIRECT("'" &amp; Q$6 &amp; "'!O:O"), MATCH(1, (INDIRECT("'"&amp; Q$6 &amp; "'!F:F") =$P10) * (INDIRECT("'" &amp; Q$6 &amp; "'!E:E") = Tables!$P$4), 0)), "")</f>
        <v>0.36132315521628505</v>
      </c>
      <c r="R10" s="9" cm="1">
        <f t="array" aca="1" ref="R10" ca="1">IFERROR(INDEX(INDIRECT("'" &amp; R$6 &amp; "'!O:O"), MATCH(1, (INDIRECT("'"&amp; R$6 &amp; "'!F:F") =$P10) * (INDIRECT("'" &amp; R$6 &amp; "'!E:E") = Tables!$P$4), 0)), "")</f>
        <v>4.4409426258863974E-2</v>
      </c>
      <c r="S10" s="9" cm="1">
        <f t="array" aca="1" ref="S10" ca="1">IFERROR(INDEX(INDIRECT("'" &amp; S$6 &amp; "'!O:O"), MATCH(1, (INDIRECT("'"&amp; S$6 &amp; "'!F:F") =$P10) * (INDIRECT("'" &amp; S$6 &amp; "'!E:E") = Tables!$P$4), 0)), "")</f>
        <v>7.3545935565588666E-2</v>
      </c>
      <c r="T10" s="9" cm="1">
        <f t="array" aca="1" ref="T10" ca="1">IFERROR(INDEX(INDIRECT("'" &amp; T$6 &amp; "'!O:O"), MATCH(1, (INDIRECT("'"&amp; T$6 &amp; "'!F:F") =$P10) * (INDIRECT("'" &amp; T$6 &amp; "'!E:E") = Tables!$P$4), 0)), "")</f>
        <v>0.47927851704073771</v>
      </c>
      <c r="U10" s="9" cm="1">
        <f t="array" aca="1" ref="U10" ca="1">IFERROR(INDEX(INDIRECT("'" &amp; U$6 &amp; "'!O:O"), MATCH(1, (INDIRECT("'"&amp; U$6 &amp; "'!F:F") =$P10) * (INDIRECT("'" &amp; U$6 &amp; "'!E:E") = Tables!$P$4), 0)), "")</f>
        <v>0.15898831327402754</v>
      </c>
      <c r="V10" s="9" cm="1">
        <f t="array" aca="1" ref="V10" ca="1">IFERROR(INDEX(INDIRECT("'" &amp; V$6 &amp; "'!O:O"), MATCH(1, (INDIRECT("'"&amp; V$6 &amp; "'!F:F") =$P10) * (INDIRECT("'" &amp; V$6 &amp; "'!E:E") = Tables!$P$4), 0)), "")</f>
        <v>48.86666666666666</v>
      </c>
      <c r="W10" s="103" cm="1">
        <f t="array" aca="1" ref="W10" ca="1">IFERROR(INDEX(INDIRECT("'" &amp; W$6 &amp; "'!O:O"), MATCH(1, (INDIRECT("'"&amp; W$6 &amp; "'!F:F") =$P10) * (INDIRECT("'" &amp; W$6 &amp; "'!E:E") = Tables!$P$4), 0)), "")</f>
        <v>109.0825054306159</v>
      </c>
      <c r="X10" s="103" cm="1">
        <f t="array" aca="1" ref="X10" ca="1">IFERROR(INDEX(INDIRECT("'" &amp; X$6 &amp; "'!O:O"), MATCH(1, (INDIRECT("'"&amp; X$6 &amp; "'!F:F") =$P10) * (INDIRECT("'" &amp; X$6 &amp; "'!E:E") = Tables!$P$4), 0)), "")</f>
        <v>7.1542857142857148</v>
      </c>
      <c r="Y10" s="105">
        <f>IFERROR(INDEX('Date Key'!$H$25:$H$42, MATCH(P10, 'Date Key'!$A$25:$A$42, 0)), "")</f>
        <v>248.33863636363637</v>
      </c>
      <c r="Z10" s="106">
        <f t="shared" ca="1" si="6"/>
        <v>4.6786392814886441E-6</v>
      </c>
      <c r="AA10" s="108">
        <f t="shared" ca="1" si="7"/>
        <v>6.7372405653436473</v>
      </c>
      <c r="AB10" s="109"/>
      <c r="AC10" s="109"/>
      <c r="AE10" s="6">
        <v>4</v>
      </c>
      <c r="AF10" s="9" cm="1">
        <f t="array" aca="1" ref="AF10" ca="1">IFERROR(INDEX(INDIRECT("'" &amp; AF$6 &amp; "'!O:O"), MATCH(1, (INDIRECT("'"&amp; AF$6 &amp; "'!F:F") =$AE10) * (INDIRECT("'" &amp; AF$6 &amp; "'!E:E") = Tables!$AE$4), 0)), "")</f>
        <v>7.6335877862595417E-3</v>
      </c>
      <c r="AG10" s="9" cm="1">
        <f t="array" aca="1" ref="AG10" ca="1">IFERROR(INDEX(INDIRECT("'" &amp; AG$6 &amp; "'!O:O"), MATCH(1, (INDIRECT("'"&amp; AG$6 &amp; "'!F:F") =$AE10) * (INDIRECT("'" &amp; AG$6 &amp; "'!E:E") = Tables!$AE$4), 0)), "")</f>
        <v>0.17548886182938186</v>
      </c>
      <c r="AH10" s="9" cm="1">
        <f t="array" aca="1" ref="AH10" ca="1">IFERROR(INDEX(INDIRECT("'" &amp; AH$6 &amp; "'!O:O"), MATCH(1, (INDIRECT("'"&amp; AH$6 &amp; "'!F:F") =$AE10) * (INDIRECT("'" &amp; AH$6 &amp; "'!E:E") = Tables!$AE$4), 0)), "")</f>
        <v>0.43453390263335306</v>
      </c>
      <c r="AI10" s="9" cm="1">
        <f t="array" aca="1" ref="AI10" ca="1">IFERROR(INDEX(INDIRECT("'" &amp; AI$6 &amp; "'!O:O"), MATCH(1, (INDIRECT("'"&amp; AI$6 &amp; "'!F:F") =$AE10) * (INDIRECT("'" &amp; AI$6 &amp; "'!E:E") = Tables!$AE$4), 0)), "")</f>
        <v>0.6176563522489944</v>
      </c>
      <c r="AJ10" s="9" cm="1">
        <f t="array" aca="1" ref="AJ10" ca="1">IFERROR(INDEX(INDIRECT("'" &amp; AJ$6 &amp; "'!O:O"), MATCH(1, (INDIRECT("'"&amp; AJ$6 &amp; "'!F:F") =$AE10) * (INDIRECT("'" &amp; AJ$6 &amp; "'!E:E") = Tables!$AE$4), 0)), "")</f>
        <v>0.44505145648002792</v>
      </c>
      <c r="AK10" s="9" cm="1">
        <f t="array" aca="1" ref="AK10" ca="1">IFERROR(INDEX(INDIRECT("'" &amp; AK$6 &amp; "'!O:O"), MATCH(1, (INDIRECT("'"&amp; AK$6 &amp; "'!F:F") =$AE10) * (INDIRECT("'" &amp; AK$6 &amp; "'!E:E") = Tables!$AE$4), 0)), "")</f>
        <v>58.971428571428568</v>
      </c>
      <c r="AL10" s="9" cm="1">
        <f t="array" aca="1" ref="AL10" ca="1">IFERROR(INDEX(INDIRECT("'" &amp; AL$6 &amp; "'!O:O"), MATCH(1, (INDIRECT("'"&amp; AL$6 &amp; "'!F:F") =$AE10) * (INDIRECT("'" &amp; AL$6 &amp; "'!E:E") = Tables!$AE$4), 0)), "")</f>
        <v>117.48326752068942</v>
      </c>
      <c r="AM10" s="103" cm="1">
        <f t="array" aca="1" ref="AM10" ca="1">IFERROR(INDEX(INDIRECT("'" &amp; AM$6 &amp; "'!O:O"), MATCH(1, (INDIRECT("'"&amp; AM$6 &amp; "'!F:F") =$AE10) * (INDIRECT("'" &amp; AM$6 &amp; "'!E:E") = Tables!$AE$4), 0)), "")</f>
        <v>7.194285714285714</v>
      </c>
      <c r="AN10" s="105">
        <f>IFERROR(INDEX('Date Key'!$I$25:$I$42, MATCH(AE10, 'Date Key'!$A$25:$A$42, 0)), "")</f>
        <v>248.33863636363637</v>
      </c>
      <c r="AO10" s="106">
        <f t="shared" ca="1" si="3"/>
        <v>4.1214249984657109E-6</v>
      </c>
      <c r="AP10" s="108">
        <f t="shared" ca="1" si="4"/>
        <v>5.9348519977906236</v>
      </c>
    </row>
    <row r="11" spans="1:43" x14ac:dyDescent="0.35">
      <c r="A11" s="6">
        <v>5</v>
      </c>
      <c r="B11" s="9" cm="1">
        <f t="array" aca="1" ref="B11" ca="1">IFERROR(INDEX(INDIRECT("'" &amp; B$6 &amp; "'!O:O"), MATCH(1, (INDIRECT("'"&amp; B$6 &amp; "'!F:F") =$L62) * (INDIRECT("'" &amp; B$6 &amp; "'!E:E") = Tables!$A$4), 0)), "")</f>
        <v>5.7157703299558334E-2</v>
      </c>
      <c r="C11" s="9" cm="1">
        <f t="array" aca="1" ref="C11" ca="1">IFERROR(INDEX(INDIRECT("'" &amp; C$6 &amp; "'!O:O"), MATCH(1, (INDIRECT("'"&amp; C$6 &amp; "'!F:F") =$L62) * (INDIRECT("'" &amp; C$6 &amp; "'!E:E") = Tables!$A$4), 0)), "")</f>
        <v>1.6474464579901153E-2</v>
      </c>
      <c r="D11" s="9" cm="1">
        <f t="array" aca="1" ref="D11" ca="1">IFERROR(INDEX(INDIRECT("'" &amp; D$6 &amp; "'!O:O"), MATCH(1, (INDIRECT("'"&amp; D$6 &amp; "'!F:F") =$L62) * (INDIRECT("'" &amp; D$6 &amp; "'!E:E") = Tables!$A$4), 0)), "")</f>
        <v>1.1810251486240781</v>
      </c>
      <c r="E11" s="9" cm="1">
        <f t="array" aca="1" ref="E11" ca="1">IFERROR(INDEX(INDIRECT("'" &amp; E$6 &amp; "'!O:O"), MATCH(1, (INDIRECT("'"&amp; E$6 &amp; "'!F:F") =$L62) * (INDIRECT("'" &amp; E$6 &amp; "'!E:E") = Tables!$A$4), 0)), "")</f>
        <v>1.2546573165035377</v>
      </c>
      <c r="F11" s="9" cm="1">
        <f t="array" aca="1" ref="F11" ca="1">IFERROR(INDEX(INDIRECT("'" &amp; F$6 &amp; "'!O:O"), MATCH(1, (INDIRECT("'"&amp; F$6 &amp; "'!F:F") =$L62) * (INDIRECT("'" &amp; F$6 &amp; "'!E:E") = Tables!$A$4), 0)), "")</f>
        <v>1.0921821036106751</v>
      </c>
      <c r="G11" s="9" cm="1">
        <f t="array" aca="1" ref="G11" ca="1">IFERROR(INDEX(INDIRECT("'" &amp; G$6 &amp; "'!O:O"), MATCH(1, (INDIRECT("'"&amp; G$6 &amp; "'!F:F") =$L62) * (INDIRECT("'" &amp; G$6 &amp; "'!E:E") = Tables!$A$4), 0)), "")</f>
        <v>29.352380952380933</v>
      </c>
      <c r="H11" s="9" cm="1">
        <f t="array" aca="1" ref="H11" ca="1">IFERROR(INDEX(INDIRECT("'" &amp; H$6 &amp; "'!O:O"), MATCH(1, (INDIRECT("'"&amp; H$6 &amp; "'!F:F") =$L62) * (INDIRECT("'" &amp; H$6 &amp; "'!E:E") = Tables!$A$4), 0)), "")</f>
        <v>122.41137241137244</v>
      </c>
      <c r="I11" s="103" cm="1">
        <f t="array" aca="1" ref="I11" ca="1">IFERROR(INDEX(INDIRECT("'" &amp; I$6 &amp; "'!O:O"), MATCH(1, (INDIRECT("'"&amp; I$6 &amp; "'!F:F") =$L62) * (INDIRECT("'" &amp; I$6 &amp; "'!E:E") = Tables!$A$4), 0)), "")</f>
        <v>7.9357142857142851</v>
      </c>
      <c r="J11" s="105">
        <f>IFERROR(INDEX('Date Key'!$H$25:$H$42, MATCH(A11, 'Date Key'!$A$25:$A$42, 0)), "")</f>
        <v>248.33863636363637</v>
      </c>
      <c r="K11" s="106">
        <f t="shared" ca="1" si="5"/>
        <v>5.0522034544249206E-6</v>
      </c>
      <c r="L11" s="108">
        <f t="shared" ca="1" si="0"/>
        <v>7.2751729743718849</v>
      </c>
      <c r="M11" s="106">
        <f t="shared" ca="1" si="1"/>
        <v>5.0522034544249206E-6</v>
      </c>
      <c r="N11" s="108">
        <f t="shared" ca="1" si="2"/>
        <v>7.2751729743718849</v>
      </c>
      <c r="P11" s="6">
        <v>5</v>
      </c>
      <c r="Q11" s="9" cm="1">
        <f t="array" aca="1" ref="Q11" ca="1">IFERROR(INDEX(INDIRECT("'" &amp; Q$6 &amp; "'!O:O"), MATCH(1, (INDIRECT("'"&amp; Q$6 &amp; "'!F:F") =$P11) * (INDIRECT("'" &amp; Q$6 &amp; "'!E:E") = Tables!$P$4), 0)), "")</f>
        <v>3.8971161340607949E-2</v>
      </c>
      <c r="R11" s="9" cm="1">
        <f t="array" aca="1" ref="R11" ca="1">IFERROR(INDEX(INDIRECT("'" &amp; R$6 &amp; "'!O:O"), MATCH(1, (INDIRECT("'"&amp; R$6 &amp; "'!F:F") =$P11) * (INDIRECT("'" &amp; R$6 &amp; "'!E:E") = Tables!$P$4), 0)), "")</f>
        <v>4.2976864121481275E-3</v>
      </c>
      <c r="S11" s="9" cm="1">
        <f t="array" aca="1" ref="S11" ca="1">IFERROR(INDEX(INDIRECT("'" &amp; S$6 &amp; "'!O:O"), MATCH(1, (INDIRECT("'"&amp; S$6 &amp; "'!F:F") =$P11) * (INDIRECT("'" &amp; S$6 &amp; "'!E:E") = Tables!$P$4), 0)), "")</f>
        <v>2.0225132280536885E-2</v>
      </c>
      <c r="T11" s="9" cm="1">
        <f t="array" aca="1" ref="T11" ca="1">IFERROR(INDEX(INDIRECT("'" &amp; T$6 &amp; "'!O:O"), MATCH(1, (INDIRECT("'"&amp; T$6 &amp; "'!F:F") =$P11) * (INDIRECT("'" &amp; T$6 &amp; "'!E:E") = Tables!$P$4), 0)), "")</f>
        <v>6.3493980033292971E-2</v>
      </c>
      <c r="U11" s="9" cm="1">
        <f t="array" aca="1" ref="U11" ca="1">IFERROR(INDEX(INDIRECT("'" &amp; U$6 &amp; "'!O:O"), MATCH(1, (INDIRECT("'"&amp; U$6 &amp; "'!F:F") =$P11) * (INDIRECT("'" &amp; U$6 &amp; "'!E:E") = Tables!$P$4), 0)), "")</f>
        <v>0.38748997034711319</v>
      </c>
      <c r="V11" s="9" cm="1">
        <f t="array" aca="1" ref="V11" ca="1">IFERROR(INDEX(INDIRECT("'" &amp; V$6 &amp; "'!O:O"), MATCH(1, (INDIRECT("'"&amp; V$6 &amp; "'!F:F") =$P11) * (INDIRECT("'" &amp; V$6 &amp; "'!E:E") = Tables!$P$4), 0)), "")</f>
        <v>23.876190476190452</v>
      </c>
      <c r="W11" s="103" cm="1">
        <f t="array" aca="1" ref="W11" ca="1">IFERROR(INDEX(INDIRECT("'" &amp; W$6 &amp; "'!O:O"), MATCH(1, (INDIRECT("'"&amp; W$6 &amp; "'!F:F") =$P11) * (INDIRECT("'" &amp; W$6 &amp; "'!E:E") = Tables!$P$4), 0)), "")</f>
        <v>128.10537502383266</v>
      </c>
      <c r="X11" s="103" cm="1">
        <f t="array" aca="1" ref="X11" ca="1">IFERROR(INDEX(INDIRECT("'" &amp; X$6 &amp; "'!O:O"), MATCH(1, (INDIRECT("'"&amp; X$6 &amp; "'!F:F") =$P11) * (INDIRECT("'" &amp; X$6 &amp; "'!E:E") = Tables!$P$4), 0)), "")</f>
        <v>7.2299999999999995</v>
      </c>
      <c r="Y11" s="105">
        <f>IFERROR(INDEX('Date Key'!$H$25:$H$42, MATCH(P11, 'Date Key'!$A$25:$A$42, 0)), "")</f>
        <v>248.33863636363637</v>
      </c>
      <c r="Z11" s="106">
        <f t="shared" ca="1" si="6"/>
        <v>4.7965284577227554E-6</v>
      </c>
      <c r="AA11" s="108">
        <f t="shared" ca="1" si="7"/>
        <v>6.9070009791207676</v>
      </c>
      <c r="AB11" s="109"/>
      <c r="AC11" s="109"/>
      <c r="AE11" s="6">
        <v>5</v>
      </c>
      <c r="AF11" s="9" cm="1">
        <f t="array" aca="1" ref="AF11" ca="1">IFERROR(INDEX(INDIRECT("'" &amp; AF$6 &amp; "'!O:O"), MATCH(1, (INDIRECT("'"&amp; AF$6 &amp; "'!F:F") =$AE11) * (INDIRECT("'" &amp; AF$6 &amp; "'!E:E") = Tables!$AE$4), 0)), "")</f>
        <v>3.8971161340607956E-2</v>
      </c>
      <c r="AG11" s="9" cm="1">
        <f t="array" aca="1" ref="AG11" ca="1">IFERROR(INDEX(INDIRECT("'" &amp; AG$6 &amp; "'!O:O"), MATCH(1, (INDIRECT("'"&amp; AG$6 &amp; "'!F:F") =$AE11) * (INDIRECT("'" &amp; AG$6 &amp; "'!E:E") = Tables!$AE$4), 0)), "")</f>
        <v>0.15973067831817203</v>
      </c>
      <c r="AH11" s="9" cm="1">
        <f t="array" aca="1" ref="AH11" ca="1">IFERROR(INDEX(INDIRECT("'" &amp; AH$6 &amp; "'!O:O"), MATCH(1, (INDIRECT("'"&amp; AH$6 &amp; "'!F:F") =$AE11) * (INDIRECT("'" &amp; AH$6 &amp; "'!E:E") = Tables!$AE$4), 0)), "")</f>
        <v>0.3088929293754723</v>
      </c>
      <c r="AI11" s="9" cm="1">
        <f t="array" aca="1" ref="AI11" ca="1">IFERROR(INDEX(INDIRECT("'" &amp; AI$6 &amp; "'!O:O"), MATCH(1, (INDIRECT("'"&amp; AI$6 &amp; "'!F:F") =$AE11) * (INDIRECT("'" &amp; AI$6 &amp; "'!E:E") = Tables!$AE$4), 0)), "")</f>
        <v>0.50759476903425238</v>
      </c>
      <c r="AJ11" s="9" cm="1">
        <f t="array" aca="1" ref="AJ11" ca="1">IFERROR(INDEX(INDIRECT("'" &amp; AJ$6 &amp; "'!O:O"), MATCH(1, (INDIRECT("'"&amp; AJ$6 &amp; "'!F:F") =$AE11) * (INDIRECT("'" &amp; AJ$6 &amp; "'!E:E") = Tables!$AE$4), 0)), "")</f>
        <v>0.86716902145473596</v>
      </c>
      <c r="AK11" s="9" cm="1">
        <f t="array" aca="1" ref="AK11" ca="1">IFERROR(INDEX(INDIRECT("'" &amp; AK$6 &amp; "'!O:O"), MATCH(1, (INDIRECT("'"&amp; AK$6 &amp; "'!F:F") =$AE11) * (INDIRECT("'" &amp; AK$6 &amp; "'!E:E") = Tables!$AE$4), 0)), "")</f>
        <v>38.971428571428554</v>
      </c>
      <c r="AL11" s="9" cm="1">
        <f t="array" aca="1" ref="AL11" ca="1">IFERROR(INDEX(INDIRECT("'" &amp; AL$6 &amp; "'!O:O"), MATCH(1, (INDIRECT("'"&amp; AL$6 &amp; "'!F:F") =$AE11) * (INDIRECT("'" &amp; AL$6 &amp; "'!E:E") = Tables!$AE$4), 0)), "")</f>
        <v>135.54088387623497</v>
      </c>
      <c r="AM11" s="103" cm="1">
        <f t="array" aca="1" ref="AM11" ca="1">IFERROR(INDEX(INDIRECT("'" &amp; AM$6 &amp; "'!O:O"), MATCH(1, (INDIRECT("'"&amp; AM$6 &amp; "'!F:F") =$AE11) * (INDIRECT("'" &amp; AM$6 &amp; "'!E:E") = Tables!$AE$4), 0)), "")</f>
        <v>7.13</v>
      </c>
      <c r="AN11" s="105">
        <f>IFERROR(INDEX('Date Key'!$I$25:$I$42, MATCH(AE11, 'Date Key'!$A$25:$A$42, 0)), "")</f>
        <v>248.33863636363637</v>
      </c>
      <c r="AO11" s="106">
        <f t="shared" ca="1" si="3"/>
        <v>3.0082413208365185E-6</v>
      </c>
      <c r="AP11" s="108">
        <f t="shared" ca="1" si="4"/>
        <v>4.3318675020045871</v>
      </c>
    </row>
    <row r="12" spans="1:43" x14ac:dyDescent="0.35">
      <c r="A12" s="6">
        <v>6</v>
      </c>
      <c r="B12" s="9" cm="1">
        <f t="array" aca="1" ref="B12" ca="1">IFERROR(INDEX(INDIRECT("'" &amp; B$6 &amp; "'!O:O"), MATCH(1, (INDIRECT("'"&amp; B$6 &amp; "'!F:F") =$L63) * (INDIRECT("'" &amp; B$6 &amp; "'!E:E") = Tables!$A$4), 0)), "")</f>
        <v>0.28319043907508445</v>
      </c>
      <c r="C12" s="9" cm="1">
        <f t="array" aca="1" ref="C12" ca="1">IFERROR(INDEX(INDIRECT("'" &amp; C$6 &amp; "'!O:O"), MATCH(1, (INDIRECT("'"&amp; C$6 &amp; "'!F:F") =$L63) * (INDIRECT("'" &amp; C$6 &amp; "'!E:E") = Tables!$A$4), 0)), "")</f>
        <v>7.0543419474686661E-2</v>
      </c>
      <c r="D12" s="9" cm="1">
        <f t="array" aca="1" ref="D12" ca="1">IFERROR(INDEX(INDIRECT("'" &amp; D$6 &amp; "'!O:O"), MATCH(1, (INDIRECT("'"&amp; D$6 &amp; "'!F:F") =$L63) * (INDIRECT("'" &amp; D$6 &amp; "'!E:E") = Tables!$A$4), 0)), "")</f>
        <v>2.1579326058280368</v>
      </c>
      <c r="E12" s="9" cm="1">
        <f t="array" aca="1" ref="E12" ca="1">IFERROR(INDEX(INDIRECT("'" &amp; E$6 &amp; "'!O:O"), MATCH(1, (INDIRECT("'"&amp; E$6 &amp; "'!F:F") =$L63) * (INDIRECT("'" &amp; E$6 &amp; "'!E:E") = Tables!$A$4), 0)), "")</f>
        <v>2.5116664643778082</v>
      </c>
      <c r="F12" s="9" cm="1">
        <f t="array" aca="1" ref="F12" ca="1">IFERROR(INDEX(INDIRECT("'" &amp; F$6 &amp; "'!O:O"), MATCH(1, (INDIRECT("'"&amp; F$6 &amp; "'!F:F") =$L63) * (INDIRECT("'" &amp; F$6 &amp; "'!E:E") = Tables!$A$4), 0)), "")</f>
        <v>0.34126635269492411</v>
      </c>
      <c r="G12" s="9" cm="1">
        <f t="array" aca="1" ref="G12" ca="1">IFERROR(INDEX(INDIRECT("'" &amp; G$6 &amp; "'!O:O"), MATCH(1, (INDIRECT("'"&amp; G$6 &amp; "'!F:F") =$L63) * (INDIRECT("'" &amp; G$6 &amp; "'!E:E") = Tables!$A$4), 0)), "")</f>
        <v>48.590476190476188</v>
      </c>
      <c r="H12" s="9" cm="1">
        <f t="array" aca="1" ref="H12" ca="1">IFERROR(INDEX(INDIRECT("'" &amp; H$6 &amp; "'!O:O"), MATCH(1, (INDIRECT("'"&amp; H$6 &amp; "'!F:F") =$L63) * (INDIRECT("'" &amp; H$6 &amp; "'!E:E") = Tables!$A$4), 0)), "")</f>
        <v>83.320971171438472</v>
      </c>
      <c r="I12" s="103" cm="1">
        <f t="array" aca="1" ref="I12" ca="1">IFERROR(INDEX(INDIRECT("'" &amp; I$6 &amp; "'!O:O"), MATCH(1, (INDIRECT("'"&amp; I$6 &amp; "'!F:F") =$L63) * (INDIRECT("'" &amp; I$6 &amp; "'!E:E") = Tables!$A$4), 0)), "")</f>
        <v>7.3757142857142863</v>
      </c>
      <c r="J12" s="105">
        <f>IFERROR(INDEX('Date Key'!$H$25:$H$42, MATCH(A12, 'Date Key'!$A$25:$A$42, 0)), "")</f>
        <v>248.33863636363637</v>
      </c>
      <c r="K12" s="106">
        <f t="shared" ca="1" si="5"/>
        <v>1.0113877168512895E-5</v>
      </c>
      <c r="L12" s="108">
        <f t="shared" ca="1" si="0"/>
        <v>14.563983122658572</v>
      </c>
      <c r="M12" s="106">
        <f t="shared" ca="1" si="1"/>
        <v>1.0113877168512895E-5</v>
      </c>
      <c r="N12" s="108">
        <f t="shared" ca="1" si="2"/>
        <v>14.563983122658572</v>
      </c>
      <c r="P12" s="6">
        <v>6</v>
      </c>
      <c r="Q12" s="9" cm="1">
        <f t="array" aca="1" ref="Q12" ca="1">IFERROR(INDEX(INDIRECT("'" &amp; Q$6 &amp; "'!O:O"), MATCH(1, (INDIRECT("'"&amp; Q$6 &amp; "'!F:F") =$P12) * (INDIRECT("'" &amp; Q$6 &amp; "'!E:E") = Tables!$P$4), 0)), "")</f>
        <v>0.12210963886723825</v>
      </c>
      <c r="R12" s="9" cm="1">
        <f t="array" aca="1" ref="R12" ca="1">IFERROR(INDEX(INDIRECT("'" &amp; R$6 &amp; "'!O:O"), MATCH(1, (INDIRECT("'"&amp; R$6 &amp; "'!F:F") =$P12) * (INDIRECT("'" &amp; R$6 &amp; "'!E:E") = Tables!$P$4), 0)), "")</f>
        <v>2.75119335951278E-2</v>
      </c>
      <c r="S12" s="9" cm="1">
        <f t="array" aca="1" ref="S12" ca="1">IFERROR(INDEX(INDIRECT("'" &amp; S$6 &amp; "'!O:O"), MATCH(1, (INDIRECT("'"&amp; S$6 &amp; "'!F:F") =$P12) * (INDIRECT("'" &amp; S$6 &amp; "'!E:E") = Tables!$P$4), 0)), "")</f>
        <v>6.2357596834152783E-2</v>
      </c>
      <c r="T12" s="9" cm="1">
        <f t="array" aca="1" ref="T12" ca="1">IFERROR(INDEX(INDIRECT("'" &amp; T$6 &amp; "'!O:O"), MATCH(1, (INDIRECT("'"&amp; T$6 &amp; "'!F:F") =$P12) * (INDIRECT("'" &amp; T$6 &amp; "'!E:E") = Tables!$P$4), 0)), "")</f>
        <v>0.21197916929651886</v>
      </c>
      <c r="U12" s="9" cm="1">
        <f t="array" aca="1" ref="U12" ca="1">IFERROR(INDEX(INDIRECT("'" &amp; U$6 &amp; "'!O:O"), MATCH(1, (INDIRECT("'"&amp; U$6 &amp; "'!F:F") =$P12) * (INDIRECT("'" &amp; U$6 &amp; "'!E:E") = Tables!$P$4), 0)), "")</f>
        <v>0.26190127332984481</v>
      </c>
      <c r="V12" s="9" cm="1">
        <f t="array" aca="1" ref="V12" ca="1">IFERROR(INDEX(INDIRECT("'" &amp; V$6 &amp; "'!O:O"), MATCH(1, (INDIRECT("'"&amp; V$6 &amp; "'!F:F") =$P12) * (INDIRECT("'" &amp; V$6 &amp; "'!E:E") = Tables!$P$4), 0)), "")</f>
        <v>30.923809523809513</v>
      </c>
      <c r="W12" s="103" cm="1">
        <f t="array" aca="1" ref="W12" ca="1">IFERROR(INDEX(INDIRECT("'" &amp; W$6 &amp; "'!O:O"), MATCH(1, (INDIRECT("'"&amp; W$6 &amp; "'!F:F") =$P12) * (INDIRECT("'" &amp; W$6 &amp; "'!E:E") = Tables!$P$4), 0)), "")</f>
        <v>122.12186145353429</v>
      </c>
      <c r="X12" s="103" cm="1">
        <f t="array" aca="1" ref="X12" ca="1">IFERROR(INDEX(INDIRECT("'" &amp; X$6 &amp; "'!O:O"), MATCH(1, (INDIRECT("'"&amp; X$6 &amp; "'!F:F") =$P12) * (INDIRECT("'" &amp; X$6 &amp; "'!E:E") = Tables!$P$4), 0)), "")</f>
        <v>7.1642857142857137</v>
      </c>
      <c r="Y12" s="105">
        <f>IFERROR(INDEX('Date Key'!$H$25:$H$42, MATCH(P12, 'Date Key'!$A$25:$A$42, 0)), "")</f>
        <v>248.33863636363637</v>
      </c>
      <c r="Z12" s="106">
        <f t="shared" ca="1" si="6"/>
        <v>9.2602880033290976E-6</v>
      </c>
      <c r="AA12" s="108">
        <f t="shared" ca="1" si="7"/>
        <v>13.334814724793901</v>
      </c>
      <c r="AB12" s="109"/>
      <c r="AC12" s="109"/>
      <c r="AE12" s="6">
        <v>6</v>
      </c>
      <c r="AF12" s="9" cm="1">
        <f t="array" aca="1" ref="AF12" ca="1">IFERROR(INDEX(INDIRECT("'" &amp; AF$6 &amp; "'!O:O"), MATCH(1, (INDIRECT("'"&amp; AF$6 &amp; "'!F:F") =$AE12) * (INDIRECT("'" &amp; AF$6 &amp; "'!E:E") = Tables!$AE$4), 0)), "")</f>
        <v>0.17407118732138219</v>
      </c>
      <c r="AG12" s="9" cm="1">
        <f t="array" aca="1" ref="AG12" ca="1">IFERROR(INDEX(INDIRECT("'" &amp; AG$6 &amp; "'!O:O"), MATCH(1, (INDIRECT("'"&amp; AG$6 &amp; "'!F:F") =$AE12) * (INDIRECT("'" &amp; AG$6 &amp; "'!E:E") = Tables!$AE$4), 0)), "")</f>
        <v>0.28781715145672165</v>
      </c>
      <c r="AH12" s="9" cm="1">
        <f t="array" aca="1" ref="AH12" ca="1">IFERROR(INDEX(INDIRECT("'" &amp; AH$6 &amp; "'!O:O"), MATCH(1, (INDIRECT("'"&amp; AH$6 &amp; "'!F:F") =$AE12) * (INDIRECT("'" &amp; AH$6 &amp; "'!E:E") = Tables!$AE$4), 0)), "")</f>
        <v>0.67334212735339982</v>
      </c>
      <c r="AI12" s="9" cm="1">
        <f t="array" aca="1" ref="AI12" ca="1">IFERROR(INDEX(INDIRECT("'" &amp; AI$6 &amp; "'!O:O"), MATCH(1, (INDIRECT("'"&amp; AI$6 &amp; "'!F:F") =$AE12) * (INDIRECT("'" &amp; AI$6 &amp; "'!E:E") = Tables!$AE$4), 0)), "")</f>
        <v>1.1352304661315036</v>
      </c>
      <c r="AJ12" s="9" cm="1">
        <f t="array" aca="1" ref="AJ12" ca="1">IFERROR(INDEX(INDIRECT("'" &amp; AJ$6 &amp; "'!O:O"), MATCH(1, (INDIRECT("'"&amp; AJ$6 &amp; "'!F:F") =$AE12) * (INDIRECT("'" &amp; AJ$6 &amp; "'!E:E") = Tables!$AE$4), 0)), "")</f>
        <v>0.63169021454735741</v>
      </c>
      <c r="AK12" s="9" cm="1">
        <f t="array" aca="1" ref="AK12" ca="1">IFERROR(INDEX(INDIRECT("'" &amp; AK$6 &amp; "'!O:O"), MATCH(1, (INDIRECT("'"&amp; AK$6 &amp; "'!F:F") =$AE12) * (INDIRECT("'" &amp; AK$6 &amp; "'!E:E") = Tables!$AE$4), 0)), "")</f>
        <v>34.971428571428554</v>
      </c>
      <c r="AL12" s="9" cm="1">
        <f t="array" aca="1" ref="AL12" ca="1">IFERROR(INDEX(INDIRECT("'" &amp; AL$6 &amp; "'!O:O"), MATCH(1, (INDIRECT("'"&amp; AL$6 &amp; "'!F:F") =$AE12) * (INDIRECT("'" &amp; AL$6 &amp; "'!E:E") = Tables!$AE$4), 0)), "")</f>
        <v>121.04589997028782</v>
      </c>
      <c r="AM12" s="103" cm="1">
        <f t="array" aca="1" ref="AM12" ca="1">IFERROR(INDEX(INDIRECT("'" &amp; AM$6 &amp; "'!O:O"), MATCH(1, (INDIRECT("'"&amp; AM$6 &amp; "'!F:F") =$AE12) * (INDIRECT("'" &amp; AM$6 &amp; "'!E:E") = Tables!$AE$4), 0)), "")</f>
        <v>7.2642857142857142</v>
      </c>
      <c r="AN12" s="105">
        <f>IFERROR(INDEX('Date Key'!$I$25:$I$42, MATCH(AE12, 'Date Key'!$A$25:$A$42, 0)), "")</f>
        <v>248.33863636363637</v>
      </c>
      <c r="AO12" s="106">
        <f t="shared" ca="1" si="3"/>
        <v>5.5425769360786134E-6</v>
      </c>
      <c r="AP12" s="108">
        <f t="shared" ca="1" si="4"/>
        <v>7.9813107879532037</v>
      </c>
    </row>
    <row r="13" spans="1:43" x14ac:dyDescent="0.35">
      <c r="A13" s="6">
        <v>7</v>
      </c>
      <c r="B13" s="9" cm="1">
        <f t="array" aca="1" ref="B13" ca="1">IFERROR(INDEX(INDIRECT("'" &amp; B$6 &amp; "'!O:O"), MATCH(1, (INDIRECT("'"&amp; B$6 &amp; "'!F:F") =$L64) * (INDIRECT("'" &amp; B$6 &amp; "'!E:E") = Tables!$A$4), 0)), "")</f>
        <v>0.13510002598077422</v>
      </c>
      <c r="C13" s="9" cm="1">
        <f t="array" aca="1" ref="C13" ca="1">IFERROR(INDEX(INDIRECT("'" &amp; C$6 &amp; "'!O:O"), MATCH(1, (INDIRECT("'"&amp; C$6 &amp; "'!F:F") =$L64) * (INDIRECT("'" &amp; C$6 &amp; "'!E:E") = Tables!$A$4), 0)), "")</f>
        <v>3.5977143932090207E-2</v>
      </c>
      <c r="D13" s="9" cm="1">
        <f t="array" aca="1" ref="D13" ca="1">IFERROR(INDEX(INDIRECT("'" &amp; D$6 &amp; "'!O:O"), MATCH(1, (INDIRECT("'"&amp; D$6 &amp; "'!F:F") =$L64) * (INDIRECT("'" &amp; D$6 &amp; "'!E:E") = Tables!$A$4), 0)), "")</f>
        <v>0.71051684854299069</v>
      </c>
      <c r="E13" s="9" cm="1">
        <f t="array" aca="1" ref="E13" ca="1">IFERROR(INDEX(INDIRECT("'" &amp; E$6 &amp; "'!O:O"), MATCH(1, (INDIRECT("'"&amp; E$6 &amp; "'!F:F") =$L64) * (INDIRECT("'" &amp; E$6 &amp; "'!E:E") = Tables!$A$4), 0)), "")</f>
        <v>0.88159401845585528</v>
      </c>
      <c r="F13" s="9" cm="1">
        <f t="array" aca="1" ref="F13" ca="1">IFERROR(INDEX(INDIRECT("'" &amp; F$6 &amp; "'!O:O"), MATCH(1, (INDIRECT("'"&amp; F$6 &amp; "'!F:F") =$L64) * (INDIRECT("'" &amp; F$6 &amp; "'!E:E") = Tables!$A$4), 0)), "")</f>
        <v>1.2482958311529739</v>
      </c>
      <c r="G13" s="9" cm="1">
        <f t="array" aca="1" ref="G13" ca="1">IFERROR(INDEX(INDIRECT("'" &amp; G$6 &amp; "'!O:O"), MATCH(1, (INDIRECT("'"&amp; G$6 &amp; "'!F:F") =$L64) * (INDIRECT("'" &amp; G$6 &amp; "'!E:E") = Tables!$A$4), 0)), "")</f>
        <v>28.399999999999981</v>
      </c>
      <c r="H13" s="9" cm="1">
        <f t="array" aca="1" ref="H13" ca="1">IFERROR(INDEX(INDIRECT("'" &amp; H$6 &amp; "'!O:O"), MATCH(1, (INDIRECT("'"&amp; H$6 &amp; "'!F:F") =$L64) * (INDIRECT("'" &amp; H$6 &amp; "'!E:E") = Tables!$A$4), 0)), "")</f>
        <v>126.74664460378747</v>
      </c>
      <c r="I13" s="103" cm="1">
        <f t="array" aca="1" ref="I13" ca="1">IFERROR(INDEX(INDIRECT("'" &amp; I$6 &amp; "'!O:O"), MATCH(1, (INDIRECT("'"&amp; I$6 &amp; "'!F:F") =$L64) * (INDIRECT("'" &amp; I$6 &amp; "'!E:E") = Tables!$A$4), 0)), "")</f>
        <v>8.1571428571428566</v>
      </c>
      <c r="J13" s="105">
        <f>IFERROR(INDEX('Date Key'!$H$25:$H$42, MATCH(A13, 'Date Key'!$A$25:$A$42, 0)), "")</f>
        <v>99.335454545454553</v>
      </c>
      <c r="K13" s="106">
        <f t="shared" ca="1" si="5"/>
        <v>8.8749180490481353E-6</v>
      </c>
      <c r="L13" s="108">
        <f t="shared" ca="1" si="0"/>
        <v>12.779881990629313</v>
      </c>
      <c r="M13" s="106">
        <f t="shared" ca="1" si="1"/>
        <v>8.8749180490481353E-6</v>
      </c>
      <c r="N13" s="108">
        <f t="shared" ca="1" si="2"/>
        <v>12.779881990629313</v>
      </c>
      <c r="P13" s="6">
        <v>7</v>
      </c>
      <c r="Q13" s="9" cm="1">
        <f t="array" aca="1" ref="Q13" ca="1">IFERROR(INDEX(INDIRECT("'" &amp; Q$6 &amp; "'!O:O"), MATCH(1, (INDIRECT("'"&amp; Q$6 &amp; "'!F:F") =$P13) * (INDIRECT("'" &amp; Q$6 &amp; "'!E:E") = Tables!$P$4), 0)), "")</f>
        <v>0.13510002598077422</v>
      </c>
      <c r="R13" s="9" cm="1">
        <f t="array" aca="1" ref="R13" ca="1">IFERROR(INDEX(INDIRECT("'" &amp; R$6 &amp; "'!O:O"), MATCH(1, (INDIRECT("'"&amp; R$6 &amp; "'!F:F") =$P13) * (INDIRECT("'" &amp; R$6 &amp; "'!E:E") = Tables!$P$4), 0)), "")</f>
        <v>4.8674959437533805E-2</v>
      </c>
      <c r="S13" s="9" cm="1">
        <f t="array" aca="1" ref="S13" ca="1">IFERROR(INDEX(INDIRECT("'" &amp; S$6 &amp; "'!O:O"), MATCH(1, (INDIRECT("'"&amp; S$6 &amp; "'!F:F") =$P13) * (INDIRECT("'" &amp; S$6 &amp; "'!E:E") = Tables!$P$4), 0)), "")</f>
        <v>7.9146180597193916E-2</v>
      </c>
      <c r="T13" s="9" cm="1">
        <f t="array" aca="1" ref="T13" ca="1">IFERROR(INDEX(INDIRECT("'" &amp; T$6 &amp; "'!O:O"), MATCH(1, (INDIRECT("'"&amp; T$6 &amp; "'!F:F") =$P13) * (INDIRECT("'" &amp; T$6 &amp; "'!E:E") = Tables!$P$4), 0)), "")</f>
        <v>0.26292116601550192</v>
      </c>
      <c r="U13" s="9" cm="1">
        <f t="array" aca="1" ref="U13" ca="1">IFERROR(INDEX(INDIRECT("'" &amp; U$6 &amp; "'!O:O"), MATCH(1, (INDIRECT("'"&amp; U$6 &amp; "'!F:F") =$P13) * (INDIRECT("'" &amp; U$6 &amp; "'!E:E") = Tables!$P$4), 0)), "")</f>
        <v>0.65698238269666842</v>
      </c>
      <c r="V13" s="9" cm="1">
        <f t="array" aca="1" ref="V13" ca="1">IFERROR(INDEX(INDIRECT("'" &amp; V$6 &amp; "'!O:O"), MATCH(1, (INDIRECT("'"&amp; V$6 &amp; "'!F:F") =$P13) * (INDIRECT("'" &amp; V$6 &amp; "'!E:E") = Tables!$P$4), 0)), "")</f>
        <v>23.685714285714266</v>
      </c>
      <c r="W13" s="103" cm="1">
        <f t="array" aca="1" ref="W13" ca="1">IFERROR(INDEX(INDIRECT("'" &amp; W$6 &amp; "'!O:O"), MATCH(1, (INDIRECT("'"&amp; W$6 &amp; "'!F:F") =$P13) * (INDIRECT("'" &amp; W$6 &amp; "'!E:E") = Tables!$P$4), 0)), "")</f>
        <v>113.63636363636364</v>
      </c>
      <c r="X13" s="103" cm="1">
        <f t="array" aca="1" ref="X13" ca="1">IFERROR(INDEX(INDIRECT("'" &amp; X$6 &amp; "'!O:O"), MATCH(1, (INDIRECT("'"&amp; X$6 &amp; "'!F:F") =$P13) * (INDIRECT("'" &amp; X$6 &amp; "'!E:E") = Tables!$P$4), 0)), "")</f>
        <v>7.6000000000000005</v>
      </c>
      <c r="Y13" s="105">
        <f>IFERROR(INDEX('Date Key'!$H$25:$H$42, MATCH(P13, 'Date Key'!$A$25:$A$42, 0)), "")</f>
        <v>99.335454545454553</v>
      </c>
      <c r="Z13" s="106">
        <f t="shared" ca="1" si="6"/>
        <v>6.2281171941208259E-6</v>
      </c>
      <c r="AA13" s="108">
        <f t="shared" ca="1" si="7"/>
        <v>8.9684887595339902</v>
      </c>
      <c r="AB13" s="109"/>
      <c r="AC13" s="109"/>
      <c r="AE13" s="6">
        <v>7</v>
      </c>
      <c r="AF13" s="9" cm="1">
        <f t="array" aca="1" ref="AF13" ca="1">IFERROR(INDEX(INDIRECT("'" &amp; AF$6 &amp; "'!O:O"), MATCH(1, (INDIRECT("'"&amp; AF$6 &amp; "'!F:F") =$AE13) * (INDIRECT("'" &amp; AF$6 &amp; "'!E:E") = Tables!$AE$4), 0)), "")</f>
        <v>7.5344245258508705E-2</v>
      </c>
      <c r="AG13" s="9" cm="1">
        <f t="array" aca="1" ref="AG13" ca="1">IFERROR(INDEX(INDIRECT("'" &amp; AG$6 &amp; "'!O:O"), MATCH(1, (INDIRECT("'"&amp; AG$6 &amp; "'!F:F") =$AE13) * (INDIRECT("'" &amp; AG$6 &amp; "'!E:E") = Tables!$AE$4), 0)), "")</f>
        <v>3.8798880711077663E-2</v>
      </c>
      <c r="AH13" s="9" cm="1">
        <f t="array" aca="1" ref="AH13" ca="1">IFERROR(INDEX(INDIRECT("'" &amp; AH$6 &amp; "'!O:O"), MATCH(1, (INDIRECT("'"&amp; AH$6 &amp; "'!F:F") =$AE13) * (INDIRECT("'" &amp; AH$6 &amp; "'!E:E") = Tables!$AE$4), 0)), "")</f>
        <v>0.26621897109965226</v>
      </c>
      <c r="AI13" s="9" cm="1">
        <f t="array" aca="1" ref="AI13" ca="1">IFERROR(INDEX(INDIRECT("'" &amp; AI$6 &amp; "'!O:O"), MATCH(1, (INDIRECT("'"&amp; AI$6 &amp; "'!F:F") =$AE13) * (INDIRECT("'" &amp; AI$6 &amp; "'!E:E") = Tables!$AE$4), 0)), "")</f>
        <v>0.38036209706923862</v>
      </c>
      <c r="AJ13" s="9" cm="1">
        <f t="array" aca="1" ref="AJ13" ca="1">IFERROR(INDEX(INDIRECT("'" &amp; AJ$6 &amp; "'!O:O"), MATCH(1, (INDIRECT("'"&amp; AJ$6 &amp; "'!F:F") =$AE13) * (INDIRECT("'" &amp; AJ$6 &amp; "'!E:E") = Tables!$AE$4), 0)), "")</f>
        <v>0.80175824175824173</v>
      </c>
      <c r="AK13" s="9" cm="1">
        <f t="array" aca="1" ref="AK13" ca="1">IFERROR(INDEX(INDIRECT("'" &amp; AK$6 &amp; "'!O:O"), MATCH(1, (INDIRECT("'"&amp; AK$6 &amp; "'!F:F") =$AE13) * (INDIRECT("'" &amp; AK$6 &amp; "'!E:E") = Tables!$AE$4), 0)), "")</f>
        <v>28.35238095238093</v>
      </c>
      <c r="AL13" s="9" cm="1">
        <f t="array" aca="1" ref="AL13" ca="1">IFERROR(INDEX(INDIRECT("'" &amp; AL$6 &amp; "'!O:O"), MATCH(1, (INDIRECT("'"&amp; AL$6 &amp; "'!F:F") =$AE13) * (INDIRECT("'" &amp; AL$6 &amp; "'!E:E") = Tables!$AE$4), 0)), "")</f>
        <v>122.23130879145916</v>
      </c>
      <c r="AM13" s="103" cm="1">
        <f t="array" aca="1" ref="AM13" ca="1">IFERROR(INDEX(INDIRECT("'" &amp; AM$6 &amp; "'!O:O"), MATCH(1, (INDIRECT("'"&amp; AM$6 &amp; "'!F:F") =$AE13) * (INDIRECT("'" &amp; AM$6 &amp; "'!E:E") = Tables!$AE$4), 0)), "")</f>
        <v>7.6171428571428574</v>
      </c>
      <c r="AN13" s="105">
        <f>IFERROR(INDEX('Date Key'!$I$25:$I$42, MATCH(AE13, 'Date Key'!$A$25:$A$42, 0)), "")</f>
        <v>99.335454545454553</v>
      </c>
      <c r="AO13" s="106">
        <f t="shared" ca="1" si="3"/>
        <v>5.0458511885830219E-6</v>
      </c>
      <c r="AP13" s="108">
        <f t="shared" ca="1" si="4"/>
        <v>7.2660257115595517</v>
      </c>
    </row>
    <row r="14" spans="1:43" x14ac:dyDescent="0.35">
      <c r="A14" s="6">
        <v>8</v>
      </c>
      <c r="B14" s="9" cm="1">
        <f t="array" aca="1" ref="B14" ca="1">IFERROR(INDEX(INDIRECT("'" &amp; B$6 &amp; "'!O:O"), MATCH(1, (INDIRECT("'"&amp; B$6 &amp; "'!F:F") =$L65) * (INDIRECT("'" &amp; B$6 &amp; "'!E:E") = Tables!$A$4), 0)), "")</f>
        <v>1.0392309690828787E-2</v>
      </c>
      <c r="C14" s="9" cm="1">
        <f t="array" aca="1" ref="C14" ca="1">IFERROR(INDEX(INDIRECT("'" &amp; C$6 &amp; "'!O:O"), MATCH(1, (INDIRECT("'"&amp; C$6 &amp; "'!F:F") =$L65) * (INDIRECT("'" &amp; C$6 &amp; "'!E:E") = Tables!$A$4), 0)), "")</f>
        <v>2.5395631010887192E-2</v>
      </c>
      <c r="D14" s="9" cm="1">
        <f t="array" aca="1" ref="D14" ca="1">IFERROR(INDEX(INDIRECT("'" &amp; D$6 &amp; "'!O:O"), MATCH(1, (INDIRECT("'"&amp; D$6 &amp; "'!F:F") =$L65) * (INDIRECT("'" &amp; D$6 &amp; "'!E:E") = Tables!$A$4), 0)), "")</f>
        <v>0.43770236239357241</v>
      </c>
      <c r="E14" s="9" cm="1">
        <f t="array" aca="1" ref="E14" ca="1">IFERROR(INDEX(INDIRECT("'" &amp; E$6 &amp; "'!O:O"), MATCH(1, (INDIRECT("'"&amp; E$6 &amp; "'!F:F") =$L65) * (INDIRECT("'" &amp; E$6 &amp; "'!E:E") = Tables!$A$4), 0)), "")</f>
        <v>0.47349030309528839</v>
      </c>
      <c r="F14" s="9" cm="1">
        <f t="array" aca="1" ref="F14" ca="1">IFERROR(INDEX(INDIRECT("'" &amp; F$6 &amp; "'!O:O"), MATCH(1, (INDIRECT("'"&amp; F$6 &amp; "'!F:F") =$L65) * (INDIRECT("'" &amp; F$6 &amp; "'!E:E") = Tables!$A$4), 0)), "")</f>
        <v>1.2482958311529739</v>
      </c>
      <c r="G14" s="9" cm="1">
        <f t="array" aca="1" ref="G14" ca="1">IFERROR(INDEX(INDIRECT("'" &amp; G$6 &amp; "'!O:O"), MATCH(1, (INDIRECT("'"&amp; G$6 &amp; "'!F:F") =$L65) * (INDIRECT("'" &amp; G$6 &amp; "'!E:E") = Tables!$A$4), 0)), "")</f>
        <v>24.542857142857123</v>
      </c>
      <c r="H14" s="9" cm="1">
        <f t="array" aca="1" ref="H14" ca="1">IFERROR(INDEX(INDIRECT("'" &amp; H$6 &amp; "'!O:O"), MATCH(1, (INDIRECT("'"&amp; H$6 &amp; "'!F:F") =$L65) * (INDIRECT("'" &amp; H$6 &amp; "'!E:E") = Tables!$A$4), 0)), "")</f>
        <v>126.74664460378747</v>
      </c>
      <c r="I14" s="103" cm="1">
        <f t="array" aca="1" ref="I14" ca="1">IFERROR(INDEX(INDIRECT("'" &amp; I$6 &amp; "'!O:O"), MATCH(1, (INDIRECT("'"&amp; I$6 &amp; "'!F:F") =$L65) * (INDIRECT("'" &amp; I$6 &amp; "'!E:E") = Tables!$A$4), 0)), "")</f>
        <v>8.17</v>
      </c>
      <c r="J14" s="105">
        <f>IFERROR(INDEX('Date Key'!$H$25:$H$42, MATCH(A14, 'Date Key'!$A$25:$A$42, 0)), "")</f>
        <v>99.335454545454553</v>
      </c>
      <c r="K14" s="106">
        <f t="shared" ca="1" si="5"/>
        <v>4.7665791158042738E-6</v>
      </c>
      <c r="L14" s="108">
        <f t="shared" ca="1" si="0"/>
        <v>6.8638739267581546</v>
      </c>
      <c r="M14" s="106">
        <f t="shared" ca="1" si="1"/>
        <v>4.7665791158042738E-6</v>
      </c>
      <c r="N14" s="108">
        <f t="shared" ca="1" si="2"/>
        <v>6.8638739267581546</v>
      </c>
      <c r="P14" s="6">
        <v>8</v>
      </c>
      <c r="Q14" s="9" cm="1">
        <f t="array" aca="1" ref="Q14" ca="1">IFERROR(INDEX(INDIRECT("'" &amp; Q$6 &amp; "'!O:O"), MATCH(1, (INDIRECT("'"&amp; Q$6 &amp; "'!F:F") =$P14) * (INDIRECT("'" &amp; Q$6 &amp; "'!E:E") = Tables!$P$4), 0)), "")</f>
        <v>6.4951935567679905E-2</v>
      </c>
      <c r="R14" s="9" cm="1">
        <f t="array" aca="1" ref="R14" ca="1">IFERROR(INDEX(INDIRECT("'" &amp; R$6 &amp; "'!O:O"), MATCH(1, (INDIRECT("'"&amp; R$6 &amp; "'!F:F") =$P14) * (INDIRECT("'" &amp; R$6 &amp; "'!E:E") = Tables!$P$4), 0)), "")</f>
        <v>5.8551038163989939E-2</v>
      </c>
      <c r="S14" s="9" cm="1">
        <f t="array" aca="1" ref="S14" ca="1">IFERROR(INDEX(INDIRECT("'" &amp; S$6 &amp; "'!O:O"), MATCH(1, (INDIRECT("'"&amp; S$6 &amp; "'!F:F") =$P14) * (INDIRECT("'" &amp; S$6 &amp; "'!E:E") = Tables!$P$4), 0)), "")</f>
        <v>8.5142103369708622E-2</v>
      </c>
      <c r="T14" s="9" cm="1">
        <f t="array" aca="1" ref="T14" ca="1">IFERROR(INDEX(INDIRECT("'" &amp; T$6 &amp; "'!O:O"), MATCH(1, (INDIRECT("'"&amp; T$6 &amp; "'!F:F") =$P14) * (INDIRECT("'" &amp; T$6 &amp; "'!E:E") = Tables!$P$4), 0)), "")</f>
        <v>0.20864507710137845</v>
      </c>
      <c r="U14" s="9" cm="1">
        <f t="array" aca="1" ref="U14" ca="1">IFERROR(INDEX(INDIRECT("'" &amp; U$6 &amp; "'!O:O"), MATCH(1, (INDIRECT("'"&amp; U$6 &amp; "'!F:F") =$P14) * (INDIRECT("'" &amp; U$6 &amp; "'!E:E") = Tables!$P$4), 0)), "")</f>
        <v>0.97444270015698586</v>
      </c>
      <c r="V14" s="9" cm="1">
        <f t="array" aca="1" ref="V14" ca="1">IFERROR(INDEX(INDIRECT("'" &amp; V$6 &amp; "'!O:O"), MATCH(1, (INDIRECT("'"&amp; V$6 &amp; "'!F:F") =$P14) * (INDIRECT("'" &amp; V$6 &amp; "'!E:E") = Tables!$P$4), 0)), "")</f>
        <v>22.447619047619032</v>
      </c>
      <c r="W14" s="103" cm="1">
        <f t="array" aca="1" ref="W14" ca="1">IFERROR(INDEX(INDIRECT("'" &amp; W$6 &amp; "'!O:O"), MATCH(1, (INDIRECT("'"&amp; W$6 &amp; "'!F:F") =$P14) * (INDIRECT("'" &amp; W$6 &amp; "'!E:E") = Tables!$P$4), 0)), "")</f>
        <v>120.94887094887098</v>
      </c>
      <c r="X14" s="103" cm="1">
        <f t="array" aca="1" ref="X14" ca="1">IFERROR(INDEX(INDIRECT("'" &amp; X$6 &amp; "'!O:O"), MATCH(1, (INDIRECT("'"&amp; X$6 &amp; "'!F:F") =$P14) * (INDIRECT("'" &amp; X$6 &amp; "'!E:E") = Tables!$P$4), 0)), "")</f>
        <v>7.6157142857142857</v>
      </c>
      <c r="Y14" s="105">
        <f>IFERROR(INDEX('Date Key'!$H$25:$H$42, MATCH(P14, 'Date Key'!$A$25:$A$42, 0)), "")</f>
        <v>99.335454545454553</v>
      </c>
      <c r="Z14" s="106">
        <f t="shared" ca="1" si="6"/>
        <v>2.6661701726317703E-6</v>
      </c>
      <c r="AA14" s="108">
        <f t="shared" ca="1" si="7"/>
        <v>3.8392850485897498</v>
      </c>
      <c r="AB14" s="109"/>
      <c r="AC14" s="109"/>
      <c r="AE14" s="6">
        <v>8</v>
      </c>
      <c r="AF14" s="9" cm="1">
        <f t="array" aca="1" ref="AF14" ca="1">IFERROR(INDEX(INDIRECT("'" &amp; AF$6 &amp; "'!O:O"), MATCH(1, (INDIRECT("'"&amp; AF$6 &amp; "'!F:F") =$AE14) * (INDIRECT("'" &amp; AF$6 &amp; "'!E:E") = Tables!$AE$4), 0)), "")</f>
        <v>7.0148090413094305E-2</v>
      </c>
      <c r="AG14" s="9" cm="1">
        <f t="array" aca="1" ref="AG14" ca="1">IFERROR(INDEX(INDIRECT("'" &amp; AG$6 &amp; "'!O:O"), MATCH(1, (INDIRECT("'"&amp; AG$6 &amp; "'!F:F") =$AE14) * (INDIRECT("'" &amp; AG$6 &amp; "'!E:E") = Tables!$AE$4), 0)), "")</f>
        <v>3.9504314905824525E-2</v>
      </c>
      <c r="AH14" s="9" cm="1">
        <f t="array" aca="1" ref="AH14" ca="1">IFERROR(INDEX(INDIRECT("'" &amp; AH$6 &amp; "'!O:O"), MATCH(1, (INDIRECT("'"&amp; AH$6 &amp; "'!F:F") =$AE14) * (INDIRECT("'" &amp; AH$6 &amp; "'!E:E") = Tables!$AE$4), 0)), "")</f>
        <v>0.23743854179158172</v>
      </c>
      <c r="AI14" s="9" cm="1">
        <f t="array" aca="1" ref="AI14" ca="1">IFERROR(INDEX(INDIRECT("'" &amp; AI$6 &amp; "'!O:O"), MATCH(1, (INDIRECT("'"&amp; AI$6 &amp; "'!F:F") =$AE14) * (INDIRECT("'" &amp; AI$6 &amp; "'!E:E") = Tables!$AE$4), 0)), "")</f>
        <v>0.34709094711050065</v>
      </c>
      <c r="AJ14" s="9" cm="1">
        <f t="array" aca="1" ref="AJ14" ca="1">IFERROR(INDEX(INDIRECT("'" &amp; AJ$6 &amp; "'!O:O"), MATCH(1, (INDIRECT("'"&amp; AJ$6 &amp; "'!F:F") =$AE14) * (INDIRECT("'" &amp; AJ$6 &amp; "'!E:E") = Tables!$AE$4), 0)), "")</f>
        <v>1.7332077446363159</v>
      </c>
      <c r="AK14" s="9" cm="1">
        <f t="array" aca="1" ref="AK14" ca="1">IFERROR(INDEX(INDIRECT("'" &amp; AK$6 &amp; "'!O:O"), MATCH(1, (INDIRECT("'"&amp; AK$6 &amp; "'!F:F") =$AE14) * (INDIRECT("'" &amp; AK$6 &amp; "'!E:E") = Tables!$AE$4), 0)), "")</f>
        <v>28.1142857142857</v>
      </c>
      <c r="AL14" s="9" cm="1">
        <f t="array" aca="1" ref="AL14" ca="1">IFERROR(INDEX(INDIRECT("'" &amp; AL$6 &amp; "'!O:O"), MATCH(1, (INDIRECT("'"&amp; AL$6 &amp; "'!F:F") =$AE14) * (INDIRECT("'" &amp; AL$6 &amp; "'!E:E") = Tables!$AE$4), 0)), "")</f>
        <v>129.00369513565641</v>
      </c>
      <c r="AM14" s="103" cm="1">
        <f t="array" aca="1" ref="AM14" ca="1">IFERROR(INDEX(INDIRECT("'" &amp; AM$6 &amp; "'!O:O"), MATCH(1, (INDIRECT("'"&amp; AM$6 &amp; "'!F:F") =$AE14) * (INDIRECT("'" &amp; AM$6 &amp; "'!E:E") = Tables!$AE$4), 0)), "")</f>
        <v>7.6971428571428575</v>
      </c>
      <c r="AN14" s="105">
        <f>IFERROR(INDEX('Date Key'!$I$25:$I$42, MATCH(AE14, 'Date Key'!$A$25:$A$42, 0)), "")</f>
        <v>99.335454545454553</v>
      </c>
      <c r="AO14" s="106">
        <f t="shared" ca="1" si="3"/>
        <v>1.2724495655974384E-6</v>
      </c>
      <c r="AP14" s="108">
        <f t="shared" ca="1" si="4"/>
        <v>1.8323273744603112</v>
      </c>
    </row>
    <row r="15" spans="1:43" x14ac:dyDescent="0.35">
      <c r="A15" s="6">
        <v>9</v>
      </c>
      <c r="B15" s="9" cm="1">
        <f t="array" aca="1" ref="B15" ca="1">IFERROR(INDEX(INDIRECT("'" &amp; B$6 &amp; "'!O:O"), MATCH(1, (INDIRECT("'"&amp; B$6 &amp; "'!F:F") =$L66) * (INDIRECT("'" &amp; B$6 &amp; "'!E:E") = Tables!$A$4), 0)), "")</f>
        <v>0.32995583268381395</v>
      </c>
      <c r="C15" s="9" cm="1">
        <f t="array" aca="1" ref="C15" ca="1">IFERROR(INDEX(INDIRECT("'" &amp; C$6 &amp; "'!O:O"), MATCH(1, (INDIRECT("'"&amp; C$6 &amp; "'!F:F") =$L66) * (INDIRECT("'" &amp; C$6 &amp; "'!E:E") = Tables!$A$4), 0)), "")</f>
        <v>5.4318432995508745E-2</v>
      </c>
      <c r="D15" s="9" cm="1">
        <f t="array" aca="1" ref="D15" ca="1">IFERROR(INDEX(INDIRECT("'" &amp; D$6 &amp; "'!O:O"), MATCH(1, (INDIRECT("'"&amp; D$6 &amp; "'!F:F") =$L66) * (INDIRECT("'" &amp; D$6 &amp; "'!E:E") = Tables!$A$4), 0)), "")</f>
        <v>1.1524163568773236</v>
      </c>
      <c r="E15" s="9" cm="1">
        <f t="array" aca="1" ref="E15" ca="1">IFERROR(INDEX(INDIRECT("'" &amp; E$6 &amp; "'!O:O"), MATCH(1, (INDIRECT("'"&amp; E$6 &amp; "'!F:F") =$L66) * (INDIRECT("'" &amp; E$6 &amp; "'!E:E") = Tables!$A$4), 0)), "")</f>
        <v>1.5366906225566463</v>
      </c>
      <c r="F15" s="9" cm="1">
        <f t="array" aca="1" ref="F15" ca="1">IFERROR(INDEX(INDIRECT("'" &amp; F$6 &amp; "'!O:O"), MATCH(1, (INDIRECT("'"&amp; F$6 &amp; "'!F:F") =$L66) * (INDIRECT("'" &amp; F$6 &amp; "'!E:E") = Tables!$A$4), 0)), "")</f>
        <v>0.55843014128728408</v>
      </c>
      <c r="G15" s="9" cm="1">
        <f t="array" aca="1" ref="G15" ca="1">IFERROR(INDEX(INDIRECT("'" &amp; G$6 &amp; "'!O:O"), MATCH(1, (INDIRECT("'"&amp; G$6 &amp; "'!F:F") =$L66) * (INDIRECT("'" &amp; G$6 &amp; "'!E:E") = Tables!$A$4), 0)), "")</f>
        <v>35.685714285714269</v>
      </c>
      <c r="H15" s="9" cm="1">
        <f t="array" aca="1" ref="H15" ca="1">IFERROR(INDEX(INDIRECT("'" &amp; H$6 &amp; "'!O:O"), MATCH(1, (INDIRECT("'"&amp; H$6 &amp; "'!F:F") =$L66) * (INDIRECT("'" &amp; H$6 &amp; "'!E:E") = Tables!$A$4), 0)), "")</f>
        <v>100.14959556243961</v>
      </c>
      <c r="I15" s="103" cm="1">
        <f t="array" aca="1" ref="I15" ca="1">IFERROR(INDEX(INDIRECT("'" &amp; I$6 &amp; "'!O:O"), MATCH(1, (INDIRECT("'"&amp; I$6 &amp; "'!F:F") =$L66) * (INDIRECT("'" &amp; I$6 &amp; "'!E:E") = Tables!$A$4), 0)), "")</f>
        <v>7.4371428571428577</v>
      </c>
      <c r="J15" s="105">
        <f>IFERROR(INDEX('Date Key'!$H$25:$H$42, MATCH(A15, 'Date Key'!$A$25:$A$42, 0)), "")</f>
        <v>99.335454545454553</v>
      </c>
      <c r="K15" s="106">
        <f t="shared" ca="1" si="5"/>
        <v>1.5469709476725426E-5</v>
      </c>
      <c r="L15" s="108">
        <f t="shared" ca="1" si="0"/>
        <v>22.276381646484616</v>
      </c>
      <c r="M15" s="106">
        <f t="shared" ca="1" si="1"/>
        <v>1.5469709476725426E-5</v>
      </c>
      <c r="N15" s="108">
        <f t="shared" ca="1" si="2"/>
        <v>22.276381646484616</v>
      </c>
      <c r="P15" s="6">
        <v>9</v>
      </c>
      <c r="Q15" s="9" cm="1">
        <f t="array" aca="1" ref="Q15" ca="1">IFERROR(INDEX(INDIRECT("'" &amp; Q$6 &amp; "'!O:O"), MATCH(1, (INDIRECT("'"&amp; Q$6 &amp; "'!F:F") =$P15) * (INDIRECT("'" &amp; Q$6 &amp; "'!E:E") = Tables!$P$4), 0)), "")</f>
        <v>0.24681735515718373</v>
      </c>
      <c r="R15" s="9" cm="1">
        <f t="array" aca="1" ref="R15" ca="1">IFERROR(INDEX(INDIRECT("'" &amp; R$6 &amp; "'!O:O"), MATCH(1, (INDIRECT("'"&amp; R$6 &amp; "'!F:F") =$P15) * (INDIRECT("'" &amp; R$6 &amp; "'!E:E") = Tables!$P$4), 0)), "")</f>
        <v>0.16366073318127303</v>
      </c>
      <c r="S15" s="9" cm="1">
        <f t="array" aca="1" ref="S15" ca="1">IFERROR(INDEX(INDIRECT("'" &amp; S$6 &amp; "'!O:O"), MATCH(1, (INDIRECT("'"&amp; S$6 &amp; "'!F:F") =$P15) * (INDIRECT("'" &amp; S$6 &amp; "'!E:E") = Tables!$P$4), 0)), "")</f>
        <v>0.22724547307830675</v>
      </c>
      <c r="T15" s="9" cm="1">
        <f t="array" aca="1" ref="T15" ca="1">IFERROR(INDEX(INDIRECT("'" &amp; T$6 &amp; "'!O:O"), MATCH(1, (INDIRECT("'"&amp; T$6 &amp; "'!F:F") =$P15) * (INDIRECT("'" &amp; T$6 &amp; "'!E:E") = Tables!$P$4), 0)), "")</f>
        <v>0.63772356141676345</v>
      </c>
      <c r="U15" s="9" cm="1">
        <f t="array" aca="1" ref="U15" ca="1">IFERROR(INDEX(INDIRECT("'" &amp; U$6 &amp; "'!O:O"), MATCH(1, (INDIRECT("'"&amp; U$6 &amp; "'!F:F") =$P15) * (INDIRECT("'" &amp; U$6 &amp; "'!E:E") = Tables!$P$4), 0)), "")</f>
        <v>0.72675388103959537</v>
      </c>
      <c r="V15" s="9" cm="1">
        <f t="array" aca="1" ref="V15" ca="1">IFERROR(INDEX(INDIRECT("'" &amp; V$6 &amp; "'!O:O"), MATCH(1, (INDIRECT("'"&amp; V$6 &amp; "'!F:F") =$P15) * (INDIRECT("'" &amp; V$6 &amp; "'!E:E") = Tables!$P$4), 0)), "")</f>
        <v>27.923809523809506</v>
      </c>
      <c r="W15" s="103" cm="1">
        <f t="array" aca="1" ref="W15" ca="1">IFERROR(INDEX(INDIRECT("'" &amp; W$6 &amp; "'!O:O"), MATCH(1, (INDIRECT("'"&amp; W$6 &amp; "'!F:F") =$P15) * (INDIRECT("'" &amp; W$6 &amp; "'!E:E") = Tables!$P$4), 0)), "")</f>
        <v>120.53636325586369</v>
      </c>
      <c r="X15" s="103" cm="1">
        <f t="array" aca="1" ref="X15" ca="1">IFERROR(INDEX(INDIRECT("'" &amp; X$6 &amp; "'!O:O"), MATCH(1, (INDIRECT("'"&amp; X$6 &amp; "'!F:F") =$P15) * (INDIRECT("'" &amp; X$6 &amp; "'!E:E") = Tables!$P$4), 0)), "")</f>
        <v>7.4042857142857139</v>
      </c>
      <c r="Y15" s="105">
        <f>IFERROR(INDEX('Date Key'!$H$25:$H$42, MATCH(P15, 'Date Key'!$A$25:$A$42, 0)), "")</f>
        <v>99.335454545454553</v>
      </c>
      <c r="Z15" s="106">
        <f t="shared" ca="1" si="6"/>
        <v>9.049810717164714E-6</v>
      </c>
      <c r="AA15" s="108">
        <f t="shared" ca="1" si="7"/>
        <v>13.031727432717187</v>
      </c>
      <c r="AB15" s="109"/>
      <c r="AC15" s="109"/>
      <c r="AE15" s="6">
        <v>9</v>
      </c>
      <c r="AF15" s="9" cm="1">
        <f t="array" aca="1" ref="AF15" ca="1">IFERROR(INDEX(INDIRECT("'" &amp; AF$6 &amp; "'!O:O"), MATCH(1, (INDIRECT("'"&amp; AF$6 &amp; "'!F:F") =$AE15) * (INDIRECT("'" &amp; AF$6 &amp; "'!E:E") = Tables!$AE$4), 0)), "")</f>
        <v>0.35333852948817884</v>
      </c>
      <c r="AG15" s="9" cm="1">
        <f t="array" aca="1" ref="AG15" ca="1">IFERROR(INDEX(INDIRECT("'" &amp; AG$6 &amp; "'!O:O"), MATCH(1, (INDIRECT("'"&amp; AG$6 &amp; "'!F:F") =$AE15) * (INDIRECT("'" &amp; AG$6 &amp; "'!E:E") = Tables!$AE$4), 0)), "")</f>
        <v>0.12345098408070167</v>
      </c>
      <c r="AH15" s="9" cm="1">
        <f t="array" aca="1" ref="AH15" ca="1">IFERROR(INDEX(INDIRECT("'" &amp; AH$6 &amp; "'!O:O"), MATCH(1, (INDIRECT("'"&amp; AH$6 &amp; "'!F:F") =$AE15) * (INDIRECT("'" &amp; AH$6 &amp; "'!E:E") = Tables!$AE$4), 0)), "")</f>
        <v>0.6187792301235161</v>
      </c>
      <c r="AI15" s="9" cm="1">
        <f t="array" aca="1" ref="AI15" ca="1">IFERROR(INDEX(INDIRECT("'" &amp; AI$6 &amp; "'!O:O"), MATCH(1, (INDIRECT("'"&amp; AI$6 &amp; "'!F:F") =$AE15) * (INDIRECT("'" &amp; AI$6 &amp; "'!E:E") = Tables!$AE$4), 0)), "")</f>
        <v>1.0955687436923964</v>
      </c>
      <c r="AJ15" s="9" cm="1">
        <f t="array" aca="1" ref="AJ15" ca="1">IFERROR(INDEX(INDIRECT("'" &amp; AJ$6 &amp; "'!O:O"), MATCH(1, (INDIRECT("'"&amp; AJ$6 &amp; "'!F:F") =$AE15) * (INDIRECT("'" &amp; AJ$6 &amp; "'!E:E") = Tables!$AE$4), 0)), "")</f>
        <v>1.3965602651316933</v>
      </c>
      <c r="AK15" s="9" cm="1">
        <f t="array" aca="1" ref="AK15" ca="1">IFERROR(INDEX(INDIRECT("'" &amp; AK$6 &amp; "'!O:O"), MATCH(1, (INDIRECT("'"&amp; AK$6 &amp; "'!F:F") =$AE15) * (INDIRECT("'" &amp; AK$6 &amp; "'!E:E") = Tables!$AE$4), 0)), "")</f>
        <v>41.733333333333327</v>
      </c>
      <c r="AL15" s="9" cm="1">
        <f t="array" aca="1" ref="AL15" ca="1">IFERROR(INDEX(INDIRECT("'" &amp; AL$6 &amp; "'!O:O"), MATCH(1, (INDIRECT("'"&amp; AL$6 &amp; "'!F:F") =$AE15) * (INDIRECT("'" &amp; AL$6 &amp; "'!E:E") = Tables!$AE$4), 0)), "")</f>
        <v>118.74215583099003</v>
      </c>
      <c r="AM15" s="103" cm="1">
        <f t="array" aca="1" ref="AM15" ca="1">IFERROR(INDEX(INDIRECT("'" &amp; AM$6 &amp; "'!O:O"), MATCH(1, (INDIRECT("'"&amp; AM$6 &amp; "'!F:F") =$AE15) * (INDIRECT("'" &amp; AM$6 &amp; "'!E:E") = Tables!$AE$4), 0)), "")</f>
        <v>7.3657142857142848</v>
      </c>
      <c r="AN15" s="105">
        <f>IFERROR(INDEX('Date Key'!$I$25:$I$42, MATCH(AE15, 'Date Key'!$A$25:$A$42, 0)), "")</f>
        <v>99.335454545454553</v>
      </c>
      <c r="AO15" s="106">
        <f t="shared" ca="1" si="3"/>
        <v>4.4407294543802433E-6</v>
      </c>
      <c r="AP15" s="108">
        <f t="shared" ca="1" si="4"/>
        <v>6.3946504143075504</v>
      </c>
    </row>
    <row r="16" spans="1:43" x14ac:dyDescent="0.35">
      <c r="A16" s="6">
        <v>10</v>
      </c>
      <c r="B16" s="9" cm="1">
        <f t="array" aca="1" ref="B16" ca="1">IFERROR(INDEX(INDIRECT("'" &amp; B$6 &amp; "'!O:O"), MATCH(1, (INDIRECT("'"&amp; B$6 &amp; "'!F:F") =$L67) * (INDIRECT("'" &amp; B$6 &amp; "'!E:E") = Tables!$A$4), 0)), "")</f>
        <v>0.28578851649779174</v>
      </c>
      <c r="C16" s="9" cm="1">
        <f t="array" aca="1" ref="C16" ca="1">IFERROR(INDEX(INDIRECT("'" &amp; C$6 &amp; "'!O:O"), MATCH(1, (INDIRECT("'"&amp; C$6 &amp; "'!F:F") =$L67) * (INDIRECT("'" &amp; C$6 &amp; "'!E:E") = Tables!$A$4), 0)), "")</f>
        <v>4.0915183295318271E-2</v>
      </c>
      <c r="D16" s="9" cm="1">
        <f t="array" aca="1" ref="D16" ca="1">IFERROR(INDEX(INDIRECT("'" &amp; D$6 &amp; "'!O:O"), MATCH(1, (INDIRECT("'"&amp; D$6 &amp; "'!F:F") =$L67) * (INDIRECT("'" &amp; D$6 &amp; "'!E:E") = Tables!$A$4), 0)), "")</f>
        <v>0.91138026142223294</v>
      </c>
      <c r="E16" s="9" cm="1">
        <f t="array" aca="1" ref="E16" ca="1">IFERROR(INDEX(INDIRECT("'" &amp; E$6 &amp; "'!O:O"), MATCH(1, (INDIRECT("'"&amp; E$6 &amp; "'!F:F") =$L67) * (INDIRECT("'" &amp; E$6 &amp; "'!E:E") = Tables!$A$4), 0)), "")</f>
        <v>1.2380839612153429</v>
      </c>
      <c r="F16" s="9" cm="1">
        <f t="array" aca="1" ref="F16" ca="1">IFERROR(INDEX(INDIRECT("'" &amp; F$6 &amp; "'!O:O"), MATCH(1, (INDIRECT("'"&amp; F$6 &amp; "'!F:F") =$L67) * (INDIRECT("'" &amp; F$6 &amp; "'!E:E") = Tables!$A$4), 0)), "")</f>
        <v>0.36394208965637531</v>
      </c>
      <c r="G16" s="9" cm="1">
        <f t="array" aca="1" ref="G16" ca="1">IFERROR(INDEX(INDIRECT("'" &amp; G$6 &amp; "'!O:O"), MATCH(1, (INDIRECT("'"&amp; G$6 &amp; "'!F:F") =$L67) * (INDIRECT("'" &amp; G$6 &amp; "'!E:E") = Tables!$A$4), 0)), "")</f>
        <v>36.54285714285713</v>
      </c>
      <c r="H16" s="9" cm="1">
        <f t="array" aca="1" ref="H16" ca="1">IFERROR(INDEX(INDIRECT("'" &amp; H$6 &amp; "'!O:O"), MATCH(1, (INDIRECT("'"&amp; H$6 &amp; "'!F:F") =$L67) * (INDIRECT("'" &amp; H$6 &amp; "'!E:E") = Tables!$A$4), 0)), "")</f>
        <v>94.109509247123938</v>
      </c>
      <c r="I16" s="103" cm="1">
        <f t="array" aca="1" ref="I16" ca="1">IFERROR(INDEX(INDIRECT("'" &amp; I$6 &amp; "'!O:O"), MATCH(1, (INDIRECT("'"&amp; I$6 &amp; "'!F:F") =$L67) * (INDIRECT("'" &amp; I$6 &amp; "'!E:E") = Tables!$A$4), 0)), "")</f>
        <v>7.5842857142857136</v>
      </c>
      <c r="J16" s="105">
        <f>IFERROR(INDEX('Date Key'!$H$25:$H$42, MATCH(A16, 'Date Key'!$A$25:$A$42, 0)), "")</f>
        <v>145.3240909090909</v>
      </c>
      <c r="K16" s="106">
        <f t="shared" ca="1" si="5"/>
        <v>8.5194681313357749E-6</v>
      </c>
      <c r="L16" s="108">
        <f t="shared" ca="1" si="0"/>
        <v>12.268034109123516</v>
      </c>
      <c r="M16" s="106">
        <f t="shared" ca="1" si="1"/>
        <v>8.5194681313357749E-6</v>
      </c>
      <c r="N16" s="108">
        <f t="shared" ca="1" si="2"/>
        <v>12.268034109123516</v>
      </c>
      <c r="P16" s="6">
        <v>10</v>
      </c>
      <c r="Q16" s="9" cm="1">
        <f t="array" aca="1" ref="Q16" ca="1">IFERROR(INDEX(INDIRECT("'" &amp; Q$6 &amp; "'!O:O"), MATCH(1, (INDIRECT("'"&amp; Q$6 &amp; "'!F:F") =$P16) * (INDIRECT("'" &amp; Q$6 &amp; "'!E:E") = Tables!$P$4), 0)), "")</f>
        <v>0.15328656793972462</v>
      </c>
      <c r="R16" s="9" cm="1">
        <f t="array" aca="1" ref="R16" ca="1">IFERROR(INDEX(INDIRECT("'" &amp; R$6 &amp; "'!O:O"), MATCH(1, (INDIRECT("'"&amp; R$6 &amp; "'!F:F") =$P16) * (INDIRECT("'" &amp; R$6 &amp; "'!E:E") = Tables!$P$4), 0)), "")</f>
        <v>0.13050532602817033</v>
      </c>
      <c r="S16" s="9" cm="1">
        <f t="array" aca="1" ref="S16" ca="1">IFERROR(INDEX(INDIRECT("'" &amp; S$6 &amp; "'!O:O"), MATCH(1, (INDIRECT("'"&amp; S$6 &amp; "'!F:F") =$P16) * (INDIRECT("'" &amp; S$6 &amp; "'!E:E") = Tables!$P$4), 0)), "")</f>
        <v>0.11931886317304231</v>
      </c>
      <c r="T16" s="9" cm="1">
        <f t="array" aca="1" ref="T16" ca="1">IFERROR(INDEX(INDIRECT("'" &amp; T$6 &amp; "'!O:O"), MATCH(1, (INDIRECT("'"&amp; T$6 &amp; "'!F:F") =$P16) * (INDIRECT("'" &amp; T$6 &amp; "'!E:E") = Tables!$P$4), 0)), "")</f>
        <v>0.40311075714093725</v>
      </c>
      <c r="U16" s="9" cm="1">
        <f t="array" aca="1" ref="U16" ca="1">IFERROR(INDEX(INDIRECT("'" &amp; U$6 &amp; "'!O:O"), MATCH(1, (INDIRECT("'"&amp; U$6 &amp; "'!F:F") =$P16) * (INDIRECT("'" &amp; U$6 &amp; "'!E:E") = Tables!$P$4), 0)), "")</f>
        <v>0.3744078144078144</v>
      </c>
      <c r="V16" s="9" cm="1">
        <f t="array" aca="1" ref="V16" ca="1">IFERROR(INDEX(INDIRECT("'" &amp; V$6 &amp; "'!O:O"), MATCH(1, (INDIRECT("'"&amp; V$6 &amp; "'!F:F") =$P16) * (INDIRECT("'" &amp; V$6 &amp; "'!E:E") = Tables!$P$4), 0)), "")</f>
        <v>28.019047619047608</v>
      </c>
      <c r="W16" s="103" cm="1">
        <f t="array" aca="1" ref="W16" ca="1">IFERROR(INDEX(INDIRECT("'" &amp; W$6 &amp; "'!O:O"), MATCH(1, (INDIRECT("'"&amp; W$6 &amp; "'!F:F") =$P16) * (INDIRECT("'" &amp; W$6 &amp; "'!E:E") = Tables!$P$4), 0)), "")</f>
        <v>103.10143337666275</v>
      </c>
      <c r="X16" s="103" cm="1">
        <f t="array" aca="1" ref="X16" ca="1">IFERROR(INDEX(INDIRECT("'" &amp; X$6 &amp; "'!O:O"), MATCH(1, (INDIRECT("'"&amp; X$6 &amp; "'!F:F") =$P16) * (INDIRECT("'" &amp; X$6 &amp; "'!E:E") = Tables!$P$4), 0)), "")</f>
        <v>7.3157142857142849</v>
      </c>
      <c r="Y16" s="105">
        <f>IFERROR(INDEX('Date Key'!$H$25:$H$42, MATCH(P16, 'Date Key'!$A$25:$A$42, 0)), "")</f>
        <v>145.3240909090909</v>
      </c>
      <c r="Z16" s="106">
        <f t="shared" ca="1" si="6"/>
        <v>5.7455938575024868E-6</v>
      </c>
      <c r="AA16" s="108">
        <f t="shared" ca="1" si="7"/>
        <v>8.2736551548035813</v>
      </c>
      <c r="AB16" s="109"/>
      <c r="AC16" s="109"/>
      <c r="AE16" s="6">
        <v>10</v>
      </c>
      <c r="AF16" s="9" cm="1">
        <f t="array" aca="1" ref="AF16" ca="1">IFERROR(INDEX(INDIRECT("'" &amp; AF$6 &amp; "'!O:O"), MATCH(1, (INDIRECT("'"&amp; AF$6 &amp; "'!F:F") =$AE16) * (INDIRECT("'" &amp; AF$6 &amp; "'!E:E") = Tables!$AE$4), 0)), "")</f>
        <v>0.11431540659911665</v>
      </c>
      <c r="AG16" s="9" cm="1">
        <f t="array" aca="1" ref="AG16" ca="1">IFERROR(INDEX(INDIRECT("'" &amp; AG$6 &amp; "'!O:O"), MATCH(1, (INDIRECT("'"&amp; AG$6 &amp; "'!F:F") =$AE16) * (INDIRECT("'" &amp; AG$6 &amp; "'!E:E") = Tables!$AE$4), 0)), "")</f>
        <v>0.18129658804994472</v>
      </c>
      <c r="AH16" s="9" cm="1">
        <f t="array" aca="1" ref="AH16" ca="1">IFERROR(INDEX(INDIRECT("'" &amp; AH$6 &amp; "'!O:O"), MATCH(1, (INDIRECT("'"&amp; AH$6 &amp; "'!F:F") =$AE16) * (INDIRECT("'" &amp; AH$6 &amp; "'!E:E") = Tables!$AE$4), 0)), "")</f>
        <v>0.41731622496702248</v>
      </c>
      <c r="AI16" s="9" cm="1">
        <f t="array" aca="1" ref="AI16" ca="1">IFERROR(INDEX(INDIRECT("'" &amp; AI$6 &amp; "'!O:O"), MATCH(1, (INDIRECT("'"&amp; AI$6 &amp; "'!F:F") =$AE16) * (INDIRECT("'" &amp; AI$6 &amp; "'!E:E") = Tables!$AE$4), 0)), "")</f>
        <v>0.71292821961608388</v>
      </c>
      <c r="AJ16" s="9" cm="1">
        <f t="array" aca="1" ref="AJ16" ca="1">IFERROR(INDEX(INDIRECT("'" &amp; AJ$6 &amp; "'!O:O"), MATCH(1, (INDIRECT("'"&amp; AJ$6 &amp; "'!F:F") =$AE16) * (INDIRECT("'" &amp; AJ$6 &amp; "'!E:E") = Tables!$AE$4), 0)), "")</f>
        <v>0.81920111634397352</v>
      </c>
      <c r="AK16" s="9" cm="1">
        <f t="array" aca="1" ref="AK16" ca="1">IFERROR(INDEX(INDIRECT("'" &amp; AK$6 &amp; "'!O:O"), MATCH(1, (INDIRECT("'"&amp; AK$6 &amp; "'!F:F") =$AE16) * (INDIRECT("'" &amp; AK$6 &amp; "'!E:E") = Tables!$AE$4), 0)), "")</f>
        <v>29.780952380952368</v>
      </c>
      <c r="AL16" s="9" cm="1">
        <f t="array" aca="1" ref="AL16" ca="1">IFERROR(INDEX(INDIRECT("'" &amp; AL$6 &amp; "'!O:O"), MATCH(1, (INDIRECT("'"&amp; AL$6 &amp; "'!F:F") =$AE16) * (INDIRECT("'" &amp; AL$6 &amp; "'!E:E") = Tables!$AE$4), 0)), "")</f>
        <v>103.0209020870882</v>
      </c>
      <c r="AM16" s="103" cm="1">
        <f t="array" aca="1" ref="AM16" ca="1">IFERROR(INDEX(INDIRECT("'" &amp; AM$6 &amp; "'!O:O"), MATCH(1, (INDIRECT("'"&amp; AM$6 &amp; "'!F:F") =$AE16) * (INDIRECT("'" &amp; AM$6 &amp; "'!E:E") = Tables!$AE$4), 0)), "")</f>
        <v>7.2957142857142854</v>
      </c>
      <c r="AN16" s="105">
        <f>IFERROR(INDEX('Date Key'!$I$25:$I$42, MATCH(AE16, 'Date Key'!$A$25:$A$42, 0)), "")</f>
        <v>145.3240909090909</v>
      </c>
      <c r="AO16" s="106">
        <f t="shared" ca="1" si="3"/>
        <v>3.613686748797734E-6</v>
      </c>
      <c r="AP16" s="108">
        <f t="shared" ca="1" si="4"/>
        <v>5.2037089182687373</v>
      </c>
    </row>
    <row r="17" spans="1:63" x14ac:dyDescent="0.35">
      <c r="A17" s="6">
        <v>11</v>
      </c>
      <c r="B17" s="9" cm="1">
        <f t="array" aca="1" ref="B17" ca="1">IFERROR(INDEX(INDIRECT("'" &amp; B$6 &amp; "'!O:O"), MATCH(1, (INDIRECT("'"&amp; B$6 &amp; "'!F:F") =$L68) * (INDIRECT("'" &amp; B$6 &amp; "'!E:E") = Tables!$A$4), 0)), "")</f>
        <v>0.50198959289868383</v>
      </c>
      <c r="C17" s="9" cm="1">
        <f t="array" aca="1" ref="C17" ca="1">IFERROR(INDEX(INDIRECT("'" &amp; C$6 &amp; "'!O:O"), MATCH(1, (INDIRECT("'"&amp; C$6 &amp; "'!F:F") =$L68) * (INDIRECT("'" &amp; C$6 &amp; "'!E:E") = Tables!$A$4), 0)), "")</f>
        <v>0.10397495040275354</v>
      </c>
      <c r="D17" s="9" cm="1">
        <f t="array" aca="1" ref="D17" ca="1">IFERROR(INDEX(INDIRECT("'" &amp; D$6 &amp; "'!O:O"), MATCH(1, (INDIRECT("'"&amp; D$6 &amp; "'!F:F") =$L68) * (INDIRECT("'" &amp; D$6 &amp; "'!E:E") = Tables!$A$4), 0)), "")</f>
        <v>0.96046111841439974</v>
      </c>
      <c r="E17" s="9" cm="1">
        <f t="array" aca="1" ref="E17" ca="1">IFERROR(INDEX(INDIRECT("'" &amp; E$6 &amp; "'!O:O"), MATCH(1, (INDIRECT("'"&amp; E$6 &amp; "'!F:F") =$L68) * (INDIRECT("'" &amp; E$6 &amp; "'!E:E") = Tables!$A$4), 0)), "")</f>
        <v>1.566425661715837</v>
      </c>
      <c r="F17" s="9" cm="1">
        <f t="array" aca="1" ref="F17" ca="1">IFERROR(INDEX(INDIRECT("'" &amp; F$6 &amp; "'!O:O"), MATCH(1, (INDIRECT("'"&amp; F$6 &amp; "'!F:F") =$L68) * (INDIRECT("'" &amp; F$6 &amp; "'!E:E") = Tables!$A$4), 0)), "")</f>
        <v>1.3595150880865166</v>
      </c>
      <c r="G17" s="9" cm="1">
        <f t="array" aca="1" ref="G17" ca="1">IFERROR(INDEX(INDIRECT("'" &amp; G$6 &amp; "'!O:O"), MATCH(1, (INDIRECT("'"&amp; G$6 &amp; "'!F:F") =$L68) * (INDIRECT("'" &amp; G$6 &amp; "'!E:E") = Tables!$A$4), 0)), "")</f>
        <v>24.019047619047608</v>
      </c>
      <c r="H17" s="9" cm="1">
        <f t="array" aca="1" ref="H17" ca="1">IFERROR(INDEX(INDIRECT("'" &amp; H$6 &amp; "'!O:O"), MATCH(1, (INDIRECT("'"&amp; H$6 &amp; "'!F:F") =$L68) * (INDIRECT("'" &amp; H$6 &amp; "'!E:E") = Tables!$A$4), 0)), "")</f>
        <v>119.46025338882482</v>
      </c>
      <c r="I17" s="103" cm="1">
        <f t="array" aca="1" ref="I17" ca="1">IFERROR(INDEX(INDIRECT("'" &amp; I$6 &amp; "'!O:O"), MATCH(1, (INDIRECT("'"&amp; I$6 &amp; "'!F:F") =$L68) * (INDIRECT("'" &amp; I$6 &amp; "'!E:E") = Tables!$A$4), 0)), "")</f>
        <v>8.0971428571428579</v>
      </c>
      <c r="J17" s="105">
        <f>IFERROR(INDEX('Date Key'!$H$25:$H$42, MATCH(A17, 'Date Key'!$A$25:$A$42, 0)), "")</f>
        <v>145.3240909090909</v>
      </c>
      <c r="K17" s="106">
        <f t="shared" ca="1" si="5"/>
        <v>1.0778843699739585E-5</v>
      </c>
      <c r="L17" s="108">
        <f t="shared" ca="1" si="0"/>
        <v>15.521534927625003</v>
      </c>
      <c r="M17" s="106">
        <f t="shared" ca="1" si="1"/>
        <v>1.0778843699739585E-5</v>
      </c>
      <c r="N17" s="108">
        <f t="shared" ca="1" si="2"/>
        <v>15.521534927625003</v>
      </c>
      <c r="P17" s="6">
        <v>11</v>
      </c>
      <c r="Q17" s="9" cm="1">
        <f t="array" aca="1" ref="Q17" ca="1">IFERROR(INDEX(INDIRECT("'" &amp; Q$6 &amp; "'!O:O"), MATCH(1, (INDIRECT("'"&amp; Q$6 &amp; "'!F:F") =$P17) * (INDIRECT("'" &amp; Q$6 &amp; "'!E:E") = Tables!$P$4), 0)), "")</f>
        <v>0.18365472910927455</v>
      </c>
      <c r="R17" s="9" cm="1">
        <f t="array" aca="1" ref="R17" ca="1">IFERROR(INDEX(INDIRECT("'" &amp; R$6 &amp; "'!O:O"), MATCH(1, (INDIRECT("'"&amp; R$6 &amp; "'!F:F") =$P17) * (INDIRECT("'" &amp; R$6 &amp; "'!E:E") = Tables!$P$4), 0)), "")</f>
        <v>0.12978942084757511</v>
      </c>
      <c r="S17" s="9" cm="1">
        <f t="array" aca="1" ref="S17" ca="1">IFERROR(INDEX(INDIRECT("'" &amp; S$6 &amp; "'!O:O"), MATCH(1, (INDIRECT("'"&amp; S$6 &amp; "'!F:F") =$P17) * (INDIRECT("'" &amp; S$6 &amp; "'!E:E") = Tables!$P$4), 0)), "")</f>
        <v>0.17534634442309635</v>
      </c>
      <c r="T17" s="9" cm="1">
        <f t="array" aca="1" ref="T17" ca="1">IFERROR(INDEX(INDIRECT("'" &amp; T$6 &amp; "'!O:O"), MATCH(1, (INDIRECT("'"&amp; T$6 &amp; "'!F:F") =$P17) * (INDIRECT("'" &amp; T$6 &amp; "'!E:E") = Tables!$P$4), 0)), "")</f>
        <v>0.48879049437994609</v>
      </c>
      <c r="U17" s="9" cm="1">
        <f t="array" aca="1" ref="U17" ca="1">IFERROR(INDEX(INDIRECT("'" &amp; U$6 &amp; "'!O:O"), MATCH(1, (INDIRECT("'"&amp; U$6 &amp; "'!F:F") =$P17) * (INDIRECT("'" &amp; U$6 &amp; "'!E:E") = Tables!$P$4), 0)), "")</f>
        <v>0.65307866736438158</v>
      </c>
      <c r="V17" s="9" cm="1">
        <f t="array" aca="1" ref="V17" ca="1">IFERROR(INDEX(INDIRECT("'" &amp; V$6 &amp; "'!O:O"), MATCH(1, (INDIRECT("'"&amp; V$6 &amp; "'!F:F") =$P17) * (INDIRECT("'" &amp; V$6 &amp; "'!E:E") = Tables!$P$4), 0)), "")</f>
        <v>17.447619047619042</v>
      </c>
      <c r="W17" s="103" cm="1">
        <f t="array" aca="1" ref="W17" ca="1">IFERROR(INDEX(INDIRECT("'" &amp; W$6 &amp; "'!O:O"), MATCH(1, (INDIRECT("'"&amp; W$6 &amp; "'!F:F") =$P17) * (INDIRECT("'" &amp; W$6 &amp; "'!E:E") = Tables!$P$4), 0)), "")</f>
        <v>123.84775777632922</v>
      </c>
      <c r="X17" s="103" cm="1">
        <f t="array" aca="1" ref="X17" ca="1">IFERROR(INDEX(INDIRECT("'" &amp; X$6 &amp; "'!O:O"), MATCH(1, (INDIRECT("'"&amp; X$6 &amp; "'!F:F") =$P17) * (INDIRECT("'" &amp; X$6 &amp; "'!E:E") = Tables!$P$4), 0)), "")</f>
        <v>7.3185714285714294</v>
      </c>
      <c r="Y17" s="105">
        <f>IFERROR(INDEX('Date Key'!$H$25:$H$42, MATCH(P17, 'Date Key'!$A$25:$A$42, 0)), "")</f>
        <v>145.3240909090909</v>
      </c>
      <c r="Z17" s="106">
        <f t="shared" ca="1" si="6"/>
        <v>7.4153924555428147E-6</v>
      </c>
      <c r="AA17" s="108">
        <f t="shared" ca="1" si="7"/>
        <v>10.678165135981654</v>
      </c>
      <c r="AB17" s="109"/>
      <c r="AC17" s="109"/>
      <c r="AE17" s="6">
        <v>11</v>
      </c>
      <c r="AF17" s="9" cm="1">
        <f t="array" aca="1" ref="AF17" ca="1">IFERROR(INDEX(INDIRECT("'" &amp; AF$6 &amp; "'!O:O"), MATCH(1, (INDIRECT("'"&amp; AF$6 &amp; "'!F:F") =$AE17) * (INDIRECT("'" &amp; AF$6 &amp; "'!E:E") = Tables!$AE$4), 0)), "")</f>
        <v>0.56014692378328745</v>
      </c>
      <c r="AG17" s="9" cm="1">
        <f t="array" aca="1" ref="AG17" ca="1">IFERROR(INDEX(INDIRECT("'" &amp; AG$6 &amp; "'!O:O"), MATCH(1, (INDIRECT("'"&amp; AG$6 &amp; "'!F:F") =$AE17) * (INDIRECT("'" &amp; AG$6 &amp; "'!E:E") = Tables!$AE$4), 0)), "")</f>
        <v>9.6804264168080884E-2</v>
      </c>
      <c r="AH17" s="9" cm="1">
        <f t="array" aca="1" ref="AH17" ca="1">IFERROR(INDEX(INDIRECT("'" &amp; AH$6 &amp; "'!O:O"), MATCH(1, (INDIRECT("'"&amp; AH$6 &amp; "'!F:F") =$AE17) * (INDIRECT("'" &amp; AH$6 &amp; "'!E:E") = Tables!$AE$4), 0)), "")</f>
        <v>0.42896147234300736</v>
      </c>
      <c r="AI17" s="9" cm="1">
        <f t="array" aca="1" ref="AI17" ca="1">IFERROR(INDEX(INDIRECT("'" &amp; AI$6 &amp; "'!O:O"), MATCH(1, (INDIRECT("'"&amp; AI$6 &amp; "'!F:F") =$AE17) * (INDIRECT("'" &amp; AI$6 &amp; "'!E:E") = Tables!$AE$4), 0)), "")</f>
        <v>1.0859126602943758</v>
      </c>
      <c r="AJ17" s="9" cm="1">
        <f t="array" aca="1" ref="AJ17" ca="1">IFERROR(INDEX(INDIRECT("'" &amp; AJ$6 &amp; "'!O:O"), MATCH(1, (INDIRECT("'"&amp; AJ$6 &amp; "'!F:F") =$AE17) * (INDIRECT("'" &amp; AJ$6 &amp; "'!E:E") = Tables!$AE$4), 0)), "")</f>
        <v>0.93042037327751614</v>
      </c>
      <c r="AK17" s="9" cm="1">
        <f t="array" aca="1" ref="AK17" ca="1">IFERROR(INDEX(INDIRECT("'" &amp; AK$6 &amp; "'!O:O"), MATCH(1, (INDIRECT("'"&amp; AK$6 &amp; "'!F:F") =$AE17) * (INDIRECT("'" &amp; AK$6 &amp; "'!E:E") = Tables!$AE$4), 0)), "")</f>
        <v>18.304761904761904</v>
      </c>
      <c r="AL17" s="9" cm="1">
        <f t="array" aca="1" ref="AL17" ca="1">IFERROR(INDEX(INDIRECT("'" &amp; AL$6 &amp; "'!O:O"), MATCH(1, (INDIRECT("'"&amp; AL$6 &amp; "'!F:F") =$AE17) * (INDIRECT("'" &amp; AL$6 &amp; "'!E:E") = Tables!$AE$4), 0)), "")</f>
        <v>126.36374630685297</v>
      </c>
      <c r="AM17" s="103" cm="1">
        <f t="array" aca="1" ref="AM17" ca="1">IFERROR(INDEX(INDIRECT("'" &amp; AM$6 &amp; "'!O:O"), MATCH(1, (INDIRECT("'"&amp; AM$6 &amp; "'!F:F") =$AE17) * (INDIRECT("'" &amp; AM$6 &amp; "'!E:E") = Tables!$AE$4), 0)), "")</f>
        <v>7.3642857142857139</v>
      </c>
      <c r="AN17" s="105">
        <f>IFERROR(INDEX('Date Key'!$I$25:$I$42, MATCH(AE17, 'Date Key'!$A$25:$A$42, 0)), "")</f>
        <v>145.3240909090909</v>
      </c>
      <c r="AO17" s="106">
        <f t="shared" ca="1" si="3"/>
        <v>3.3064923951394361E-6</v>
      </c>
      <c r="AP17" s="108">
        <f t="shared" ca="1" si="4"/>
        <v>4.7613490490007884</v>
      </c>
    </row>
    <row r="18" spans="1:63" x14ac:dyDescent="0.35">
      <c r="A18" s="6">
        <v>12</v>
      </c>
      <c r="B18" s="9" cm="1">
        <f t="array" aca="1" ref="B18" ca="1">IFERROR(INDEX(INDIRECT("'" &amp; B$6 &amp; "'!O:O"), MATCH(1, (INDIRECT("'"&amp; B$6 &amp; "'!F:F") =$L69) * (INDIRECT("'" &amp; B$6 &amp; "'!E:E") = Tables!$A$4), 0)), "")</f>
        <v>0.4775022956841139</v>
      </c>
      <c r="C18" s="9" cm="1">
        <f t="array" aca="1" ref="C18" ca="1">IFERROR(INDEX(INDIRECT("'" &amp; C$6 &amp; "'!O:O"), MATCH(1, (INDIRECT("'"&amp; C$6 &amp; "'!F:F") =$L69) * (INDIRECT("'" &amp; C$6 &amp; "'!E:E") = Tables!$A$4), 0)), "")</f>
        <v>6.3959755659360421E-2</v>
      </c>
      <c r="D18" s="9" cm="1">
        <f t="array" aca="1" ref="D18" ca="1">IFERROR(INDEX(INDIRECT("'" &amp; D$6 &amp; "'!O:O"), MATCH(1, (INDIRECT("'"&amp; D$6 &amp; "'!F:F") =$L69) * (INDIRECT("'" &amp; D$6 &amp; "'!E:E") = Tables!$A$4), 0)), "")</f>
        <v>1.067874224076524</v>
      </c>
      <c r="E18" s="9" cm="1">
        <f t="array" aca="1" ref="E18" ca="1">IFERROR(INDEX(INDIRECT("'" &amp; E$6 &amp; "'!O:O"), MATCH(1, (INDIRECT("'"&amp; E$6 &amp; "'!F:F") =$L69) * (INDIRECT("'" &amp; E$6 &amp; "'!E:E") = Tables!$A$4), 0)), "")</f>
        <v>1.6093362754199985</v>
      </c>
      <c r="F18" s="9" cm="1">
        <f t="array" aca="1" ref="F18" ca="1">IFERROR(INDEX(INDIRECT("'" &amp; F$6 &amp; "'!O:O"), MATCH(1, (INDIRECT("'"&amp; F$6 &amp; "'!F:F") =$L69) * (INDIRECT("'" &amp; F$6 &amp; "'!E:E") = Tables!$A$4), 0)), "")</f>
        <v>1.37580673294959</v>
      </c>
      <c r="G18" s="9" cm="1">
        <f t="array" aca="1" ref="G18" ca="1">IFERROR(INDEX(INDIRECT("'" &amp; G$6 &amp; "'!O:O"), MATCH(1, (INDIRECT("'"&amp; G$6 &amp; "'!F:F") =$L69) * (INDIRECT("'" &amp; G$6 &amp; "'!E:E") = Tables!$A$4), 0)), "")</f>
        <v>34.019047619047605</v>
      </c>
      <c r="H18" s="9" cm="1">
        <f t="array" aca="1" ref="H18" ca="1">IFERROR(INDEX(INDIRECT("'" &amp; H$6 &amp; "'!O:O"), MATCH(1, (INDIRECT("'"&amp; H$6 &amp; "'!F:F") =$L69) * (INDIRECT("'" &amp; H$6 &amp; "'!E:E") = Tables!$A$4), 0)), "")</f>
        <v>123.82164167878454</v>
      </c>
      <c r="I18" s="103" cm="1">
        <f t="array" aca="1" ref="I18" ca="1">IFERROR(INDEX(INDIRECT("'" &amp; I$6 &amp; "'!O:O"), MATCH(1, (INDIRECT("'"&amp; I$6 &amp; "'!F:F") =$L69) * (INDIRECT("'" &amp; I$6 &amp; "'!E:E") = Tables!$A$4), 0)), "")</f>
        <v>7.9714285714285706</v>
      </c>
      <c r="J18" s="105">
        <f>IFERROR(INDEX('Date Key'!$H$25:$H$42, MATCH(A18, 'Date Key'!$A$25:$A$42, 0)), "")</f>
        <v>145.3240909090909</v>
      </c>
      <c r="K18" s="106">
        <f t="shared" ca="1" si="5"/>
        <v>1.1074118993985221E-5</v>
      </c>
      <c r="L18" s="108">
        <f t="shared" ca="1" si="0"/>
        <v>15.94673135133872</v>
      </c>
      <c r="M18" s="106">
        <f t="shared" ca="1" si="1"/>
        <v>1.1074118993985221E-5</v>
      </c>
      <c r="N18" s="108">
        <f t="shared" ca="1" si="2"/>
        <v>15.94673135133872</v>
      </c>
      <c r="P18" s="6">
        <v>12</v>
      </c>
      <c r="Q18" s="9" cm="1">
        <f t="array" aca="1" ref="Q18" ca="1">IFERROR(INDEX(INDIRECT("'" &amp; Q$6 &amp; "'!O:O"), MATCH(1, (INDIRECT("'"&amp; Q$6 &amp; "'!F:F") =$P18) * (INDIRECT("'" &amp; Q$6 &amp; "'!E:E") = Tables!$P$4), 0)), "")</f>
        <v>0.13161922252831343</v>
      </c>
      <c r="R18" s="9" cm="1">
        <f t="array" aca="1" ref="R18" ca="1">IFERROR(INDEX(INDIRECT("'" &amp; R$6 &amp; "'!O:O"), MATCH(1, (INDIRECT("'"&amp; R$6 &amp; "'!F:F") =$P18) * (INDIRECT("'" &amp; R$6 &amp; "'!E:E") = Tables!$P$4), 0)), "")</f>
        <v>0.10923463887890768</v>
      </c>
      <c r="S18" s="9" cm="1">
        <f t="array" aca="1" ref="S18" ca="1">IFERROR(INDEX(INDIRECT("'" &amp; S$6 &amp; "'!O:O"), MATCH(1, (INDIRECT("'"&amp; S$6 &amp; "'!F:F") =$P18) * (INDIRECT("'" &amp; S$6 &amp; "'!E:E") = Tables!$P$4), 0)), "")</f>
        <v>0.12394423527017399</v>
      </c>
      <c r="T18" s="9" cm="1">
        <f t="array" aca="1" ref="T18" ca="1">IFERROR(INDEX(INDIRECT("'" &amp; T$6 &amp; "'!O:O"), MATCH(1, (INDIRECT("'"&amp; T$6 &amp; "'!F:F") =$P18) * (INDIRECT("'" &amp; T$6 &amp; "'!E:E") = Tables!$P$4), 0)), "")</f>
        <v>0.36479809667739505</v>
      </c>
      <c r="U18" s="9" cm="1">
        <f t="array" aca="1" ref="U18" ca="1">IFERROR(INDEX(INDIRECT("'" &amp; U$6 &amp; "'!O:O"), MATCH(1, (INDIRECT("'"&amp; U$6 &amp; "'!F:F") =$P18) * (INDIRECT("'" &amp; U$6 &amp; "'!E:E") = Tables!$P$4), 0)), "")</f>
        <v>0.80542473399616255</v>
      </c>
      <c r="V18" s="9" cm="1">
        <f t="array" aca="1" ref="V18" ca="1">IFERROR(INDEX(INDIRECT("'" &amp; V$6 &amp; "'!O:O"), MATCH(1, (INDIRECT("'"&amp; V$6 &amp; "'!F:F") =$P18) * (INDIRECT("'" &amp; V$6 &amp; "'!E:E") = Tables!$P$4), 0)), "")</f>
        <v>22.304761904761897</v>
      </c>
      <c r="W18" s="103" cm="1">
        <f t="array" aca="1" ref="W18" ca="1">IFERROR(INDEX(INDIRECT("'" &amp; W$6 &amp; "'!O:O"), MATCH(1, (INDIRECT("'"&amp; W$6 &amp; "'!F:F") =$P18) * (INDIRECT("'" &amp; W$6 &amp; "'!E:E") = Tables!$P$4), 0)), "")</f>
        <v>126.69441240869813</v>
      </c>
      <c r="X18" s="103" cm="1">
        <f t="array" aca="1" ref="X18" ca="1">IFERROR(INDEX(INDIRECT("'" &amp; X$6 &amp; "'!O:O"), MATCH(1, (INDIRECT("'"&amp; X$6 &amp; "'!F:F") =$P18) * (INDIRECT("'" &amp; X$6 &amp; "'!E:E") = Tables!$P$4), 0)), "")</f>
        <v>7.1328571428571426</v>
      </c>
      <c r="Y18" s="105">
        <f>IFERROR(INDEX('Date Key'!$H$25:$H$42, MATCH(P18, 'Date Key'!$A$25:$A$42, 0)), "")</f>
        <v>145.3240909090909</v>
      </c>
      <c r="Z18" s="106">
        <f t="shared" ca="1" si="6"/>
        <v>8.5638807093666116E-6</v>
      </c>
      <c r="AA18" s="108">
        <f t="shared" ca="1" si="7"/>
        <v>12.33198822148792</v>
      </c>
      <c r="AB18" s="109"/>
      <c r="AC18" s="109"/>
      <c r="AE18" s="6">
        <v>12</v>
      </c>
      <c r="AF18" s="9" cm="1">
        <f t="array" aca="1" ref="AF18" ca="1">IFERROR(INDEX(INDIRECT("'" &amp; AF$6 &amp; "'!O:O"), MATCH(1, (INDIRECT("'"&amp; AF$6 &amp; "'!F:F") =$AE18) * (INDIRECT("'" &amp; AF$6 &amp; "'!E:E") = Tables!$AE$4), 0)), "")</f>
        <v>0.14692378328741967</v>
      </c>
      <c r="AG18" s="9" cm="1">
        <f t="array" aca="1" ref="AG18" ca="1">IFERROR(INDEX(INDIRECT("'" &amp; AG$6 &amp; "'!O:O"), MATCH(1, (INDIRECT("'"&amp; AG$6 &amp; "'!F:F") =$AE18) * (INDIRECT("'" &amp; AG$6 &amp; "'!E:E") = Tables!$AE$4), 0)), "")</f>
        <v>3.3776500179662231E-2</v>
      </c>
      <c r="AH18" s="9" cm="1">
        <f t="array" aca="1" ref="AH18" ca="1">IFERROR(INDEX(INDIRECT("'" &amp; AH$6 &amp; "'!O:O"), MATCH(1, (INDIRECT("'"&amp; AH$6 &amp; "'!F:F") =$AE18) * (INDIRECT("'" &amp; AH$6 &amp; "'!E:E") = Tables!$AE$4), 0)), "")</f>
        <v>0.15141955835962145</v>
      </c>
      <c r="AI18" s="9" cm="1">
        <f t="array" aca="1" ref="AI18" ca="1">IFERROR(INDEX(INDIRECT("'" &amp; AI$6 &amp; "'!O:O"), MATCH(1, (INDIRECT("'"&amp; AI$6 &amp; "'!F:F") =$AE18) * (INDIRECT("'" &amp; AI$6 &amp; "'!E:E") = Tables!$AE$4), 0)), "")</f>
        <v>0.3321198418267034</v>
      </c>
      <c r="AJ18" s="9" cm="1">
        <f t="array" aca="1" ref="AJ18" ca="1">IFERROR(INDEX(INDIRECT("'" &amp; AJ$6 &amp; "'!O:O"), MATCH(1, (INDIRECT("'"&amp; AJ$6 &amp; "'!F:F") =$AE18) * (INDIRECT("'" &amp; AJ$6 &amp; "'!E:E") = Tables!$AE$4), 0)), "")</f>
        <v>1.8022850165707307</v>
      </c>
      <c r="AK18" s="9" cm="1">
        <f t="array" aca="1" ref="AK18" ca="1">IFERROR(INDEX(INDIRECT("'" &amp; AK$6 &amp; "'!O:O"), MATCH(1, (INDIRECT("'"&amp; AK$6 &amp; "'!F:F") =$AE18) * (INDIRECT("'" &amp; AK$6 &amp; "'!E:E") = Tables!$AE$4), 0)), "")</f>
        <v>25.304761904761897</v>
      </c>
      <c r="AL18" s="9" cm="1">
        <f t="array" aca="1" ref="AL18" ca="1">IFERROR(INDEX(INDIRECT("'" &amp; AL$6 &amp; "'!O:O"), MATCH(1, (INDIRECT("'"&amp; AL$6 &amp; "'!F:F") =$AE18) * (INDIRECT("'" &amp; AL$6 &amp; "'!E:E") = Tables!$AE$4), 0)), "")</f>
        <v>133.45268679655058</v>
      </c>
      <c r="AM18" s="103" cm="1">
        <f t="array" aca="1" ref="AM18" ca="1">IFERROR(INDEX(INDIRECT("'" &amp; AM$6 &amp; "'!O:O"), MATCH(1, (INDIRECT("'"&amp; AM$6 &amp; "'!F:F") =$AE18) * (INDIRECT("'" &amp; AM$6 &amp; "'!E:E") = Tables!$AE$4), 0)), "")</f>
        <v>7.1642857142857137</v>
      </c>
      <c r="AN18" s="105">
        <f>IFERROR(INDEX('Date Key'!$I$25:$I$42, MATCH(AE18, 'Date Key'!$A$25:$A$42, 0)), "")</f>
        <v>145.3240909090909</v>
      </c>
      <c r="AO18" s="106">
        <f t="shared" ca="1" si="3"/>
        <v>8.7887453869728473E-6</v>
      </c>
      <c r="AP18" s="108">
        <f t="shared" ca="1" si="4"/>
        <v>12.655793357240899</v>
      </c>
    </row>
    <row r="19" spans="1:63" x14ac:dyDescent="0.35">
      <c r="A19" s="6">
        <v>13</v>
      </c>
      <c r="B19" s="9" cm="1">
        <f t="array" aca="1" ref="B19" ca="1">IFERROR(INDEX(INDIRECT("'" &amp; B$6 &amp; "'!O:O"), MATCH(1, (INDIRECT("'"&amp; B$6 &amp; "'!F:F") =$L70) * (INDIRECT("'" &amp; B$6 &amp; "'!E:E") = Tables!$A$4), 0)), "")</f>
        <v>0.60346001907097124</v>
      </c>
      <c r="C19" s="9" cm="1">
        <f t="array" aca="1" ref="C19" ca="1">IFERROR(INDEX(INDIRECT("'" &amp; C$6 &amp; "'!O:O"), MATCH(1, (INDIRECT("'"&amp; C$6 &amp; "'!F:F") =$L70) * (INDIRECT("'" &amp; C$6 &amp; "'!E:E") = Tables!$A$4), 0)), "")</f>
        <v>4.1460515768816167E-2</v>
      </c>
      <c r="D19" s="9" cm="1">
        <f t="array" aca="1" ref="D19" ca="1">IFERROR(INDEX(INDIRECT("'" &amp; D$6 &amp; "'!O:O"), MATCH(1, (INDIRECT("'"&amp; D$6 &amp; "'!F:F") =$L70) * (INDIRECT("'" &amp; D$6 &amp; "'!E:E") = Tables!$A$4), 0)), "")</f>
        <v>2.2270949657526509</v>
      </c>
      <c r="E19" s="9" cm="1">
        <f t="array" aca="1" ref="E19" ca="1">IFERROR(INDEX(INDIRECT("'" &amp; E$6 &amp; "'!O:O"), MATCH(1, (INDIRECT("'"&amp; E$6 &amp; "'!F:F") =$L70) * (INDIRECT("'" &amp; E$6 &amp; "'!E:E") = Tables!$A$4), 0)), "")</f>
        <v>2.8720155005924384</v>
      </c>
      <c r="F19" s="9" cm="1">
        <f t="array" aca="1" ref="F19" ca="1">IFERROR(INDEX(INDIRECT("'" &amp; F$6 &amp; "'!O:O"), MATCH(1, (INDIRECT("'"&amp; F$6 &amp; "'!F:F") =$L70) * (INDIRECT("'" &amp; F$6 &amp; "'!E:E") = Tables!$A$4), 0)), "")</f>
        <v>7.1515785801500101E-2</v>
      </c>
      <c r="G19" s="9" cm="1">
        <f t="array" aca="1" ref="G19" ca="1">IFERROR(INDEX(INDIRECT("'" &amp; G$6 &amp; "'!O:O"), MATCH(1, (INDIRECT("'"&amp; G$6 &amp; "'!F:F") =$L70) * (INDIRECT("'" &amp; G$6 &amp; "'!E:E") = Tables!$A$4), 0)), "")</f>
        <v>31.733333333333317</v>
      </c>
      <c r="H19" s="9" cm="1">
        <f t="array" aca="1" ref="H19" ca="1">IFERROR(INDEX(INDIRECT("'" &amp; H$6 &amp; "'!O:O"), MATCH(1, (INDIRECT("'"&amp; H$6 &amp; "'!F:F") =$L70) * (INDIRECT("'" &amp; H$6 &amp; "'!E:E") = Tables!$A$4), 0)), "")</f>
        <v>96.325357603662979</v>
      </c>
      <c r="I19" s="103" cm="1">
        <f t="array" aca="1" ref="I19" ca="1">IFERROR(INDEX(INDIRECT("'" &amp; I$6 &amp; "'!O:O"), MATCH(1, (INDIRECT("'"&amp; I$6 &amp; "'!F:F") =$L70) * (INDIRECT("'" &amp; I$6 &amp; "'!E:E") = Tables!$A$4), 0)), "")</f>
        <v>7.2314285714285713</v>
      </c>
      <c r="J19" s="105">
        <f>IFERROR(INDEX('Date Key'!$H$25:$H$42, MATCH(A19, 'Date Key'!$A$25:$A$42, 0)), "")</f>
        <v>99.335454545454553</v>
      </c>
      <c r="K19" s="106">
        <f t="shared" ca="1" si="5"/>
        <v>2.8912290317031195E-5</v>
      </c>
      <c r="L19" s="108">
        <f t="shared" ca="1" si="0"/>
        <v>41.633698056524921</v>
      </c>
      <c r="M19" s="106">
        <f t="shared" ca="1" si="1"/>
        <v>2.8912290317031195E-5</v>
      </c>
      <c r="N19" s="108">
        <f t="shared" ca="1" si="2"/>
        <v>41.633698056524921</v>
      </c>
      <c r="P19" s="6">
        <v>13</v>
      </c>
      <c r="Q19" s="9" cm="1">
        <f t="array" aca="1" ref="Q19" ca="1">IFERROR(INDEX(INDIRECT("'" &amp; Q$6 &amp; "'!O:O"), MATCH(1, (INDIRECT("'"&amp; Q$6 &amp; "'!F:F") =$P19) * (INDIRECT("'" &amp; Q$6 &amp; "'!E:E") = Tables!$P$4), 0)), "")</f>
        <v>0.54352268083367383</v>
      </c>
      <c r="R19" s="9" cm="1">
        <f t="array" aca="1" ref="R19" ca="1">IFERROR(INDEX(INDIRECT("'" &amp; R$6 &amp; "'!O:O"), MATCH(1, (INDIRECT("'"&amp; R$6 &amp; "'!F:F") =$P19) * (INDIRECT("'" &amp; R$6 &amp; "'!E:E") = Tables!$P$4), 0)), "")</f>
        <v>0.18823074159042541</v>
      </c>
      <c r="S19" s="9" cm="1">
        <f t="array" aca="1" ref="S19" ca="1">IFERROR(INDEX(INDIRECT("'" &amp; S$6 &amp; "'!O:O"), MATCH(1, (INDIRECT("'"&amp; S$6 &amp; "'!F:F") =$P19) * (INDIRECT("'" &amp; S$6 &amp; "'!E:E") = Tables!$P$4), 0)), "")</f>
        <v>1.1630535524560888</v>
      </c>
      <c r="T19" s="9" cm="1">
        <f t="array" aca="1" ref="T19" ca="1">IFERROR(INDEX(INDIRECT("'" &amp; T$6 &amp; "'!O:O"), MATCH(1, (INDIRECT("'"&amp; T$6 &amp; "'!F:F") =$P19) * (INDIRECT("'" &amp; T$6 &amp; "'!E:E") = Tables!$P$4), 0)), "")</f>
        <v>1.8948069748801879</v>
      </c>
      <c r="U19" s="9" cm="1">
        <f t="array" aca="1" ref="U19" ca="1">IFERROR(INDEX(INDIRECT("'" &amp; U$6 &amp; "'!O:O"), MATCH(1, (INDIRECT("'"&amp; U$6 &amp; "'!F:F") =$P19) * (INDIRECT("'" &amp; U$6 &amp; "'!E:E") = Tables!$P$4), 0)), "")</f>
        <v>0.2005930577359149</v>
      </c>
      <c r="V19" s="9" cm="1">
        <f t="array" aca="1" ref="V19" ca="1">IFERROR(INDEX(INDIRECT("'" &amp; V$6 &amp; "'!O:O"), MATCH(1, (INDIRECT("'"&amp; V$6 &amp; "'!F:F") =$P19) * (INDIRECT("'" &amp; V$6 &amp; "'!E:E") = Tables!$P$4), 0)), "")</f>
        <v>35.209523809523795</v>
      </c>
      <c r="W19" s="103" cm="1">
        <f t="array" aca="1" ref="W19" ca="1">IFERROR(INDEX(INDIRECT("'" &amp; W$6 &amp; "'!O:O"), MATCH(1, (INDIRECT("'"&amp; W$6 &amp; "'!F:F") =$P19) * (INDIRECT("'" &amp; W$6 &amp; "'!E:E") = Tables!$P$4), 0)), "")</f>
        <v>125.86346147773422</v>
      </c>
      <c r="X19" s="103" cm="1">
        <f t="array" aca="1" ref="X19" ca="1">IFERROR(INDEX(INDIRECT("'" &amp; X$6 &amp; "'!O:O"), MATCH(1, (INDIRECT("'"&amp; X$6 &amp; "'!F:F") =$P19) * (INDIRECT("'" &amp; X$6 &amp; "'!E:E") = Tables!$P$4), 0)), "")</f>
        <v>7.2371428571428575</v>
      </c>
      <c r="Y19" s="105">
        <f>IFERROR(INDEX('Date Key'!$H$25:$H$42, MATCH(P19, 'Date Key'!$A$25:$A$42, 0)), "")</f>
        <v>99.335454545454553</v>
      </c>
      <c r="Z19" s="106">
        <f t="shared" ca="1" si="6"/>
        <v>9.8374596480564069E-6</v>
      </c>
      <c r="AA19" s="108">
        <f t="shared" ca="1" si="7"/>
        <v>14.165941893201225</v>
      </c>
      <c r="AB19" s="109"/>
      <c r="AC19" s="109"/>
      <c r="AE19" s="6">
        <v>13</v>
      </c>
      <c r="AF19" s="9" cm="1">
        <f t="array" aca="1" ref="AF19" ca="1">IFERROR(INDEX(INDIRECT("'" &amp; AF$6 &amp; "'!O:O"), MATCH(1, (INDIRECT("'"&amp; AF$6 &amp; "'!F:F") =$AE19) * (INDIRECT("'" &amp; AF$6 &amp; "'!E:E") = Tables!$AE$4), 0)), "")</f>
        <v>0.42909685328974251</v>
      </c>
      <c r="AG19" s="9" cm="1">
        <f t="array" aca="1" ref="AG19" ca="1">IFERROR(INDEX(INDIRECT("'" &amp; AG$6 &amp; "'!O:O"), MATCH(1, (INDIRECT("'"&amp; AG$6 &amp; "'!F:F") =$AE19) * (INDIRECT("'" &amp; AG$6 &amp; "'!E:E") = Tables!$AE$4), 0)), "")</f>
        <v>6.7166035545482186E-2</v>
      </c>
      <c r="AH19" s="9" cm="1">
        <f t="array" aca="1" ref="AH19" ca="1">IFERROR(INDEX(INDIRECT("'" &amp; AH$6 &amp; "'!O:O"), MATCH(1, (INDIRECT("'"&amp; AH$6 &amp; "'!F:F") =$AE19) * (INDIRECT("'" &amp; AH$6 &amp; "'!E:E") = Tables!$AE$4), 0)), "")</f>
        <v>1.5272283382688701</v>
      </c>
      <c r="AI19" s="9" cm="1">
        <f t="array" aca="1" ref="AI19" ca="1">IFERROR(INDEX(INDIRECT("'" &amp; AI$6 &amp; "'!O:O"), MATCH(1, (INDIRECT("'"&amp; AI$6 &amp; "'!F:F") =$AE19) * (INDIRECT("'" &amp; AI$6 &amp; "'!E:E") = Tables!$AE$4), 0)), "")</f>
        <v>2.0234912271040946</v>
      </c>
      <c r="AJ19" s="9" cm="1">
        <f t="array" aca="1" ref="AJ19" ca="1">IFERROR(INDEX(INDIRECT("'" &amp; AJ$6 &amp; "'!O:O"), MATCH(1, (INDIRECT("'"&amp; AJ$6 &amp; "'!F:F") =$AE19) * (INDIRECT("'" &amp; AJ$6 &amp; "'!E:E") = Tables!$AE$4), 0)), "")</f>
        <v>0.40467469038897608</v>
      </c>
      <c r="AK19" s="9" cm="1">
        <f t="array" aca="1" ref="AK19" ca="1">IFERROR(INDEX(INDIRECT("'" &amp; AK$6 &amp; "'!O:O"), MATCH(1, (INDIRECT("'"&amp; AK$6 &amp; "'!F:F") =$AE19) * (INDIRECT("'" &amp; AK$6 &amp; "'!E:E") = Tables!$AE$4), 0)), "")</f>
        <v>42.209523809523795</v>
      </c>
      <c r="AL19" s="9" cm="1">
        <f t="array" aca="1" ref="AL19" ca="1">IFERROR(INDEX(INDIRECT("'" &amp; AL$6 &amp; "'!O:O"), MATCH(1, (INDIRECT("'"&amp; AL$6 &amp; "'!F:F") =$AE19) * (INDIRECT("'" &amp; AL$6 &amp; "'!E:E") = Tables!$AE$4), 0)), "")</f>
        <v>122.96983448497693</v>
      </c>
      <c r="AM19" s="103" cm="1">
        <f t="array" aca="1" ref="AM19" ca="1">IFERROR(INDEX(INDIRECT("'" &amp; AM$6 &amp; "'!O:O"), MATCH(1, (INDIRECT("'"&amp; AM$6 &amp; "'!F:F") =$AE19) * (INDIRECT("'" &amp; AM$6 &amp; "'!E:E") = Tables!$AE$4), 0)), "")</f>
        <v>7.3828571428571426</v>
      </c>
      <c r="AN19" s="105">
        <f>IFERROR(INDEX('Date Key'!$I$25:$I$42, MATCH(AE19, 'Date Key'!$A$25:$A$42, 0)), "")</f>
        <v>99.335454545454553</v>
      </c>
      <c r="AO19" s="106">
        <f t="shared" ca="1" si="3"/>
        <v>8.5420082625189045E-6</v>
      </c>
      <c r="AP19" s="108">
        <f t="shared" ca="1" si="4"/>
        <v>12.300491898027222</v>
      </c>
    </row>
    <row r="20" spans="1:63" x14ac:dyDescent="0.35">
      <c r="A20" s="6">
        <v>14</v>
      </c>
      <c r="B20" s="9" cm="1">
        <f t="array" aca="1" ref="B20" ca="1">IFERROR(INDEX(INDIRECT("'" &amp; B$6 &amp; "'!O:O"), MATCH(1, (INDIRECT("'"&amp; B$6 &amp; "'!F:F") =$L71) * (INDIRECT("'" &amp; B$6 &amp; "'!E:E") = Tables!$A$4), 0)), "")</f>
        <v>0.12941016210325568</v>
      </c>
      <c r="C20" s="9" cm="1">
        <f t="array" aca="1" ref="C20" ca="1">IFERROR(INDEX(INDIRECT("'" &amp; C$6 &amp; "'!O:O"), MATCH(1, (INDIRECT("'"&amp; C$6 &amp; "'!F:F") =$L71) * (INDIRECT("'" &amp; C$6 &amp; "'!E:E") = Tables!$A$4), 0)), "")</f>
        <v>2.0730257884408087E-2</v>
      </c>
      <c r="D20" s="9" cm="1">
        <f t="array" aca="1" ref="D20" ca="1">IFERROR(INDEX(INDIRECT("'" &amp; D$6 &amp; "'!O:O"), MATCH(1, (INDIRECT("'"&amp; D$6 &amp; "'!F:F") =$L71) * (INDIRECT("'" &amp; D$6 &amp; "'!E:E") = Tables!$A$4), 0)), "")</f>
        <v>2.5044645884666679</v>
      </c>
      <c r="E20" s="9" cm="1">
        <f t="array" aca="1" ref="E20" ca="1">IFERROR(INDEX(INDIRECT("'" &amp; E$6 &amp; "'!O:O"), MATCH(1, (INDIRECT("'"&amp; E$6 &amp; "'!F:F") =$L71) * (INDIRECT("'" &amp; E$6 &amp; "'!E:E") = Tables!$A$4), 0)), "")</f>
        <v>2.654605008454332</v>
      </c>
      <c r="F20" s="9" cm="1">
        <f t="array" aca="1" ref="F20" ca="1">IFERROR(INDEX(INDIRECT("'" &amp; F$6 &amp; "'!O:O"), MATCH(1, (INDIRECT("'"&amp; F$6 &amp; "'!F:F") =$L71) * (INDIRECT("'" &amp; F$6 &amp; "'!E:E") = Tables!$A$4), 0)), "")</f>
        <v>1.6278562707134134</v>
      </c>
      <c r="G20" s="9" cm="1">
        <f t="array" aca="1" ref="G20" ca="1">IFERROR(INDEX(INDIRECT("'" &amp; G$6 &amp; "'!O:O"), MATCH(1, (INDIRECT("'"&amp; G$6 &amp; "'!F:F") =$L71) * (INDIRECT("'" &amp; G$6 &amp; "'!E:E") = Tables!$A$4), 0)), "")</f>
        <v>29.923809523809503</v>
      </c>
      <c r="H20" s="9" cm="1">
        <f t="array" aca="1" ref="H20" ca="1">IFERROR(INDEX(INDIRECT("'" &amp; H$6 &amp; "'!O:O"), MATCH(1, (INDIRECT("'"&amp; H$6 &amp; "'!F:F") =$L71) * (INDIRECT("'" &amp; H$6 &amp; "'!E:E") = Tables!$A$4), 0)), "")</f>
        <v>128.18947115872166</v>
      </c>
      <c r="I20" s="103" cm="1">
        <f t="array" aca="1" ref="I20" ca="1">IFERROR(INDEX(INDIRECT("'" &amp; I$6 &amp; "'!O:O"), MATCH(1, (INDIRECT("'"&amp; I$6 &amp; "'!F:F") =$L71) * (INDIRECT("'" &amp; I$6 &amp; "'!E:E") = Tables!$A$4), 0)), "")</f>
        <v>7.8642857142857139</v>
      </c>
      <c r="J20" s="105">
        <f>IFERROR(INDEX('Date Key'!$H$25:$H$42, MATCH(A20, 'Date Key'!$A$25:$A$42, 0)), "")</f>
        <v>99.335454545454553</v>
      </c>
      <c r="K20" s="106">
        <f t="shared" ca="1" si="5"/>
        <v>2.6723640824934473E-5</v>
      </c>
      <c r="L20" s="108">
        <f ca="1">K20/1000*(10^6)*1440</f>
        <v>38.482042787905641</v>
      </c>
      <c r="M20" s="106">
        <f ca="1">E20/AN20/1000</f>
        <v>2.6723640824934473E-5</v>
      </c>
      <c r="N20" s="108">
        <f t="shared" ca="1" si="2"/>
        <v>38.482042787905641</v>
      </c>
      <c r="P20" s="6">
        <v>14</v>
      </c>
      <c r="Q20" s="9" cm="1">
        <f t="array" aca="1" ref="Q20" ca="1">IFERROR(INDEX(INDIRECT("'" &amp; Q$6 &amp; "'!O:O"), MATCH(1, (INDIRECT("'"&amp; Q$6 &amp; "'!F:F") =$P20) * (INDIRECT("'" &amp; Q$6 &amp; "'!E:E") = Tables!$P$4), 0)), "")</f>
        <v>0.32829314807246973</v>
      </c>
      <c r="R20" s="9" cm="1">
        <f t="array" aca="1" ref="R20" ca="1">IFERROR(INDEX(INDIRECT("'" &amp; R$6 &amp; "'!O:O"), MATCH(1, (INDIRECT("'"&amp; R$6 &amp; "'!F:F") =$P20) * (INDIRECT("'" &amp; R$6 &amp; "'!E:E") = Tables!$P$4), 0)), "")</f>
        <v>0.1807678487520385</v>
      </c>
      <c r="S20" s="9" cm="1">
        <f t="array" aca="1" ref="S20" ca="1">IFERROR(INDEX(INDIRECT("'" &amp; S$6 &amp; "'!O:O"), MATCH(1, (INDIRECT("'"&amp; S$6 &amp; "'!F:F") =$P20) * (INDIRECT("'" &amp; S$6 &amp; "'!E:E") = Tables!$P$4), 0)), "")</f>
        <v>1.1142256482130344</v>
      </c>
      <c r="T20" s="9" cm="1">
        <f t="array" aca="1" ref="T20" ca="1">IFERROR(INDEX(INDIRECT("'" &amp; T$6 &amp; "'!O:O"), MATCH(1, (INDIRECT("'"&amp; T$6 &amp; "'!F:F") =$P20) * (INDIRECT("'" &amp; T$6 &amp; "'!E:E") = Tables!$P$4), 0)), "")</f>
        <v>1.6232866450375429</v>
      </c>
      <c r="U20" s="9" cm="1">
        <f t="array" aca="1" ref="U20" ca="1">IFERROR(INDEX(INDIRECT("'" &amp; U$6 &amp; "'!O:O"), MATCH(1, (INDIRECT("'"&amp; U$6 &amp; "'!F:F") =$P20) * (INDIRECT("'" &amp; U$6 &amp; "'!E:E") = Tables!$P$4), 0)), "")</f>
        <v>0.92490842490842495</v>
      </c>
      <c r="V20" s="9" cm="1">
        <f t="array" aca="1" ref="V20" ca="1">IFERROR(INDEX(INDIRECT("'" &amp; V$6 &amp; "'!O:O"), MATCH(1, (INDIRECT("'"&amp; V$6 &amp; "'!F:F") =$P20) * (INDIRECT("'" &amp; V$6 &amp; "'!E:E") = Tables!$P$4), 0)), "")</f>
        <v>26.876190476190459</v>
      </c>
      <c r="W20" s="103" cm="1">
        <f t="array" aca="1" ref="W20" ca="1">IFERROR(INDEX(INDIRECT("'" &amp; W$6 &amp; "'!O:O"), MATCH(1, (INDIRECT("'"&amp; W$6 &amp; "'!F:F") =$P20) * (INDIRECT("'" &amp; W$6 &amp; "'!E:E") = Tables!$P$4), 0)), "")</f>
        <v>133.1125773615249</v>
      </c>
      <c r="X20" s="103" cm="1">
        <f t="array" aca="1" ref="X20" ca="1">IFERROR(INDEX(INDIRECT("'" &amp; X$6 &amp; "'!O:O"), MATCH(1, (INDIRECT("'"&amp; X$6 &amp; "'!F:F") =$P20) * (INDIRECT("'" &amp; X$6 &amp; "'!E:E") = Tables!$P$4), 0)), "")</f>
        <v>7.1828571428571433</v>
      </c>
      <c r="Y20" s="105">
        <f>IFERROR(INDEX('Date Key'!$H$25:$H$42, MATCH(P20, 'Date Key'!$A$25:$A$42, 0)), "")</f>
        <v>99.335454545454553</v>
      </c>
      <c r="Z20" s="106">
        <f t="shared" ca="1" si="6"/>
        <v>1.0382177925655656E-5</v>
      </c>
      <c r="AA20" s="108">
        <f t="shared" ca="1" si="7"/>
        <v>14.950336212944144</v>
      </c>
      <c r="AB20" s="109"/>
      <c r="AC20" s="109"/>
      <c r="AE20" s="6">
        <v>14</v>
      </c>
      <c r="AF20" s="9" cm="1">
        <f t="array" aca="1" ref="AF20" ca="1">IFERROR(INDEX(INDIRECT("'" &amp; AF$6 &amp; "'!O:O"), MATCH(1, (INDIRECT("'"&amp; AF$6 &amp; "'!F:F") =$AE20) * (INDIRECT("'" &amp; AF$6 &amp; "'!E:E") = Tables!$AE$4), 0)), "")</f>
        <v>0.12259910093992644</v>
      </c>
      <c r="AG20" s="9" cm="1">
        <f t="array" aca="1" ref="AG20" ca="1">IFERROR(INDEX(INDIRECT("'" &amp; AG$6 &amp; "'!O:O"), MATCH(1, (INDIRECT("'"&amp; AG$6 &amp; "'!F:F") =$AE20) * (INDIRECT("'" &amp; AG$6 &amp; "'!E:E") = Tables!$AE$4), 0)), "")</f>
        <v>5.4727880814837336E-2</v>
      </c>
      <c r="AH20" s="9" cm="1">
        <f t="array" aca="1" ref="AH20" ca="1">IFERROR(INDEX(INDIRECT("'" &amp; AH$6 &amp; "'!O:O"), MATCH(1, (INDIRECT("'"&amp; AH$6 &amp; "'!F:F") =$AE20) * (INDIRECT("'" &amp; AH$6 &amp; "'!E:E") = Tables!$AE$4), 0)), "")</f>
        <v>1.7001604991296879</v>
      </c>
      <c r="AI20" s="9" cm="1">
        <f t="array" aca="1" ref="AI20" ca="1">IFERROR(INDEX(INDIRECT("'" &amp; AI$6 &amp; "'!O:O"), MATCH(1, (INDIRECT("'"&amp; AI$6 &amp; "'!F:F") =$AE20) * (INDIRECT("'" &amp; AI$6 &amp; "'!E:E") = Tables!$AE$4), 0)), "")</f>
        <v>1.8774874808844519</v>
      </c>
      <c r="AJ20" s="9" cm="1">
        <f t="array" aca="1" ref="AJ20" ca="1">IFERROR(INDEX(INDIRECT("'" &amp; AJ$6 &amp; "'!O:O"), MATCH(1, (INDIRECT("'"&amp; AJ$6 &amp; "'!F:F") =$AE20) * (INDIRECT("'" &amp; AJ$6 &amp; "'!E:E") = Tables!$AE$4), 0)), "")</f>
        <v>0.98421419849991287</v>
      </c>
      <c r="AK20" s="9" cm="1">
        <f t="array" aca="1" ref="AK20" ca="1">IFERROR(INDEX(INDIRECT("'" &amp; AK$6 &amp; "'!O:O"), MATCH(1, (INDIRECT("'"&amp; AK$6 &amp; "'!F:F") =$AE20) * (INDIRECT("'" &amp; AK$6 &amp; "'!E:E") = Tables!$AE$4), 0)), "")</f>
        <v>34.828571428571415</v>
      </c>
      <c r="AL20" s="9" cm="1">
        <f t="array" aca="1" ref="AL20" ca="1">IFERROR(INDEX(INDIRECT("'" &amp; AL$6 &amp; "'!O:O"), MATCH(1, (INDIRECT("'"&amp; AL$6 &amp; "'!F:F") =$AE20) * (INDIRECT("'" &amp; AL$6 &amp; "'!E:E") = Tables!$AE$4), 0)), "")</f>
        <v>130.42225166270813</v>
      </c>
      <c r="AM20" s="103" cm="1">
        <f t="array" aca="1" ref="AM20" ca="1">IFERROR(INDEX(INDIRECT("'" &amp; AM$6 &amp; "'!O:O"), MATCH(1, (INDIRECT("'"&amp; AM$6 &amp; "'!F:F") =$AE20) * (INDIRECT("'" &amp; AM$6 &amp; "'!E:E") = Tables!$AE$4), 0)), "")</f>
        <v>7.4314285714285706</v>
      </c>
      <c r="AN20" s="105">
        <f>IFERROR(INDEX('Date Key'!$I$25:$I$42, MATCH(AE20, 'Date Key'!$A$25:$A$42, 0)), "")</f>
        <v>99.335454545454553</v>
      </c>
      <c r="AO20" s="106">
        <f t="shared" ca="1" si="3"/>
        <v>7.8231637548331911E-6</v>
      </c>
      <c r="AP20" s="108">
        <f t="shared" ca="1" si="4"/>
        <v>11.265355806959796</v>
      </c>
    </row>
    <row r="21" spans="1:63" x14ac:dyDescent="0.35">
      <c r="A21" s="6">
        <v>15</v>
      </c>
      <c r="B21" s="9" cm="1">
        <f t="array" aca="1" ref="B21" ca="1">IFERROR(INDEX(INDIRECT("'" &amp; B$6 &amp; "'!O:O"), MATCH(1, (INDIRECT("'"&amp; B$6 &amp; "'!F:F") =$L72) * (INDIRECT("'" &amp; B$6 &amp; "'!E:E") = Tables!$A$4), 0)), "")</f>
        <v>6.8110611633292462E-3</v>
      </c>
      <c r="C21" s="9" cm="1">
        <f t="array" aca="1" ref="C21" ca="1">IFERROR(INDEX(INDIRECT("'" &amp; C$6 &amp; "'!O:O"), MATCH(1, (INDIRECT("'"&amp; C$6 &amp; "'!F:F") =$L72) * (INDIRECT("'" &amp; C$6 &amp; "'!E:E") = Tables!$A$4), 0)), "")</f>
        <v>2.902236103817132E-2</v>
      </c>
      <c r="D21" s="9" cm="1">
        <f t="array" aca="1" ref="D21" ca="1">IFERROR(INDEX(INDIRECT("'" &amp; D$6 &amp; "'!O:O"), MATCH(1, (INDIRECT("'"&amp; D$6 &amp; "'!F:F") =$L72) * (INDIRECT("'" &amp; D$6 &amp; "'!E:E") = Tables!$A$4), 0)), "")</f>
        <v>1.2457897235345978</v>
      </c>
      <c r="E21" s="9" cm="1">
        <f t="array" aca="1" ref="E21" ca="1">IFERROR(INDEX(INDIRECT("'" &amp; E$6 &amp; "'!O:O"), MATCH(1, (INDIRECT("'"&amp; E$6 &amp; "'!F:F") =$L72) * (INDIRECT("'" &amp; E$6 &amp; "'!E:E") = Tables!$A$4), 0)), "")</f>
        <v>1.2816231457360985</v>
      </c>
      <c r="F21" s="9" cm="1">
        <f t="array" aca="1" ref="F21" ca="1">IFERROR(INDEX(INDIRECT("'" &amp; F$6 &amp; "'!O:O"), MATCH(1, (INDIRECT("'"&amp; F$6 &amp; "'!F:F") =$L72) * (INDIRECT("'" &amp; F$6 &amp; "'!E:E") = Tables!$A$4), 0)), "")</f>
        <v>0.79931972789115646</v>
      </c>
      <c r="G21" s="9" cm="1">
        <f t="array" aca="1" ref="G21" ca="1">IFERROR(INDEX(INDIRECT("'" &amp; G$6 &amp; "'!O:O"), MATCH(1, (INDIRECT("'"&amp; G$6 &amp; "'!F:F") =$L72) * (INDIRECT("'" &amp; G$6 &amp; "'!E:E") = Tables!$A$4), 0)), "")</f>
        <v>28.114285714285693</v>
      </c>
      <c r="H21" s="9" cm="1">
        <f t="array" aca="1" ref="H21" ca="1">IFERROR(INDEX(INDIRECT("'" &amp; H$6 &amp; "'!O:O"), MATCH(1, (INDIRECT("'"&amp; H$6 &amp; "'!F:F") =$L72) * (INDIRECT("'" &amp; H$6 &amp; "'!E:E") = Tables!$A$4), 0)), "")</f>
        <v>121.58450883556193</v>
      </c>
      <c r="I21" s="103" cm="1">
        <f t="array" aca="1" ref="I21" ca="1">IFERROR(INDEX(INDIRECT("'" &amp; I$6 &amp; "'!O:O"), MATCH(1, (INDIRECT("'"&amp; I$6 &amp; "'!F:F") =$L72) * (INDIRECT("'" &amp; I$6 &amp; "'!E:E") = Tables!$A$4), 0)), "")</f>
        <v>7.7628571428571433</v>
      </c>
      <c r="J21" s="105">
        <f>IFERROR(INDEX('Date Key'!$H$25:$H$42, MATCH(A21, 'Date Key'!$A$25:$A$42, 0)), "")</f>
        <v>99.335454545454553</v>
      </c>
      <c r="K21" s="106">
        <f t="shared" ca="1" si="5"/>
        <v>1.2901970918647632E-5</v>
      </c>
      <c r="L21" s="108">
        <f t="shared" ca="1" si="0"/>
        <v>18.578838122852588</v>
      </c>
      <c r="M21" s="106">
        <f t="shared" ca="1" si="1"/>
        <v>1.2901970918647632E-5</v>
      </c>
      <c r="N21" s="108">
        <f t="shared" ca="1" si="2"/>
        <v>18.578838122852588</v>
      </c>
      <c r="P21" s="6">
        <v>15</v>
      </c>
      <c r="Q21" s="9" cm="1">
        <f t="array" aca="1" ref="Q21" ca="1">IFERROR(INDEX(INDIRECT("'" &amp; Q$6 &amp; "'!O:O"), MATCH(1, (INDIRECT("'"&amp; Q$6 &amp; "'!F:F") =$P21) * (INDIRECT("'" &amp; Q$6 &amp; "'!E:E") = Tables!$P$4), 0)), "")</f>
        <v>0.12804794987058984</v>
      </c>
      <c r="R21" s="9" cm="1">
        <f t="array" aca="1" ref="R21" ca="1">IFERROR(INDEX(INDIRECT("'" &amp; R$6 &amp; "'!O:O"), MATCH(1, (INDIRECT("'"&amp; R$6 &amp; "'!F:F") =$P21) * (INDIRECT("'" &amp; R$6 &amp; "'!E:E") = Tables!$P$4), 0)), "")</f>
        <v>0.12769838856795379</v>
      </c>
      <c r="S21" s="9" cm="1">
        <f t="array" aca="1" ref="S21" ca="1">IFERROR(INDEX(INDIRECT("'" &amp; S$6 &amp; "'!O:O"), MATCH(1, (INDIRECT("'"&amp; S$6 &amp; "'!F:F") =$P21) * (INDIRECT("'" &amp; S$6 &amp; "'!E:E") = Tables!$P$4), 0)), "")</f>
        <v>0.45097994891154464</v>
      </c>
      <c r="T21" s="9" cm="1">
        <f t="array" aca="1" ref="T21" ca="1">IFERROR(INDEX(INDIRECT("'" &amp; T$6 &amp; "'!O:O"), MATCH(1, (INDIRECT("'"&amp; T$6 &amp; "'!F:F") =$P21) * (INDIRECT("'" &amp; T$6 &amp; "'!E:E") = Tables!$P$4), 0)), "")</f>
        <v>0.70672628735008813</v>
      </c>
      <c r="U21" s="9" cm="1">
        <f t="array" aca="1" ref="U21" ca="1">IFERROR(INDEX(INDIRECT("'" &amp; U$6 &amp; "'!O:O"), MATCH(1, (INDIRECT("'"&amp; U$6 &amp; "'!F:F") =$P21) * (INDIRECT("'" &amp; U$6 &amp; "'!E:E") = Tables!$P$4), 0)), "")</f>
        <v>0.59523809523809523</v>
      </c>
      <c r="V21" s="9" cm="1">
        <f t="array" aca="1" ref="V21" ca="1">IFERROR(INDEX(INDIRECT("'" &amp; V$6 &amp; "'!O:O"), MATCH(1, (INDIRECT("'"&amp; V$6 &amp; "'!F:F") =$P21) * (INDIRECT("'" &amp; V$6 &amp; "'!E:E") = Tables!$P$4), 0)), "")</f>
        <v>24.16190476190474</v>
      </c>
      <c r="W21" s="103" cm="1">
        <f t="array" aca="1" ref="W21" ca="1">IFERROR(INDEX(INDIRECT("'" &amp; W$6 &amp; "'!O:O"), MATCH(1, (INDIRECT("'"&amp; W$6 &amp; "'!F:F") =$P21) * (INDIRECT("'" &amp; W$6 &amp; "'!E:E") = Tables!$P$4), 0)), "")</f>
        <v>123.81528637134019</v>
      </c>
      <c r="X21" s="103" cm="1">
        <f t="array" aca="1" ref="X21" ca="1">IFERROR(INDEX(INDIRECT("'" &amp; X$6 &amp; "'!O:O"), MATCH(1, (INDIRECT("'"&amp; X$6 &amp; "'!F:F") =$P21) * (INDIRECT("'" &amp; X$6 &amp; "'!E:E") = Tables!$P$4), 0)), "")</f>
        <v>7.089999999999999</v>
      </c>
      <c r="Y21" s="105">
        <f>IFERROR(INDEX('Date Key'!$H$25:$H$42, MATCH(P21, 'Date Key'!$A$25:$A$42, 0)), "")</f>
        <v>99.335454545454553</v>
      </c>
      <c r="Z21" s="106">
        <f t="shared" ca="1" si="6"/>
        <v>5.787428678075313E-6</v>
      </c>
      <c r="AA21" s="108">
        <f t="shared" ca="1" si="7"/>
        <v>8.3338972964284519</v>
      </c>
      <c r="AB21" s="109"/>
      <c r="AC21" s="109"/>
      <c r="AE21" s="6">
        <v>15</v>
      </c>
      <c r="AF21" s="9" cm="1">
        <f t="array" aca="1" ref="AF21" ca="1">IFERROR(INDEX(INDIRECT("'" &amp; AF$6 &amp; "'!O:O"), MATCH(1, (INDIRECT("'"&amp; AF$6 &amp; "'!F:F") =$AE21) * (INDIRECT("'" &amp; AF$6 &amp; "'!E:E") = Tables!$AE$4), 0)), "")</f>
        <v>6.8110611633292462E-2</v>
      </c>
      <c r="AG21" s="9" cm="1">
        <f t="array" aca="1" ref="AG21" ca="1">IFERROR(INDEX(INDIRECT("'" &amp; AG$6 &amp; "'!O:O"), MATCH(1, (INDIRECT("'"&amp; AG$6 &amp; "'!F:F") =$AE21) * (INDIRECT("'" &amp; AG$6 &amp; "'!E:E") = Tables!$AE$4), 0)), "")</f>
        <v>6.7995245860858505E-2</v>
      </c>
      <c r="AH21" s="9" cm="1">
        <f t="array" aca="1" ref="AH21" ca="1">IFERROR(INDEX(INDIRECT("'" &amp; AH$6 &amp; "'!O:O"), MATCH(1, (INDIRECT("'"&amp; AH$6 &amp; "'!F:F") =$AE21) * (INDIRECT("'" &amp; AH$6 &amp; "'!E:E") = Tables!$AE$4), 0)), "")</f>
        <v>0.89043108709903485</v>
      </c>
      <c r="AI21" s="9" cm="1">
        <f t="array" aca="1" ref="AI21" ca="1">IFERROR(INDEX(INDIRECT("'" &amp; AI$6 &amp; "'!O:O"), MATCH(1, (INDIRECT("'"&amp; AI$6 &amp; "'!F:F") =$AE21) * (INDIRECT("'" &amp; AI$6 &amp; "'!E:E") = Tables!$AE$4), 0)), "")</f>
        <v>1.0265369445931858</v>
      </c>
      <c r="AJ21" s="9" cm="1">
        <f t="array" aca="1" ref="AJ21" ca="1">IFERROR(INDEX(INDIRECT("'" &amp; AJ$6 &amp; "'!O:O"), MATCH(1, (INDIRECT("'"&amp; AJ$6 &amp; "'!F:F") =$AE21) * (INDIRECT("'" &amp; AJ$6 &amp; "'!E:E") = Tables!$AE$4), 0)), "")</f>
        <v>0.76792255363683926</v>
      </c>
      <c r="AK21" s="9" cm="1">
        <f t="array" aca="1" ref="AK21" ca="1">IFERROR(INDEX(INDIRECT("'" &amp; AK$6 &amp; "'!O:O"), MATCH(1, (INDIRECT("'"&amp; AK$6 &amp; "'!F:F") =$AE21) * (INDIRECT("'" &amp; AK$6 &amp; "'!E:E") = Tables!$AE$4), 0)), "")</f>
        <v>29.590476190476174</v>
      </c>
      <c r="AL21" s="9" cm="1">
        <f t="array" aca="1" ref="AL21" ca="1">IFERROR(INDEX(INDIRECT("'" &amp; AL$6 &amp; "'!O:O"), MATCH(1, (INDIRECT("'"&amp; AL$6 &amp; "'!F:F") =$AE21) * (INDIRECT("'" &amp; AL$6 &amp; "'!E:E") = Tables!$AE$4), 0)), "")</f>
        <v>120.7613802308156</v>
      </c>
      <c r="AM21" s="103" cm="1">
        <f t="array" aca="1" ref="AM21" ca="1">IFERROR(INDEX(INDIRECT("'" &amp; AM$6 &amp; "'!O:O"), MATCH(1, (INDIRECT("'"&amp; AM$6 &amp; "'!F:F") =$AE21) * (INDIRECT("'" &amp; AM$6 &amp; "'!E:E") = Tables!$AE$4), 0)), "")</f>
        <v>7.1757142857142862</v>
      </c>
      <c r="AN21" s="105">
        <f>IFERROR(INDEX('Date Key'!$I$25:$I$42, MATCH(AE21, 'Date Key'!$A$25:$A$42, 0)), "")</f>
        <v>99.335454545454553</v>
      </c>
      <c r="AO21" s="106">
        <f t="shared" ca="1" si="3"/>
        <v>2.5679270539421422E-6</v>
      </c>
      <c r="AP21" s="108">
        <f t="shared" ca="1" si="4"/>
        <v>3.6978149576766848</v>
      </c>
    </row>
    <row r="22" spans="1:63" x14ac:dyDescent="0.35">
      <c r="A22" s="6">
        <v>16</v>
      </c>
      <c r="B22" s="9" cm="1">
        <f t="array" aca="1" ref="B22" ca="1">IFERROR(INDEX(INDIRECT("'" &amp; B$6 &amp; "'!O:O"), MATCH(1, (INDIRECT("'"&amp; B$6 &amp; "'!F:F") =$L73) * (INDIRECT("'" &amp; B$6 &amp; "'!E:E") = Tables!$A$4), 0)), "")</f>
        <v>3.4055305816646238E-2</v>
      </c>
      <c r="C22" s="9" cm="1">
        <f t="array" aca="1" ref="C22" ca="1">IFERROR(INDEX(INDIRECT("'" &amp; C$6 &amp; "'!O:O"), MATCH(1, (INDIRECT("'"&amp; C$6 &amp; "'!F:F") =$L73) * (INDIRECT("'" &amp; C$6 &amp; "'!E:E") = Tables!$A$4), 0)), "")</f>
        <v>5.7215511760966307E-2</v>
      </c>
      <c r="D22" s="9" cm="1">
        <f t="array" aca="1" ref="D22" ca="1">IFERROR(INDEX(INDIRECT("'" &amp; D$6 &amp; "'!O:O"), MATCH(1, (INDIRECT("'"&amp; D$6 &amp; "'!F:F") =$L73) * (INDIRECT("'" &amp; D$6 &amp; "'!E:E") = Tables!$A$4), 0)), "")</f>
        <v>6.021430024640007</v>
      </c>
      <c r="E22" s="9" cm="1">
        <f t="array" aca="1" ref="E22" ca="1">IFERROR(INDEX(INDIRECT("'" &amp; E$6 &amp; "'!O:O"), MATCH(1, (INDIRECT("'"&amp; E$6 &amp; "'!F:F") =$L73) * (INDIRECT("'" &amp; E$6 &amp; "'!E:E") = Tables!$A$4), 0)), "")</f>
        <v>6.1127008422176203</v>
      </c>
      <c r="F22" s="9" cm="1">
        <f t="array" aca="1" ref="F22" ca="1">IFERROR(INDEX(INDIRECT("'" &amp; F$6 &amp; "'!O:O"), MATCH(1, (INDIRECT("'"&amp; F$6 &amp; "'!F:F") =$L73) * (INDIRECT("'" &amp; F$6 &amp; "'!E:E") = Tables!$A$4), 0)), "")</f>
        <v>1.1664922379208094</v>
      </c>
      <c r="G22" s="9" cm="1">
        <f t="array" aca="1" ref="G22" ca="1">IFERROR(INDEX(INDIRECT("'" &amp; G$6 &amp; "'!O:O"), MATCH(1, (INDIRECT("'"&amp; G$6 &amp; "'!F:F") =$L73) * (INDIRECT("'" &amp; G$6 &amp; "'!E:E") = Tables!$A$4), 0)), "")</f>
        <v>28.590476190476174</v>
      </c>
      <c r="H22" s="9" cm="1">
        <f t="array" aca="1" ref="H22" ca="1">IFERROR(INDEX(INDIRECT("'" &amp; H$6 &amp; "'!O:O"), MATCH(1, (INDIRECT("'"&amp; H$6 &amp; "'!F:F") =$L73) * (INDIRECT("'" &amp; H$6 &amp; "'!E:E") = Tables!$A$4), 0)), "")</f>
        <v>152.91396615865369</v>
      </c>
      <c r="I22" s="103" cm="1">
        <f t="array" aca="1" ref="I22" ca="1">IFERROR(INDEX(INDIRECT("'" &amp; I$6 &amp; "'!O:O"), MATCH(1, (INDIRECT("'"&amp; I$6 &amp; "'!F:F") =$L73) * (INDIRECT("'" &amp; I$6 &amp; "'!E:E") = Tables!$A$4), 0)), "")</f>
        <v>8.1985714285714284</v>
      </c>
      <c r="J22" s="105">
        <f>IFERROR(INDEX('Date Key'!$H$25:$H$42, MATCH(A22, 'Date Key'!$A$25:$A$42, 0)), "")</f>
        <v>363.31022727272722</v>
      </c>
      <c r="K22" s="106">
        <f t="shared" ca="1" si="5"/>
        <v>1.6825017253447646E-5</v>
      </c>
      <c r="L22" s="108">
        <f t="shared" ca="1" si="0"/>
        <v>24.228024844964612</v>
      </c>
      <c r="M22" s="106">
        <f t="shared" ca="1" si="1"/>
        <v>1.6825017253447646E-5</v>
      </c>
      <c r="N22" s="108">
        <f t="shared" ca="1" si="2"/>
        <v>24.228024844964612</v>
      </c>
      <c r="P22" s="6">
        <v>16</v>
      </c>
      <c r="Q22" s="9" cm="1">
        <f t="array" aca="1" ref="Q22" ca="1">IFERROR(INDEX(INDIRECT("'" &amp; Q$6 &amp; "'!O:O"), MATCH(1, (INDIRECT("'"&amp; Q$6 &amp; "'!F:F") =$P22) * (INDIRECT("'" &amp; Q$6 &amp; "'!E:E") = Tables!$P$4), 0)), "")</f>
        <v>1.4371339054624708</v>
      </c>
      <c r="R22" s="9" cm="1">
        <f t="array" aca="1" ref="R22" ca="1">IFERROR(INDEX(INDIRECT("'" &amp; R$6 &amp; "'!O:O"), MATCH(1, (INDIRECT("'"&amp; R$6 &amp; "'!F:F") =$P22) * (INDIRECT("'" &amp; R$6 &amp; "'!E:E") = Tables!$P$4), 0)), "")</f>
        <v>3.8143674507310869E-2</v>
      </c>
      <c r="S22" s="9" cm="1">
        <f t="array" aca="1" ref="S22" ca="1">IFERROR(INDEX(INDIRECT("'" &amp; S$6 &amp; "'!O:O"), MATCH(1, (INDIRECT("'"&amp; S$6 &amp; "'!F:F") =$P22) * (INDIRECT("'" &amp; S$6 &amp; "'!E:E") = Tables!$P$4), 0)), "")</f>
        <v>3.1873770825327219E-2</v>
      </c>
      <c r="T22" s="9" cm="1">
        <f t="array" aca="1" ref="T22" ca="1">IFERROR(INDEX(INDIRECT("'" &amp; T$6 &amp; "'!O:O"), MATCH(1, (INDIRECT("'"&amp; T$6 &amp; "'!F:F") =$P22) * (INDIRECT("'" &amp; T$6 &amp; "'!E:E") = Tables!$P$4), 0)), "")</f>
        <v>1.5071513507951089</v>
      </c>
      <c r="U22" s="9" cm="1">
        <f t="array" aca="1" ref="U22" ca="1">IFERROR(INDEX(INDIRECT("'" &amp; U$6 &amp; "'!O:O"), MATCH(1, (INDIRECT("'"&amp; U$6 &amp; "'!F:F") =$P22) * (INDIRECT("'" &amp; U$6 &amp; "'!E:E") = Tables!$P$4), 0)), "")</f>
        <v>0.49319727891156456</v>
      </c>
      <c r="V22" s="9" cm="1">
        <f t="array" aca="1" ref="V22" ca="1">IFERROR(INDEX(INDIRECT("'" &amp; V$6 &amp; "'!O:O"), MATCH(1, (INDIRECT("'"&amp; V$6 &amp; "'!F:F") =$P22) * (INDIRECT("'" &amp; V$6 &amp; "'!E:E") = Tables!$P$4), 0)), "")</f>
        <v>32.54285714285713</v>
      </c>
      <c r="W22" s="103" cm="1">
        <f t="array" aca="1" ref="W22" ca="1">IFERROR(INDEX(INDIRECT("'" &amp; W$6 &amp; "'!O:O"), MATCH(1, (INDIRECT("'"&amp; W$6 &amp; "'!F:F") =$P22) * (INDIRECT("'" &amp; W$6 &amp; "'!E:E") = Tables!$P$4), 0)), "")</f>
        <v>217.80791262739521</v>
      </c>
      <c r="X22" s="103" cm="1">
        <f t="array" aca="1" ref="X22" ca="1">IFERROR(INDEX(INDIRECT("'" &amp; X$6 &amp; "'!O:O"), MATCH(1, (INDIRECT("'"&amp; X$6 &amp; "'!F:F") =$P22) * (INDIRECT("'" &amp; X$6 &amp; "'!E:E") = Tables!$P$4), 0)), "")</f>
        <v>7.1014285714285714</v>
      </c>
      <c r="Y22" s="105">
        <f>IFERROR(INDEX('Date Key'!$H$25:$H$42, MATCH(P22, 'Date Key'!$A$25:$A$42, 0)), "")</f>
        <v>363.31022727272722</v>
      </c>
      <c r="Z22" s="106">
        <f t="shared" ca="1" si="6"/>
        <v>1.2676630454350653E-5</v>
      </c>
      <c r="AA22" s="108">
        <f t="shared" ca="1" si="7"/>
        <v>18.254347854264939</v>
      </c>
      <c r="AB22" s="109"/>
      <c r="AC22" s="109"/>
      <c r="AE22" s="6">
        <v>16</v>
      </c>
      <c r="AF22" s="9" cm="1">
        <f t="array" aca="1" ref="AF22" ca="1">IFERROR(INDEX(INDIRECT("'" &amp; AF$6 &amp; "'!O:O"), MATCH(1, (INDIRECT("'"&amp; AF$6 &amp; "'!F:F") =$AE22) * (INDIRECT("'" &amp; AF$6 &amp; "'!E:E") = Tables!$AE$4), 0)), "")</f>
        <v>0.34327748263179408</v>
      </c>
      <c r="AG22" s="9" cm="1">
        <f t="array" aca="1" ref="AG22" ca="1">IFERROR(INDEX(INDIRECT("'" &amp; AG$6 &amp; "'!O:O"), MATCH(1, (INDIRECT("'"&amp; AG$6 &amp; "'!F:F") =$AE22) * (INDIRECT("'" &amp; AG$6 &amp; "'!E:E") = Tables!$AE$4), 0)), "")</f>
        <v>0.13681970203709337</v>
      </c>
      <c r="AH22" s="9" cm="1">
        <f t="array" aca="1" ref="AH22" ca="1">IFERROR(INDEX(INDIRECT("'" &amp; AH$6 &amp; "'!O:O"), MATCH(1, (INDIRECT("'"&amp; AH$6 &amp; "'!F:F") =$AE22) * (INDIRECT("'" &amp; AH$6 &amp; "'!E:E") = Tables!$AE$4), 0)), "")</f>
        <v>0.19734611298234511</v>
      </c>
      <c r="AI22" s="9" cm="1">
        <f t="array" aca="1" ref="AI22" ca="1">IFERROR(INDEX(INDIRECT("'" &amp; AI$6 &amp; "'!O:O"), MATCH(1, (INDIRECT("'"&amp; AI$6 &amp; "'!F:F") =$AE22) * (INDIRECT("'" &amp; AI$6 &amp; "'!E:E") = Tables!$AE$4), 0)), "")</f>
        <v>0.67744329765123246</v>
      </c>
      <c r="AJ22" s="9" cm="1">
        <f t="array" aca="1" ref="AJ22" ca="1">IFERROR(INDEX(INDIRECT("'" &amp; AJ$6 &amp; "'!O:O"), MATCH(1, (INDIRECT("'"&amp; AJ$6 &amp; "'!F:F") =$AE22) * (INDIRECT("'" &amp; AJ$6 &amp; "'!E:E") = Tables!$AE$4), 0)), "")</f>
        <v>1.3034188034188035</v>
      </c>
      <c r="AK22" s="9" cm="1">
        <f t="array" aca="1" ref="AK22" ca="1">IFERROR(INDEX(INDIRECT("'" &amp; AK$6 &amp; "'!O:O"), MATCH(1, (INDIRECT("'"&amp; AK$6 &amp; "'!F:F") =$AE22) * (INDIRECT("'" &amp; AK$6 &amp; "'!E:E") = Tables!$AE$4), 0)), "")</f>
        <v>38.114285714285707</v>
      </c>
      <c r="AL22" s="9" cm="1">
        <f t="array" aca="1" ref="AL22" ca="1">IFERROR(INDEX(INDIRECT("'" &amp; AL$6 &amp; "'!O:O"), MATCH(1, (INDIRECT("'"&amp; AL$6 &amp; "'!F:F") =$AE22) * (INDIRECT("'" &amp; AL$6 &amp; "'!E:E") = Tables!$AE$4), 0)), "")</f>
        <v>220.06622266872554</v>
      </c>
      <c r="AM22" s="103" cm="1">
        <f t="array" aca="1" ref="AM22" ca="1">IFERROR(INDEX(INDIRECT("'" &amp; AM$6 &amp; "'!O:O"), MATCH(1, (INDIRECT("'"&amp; AM$6 &amp; "'!F:F") =$AE22) * (INDIRECT("'" &amp; AM$6 &amp; "'!E:E") = Tables!$AE$4), 0)), "")</f>
        <v>7.0328571428571438</v>
      </c>
      <c r="AN22" s="105">
        <f>IFERROR(INDEX('Date Key'!$I$25:$I$42, MATCH(AE22, 'Date Key'!$A$25:$A$42, 0)), "")</f>
        <v>363.31022727272722</v>
      </c>
      <c r="AO22" s="106">
        <f t="shared" ca="1" si="3"/>
        <v>1.4960375834634255E-5</v>
      </c>
      <c r="AP22" s="108">
        <f t="shared" ca="1" si="4"/>
        <v>21.542941201873326</v>
      </c>
    </row>
    <row r="23" spans="1:63" x14ac:dyDescent="0.35">
      <c r="A23" s="6">
        <v>17</v>
      </c>
      <c r="B23" s="9" cm="1">
        <f t="array" aca="1" ref="B23" ca="1">IFERROR(INDEX(INDIRECT("'" &amp; B$6 &amp; "'!O:O"), MATCH(1, (INDIRECT("'"&amp; B$6 &amp; "'!F:F") =$L74) * (INDIRECT("'" &amp; B$6 &amp; "'!E:E") = Tables!$A$4), 0)), "")</f>
        <v>0</v>
      </c>
      <c r="C23" s="9" cm="1">
        <f t="array" aca="1" ref="C23" ca="1">IFERROR(INDEX(INDIRECT("'" &amp; C$6 &amp; "'!O:O"), MATCH(1, (INDIRECT("'"&amp; C$6 &amp; "'!F:F") =$L74) * (INDIRECT("'" &amp; C$6 &amp; "'!E:E") = Tables!$A$4), 0)), "")</f>
        <v>7.8774979960750738E-2</v>
      </c>
      <c r="D23" s="9" cm="1">
        <f t="array" aca="1" ref="D23" ca="1">IFERROR(INDEX(INDIRECT("'" &amp; D$6 &amp; "'!O:O"), MATCH(1, (INDIRECT("'"&amp; D$6 &amp; "'!F:F") =$L74) * (INDIRECT("'" &amp; D$6 &amp; "'!E:E") = Tables!$A$4), 0)), "")</f>
        <v>8.5618373759522566</v>
      </c>
      <c r="E23" s="9" cm="1">
        <f t="array" aca="1" ref="E23" ca="1">IFERROR(INDEX(INDIRECT("'" &amp; E$6 &amp; "'!O:O"), MATCH(1, (INDIRECT("'"&amp; E$6 &amp; "'!F:F") =$L74) * (INDIRECT("'" &amp; E$6 &amp; "'!E:E") = Tables!$A$4), 0)), "")</f>
        <v>8.6406123559130066</v>
      </c>
      <c r="F23" s="9" cm="1">
        <f t="array" aca="1" ref="F23" ca="1">IFERROR(INDEX(INDIRECT("'" &amp; F$6 &amp; "'!O:O"), MATCH(1, (INDIRECT("'"&amp; F$6 &amp; "'!F:F") =$L74) * (INDIRECT("'" &amp; F$6 &amp; "'!E:E") = Tables!$A$4), 0)), "")</f>
        <v>1.4970347113204256</v>
      </c>
      <c r="G23" s="9" cm="1">
        <f t="array" aca="1" ref="G23" ca="1">IFERROR(INDEX(INDIRECT("'" &amp; G$6 &amp; "'!O:O"), MATCH(1, (INDIRECT("'"&amp; G$6 &amp; "'!F:F") =$L74) * (INDIRECT("'" &amp; G$6 &amp; "'!E:E") = Tables!$A$4), 0)), "")</f>
        <v>28.876190476190459</v>
      </c>
      <c r="H23" s="9" cm="1">
        <f t="array" aca="1" ref="H23" ca="1">IFERROR(INDEX(INDIRECT("'" &amp; H$6 &amp; "'!O:O"), MATCH(1, (INDIRECT("'"&amp; H$6 &amp; "'!F:F") =$L74) * (INDIRECT("'" &amp; H$6 &amp; "'!E:E") = Tables!$A$4), 0)), "")</f>
        <v>135.24495325412656</v>
      </c>
      <c r="I23" s="103" cm="1">
        <f t="array" aca="1" ref="I23" ca="1">IFERROR(INDEX(INDIRECT("'" &amp; I$6 &amp; "'!O:O"), MATCH(1, (INDIRECT("'"&amp; I$6 &amp; "'!F:F") =$L74) * (INDIRECT("'" &amp; I$6 &amp; "'!E:E") = Tables!$A$4), 0)), "")</f>
        <v>8.1399999999999988</v>
      </c>
      <c r="J23" s="105">
        <f>IFERROR(INDEX('Date Key'!$H$25:$H$42, MATCH(A23, 'Date Key'!$A$25:$A$42, 0)), "")</f>
        <v>363.31022727272722</v>
      </c>
      <c r="K23" s="106">
        <f t="shared" ca="1" si="5"/>
        <v>2.378301436977366E-5</v>
      </c>
      <c r="L23" s="108">
        <f t="shared" ca="1" si="0"/>
        <v>34.247540692474068</v>
      </c>
      <c r="M23" s="106">
        <f t="shared" ca="1" si="1"/>
        <v>2.378301436977366E-5</v>
      </c>
      <c r="N23" s="108">
        <f t="shared" ca="1" si="2"/>
        <v>34.247540692474068</v>
      </c>
      <c r="P23" s="6">
        <v>17</v>
      </c>
      <c r="Q23" s="9" cm="1">
        <f t="array" aca="1" ref="Q23" ca="1">IFERROR(INDEX(INDIRECT("'" &amp; Q$6 &amp; "'!O:O"), MATCH(1, (INDIRECT("'"&amp; Q$6 &amp; "'!F:F") =$P23) * (INDIRECT("'" &amp; Q$6 &amp; "'!E:E") = Tables!$P$4), 0)), "")</f>
        <v>0</v>
      </c>
      <c r="R23" s="9" cm="1">
        <f t="array" aca="1" ref="R23" ca="1">IFERROR(INDEX(INDIRECT("'" &amp; R$6 &amp; "'!O:O"), MATCH(1, (INDIRECT("'"&amp; R$6 &amp; "'!F:F") =$P23) * (INDIRECT("'" &amp; R$6 &amp; "'!E:E") = Tables!$P$4), 0)), "")</f>
        <v>0.22803283672848895</v>
      </c>
      <c r="S23" s="9" cm="1">
        <f t="array" aca="1" ref="S23" ca="1">IFERROR(INDEX(INDIRECT("'" &amp; S$6 &amp; "'!O:O"), MATCH(1, (INDIRECT("'"&amp; S$6 &amp; "'!F:F") =$P23) * (INDIRECT("'" &amp; S$6 &amp; "'!E:E") = Tables!$P$4), 0)), "")</f>
        <v>0.79480977462305324</v>
      </c>
      <c r="T23" s="9" cm="1">
        <f t="array" aca="1" ref="T23" ca="1">IFERROR(INDEX(INDIRECT("'" &amp; T$6 &amp; "'!O:O"), MATCH(1, (INDIRECT("'"&amp; T$6 &amp; "'!F:F") =$P23) * (INDIRECT("'" &amp; T$6 &amp; "'!E:E") = Tables!$P$4), 0)), "")</f>
        <v>1.0228426113515421</v>
      </c>
      <c r="U23" s="9" cm="1">
        <f t="array" aca="1" ref="U23" ca="1">IFERROR(INDEX(INDIRECT("'" &amp; U$6 &amp; "'!O:O"), MATCH(1, (INDIRECT("'"&amp; U$6 &amp; "'!F:F") =$P23) * (INDIRECT("'" &amp; U$6 &amp; "'!E:E") = Tables!$P$4), 0)), "")</f>
        <v>0.53942089656375358</v>
      </c>
      <c r="V23" s="9" cm="1">
        <f t="array" aca="1" ref="V23" ca="1">IFERROR(INDEX(INDIRECT("'" &amp; V$6 &amp; "'!O:O"), MATCH(1, (INDIRECT("'"&amp; V$6 &amp; "'!F:F") =$P23) * (INDIRECT("'" &amp; V$6 &amp; "'!E:E") = Tables!$P$4), 0)), "")</f>
        <v>28.304761904761882</v>
      </c>
      <c r="W23" s="103" cm="1">
        <f t="array" aca="1" ref="W23" ca="1">IFERROR(INDEX(INDIRECT("'" &amp; W$6 &amp; "'!O:O"), MATCH(1, (INDIRECT("'"&amp; W$6 &amp; "'!F:F") =$P23) * (INDIRECT("'" &amp; W$6 &amp; "'!E:E") = Tables!$P$4), 0)), "")</f>
        <v>212.57427346842283</v>
      </c>
      <c r="X23" s="103" cm="1">
        <f t="array" aca="1" ref="X23" ca="1">IFERROR(INDEX(INDIRECT("'" &amp; X$6 &amp; "'!O:O"), MATCH(1, (INDIRECT("'"&amp; X$6 &amp; "'!F:F") =$P23) * (INDIRECT("'" &amp; X$6 &amp; "'!E:E") = Tables!$P$4), 0)), "")</f>
        <v>6.9185714285714282</v>
      </c>
      <c r="Y23" s="105">
        <f>IFERROR(INDEX('Date Key'!$H$25:$H$42, MATCH(P23, 'Date Key'!$A$25:$A$42, 0)), "")</f>
        <v>363.31022727272722</v>
      </c>
      <c r="Z23" s="106">
        <f t="shared" ca="1" si="6"/>
        <v>2.0967672178529147E-5</v>
      </c>
      <c r="AA23" s="108">
        <f t="shared" ca="1" si="7"/>
        <v>30.193447937081974</v>
      </c>
      <c r="AB23" s="109"/>
      <c r="AC23" s="109"/>
      <c r="AE23" s="6">
        <v>17</v>
      </c>
      <c r="AF23" s="9" cm="1">
        <f t="array" aca="1" ref="AF23" ca="1">IFERROR(INDEX(INDIRECT("'" &amp; AF$6 &amp; "'!O:O"), MATCH(1, (INDIRECT("'"&amp; AF$6 &amp; "'!F:F") =$AE23) * (INDIRECT("'" &amp; AF$6 &amp; "'!E:E") = Tables!$AE$4), 0)), "")</f>
        <v>0</v>
      </c>
      <c r="AG23" s="9" cm="1">
        <f t="array" aca="1" ref="AG23" ca="1">IFERROR(INDEX(INDIRECT("'" &amp; AG$6 &amp; "'!O:O"), MATCH(1, (INDIRECT("'"&amp; AG$6 &amp; "'!F:F") =$AE23) * (INDIRECT("'" &amp; AG$6 &amp; "'!E:E") = Tables!$AE$4), 0)), "")</f>
        <v>0.2305204676746179</v>
      </c>
      <c r="AH23" s="9" cm="1">
        <f t="array" aca="1" ref="AH23" ca="1">IFERROR(INDEX(INDIRECT("'" &amp; AH$6 &amp; "'!O:O"), MATCH(1, (INDIRECT("'"&amp; AH$6 &amp; "'!F:F") =$AE23) * (INDIRECT("'" &amp; AH$6 &amp; "'!E:E") = Tables!$AE$4), 0)), "")</f>
        <v>1.0837082080611256</v>
      </c>
      <c r="AI23" s="9" cm="1">
        <f t="array" aca="1" ref="AI23" ca="1">IFERROR(INDEX(INDIRECT("'" &amp; AI$6 &amp; "'!O:O"), MATCH(1, (INDIRECT("'"&amp; AI$6 &amp; "'!F:F") =$AE23) * (INDIRECT("'" &amp; AI$6 &amp; "'!E:E") = Tables!$AE$4), 0)), "")</f>
        <v>1.3142286757357433</v>
      </c>
      <c r="AJ23" s="9" cm="1">
        <f t="array" aca="1" ref="AJ23" ca="1">IFERROR(INDEX(INDIRECT("'" &amp; AJ$6 &amp; "'!O:O"), MATCH(1, (INDIRECT("'"&amp; AJ$6 &amp; "'!F:F") =$AE23) * (INDIRECT("'" &amp; AJ$6 &amp; "'!E:E") = Tables!$AE$4), 0)), "")</f>
        <v>1.0391592534449678</v>
      </c>
      <c r="AK23" s="9" cm="1">
        <f t="array" aca="1" ref="AK23" ca="1">IFERROR(INDEX(INDIRECT("'" &amp; AK$6 &amp; "'!O:O"), MATCH(1, (INDIRECT("'"&amp; AK$6 &amp; "'!F:F") =$AE23) * (INDIRECT("'" &amp; AK$6 &amp; "'!E:E") = Tables!$AE$4), 0)), "")</f>
        <v>31.399999999999981</v>
      </c>
      <c r="AL23" s="9" cm="1">
        <f t="array" aca="1" ref="AL23" ca="1">IFERROR(INDEX(INDIRECT("'" &amp; AL$6 &amp; "'!O:O"), MATCH(1, (INDIRECT("'"&amp; AL$6 &amp; "'!F:F") =$AE23) * (INDIRECT("'" &amp; AL$6 &amp; "'!E:E") = Tables!$AE$4), 0)), "")</f>
        <v>195.61041614275763</v>
      </c>
      <c r="AM23" s="103" cm="1">
        <f t="array" aca="1" ref="AM23" ca="1">IFERROR(INDEX(INDIRECT("'" &amp; AM$6 &amp; "'!O:O"), MATCH(1, (INDIRECT("'"&amp; AM$6 &amp; "'!F:F") =$AE23) * (INDIRECT("'" &amp; AM$6 &amp; "'!E:E") = Tables!$AE$4), 0)), "")</f>
        <v>6.9828571428571431</v>
      </c>
      <c r="AN23" s="105">
        <f>IFERROR(INDEX('Date Key'!$I$25:$I$42, MATCH(AE23, 'Date Key'!$A$25:$A$42, 0)), "")</f>
        <v>363.31022727272722</v>
      </c>
      <c r="AO23" s="106">
        <f t="shared" ca="1" si="3"/>
        <v>2.0165641179920719E-5</v>
      </c>
      <c r="AP23" s="108">
        <f t="shared" ca="1" si="4"/>
        <v>29.038523299085835</v>
      </c>
    </row>
    <row r="24" spans="1:63" x14ac:dyDescent="0.35">
      <c r="A24" s="6">
        <v>18</v>
      </c>
      <c r="B24" s="9" cm="1">
        <f t="array" aca="1" ref="B24" ca="1">IFERROR(INDEX(INDIRECT("'" &amp; B$6 &amp; "'!O:O"), MATCH(1, (INDIRECT("'"&amp; B$6 &amp; "'!F:F") =$L75) * (INDIRECT("'" &amp; B$6 &amp; "'!E:E") = Tables!$A$4), 0)), "")</f>
        <v>0.27698185291308502</v>
      </c>
      <c r="C24" s="9" cm="1">
        <f t="array" aca="1" ref="C24" ca="1">IFERROR(INDEX(INDIRECT("'" &amp; C$6 &amp; "'!O:O"), MATCH(1, (INDIRECT("'"&amp; C$6 &amp; "'!F:F") =$L75) * (INDIRECT("'" &amp; C$6 &amp; "'!E:E") = Tables!$A$4), 0)), "")</f>
        <v>0.30209463406492532</v>
      </c>
      <c r="D24" s="9" cm="1">
        <f t="array" aca="1" ref="D24" ca="1">IFERROR(INDEX(INDIRECT("'" &amp; D$6 &amp; "'!O:O"), MATCH(1, (INDIRECT("'"&amp; D$6 &amp; "'!F:F") =$L75) * (INDIRECT("'" &amp; D$6 &amp; "'!E:E") = Tables!$A$4), 0)), "")</f>
        <v>8.0642741330493912</v>
      </c>
      <c r="E24" s="9" cm="1">
        <f t="array" aca="1" ref="E24" ca="1">IFERROR(INDEX(INDIRECT("'" &amp; E$6 &amp; "'!O:O"), MATCH(1, (INDIRECT("'"&amp; E$6 &amp; "'!F:F") =$L75) * (INDIRECT("'" &amp; E$6 &amp; "'!E:E") = Tables!$A$4), 0)), "")</f>
        <v>8.6433506200274035</v>
      </c>
      <c r="F24" s="9" cm="1">
        <f t="array" aca="1" ref="F24" ca="1">IFERROR(INDEX(INDIRECT("'" &amp; F$6 &amp; "'!O:O"), MATCH(1, (INDIRECT("'"&amp; F$6 &amp; "'!F:F") =$L75) * (INDIRECT("'" &amp; F$6 &amp; "'!E:E") = Tables!$A$4), 0)), "")</f>
        <v>0.84292691435548583</v>
      </c>
      <c r="G24" s="9" cm="1">
        <f t="array" aca="1" ref="G24" ca="1">IFERROR(INDEX(INDIRECT("'" &amp; G$6 &amp; "'!O:O"), MATCH(1, (INDIRECT("'"&amp; G$6 &amp; "'!F:F") =$L75) * (INDIRECT("'" &amp; G$6 &amp; "'!E:E") = Tables!$A$4), 0)), "")</f>
        <v>36.828571428571415</v>
      </c>
      <c r="H24" s="9" cm="1">
        <f t="array" aca="1" ref="H24" ca="1">IFERROR(INDEX(INDIRECT("'" &amp; H$6 &amp; "'!O:O"), MATCH(1, (INDIRECT("'"&amp; H$6 &amp; "'!F:F") =$L75) * (INDIRECT("'" &amp; H$6 &amp; "'!E:E") = Tables!$A$4), 0)), "")</f>
        <v>114.21257724791225</v>
      </c>
      <c r="I24" s="103" cm="1">
        <f t="array" aca="1" ref="I24" ca="1">IFERROR(INDEX(INDIRECT("'" &amp; I$6 &amp; "'!O:O"), MATCH(1, (INDIRECT("'"&amp; I$6 &amp; "'!F:F") =$L75) * (INDIRECT("'" &amp; I$6 &amp; "'!E:E") = Tables!$A$4), 0)), "")</f>
        <v>7.7914285714285727</v>
      </c>
      <c r="J24" s="105">
        <f>IFERROR(INDEX('Date Key'!$H$25:$H$42, MATCH(A24, 'Date Key'!$A$25:$A$42, 0)), "")</f>
        <v>363.31022727272722</v>
      </c>
      <c r="K24" s="106">
        <f t="shared" ca="1" si="5"/>
        <v>2.3790551355822618E-5</v>
      </c>
      <c r="L24" s="108">
        <f t="shared" ca="1" si="0"/>
        <v>34.258393952384573</v>
      </c>
      <c r="M24" s="106">
        <f t="shared" ca="1" si="1"/>
        <v>2.3790551355822618E-5</v>
      </c>
      <c r="N24" s="108">
        <f t="shared" ca="1" si="2"/>
        <v>34.258393952384573</v>
      </c>
      <c r="P24" s="6">
        <v>18</v>
      </c>
      <c r="Q24" s="9" cm="1">
        <f t="array" aca="1" ref="Q24" ca="1">IFERROR(INDEX(INDIRECT("'" &amp; Q$6 &amp; "'!O:O"), MATCH(1, (INDIRECT("'"&amp; Q$6 &amp; "'!F:F") =$P24) * (INDIRECT("'" &amp; Q$6 &amp; "'!E:E") = Tables!$P$4), 0)), "")</f>
        <v>0.21967526265520537</v>
      </c>
      <c r="R24" s="9" cm="1">
        <f t="array" aca="1" ref="R24" ca="1">IFERROR(INDEX(INDIRECT("'" &amp; R$6 &amp; "'!O:O"), MATCH(1, (INDIRECT("'"&amp; R$6 &amp; "'!F:F") =$P24) * (INDIRECT("'" &amp; R$6 &amp; "'!E:E") = Tables!$P$4), 0)), "")</f>
        <v>0.30793624301093214</v>
      </c>
      <c r="S24" s="9" cm="1">
        <f t="array" aca="1" ref="S24" ca="1">IFERROR(INDEX(INDIRECT("'" &amp; S$6 &amp; "'!O:O"), MATCH(1, (INDIRECT("'"&amp; S$6 &amp; "'!F:F") =$P24) * (INDIRECT("'" &amp; S$6 &amp; "'!E:E") = Tables!$P$4), 0)), "")</f>
        <v>0.54521694939863996</v>
      </c>
      <c r="T24" s="9" cm="1">
        <f t="array" aca="1" ref="T24" ca="1">IFERROR(INDEX(INDIRECT("'" &amp; T$6 &amp; "'!O:O"), MATCH(1, (INDIRECT("'"&amp; T$6 &amp; "'!F:F") =$P24) * (INDIRECT("'" &amp; T$6 &amp; "'!E:E") = Tables!$P$4), 0)), "")</f>
        <v>1.0728284550647775</v>
      </c>
      <c r="U24" s="9" cm="1">
        <f t="array" aca="1" ref="U24" ca="1">IFERROR(INDEX(INDIRECT("'" &amp; U$6 &amp; "'!O:O"), MATCH(1, (INDIRECT("'"&amp; U$6 &amp; "'!F:F") =$P24) * (INDIRECT("'" &amp; U$6 &amp; "'!E:E") = Tables!$P$4), 0)), "")</f>
        <v>0.496685853828711</v>
      </c>
      <c r="V24" s="9" cm="1">
        <f t="array" aca="1" ref="V24" ca="1">IFERROR(INDEX(INDIRECT("'" &amp; V$6 &amp; "'!O:O"), MATCH(1, (INDIRECT("'"&amp; V$6 &amp; "'!F:F") =$P24) * (INDIRECT("'" &amp; V$6 &amp; "'!E:E") = Tables!$P$4), 0)), "")</f>
        <v>36.019047619047605</v>
      </c>
      <c r="W24" s="103" cm="1">
        <f t="array" aca="1" ref="W24" ca="1">IFERROR(INDEX(INDIRECT("'" &amp; W$6 &amp; "'!O:O"), MATCH(1, (INDIRECT("'"&amp; W$6 &amp; "'!F:F") =$P24) * (INDIRECT("'" &amp; W$6 &amp; "'!E:E") = Tables!$P$4), 0)), "")</f>
        <v>185.30907844836869</v>
      </c>
      <c r="X24" s="103" cm="1">
        <f t="array" aca="1" ref="X24" ca="1">IFERROR(INDEX(INDIRECT("'" &amp; X$6 &amp; "'!O:O"), MATCH(1, (INDIRECT("'"&amp; X$6 &amp; "'!F:F") =$P24) * (INDIRECT("'" &amp; X$6 &amp; "'!E:E") = Tables!$P$4), 0)), "")</f>
        <v>7.152857142857143</v>
      </c>
      <c r="Y24" s="105">
        <f>IFERROR(INDEX('Date Key'!$H$25:$H$42, MATCH(P24, 'Date Key'!$A$25:$A$42, 0)), "")</f>
        <v>363.31022727272722</v>
      </c>
      <c r="Z24" s="106">
        <f t="shared" ca="1" si="6"/>
        <v>2.0837624698298513E-5</v>
      </c>
      <c r="AA24" s="108">
        <f t="shared" ca="1" si="7"/>
        <v>30.006179565549857</v>
      </c>
      <c r="AB24" s="109"/>
      <c r="AC24" s="109"/>
      <c r="AE24" s="6">
        <v>18</v>
      </c>
      <c r="AF24" s="9" cm="1">
        <f t="array" aca="1" ref="AF24" ca="1">IFERROR(INDEX(INDIRECT("'" &amp; AF$6 &amp; "'!O:O"), MATCH(1, (INDIRECT("'"&amp; AF$6 &amp; "'!F:F") =$AE24) * (INDIRECT("'" &amp; AF$6 &amp; "'!E:E") = Tables!$AE$4), 0)), "")</f>
        <v>0.14326647564469916</v>
      </c>
      <c r="AG24" s="9" cm="1">
        <f t="array" aca="1" ref="AG24" ca="1">IFERROR(INDEX(INDIRECT("'" &amp; AG$6 &amp; "'!O:O"), MATCH(1, (INDIRECT("'"&amp; AG$6 &amp; "'!F:F") =$AE24) * (INDIRECT("'" &amp; AG$6 &amp; "'!E:E") = Tables!$AE$4), 0)), "")</f>
        <v>0.50237836935658853</v>
      </c>
      <c r="AH24" s="9" cm="1">
        <f t="array" aca="1" ref="AH24" ca="1">IFERROR(INDEX(INDIRECT("'" &amp; AH$6 &amp; "'!O:O"), MATCH(1, (INDIRECT("'"&amp; AH$6 &amp; "'!F:F") =$AE24) * (INDIRECT("'" &amp; AH$6 &amp; "'!E:E") = Tables!$AE$4), 0)), "")</f>
        <v>2.6317063136751928</v>
      </c>
      <c r="AI24" s="9" cm="1">
        <f t="array" aca="1" ref="AI24" ca="1">IFERROR(INDEX(INDIRECT("'" &amp; AI$6 &amp; "'!O:O"), MATCH(1, (INDIRECT("'"&amp; AI$6 &amp; "'!F:F") =$AE24) * (INDIRECT("'" &amp; AI$6 &amp; "'!E:E") = Tables!$AE$4), 0)), "")</f>
        <v>3.2773511586764803</v>
      </c>
      <c r="AJ24" s="9" cm="1">
        <f t="array" aca="1" ref="AJ24" ca="1">IFERROR(INDEX(INDIRECT("'" &amp; AJ$6 &amp; "'!O:O"), MATCH(1, (INDIRECT("'"&amp; AJ$6 &amp; "'!F:F") =$AE24) * (INDIRECT("'" &amp; AJ$6 &amp; "'!E:E") = Tables!$AE$4), 0)), "")</f>
        <v>0.82635618349904061</v>
      </c>
      <c r="AK24" s="9" cm="1">
        <f t="array" aca="1" ref="AK24" ca="1">IFERROR(INDEX(INDIRECT("'" &amp; AK$6 &amp; "'!O:O"), MATCH(1, (INDIRECT("'"&amp; AK$6 &amp; "'!F:F") =$AE24) * (INDIRECT("'" &amp; AK$6 &amp; "'!E:E") = Tables!$AE$4), 0)), "")</f>
        <v>37.780952380952371</v>
      </c>
      <c r="AL24" s="9" cm="1">
        <f t="array" aca="1" ref="AL24" ca="1">IFERROR(INDEX(INDIRECT("'" &amp; AL$6 &amp; "'!O:O"), MATCH(1, (INDIRECT("'"&amp; AL$6 &amp; "'!F:F") =$AE24) * (INDIRECT("'" &amp; AL$6 &amp; "'!E:E") = Tables!$AE$4), 0)), "")</f>
        <v>118.33779534653232</v>
      </c>
      <c r="AM24" s="103" cm="1">
        <f t="array" aca="1" ref="AM24" ca="1">IFERROR(INDEX(INDIRECT("'" &amp; AM$6 &amp; "'!O:O"), MATCH(1, (INDIRECT("'"&amp; AM$6 &amp; "'!F:F") =$AE24) * (INDIRECT("'" &amp; AM$6 &amp; "'!E:E") = Tables!$AE$4), 0)), "")</f>
        <v>7.3507142857142851</v>
      </c>
      <c r="AN24" s="105">
        <f>IFERROR(INDEX('Date Key'!$I$25:$I$42, MATCH(AE24, 'Date Key'!$A$25:$A$42, 0)), "")</f>
        <v>363.31022727272722</v>
      </c>
      <c r="AO24" s="106">
        <f t="shared" ca="1" si="3"/>
        <v>1.4769745133881992E-5</v>
      </c>
      <c r="AP24" s="108">
        <f t="shared" ca="1" si="4"/>
        <v>21.268432992790068</v>
      </c>
    </row>
    <row r="25" spans="1:63" x14ac:dyDescent="0.35">
      <c r="L25" s="109"/>
    </row>
    <row r="26" spans="1:63" x14ac:dyDescent="0.35">
      <c r="A26" s="158" t="s">
        <v>714</v>
      </c>
      <c r="B26" s="159"/>
      <c r="C26" s="159"/>
      <c r="D26" s="159"/>
      <c r="E26" s="159"/>
      <c r="F26" s="159"/>
      <c r="G26" s="159"/>
      <c r="H26" s="159"/>
      <c r="I26" s="159"/>
      <c r="J26" s="159"/>
      <c r="K26" s="159"/>
      <c r="L26" s="160"/>
      <c r="Q26" s="158" t="s">
        <v>700</v>
      </c>
      <c r="R26" s="159"/>
      <c r="S26" s="159"/>
      <c r="T26" s="159"/>
      <c r="U26" s="159"/>
      <c r="V26" s="159"/>
      <c r="W26" s="159"/>
      <c r="X26" s="159"/>
      <c r="Y26" s="159"/>
      <c r="Z26" s="159"/>
      <c r="AA26" s="159"/>
      <c r="AB26" s="160"/>
      <c r="AG26" s="158" t="s">
        <v>716</v>
      </c>
      <c r="AH26" s="159"/>
      <c r="AI26" s="159"/>
      <c r="AJ26" s="159"/>
      <c r="AK26" s="159"/>
      <c r="AL26" s="159"/>
      <c r="AM26" s="159"/>
      <c r="AN26" s="159"/>
      <c r="AO26" s="159"/>
      <c r="AP26" s="159"/>
      <c r="AQ26" s="159"/>
      <c r="AR26" s="160"/>
      <c r="AW26" s="158" t="s">
        <v>713</v>
      </c>
      <c r="AX26" s="159"/>
      <c r="AY26" s="159"/>
      <c r="AZ26" s="159"/>
      <c r="BA26" s="159"/>
      <c r="BB26" s="159"/>
      <c r="BC26" s="159"/>
      <c r="BD26" s="159"/>
      <c r="BE26" s="159"/>
      <c r="BF26" s="159"/>
      <c r="BG26" s="159"/>
      <c r="BH26" s="160"/>
    </row>
    <row r="27" spans="1:63" ht="30" customHeight="1" x14ac:dyDescent="0.35">
      <c r="A27" s="5" t="s">
        <v>317</v>
      </c>
      <c r="B27" s="5" t="s">
        <v>453</v>
      </c>
      <c r="C27" s="5" t="s">
        <v>11</v>
      </c>
      <c r="D27" s="5" t="s">
        <v>318</v>
      </c>
      <c r="E27" s="7" t="s">
        <v>17</v>
      </c>
      <c r="F27" s="7" t="s">
        <v>18</v>
      </c>
      <c r="G27" s="7" t="s">
        <v>19</v>
      </c>
      <c r="H27" s="7" t="s">
        <v>319</v>
      </c>
      <c r="I27" s="7" t="s">
        <v>479</v>
      </c>
      <c r="J27" s="7" t="s">
        <v>321</v>
      </c>
      <c r="K27" s="7" t="s">
        <v>531</v>
      </c>
      <c r="L27" s="7" t="s">
        <v>322</v>
      </c>
      <c r="M27" s="7" t="s">
        <v>20</v>
      </c>
      <c r="N27" s="7" t="s">
        <v>21</v>
      </c>
      <c r="O27" s="7" t="s">
        <v>23</v>
      </c>
      <c r="Q27" s="5" t="s">
        <v>317</v>
      </c>
      <c r="R27" s="5" t="s">
        <v>453</v>
      </c>
      <c r="S27" s="5" t="s">
        <v>11</v>
      </c>
      <c r="T27" s="5" t="s">
        <v>318</v>
      </c>
      <c r="U27" s="7" t="s">
        <v>17</v>
      </c>
      <c r="V27" s="7" t="s">
        <v>18</v>
      </c>
      <c r="W27" s="7" t="s">
        <v>19</v>
      </c>
      <c r="X27" s="7" t="s">
        <v>319</v>
      </c>
      <c r="Y27" s="7" t="s">
        <v>479</v>
      </c>
      <c r="Z27" s="7" t="s">
        <v>321</v>
      </c>
      <c r="AA27" s="7" t="s">
        <v>531</v>
      </c>
      <c r="AB27" s="7" t="s">
        <v>322</v>
      </c>
      <c r="AC27" s="7" t="s">
        <v>20</v>
      </c>
      <c r="AD27" s="7" t="s">
        <v>21</v>
      </c>
      <c r="AE27" s="7" t="s">
        <v>23</v>
      </c>
      <c r="AG27" s="5" t="s">
        <v>317</v>
      </c>
      <c r="AH27" s="5" t="s">
        <v>453</v>
      </c>
      <c r="AI27" s="5" t="s">
        <v>11</v>
      </c>
      <c r="AJ27" s="5" t="s">
        <v>318</v>
      </c>
      <c r="AK27" s="7" t="s">
        <v>17</v>
      </c>
      <c r="AL27" s="7" t="s">
        <v>18</v>
      </c>
      <c r="AM27" s="7" t="s">
        <v>19</v>
      </c>
      <c r="AN27" s="7" t="s">
        <v>319</v>
      </c>
      <c r="AO27" s="7" t="s">
        <v>479</v>
      </c>
      <c r="AP27" s="7" t="s">
        <v>321</v>
      </c>
      <c r="AQ27" s="7" t="s">
        <v>531</v>
      </c>
      <c r="AR27" s="7" t="s">
        <v>322</v>
      </c>
      <c r="AS27" s="7" t="s">
        <v>20</v>
      </c>
      <c r="AT27" s="7" t="s">
        <v>21</v>
      </c>
      <c r="AU27" s="7" t="s">
        <v>23</v>
      </c>
      <c r="AW27" s="5" t="s">
        <v>317</v>
      </c>
      <c r="AX27" s="5" t="s">
        <v>453</v>
      </c>
      <c r="AY27" s="5" t="s">
        <v>11</v>
      </c>
      <c r="AZ27" s="5" t="s">
        <v>318</v>
      </c>
      <c r="BA27" s="7" t="s">
        <v>17</v>
      </c>
      <c r="BB27" s="7" t="s">
        <v>18</v>
      </c>
      <c r="BC27" s="7" t="s">
        <v>19</v>
      </c>
      <c r="BD27" s="7" t="s">
        <v>319</v>
      </c>
      <c r="BE27" s="7" t="s">
        <v>479</v>
      </c>
      <c r="BF27" s="7" t="s">
        <v>321</v>
      </c>
      <c r="BG27" s="7" t="s">
        <v>531</v>
      </c>
      <c r="BH27" s="7" t="s">
        <v>322</v>
      </c>
      <c r="BI27" s="7" t="s">
        <v>20</v>
      </c>
      <c r="BJ27" s="7" t="s">
        <v>21</v>
      </c>
      <c r="BK27" s="7" t="s">
        <v>23</v>
      </c>
    </row>
    <row r="28" spans="1:63" ht="30" customHeight="1" x14ac:dyDescent="0.35">
      <c r="A28" s="8" t="s">
        <v>338</v>
      </c>
      <c r="B28" s="73" t="s">
        <v>457</v>
      </c>
      <c r="C28" s="100">
        <f>'Date Key'!$C$25</f>
        <v>0.10872251050160613</v>
      </c>
      <c r="D28" s="6" t="str">
        <f>'Date Key'!$G$25</f>
        <v>Lower</v>
      </c>
      <c r="E28" s="9" cm="1">
        <f t="array" aca="1" ref="E28" ca="1">IFERROR(INDIRECT("'" &amp; E$27 &amp;  "'!Q3" &amp; "±" &amp; "'!T3"),0)</f>
        <v>0</v>
      </c>
      <c r="F28" s="9" cm="1">
        <f t="array" aca="1" ref="F28" ca="1">IFERROR(INDIRECT("'" &amp; F$27 &amp;  "'!Q3"),0)</f>
        <v>4.4403330249768731E-2</v>
      </c>
      <c r="G28" s="9" cm="1">
        <f t="array" aca="1" ref="G28" ca="1">IFERROR(INDIRECT("'" &amp; G$27 &amp;  "'!Q3"),0)</f>
        <v>2.3972629521016615</v>
      </c>
      <c r="H28" s="9" cm="1">
        <f t="array" aca="1" ref="H28" ca="1">IFERROR(INDIRECT("'" &amp; H$27 &amp;  "'!Q3"),0)</f>
        <v>2.7216552525675235</v>
      </c>
      <c r="I28" s="9" cm="1">
        <f t="array" aca="1" ref="I28" ca="1">IFERROR(INDIRECT("'" &amp; I$27 &amp;  "'!Q3"),0)</f>
        <v>1.1790790162218734</v>
      </c>
      <c r="J28" s="9" cm="1">
        <f t="array" aca="1" ref="J28" ca="1">IFERROR(INDIRECT("'" &amp; J$27 &amp;  "'!Q3"),0)</f>
        <v>27.661904761904751</v>
      </c>
      <c r="K28" s="9" cm="1">
        <f t="array" aca="1" ref="K28" ca="1">IFERROR(INDIRECT("'" &amp; K$27 &amp;  "'!Q3"),0)</f>
        <v>155.22006418380965</v>
      </c>
      <c r="L28" s="9" cm="1">
        <f t="array" aca="1" ref="L28" ca="1">IFERROR(INDIRECT("'" &amp; L$27 &amp;  "'!Q3"),0)</f>
        <v>7.7114285714285717</v>
      </c>
      <c r="M28" s="9" cm="1">
        <f t="array" aca="1" ref="M28" ca="1">IFERROR(INDIRECT("'" &amp; M$27 &amp;  "'!Q3"),0)</f>
        <v>2.2793739315175352</v>
      </c>
      <c r="N28" s="9" cm="1">
        <f t="array" aca="1" ref="N28" ca="1">IFERROR(INDIRECT("'" &amp; N$27 &amp;  "'!Q3"),0)</f>
        <v>107.02835840766875</v>
      </c>
      <c r="O28" s="9" cm="1">
        <f t="array" aca="1" ref="O28" ca="1">IFERROR(INDIRECT("'" &amp; O$27 &amp;  "'!Q3"),0)</f>
        <v>0</v>
      </c>
      <c r="Q28" s="8" t="s">
        <v>338</v>
      </c>
      <c r="R28" s="73" t="s">
        <v>457</v>
      </c>
      <c r="S28" s="100">
        <f>'Date Key'!$C$25</f>
        <v>0.10872251050160613</v>
      </c>
      <c r="T28" s="6" t="str">
        <f>'Date Key'!$G$25</f>
        <v>Lower</v>
      </c>
      <c r="U28" s="9" cm="1">
        <f t="array" aca="1" ref="U28" ca="1">IFERROR(INDIRECT("'" &amp; U$27 &amp;  "'!Q6"),0)</f>
        <v>0.43998366475041628</v>
      </c>
      <c r="V28" s="9" cm="1">
        <f t="array" aca="1" ref="V28" ca="1">IFERROR(INDIRECT("'" &amp; V$27 &amp;  "'!Q6"),0)</f>
        <v>5.8741905642923226E-2</v>
      </c>
      <c r="W28" s="9" cm="1">
        <f t="array" aca="1" ref="W28" ca="1">IFERROR(INDIRECT("'" &amp; W$27 &amp;  "'!Q6"),0)</f>
        <v>8.6412512218963844E-2</v>
      </c>
      <c r="X28" s="9" cm="1">
        <f t="array" aca="1" ref="X28" ca="1">IFERROR(INDIRECT("'" &amp; X$27 &amp;  "'!Q6"),0)</f>
        <v>0.58513808261230338</v>
      </c>
      <c r="Y28" s="9" cm="1">
        <f t="array" aca="1" ref="Y28" ca="1">IFERROR(INDIRECT("'" &amp; Y$27 &amp;  "'!Q6"),0)</f>
        <v>0.12770975056689343</v>
      </c>
      <c r="Z28" s="9" cm="1">
        <f t="array" aca="1" ref="Z28" ca="1">IFERROR(INDIRECT("'" &amp; Z$27 &amp;  "'!Q6"),0)</f>
        <v>22.780952380952371</v>
      </c>
      <c r="AA28" s="9" cm="1">
        <f t="array" aca="1" ref="AA28" ca="1">IFERROR(INDIRECT("'" &amp; AA$27 &amp;  "'!Q6"),0)</f>
        <v>227.95119366595782</v>
      </c>
      <c r="AB28" s="9" cm="1">
        <f t="array" aca="1" ref="AB28" ca="1">IFERROR(INDIRECT("'" &amp; AB$27 &amp;  "'!Q6"),0)</f>
        <v>6.9742857142857151</v>
      </c>
      <c r="AC28" s="9" cm="1">
        <f t="array" aca="1" ref="AC28" ca="1">IFERROR(INDIRECT("'" &amp; AC$27 &amp;  "'!Q6"),0)</f>
        <v>1.4540656276452721</v>
      </c>
      <c r="AD28" s="9" cm="1">
        <f t="array" aca="1" ref="AD28" ca="1">IFERROR(INDIRECT("'" &amp; AD$27 &amp;  "'!Q6"),0)</f>
        <v>43.883637331913192</v>
      </c>
      <c r="AE28" s="9" cm="1">
        <f t="array" aca="1" ref="AE28" ca="1">IFERROR(INDIRECT("'" &amp; AE$27 &amp;  "'!Q6"),0)</f>
        <v>0</v>
      </c>
      <c r="AG28" s="8" t="s">
        <v>338</v>
      </c>
      <c r="AH28" s="73" t="s">
        <v>457</v>
      </c>
      <c r="AI28" s="100">
        <f>'Date Key'!$C$25</f>
        <v>0.10872251050160613</v>
      </c>
      <c r="AJ28" s="6" t="str">
        <f>'Date Key'!$G$25</f>
        <v>Lower</v>
      </c>
      <c r="AK28" s="9" cm="1">
        <f t="array" aca="1" ref="AK28" ca="1">IFERROR(INDIRECT("'" &amp; AK$27 &amp;  "'!Q9"),0)</f>
        <v>0.23582794933280277</v>
      </c>
      <c r="AL28" s="9" cm="1">
        <f t="array" aca="1" ref="AL28" ca="1">IFERROR(INDIRECT("'" &amp; AL$27 &amp;  "'!Q9"),0)</f>
        <v>0.16512488436632747</v>
      </c>
      <c r="AM28" s="9" cm="1">
        <f t="array" aca="1" ref="AM28" ca="1">IFERROR(INDIRECT("'" &amp; AM$27 &amp;  "'!Q9"),0)</f>
        <v>0.96344086021505382</v>
      </c>
      <c r="AN28" s="9" cm="1">
        <f t="array" aca="1" ref="AN28" ca="1">IFERROR(INDIRECT("'" &amp; AN$27 &amp;  "'!Q9"),0)</f>
        <v>1.3643936939141841</v>
      </c>
      <c r="AO28" s="9" cm="1">
        <f t="array" aca="1" ref="AO28" ca="1">IFERROR(INDIRECT("'" &amp; AO$27 &amp;  "'!Q9"),0)</f>
        <v>0.52976800976800975</v>
      </c>
      <c r="AP28" s="9" cm="1">
        <f t="array" aca="1" ref="AP28" ca="1">IFERROR(INDIRECT("'" &amp; AP$27 &amp;  "'!Q9"),0)</f>
        <v>36.73333333333332</v>
      </c>
      <c r="AQ28" s="9" cm="1">
        <f t="array" aca="1" ref="AQ28" ca="1">IFERROR(INDIRECT("'" &amp; AQ$27 &amp;  "'!Q9"),0)</f>
        <v>166.75420168067228</v>
      </c>
      <c r="AR28" s="9" cm="1">
        <f t="array" aca="1" ref="AR28" ca="1">IFERROR(INDIRECT("'" &amp; AR$27 &amp;  "'!Q9"),0)</f>
        <v>6.9450000000000003</v>
      </c>
      <c r="AS28" s="9" cm="1">
        <f t="array" aca="1" ref="AS28" ca="1">IFERROR(INDIRECT("'" &amp; AS$27 &amp;  "'!Q9"),0)</f>
        <v>1.3470431044498665</v>
      </c>
      <c r="AT28" s="9" cm="1">
        <f t="array" aca="1" ref="AT28" ca="1">IFERROR(INDIRECT("'" &amp; AT$27 &amp;  "'!Q9"),0)</f>
        <v>83.718546132339242</v>
      </c>
      <c r="AU28" s="9" cm="1">
        <f t="array" aca="1" ref="AU28" ca="1">IFERROR(INDIRECT("'" &amp; AU$27 &amp;  "'!Q9"),0)</f>
        <v>0</v>
      </c>
      <c r="AW28" s="8" t="s">
        <v>323</v>
      </c>
      <c r="AX28" s="73" t="s">
        <v>457</v>
      </c>
      <c r="AY28" s="6">
        <f>'Date Key'!$C$25</f>
        <v>0.10872251050160613</v>
      </c>
      <c r="AZ28" s="6" t="str">
        <f>'Date Key'!$G$25</f>
        <v>Lower</v>
      </c>
      <c r="BA28" s="9">
        <f ca="1">AVERAGE(U28,AJ28)</f>
        <v>0.43998366475041628</v>
      </c>
      <c r="BB28" s="9">
        <f ca="1">AVERAGE(V28,AK28)</f>
        <v>0.14728492748786298</v>
      </c>
      <c r="BC28" s="9">
        <f t="shared" ref="BB28:BK33" ca="1" si="8">AVERAGE(W28,AL28)</f>
        <v>0.12576869829264564</v>
      </c>
      <c r="BD28" s="9">
        <f t="shared" ca="1" si="8"/>
        <v>0.77428947141367854</v>
      </c>
      <c r="BE28" s="9">
        <f t="shared" ca="1" si="8"/>
        <v>0.74605172224053873</v>
      </c>
      <c r="BF28" s="9">
        <f t="shared" ca="1" si="8"/>
        <v>11.65536019536019</v>
      </c>
      <c r="BG28" s="9">
        <f t="shared" ca="1" si="8"/>
        <v>132.34226349964558</v>
      </c>
      <c r="BH28" s="9">
        <f t="shared" ca="1" si="8"/>
        <v>86.864243697478997</v>
      </c>
      <c r="BI28" s="9">
        <f t="shared" ca="1" si="8"/>
        <v>4.1995328138226364</v>
      </c>
      <c r="BJ28" s="9">
        <f t="shared" ca="1" si="8"/>
        <v>22.61534021818153</v>
      </c>
      <c r="BK28" s="9">
        <f t="shared" ca="1" si="8"/>
        <v>41.859273066169621</v>
      </c>
    </row>
    <row r="29" spans="1:63" ht="30" customHeight="1" x14ac:dyDescent="0.35">
      <c r="A29" s="8" t="s">
        <v>325</v>
      </c>
      <c r="B29" s="73" t="s">
        <v>458</v>
      </c>
      <c r="C29" s="100">
        <f>'Date Key'!$C$28</f>
        <v>0.21744502100321225</v>
      </c>
      <c r="D29" s="6" t="str">
        <f>'Date Key'!$G$28</f>
        <v>Lower</v>
      </c>
      <c r="E29" s="9" cm="1">
        <f t="array" aca="1" ref="E29" ca="1">IFERROR(INDIRECT("'" &amp; E$27 &amp;  "'!Q12"),0)</f>
        <v>0.14143920267449925</v>
      </c>
      <c r="F29" s="9" cm="1">
        <f t="array" aca="1" ref="F29" ca="1">IFERROR(INDIRECT("'" &amp; F$27 &amp;  "'!Q12"),0)</f>
        <v>4.1421499875512746E-2</v>
      </c>
      <c r="G29" s="9" cm="1">
        <f t="array" aca="1" ref="G29" ca="1">IFERROR(INDIRECT("'" &amp; G$27 &amp;  "'!Q12"),0)</f>
        <v>1.6196356964914269</v>
      </c>
      <c r="H29" s="9" cm="1">
        <f t="array" aca="1" ref="H29" ca="1">IFERROR(INDIRECT("'" &amp; H$27 &amp;  "'!Q12"),0)</f>
        <v>1.8024963990414389</v>
      </c>
      <c r="I29" s="9" cm="1">
        <f t="array" aca="1" ref="I29" ca="1">IFERROR(INDIRECT("'" &amp; I$27 &amp;  "'!Q12"),0)</f>
        <v>0.79565323565323565</v>
      </c>
      <c r="J29" s="9" cm="1">
        <f t="array" aca="1" ref="J29" ca="1">IFERROR(INDIRECT("'" &amp; J$27 &amp;  "'!Q12"),0)</f>
        <v>45.225396825396814</v>
      </c>
      <c r="K29" s="9" cm="1">
        <f t="array" aca="1" ref="K29" ca="1">IFERROR(INDIRECT("'" &amp; K$27 &amp;  "'!Q12"),0)</f>
        <v>105.69098823850159</v>
      </c>
      <c r="L29" s="9" cm="1">
        <f t="array" aca="1" ref="L29" ca="1">IFERROR(INDIRECT("'" &amp; L$27 &amp;  "'!Q12"),0)</f>
        <v>7.6766666666666667</v>
      </c>
      <c r="M29" s="9" cm="1">
        <f t="array" aca="1" ref="M29" ca="1">IFERROR(INDIRECT("'" &amp; M$27 &amp;  "'!Q12"),0)</f>
        <v>1.6241794963599474</v>
      </c>
      <c r="N29" s="9" cm="1">
        <f t="array" aca="1" ref="N29" ca="1">IFERROR(INDIRECT("'" &amp; N$27 &amp;  "'!Q12"),0)</f>
        <v>121.00193433490962</v>
      </c>
      <c r="O29" s="9" cm="1">
        <f t="array" aca="1" ref="O29" ca="1">IFERROR(INDIRECT("'" &amp; O$27 &amp;  "'!Q12"),0)</f>
        <v>0</v>
      </c>
      <c r="Q29" s="8" t="s">
        <v>325</v>
      </c>
      <c r="R29" s="73" t="s">
        <v>458</v>
      </c>
      <c r="S29" s="100">
        <f>'Date Key'!$C$28</f>
        <v>0.21744502100321225</v>
      </c>
      <c r="T29" s="6" t="str">
        <f>'Date Key'!$G$28</f>
        <v>Lower</v>
      </c>
      <c r="U29" s="9" cm="1">
        <f t="array" aca="1" ref="U29" ca="1">IFERROR(INDIRECT("'" &amp; U$27 &amp;  "'!Q15"),0)</f>
        <v>0.17413465180804377</v>
      </c>
      <c r="V29" s="9" cm="1">
        <f t="array" aca="1" ref="V29" ca="1">IFERROR(INDIRECT("'" &amp; V$27 &amp;  "'!Q15"),0)</f>
        <v>2.5406348755379966E-2</v>
      </c>
      <c r="W29" s="9" cm="1">
        <f t="array" aca="1" ref="W29" ca="1">IFERROR(INDIRECT("'" &amp; W$27 &amp;  "'!Q15"),0)</f>
        <v>5.2042888226759447E-2</v>
      </c>
      <c r="X29" s="9" cm="1">
        <f t="array" aca="1" ref="X29" ca="1">IFERROR(INDIRECT("'" &amp; X$27 &amp;  "'!Q15"),0)</f>
        <v>0.25158388879018317</v>
      </c>
      <c r="Y29" s="9" cm="1">
        <f t="array" aca="1" ref="Y29" ca="1">IFERROR(INDIRECT("'" &amp; Y$27 &amp;  "'!Q15"),0)</f>
        <v>0.26945985231699515</v>
      </c>
      <c r="Z29" s="9" cm="1">
        <f t="array" aca="1" ref="Z29" ca="1">IFERROR(INDIRECT("'" &amp; Z$27 &amp;  "'!Q15"),0)</f>
        <v>34.555555555555536</v>
      </c>
      <c r="AA29" s="9" cm="1">
        <f t="array" aca="1" ref="AA29" ca="1">IFERROR(INDIRECT("'" &amp; AA$27 &amp;  "'!Q15"),0)</f>
        <v>119.76991396932762</v>
      </c>
      <c r="AB29" s="9" cm="1">
        <f t="array" aca="1" ref="AB29" ca="1">IFERROR(INDIRECT("'" &amp; AB$27 &amp;  "'!Q15"),0)</f>
        <v>7.1828571428571424</v>
      </c>
      <c r="AC29" s="9" cm="1">
        <f t="array" aca="1" ref="AC29" ca="1">IFERROR(INDIRECT("'" &amp; AC$27 &amp;  "'!Q15"),0)</f>
        <v>0.87351353679580257</v>
      </c>
      <c r="AD29" s="9" cm="1">
        <f t="array" aca="1" ref="AD29" ca="1">IFERROR(INDIRECT("'" &amp; AD$27 &amp;  "'!Q15"),0)</f>
        <v>102.9528532436312</v>
      </c>
      <c r="AE29" s="9" cm="1">
        <f t="array" aca="1" ref="AE29" ca="1">IFERROR(INDIRECT("'" &amp; AE$27 &amp;  "'!Q15"),0)</f>
        <v>0</v>
      </c>
      <c r="AG29" s="8" t="s">
        <v>325</v>
      </c>
      <c r="AH29" s="73" t="s">
        <v>458</v>
      </c>
      <c r="AI29" s="100">
        <f>'Date Key'!$C$28</f>
        <v>0.21744502100321225</v>
      </c>
      <c r="AJ29" s="6" t="str">
        <f>'Date Key'!$G$28</f>
        <v>Lower</v>
      </c>
      <c r="AK29" s="9" cm="1">
        <f t="array" aca="1" ref="AK29" ca="1">IFERROR(INDIRECT("'" &amp; AK$27 &amp;  "'!Q18"),0)</f>
        <v>0</v>
      </c>
      <c r="AL29" s="9" cm="1">
        <f t="array" aca="1" ref="AL29" ca="1">IFERROR(INDIRECT("'" &amp; AL$27 &amp;  "'!Q18"),0)</f>
        <v>0.22370502432495418</v>
      </c>
      <c r="AM29" s="9" cm="1">
        <f t="array" aca="1" ref="AM29" ca="1">IFERROR(INDIRECT("'" &amp; AM$27 &amp;  "'!Q18"),0)</f>
        <v>0.65725958659701023</v>
      </c>
      <c r="AN29" s="9" cm="1">
        <f t="array" aca="1" ref="AN29" ca="1">IFERROR(INDIRECT("'" &amp; AN$27 &amp;  "'!Q18"),0)</f>
        <v>0.88096461092196454</v>
      </c>
      <c r="AO29" s="9" cm="1">
        <f t="array" aca="1" ref="AO29" ca="1">IFERROR(INDIRECT("'" &amp; AO$27 &amp;  "'!Q18"),0)</f>
        <v>0.40900284900284894</v>
      </c>
      <c r="AP29" s="9" cm="1">
        <f t="array" aca="1" ref="AP29" ca="1">IFERROR(INDIRECT("'" &amp; AP$27 &amp;  "'!Q18"),0)</f>
        <v>43.844444444444434</v>
      </c>
      <c r="AQ29" s="9" cm="1">
        <f t="array" aca="1" ref="AQ29" ca="1">IFERROR(INDIRECT("'" &amp; AQ$27 &amp;  "'!Q18"),0)</f>
        <v>93.652480271331243</v>
      </c>
      <c r="AR29" s="9" cm="1">
        <f t="array" aca="1" ref="AR29" ca="1">IFERROR(INDIRECT("'" &amp; AR$27 &amp;  "'!Q18"),0)</f>
        <v>7.0566666666666675</v>
      </c>
      <c r="AS29" s="9" cm="1">
        <f t="array" aca="1" ref="AS29" ca="1">IFERROR(INDIRECT("'" &amp; AS$27 &amp;  "'!Q18"),0)</f>
        <v>0.99460304897582308</v>
      </c>
      <c r="AT29" s="9" cm="1">
        <f t="array" aca="1" ref="AT29" ca="1">IFERROR(INDIRECT("'" &amp; AT$27 &amp;  "'!Q18"),0)</f>
        <v>118.33357047535351</v>
      </c>
      <c r="AU29" s="9" cm="1">
        <f t="array" aca="1" ref="AU29" ca="1">IFERROR(INDIRECT("'" &amp; AU$27 &amp;  "'!Q18"),0)</f>
        <v>0</v>
      </c>
      <c r="AW29" s="8" t="s">
        <v>325</v>
      </c>
      <c r="AX29" s="73" t="s">
        <v>458</v>
      </c>
      <c r="AY29" s="6">
        <f>'Date Key'!$C$28</f>
        <v>0.21744502100321225</v>
      </c>
      <c r="AZ29" s="6" t="str">
        <f>'Date Key'!$G$28</f>
        <v>Lower</v>
      </c>
      <c r="BA29" s="9">
        <f ca="1">AVERAGE(U29,AJ29)</f>
        <v>0.17413465180804377</v>
      </c>
      <c r="BB29" s="9">
        <f t="shared" ca="1" si="8"/>
        <v>1.2703174377689983E-2</v>
      </c>
      <c r="BC29" s="9">
        <f t="shared" ca="1" si="8"/>
        <v>0.1378739562758568</v>
      </c>
      <c r="BD29" s="9">
        <f t="shared" ca="1" si="8"/>
        <v>0.45442173769359673</v>
      </c>
      <c r="BE29" s="9">
        <f t="shared" ca="1" si="8"/>
        <v>0.57521223161947987</v>
      </c>
      <c r="BF29" s="9">
        <f t="shared" ca="1" si="8"/>
        <v>17.482279202279191</v>
      </c>
      <c r="BG29" s="9">
        <f t="shared" ca="1" si="8"/>
        <v>81.807179206886019</v>
      </c>
      <c r="BH29" s="9">
        <f t="shared" ca="1" si="8"/>
        <v>50.417668707094194</v>
      </c>
      <c r="BI29" s="9">
        <f t="shared" ca="1" si="8"/>
        <v>3.965090101731235</v>
      </c>
      <c r="BJ29" s="9">
        <f t="shared" ca="1" si="8"/>
        <v>51.973728146303507</v>
      </c>
      <c r="BK29" s="9">
        <f t="shared" ca="1" si="8"/>
        <v>59.166785237676756</v>
      </c>
    </row>
    <row r="30" spans="1:63" ht="30" customHeight="1" x14ac:dyDescent="0.35">
      <c r="A30" s="8" t="s">
        <v>326</v>
      </c>
      <c r="B30" s="73" t="s">
        <v>459</v>
      </c>
      <c r="C30" s="100">
        <f>'Date Key'!$C$31</f>
        <v>0.54361255250803064</v>
      </c>
      <c r="D30" s="6" t="str">
        <f>'Date Key'!$G$31</f>
        <v>Lower</v>
      </c>
      <c r="E30" s="9" cm="1">
        <f t="array" aca="1" ref="E30" ca="1">IFERROR(INDIRECT("'" &amp; E$27 &amp;  "'!Q21"),0)</f>
        <v>0.158482722785139</v>
      </c>
      <c r="F30" s="9" cm="1">
        <f t="array" aca="1" ref="F30" ca="1">IFERROR(INDIRECT("'" &amp; F$27 &amp;  "'!Q21"),0)</f>
        <v>3.8563735979495382E-2</v>
      </c>
      <c r="G30" s="9" cm="1">
        <f t="array" aca="1" ref="G30" ca="1">IFERROR(INDIRECT("'" &amp; G$27 &amp;  "'!Q21"),0)</f>
        <v>0.76687852260462874</v>
      </c>
      <c r="H30" s="9" cm="1">
        <f t="array" aca="1" ref="H30" ca="1">IFERROR(INDIRECT("'" &amp; H$27 &amp;  "'!Q21"),0)</f>
        <v>0.9639249813692633</v>
      </c>
      <c r="I30" s="9" cm="1">
        <f t="array" aca="1" ref="I30" ca="1">IFERROR(INDIRECT("'" &amp; I$27 &amp;  "'!Q21"),0)</f>
        <v>1.0183406011977441</v>
      </c>
      <c r="J30" s="9" cm="1">
        <f t="array" aca="1" ref="J30" ca="1">IFERROR(INDIRECT("'" &amp; J$27 &amp;  "'!Q21"),0)</f>
        <v>29.542857142857127</v>
      </c>
      <c r="K30" s="9" cm="1">
        <f t="array" aca="1" ref="K30" ca="1">IFERROR(INDIRECT("'" &amp; K$27 &amp;  "'!Q21"),0)</f>
        <v>117.88096159000486</v>
      </c>
      <c r="L30" s="9" cm="1">
        <f t="array" aca="1" ref="L30" ca="1">IFERROR(INDIRECT("'" &amp; L$27 &amp;  "'!Q21"),0)</f>
        <v>7.9214285714285708</v>
      </c>
      <c r="M30" s="9" cm="1">
        <f t="array" aca="1" ref="M30" ca="1">IFERROR(INDIRECT("'" &amp; M$27 &amp;  "'!Q21"),0)</f>
        <v>1.4481115068372687</v>
      </c>
      <c r="N30" s="9" cm="1">
        <f t="array" aca="1" ref="N30" ca="1">IFERROR(INDIRECT("'" &amp; N$27 &amp;  "'!Q21"),0)</f>
        <v>114.73069036226933</v>
      </c>
      <c r="O30" s="9" cm="1">
        <f t="array" aca="1" ref="O30" ca="1">IFERROR(INDIRECT("'" &amp; O$27 &amp;  "'!Q21"),0)</f>
        <v>4.3909523809523812</v>
      </c>
      <c r="Q30" s="8" t="s">
        <v>326</v>
      </c>
      <c r="R30" s="73" t="s">
        <v>459</v>
      </c>
      <c r="S30" s="100">
        <f>'Date Key'!$C$31</f>
        <v>0.54361255250803064</v>
      </c>
      <c r="T30" s="6" t="str">
        <f>'Date Key'!$G$31</f>
        <v>Lower</v>
      </c>
      <c r="U30" s="9" cm="1">
        <f t="array" aca="1" ref="U30" ca="1">IFERROR(INDIRECT("'" &amp; U$27 &amp;  "'!Q24"),0)</f>
        <v>0.14895643890187929</v>
      </c>
      <c r="V30" s="9" cm="1">
        <f t="array" aca="1" ref="V30" ca="1">IFERROR(INDIRECT("'" &amp; V$27 &amp;  "'!Q24"),0)</f>
        <v>9.0295576927598931E-2</v>
      </c>
      <c r="W30" s="9" cm="1">
        <f t="array" aca="1" ref="W30" ca="1">IFERROR(INDIRECT("'" &amp; W$27 &amp;  "'!Q24"),0)</f>
        <v>0.13051125234840311</v>
      </c>
      <c r="X30" s="9" cm="1">
        <f t="array" aca="1" ref="X30" ca="1">IFERROR(INDIRECT("'" &amp; X$27 &amp;  "'!Q24"),0)</f>
        <v>0.36976326817788124</v>
      </c>
      <c r="Y30" s="9" cm="1">
        <f t="array" aca="1" ref="Y30" ca="1">IFERROR(INDIRECT("'" &amp; Y$27 &amp;  "'!Q24"),0)</f>
        <v>0.78605965463108329</v>
      </c>
      <c r="Z30" s="9" cm="1">
        <f t="array" aca="1" ref="Z30" ca="1">IFERROR(INDIRECT("'" &amp; Z$27 &amp;  "'!Q24"),0)</f>
        <v>24.685714285714269</v>
      </c>
      <c r="AA30" s="9" cm="1">
        <f t="array" aca="1" ref="AA30" ca="1">IFERROR(INDIRECT("'" &amp; AA$27 &amp;  "'!Q24"),0)</f>
        <v>118.37386594703277</v>
      </c>
      <c r="AB30" s="9" cm="1">
        <f t="array" aca="1" ref="AB30" ca="1">IFERROR(INDIRECT("'" &amp; AB$27 &amp;  "'!Q24"),0)</f>
        <v>7.54</v>
      </c>
      <c r="AC30" s="9" cm="1">
        <f t="array" aca="1" ref="AC30" ca="1">IFERROR(INDIRECT("'" &amp; AC$27 &amp;  "'!Q24"),0)</f>
        <v>1.1155256562458777</v>
      </c>
      <c r="AD30" s="9" cm="1">
        <f t="array" aca="1" ref="AD30" ca="1">IFERROR(INDIRECT("'" &amp; AD$27 &amp;  "'!Q24"),0)</f>
        <v>112.40806561859195</v>
      </c>
      <c r="AE30" s="9" cm="1">
        <f t="array" aca="1" ref="AE30" ca="1">IFERROR(INDIRECT("'" &amp; AE$27 &amp;  "'!Q24"),0)</f>
        <v>0.63952380952380949</v>
      </c>
      <c r="AG30" s="8" t="s">
        <v>326</v>
      </c>
      <c r="AH30" s="73" t="s">
        <v>459</v>
      </c>
      <c r="AI30" s="100">
        <f>'Date Key'!$C$31</f>
        <v>0.54361255250803064</v>
      </c>
      <c r="AJ30" s="6" t="str">
        <f>'Date Key'!$G$31</f>
        <v>Lower</v>
      </c>
      <c r="AK30" s="9" cm="1">
        <f t="array" aca="1" ref="AK30" ca="1">IFERROR(INDIRECT("'" &amp; AK$27 &amp;  "'!Q24"),0)</f>
        <v>0.14895643890187929</v>
      </c>
      <c r="AL30" s="9" cm="1">
        <f t="array" aca="1" ref="AL30" ca="1">IFERROR(INDIRECT("'" &amp; AL$27 &amp;  "'!Q24"),0)</f>
        <v>9.0295576927598931E-2</v>
      </c>
      <c r="AM30" s="9" cm="1">
        <f t="array" aca="1" ref="AM30" ca="1">IFERROR(INDIRECT("'" &amp; AM$27 &amp;  "'!Q24"),0)</f>
        <v>0.13051125234840311</v>
      </c>
      <c r="AN30" s="9" cm="1">
        <f t="array" aca="1" ref="AN30" ca="1">IFERROR(INDIRECT("'" &amp; AN$27 &amp;  "'!Q24"),0)</f>
        <v>0.36976326817788124</v>
      </c>
      <c r="AO30" s="9" cm="1">
        <f t="array" aca="1" ref="AO30" ca="1">IFERROR(INDIRECT("'" &amp; AO$27 &amp;  "'!Q24"),0)</f>
        <v>0.78605965463108329</v>
      </c>
      <c r="AP30" s="9" cm="1">
        <f t="array" aca="1" ref="AP30" ca="1">IFERROR(INDIRECT("'" &amp; AP$27 &amp;  "'!Q24"),0)</f>
        <v>24.685714285714269</v>
      </c>
      <c r="AQ30" s="9" cm="1">
        <f t="array" aca="1" ref="AQ30" ca="1">IFERROR(INDIRECT("'" &amp; AQ$27 &amp;  "'!Q24"),0)</f>
        <v>118.37386594703277</v>
      </c>
      <c r="AR30" s="9" cm="1">
        <f t="array" aca="1" ref="AR30" ca="1">IFERROR(INDIRECT("'" &amp; AR$27 &amp;  "'!Q24"),0)</f>
        <v>7.54</v>
      </c>
      <c r="AS30" s="9" cm="1">
        <f t="array" aca="1" ref="AS30" ca="1">IFERROR(INDIRECT("'" &amp; AS$27 &amp;  "'!Q24"),0)</f>
        <v>1.1155256562458777</v>
      </c>
      <c r="AT30" s="9" cm="1">
        <f t="array" aca="1" ref="AT30" ca="1">IFERROR(INDIRECT("'" &amp; AT$27 &amp;  "'!Q24"),0)</f>
        <v>112.40806561859195</v>
      </c>
      <c r="AU30" s="9" cm="1">
        <f t="array" aca="1" ref="AU30" ca="1">IFERROR(INDIRECT("'" &amp; AU$27 &amp;  "'!Q24"),0)</f>
        <v>0.63952380952380949</v>
      </c>
      <c r="AW30" s="8" t="s">
        <v>326</v>
      </c>
      <c r="AX30" s="73" t="s">
        <v>459</v>
      </c>
      <c r="AY30" s="6">
        <f>'Date Key'!$C$31</f>
        <v>0.54361255250803064</v>
      </c>
      <c r="AZ30" s="6" t="str">
        <f>'Date Key'!$G$31</f>
        <v>Lower</v>
      </c>
      <c r="BA30" s="9">
        <f t="shared" ref="BA30:BA33" ca="1" si="9">AVERAGE(U30,AJ30)</f>
        <v>0.14895643890187929</v>
      </c>
      <c r="BB30" s="9">
        <f t="shared" ca="1" si="8"/>
        <v>0.11962600791473911</v>
      </c>
      <c r="BC30" s="9">
        <f t="shared" ca="1" si="8"/>
        <v>0.11040341463800102</v>
      </c>
      <c r="BD30" s="9">
        <f t="shared" ca="1" si="8"/>
        <v>0.2501372602631422</v>
      </c>
      <c r="BE30" s="9">
        <f t="shared" ca="1" si="8"/>
        <v>0.57791146140448224</v>
      </c>
      <c r="BF30" s="9">
        <f t="shared" ca="1" si="8"/>
        <v>12.735886970172675</v>
      </c>
      <c r="BG30" s="9">
        <f t="shared" ca="1" si="8"/>
        <v>71.529790116373519</v>
      </c>
      <c r="BH30" s="9">
        <f t="shared" ca="1" si="8"/>
        <v>62.956932973516388</v>
      </c>
      <c r="BI30" s="9">
        <f t="shared" ca="1" si="8"/>
        <v>4.327762828122939</v>
      </c>
      <c r="BJ30" s="9">
        <f t="shared" ca="1" si="8"/>
        <v>56.761795637418913</v>
      </c>
      <c r="BK30" s="9">
        <f t="shared" ca="1" si="8"/>
        <v>56.523794714057878</v>
      </c>
    </row>
    <row r="31" spans="1:63" ht="30" customHeight="1" x14ac:dyDescent="0.35">
      <c r="A31" s="8" t="s">
        <v>327</v>
      </c>
      <c r="B31" s="73" t="s">
        <v>460</v>
      </c>
      <c r="C31" s="100">
        <f>'Date Key'!$C$34</f>
        <v>0.54361255250803064</v>
      </c>
      <c r="D31" s="6" t="str">
        <f>'Date Key'!$G$34</f>
        <v>Upper</v>
      </c>
      <c r="E31" s="9" cm="1">
        <f t="array" aca="1" ref="E31" ca="1">IFERROR(INDIRECT("'" &amp; E$27 &amp;  "'!Q30"),0)</f>
        <v>0.42176013502686316</v>
      </c>
      <c r="F31" s="9" cm="1">
        <f t="array" aca="1" ref="F31" ca="1">IFERROR(INDIRECT("'" &amp; F$27 &amp;  "'!Q30"),0)</f>
        <v>6.9616629785810735E-2</v>
      </c>
      <c r="G31" s="9" cm="1">
        <f t="array" aca="1" ref="G31" ca="1">IFERROR(INDIRECT("'" &amp; G$27 &amp;  "'!Q30"),0)</f>
        <v>0.97990520130438552</v>
      </c>
      <c r="H31" s="9" cm="1">
        <f t="array" aca="1" ref="H31" ca="1">IFERROR(INDIRECT("'" &amp; H$27 &amp;  "'!Q30"),0)</f>
        <v>1.4712819661170595</v>
      </c>
      <c r="I31" s="9" cm="1">
        <f t="array" aca="1" ref="I31" ca="1">IFERROR(INDIRECT("'" &amp; I$27 &amp;  "'!Q30"),0)</f>
        <v>1.0330879702308273</v>
      </c>
      <c r="J31" s="9" cm="1">
        <f t="array" aca="1" ref="J31" ca="1">IFERROR(INDIRECT("'" &amp; J$27 &amp;  "'!Q30"),0)</f>
        <v>31.526984126984114</v>
      </c>
      <c r="K31" s="9" cm="1">
        <f t="array" aca="1" ref="K31" ca="1">IFERROR(INDIRECT("'" &amp; K$27 &amp;  "'!Q30"),0)</f>
        <v>112.46380143824445</v>
      </c>
      <c r="L31" s="9" cm="1">
        <f t="array" aca="1" ref="L31" ca="1">IFERROR(INDIRECT("'" &amp; L$27 &amp;  "'!Q30"),0)</f>
        <v>7.8842857142857143</v>
      </c>
      <c r="M31" s="9" cm="1">
        <f t="array" aca="1" ref="M31" ca="1">IFERROR(INDIRECT("'" &amp; M$27 &amp;  "'!Q30"),0)</f>
        <v>3.7710452666639025</v>
      </c>
      <c r="N31" s="9" cm="1">
        <f t="array" aca="1" ref="N31" ca="1">IFERROR(INDIRECT("'" &amp; N$27 &amp;  "'!Q30"),0)</f>
        <v>112.61265415543721</v>
      </c>
      <c r="O31" s="9" cm="1">
        <f t="array" aca="1" ref="O31" ca="1">IFERROR(INDIRECT("'" &amp; O$27 &amp;  "'!Q30"),0)</f>
        <v>5.5438095238095242</v>
      </c>
      <c r="Q31" s="8" t="s">
        <v>327</v>
      </c>
      <c r="R31" s="73" t="s">
        <v>460</v>
      </c>
      <c r="S31" s="100">
        <f>'Date Key'!$C$34</f>
        <v>0.54361255250803064</v>
      </c>
      <c r="T31" s="6" t="str">
        <f>'Date Key'!$G$34</f>
        <v>Upper</v>
      </c>
      <c r="U31" s="9" cm="1">
        <f t="array" aca="1" ref="U31" ca="1">IFERROR(INDIRECT("'" &amp; U$27 &amp;  "'!Q33"),0)</f>
        <v>0.1561868398591042</v>
      </c>
      <c r="V31" s="9" cm="1">
        <f t="array" aca="1" ref="V31" ca="1">IFERROR(INDIRECT("'" &amp; V$27 &amp;  "'!Q33"),0)</f>
        <v>0.1231764619182177</v>
      </c>
      <c r="W31" s="9" cm="1">
        <f t="array" aca="1" ref="W31" ca="1">IFERROR(INDIRECT("'" &amp; W$27 &amp;  "'!Q33"),0)</f>
        <v>0.13953648095543755</v>
      </c>
      <c r="X31" s="9" cm="1">
        <f t="array" aca="1" ref="X31" ca="1">IFERROR(INDIRECT("'" &amp; X$27 &amp;  "'!Q33"),0)</f>
        <v>0.41889978273275946</v>
      </c>
      <c r="Y31" s="9" cm="1">
        <f t="array" aca="1" ref="Y31" ca="1">IFERROR(INDIRECT("'" &amp; Y$27 &amp;  "'!Q33"),0)</f>
        <v>0.61097040525611945</v>
      </c>
      <c r="Z31" s="9" cm="1">
        <f t="array" aca="1" ref="Z31" ca="1">IFERROR(INDIRECT("'" &amp; Z$27 &amp;  "'!Q33"),0)</f>
        <v>22.590476190476181</v>
      </c>
      <c r="AA31" s="9" cm="1">
        <f t="array" aca="1" ref="AA31" ca="1">IFERROR(INDIRECT("'" &amp; AA$27 &amp;  "'!Q33"),0)</f>
        <v>117.88120118723003</v>
      </c>
      <c r="AB31" s="9" cm="1">
        <f t="array" aca="1" ref="AB31" ca="1">IFERROR(INDIRECT("'" &amp; AB$27 &amp;  "'!Q33"),0)</f>
        <v>7.2557142857142862</v>
      </c>
      <c r="AC31" s="9" cm="1">
        <f t="array" aca="1" ref="AC31" ca="1">IFERROR(INDIRECT("'" &amp; AC$27 &amp;  "'!Q33"),0)</f>
        <v>2.9884188718603464</v>
      </c>
      <c r="AD31" s="9" cm="1">
        <f t="array" aca="1" ref="AD31" ca="1">IFERROR(INDIRECT("'" &amp; AD$27 &amp;  "'!Q33"),0)</f>
        <v>102.24418952294506</v>
      </c>
      <c r="AE31" s="9" cm="1">
        <f t="array" aca="1" ref="AE31" ca="1">IFERROR(INDIRECT("'" &amp; AE$27 &amp;  "'!Q33"),0)</f>
        <v>0.92666666666666664</v>
      </c>
      <c r="AG31" s="8" t="s">
        <v>327</v>
      </c>
      <c r="AH31" s="73" t="s">
        <v>460</v>
      </c>
      <c r="AI31" s="100">
        <f>'Date Key'!$C$34</f>
        <v>0.54361255250803064</v>
      </c>
      <c r="AJ31" s="6" t="str">
        <f>'Date Key'!$G$34</f>
        <v>Upper</v>
      </c>
      <c r="AK31" s="9" cm="1">
        <f t="array" aca="1" ref="AK31" ca="1">IFERROR(INDIRECT("'" &amp; AK$27 &amp;  "'!Q36"),0)</f>
        <v>9.9989796959493935E-2</v>
      </c>
      <c r="AL31" s="9" cm="1">
        <f t="array" aca="1" ref="AL31" ca="1">IFERROR(INDIRECT("'" &amp; AL$27 &amp;  "'!Q36"),0)</f>
        <v>0.10269194413561324</v>
      </c>
      <c r="AM31" s="9" cm="1">
        <f t="array" aca="1" ref="AM31" ca="1">IFERROR(INDIRECT("'" &amp; AM$27 &amp;  "'!Q36"),0)</f>
        <v>0.5662619092582899</v>
      </c>
      <c r="AN31" s="9" cm="1">
        <f t="array" aca="1" ref="AN31" ca="1">IFERROR(INDIRECT("'" &amp; AN$27 &amp;  "'!Q36"),0)</f>
        <v>0.76894365035339707</v>
      </c>
      <c r="AO31" s="9" cm="1">
        <f t="array" aca="1" ref="AO31" ca="1">IFERROR(INDIRECT("'" &amp; AO$27 &amp;  "'!Q36"),0)</f>
        <v>0.87115995115995126</v>
      </c>
      <c r="AP31" s="9" cm="1">
        <f t="array" aca="1" ref="AP31" ca="1">IFERROR(INDIRECT("'" &amp; AP$27 &amp;  "'!Q36"),0)</f>
        <v>30.955555555555538</v>
      </c>
      <c r="AQ31" s="9" cm="1">
        <f t="array" aca="1" ref="AQ31" ca="1">IFERROR(INDIRECT("'" &amp; AQ$27 &amp;  "'!Q36"),0)</f>
        <v>103.14665513442272</v>
      </c>
      <c r="AR31" s="9" cm="1">
        <f t="array" aca="1" ref="AR31" ca="1">IFERROR(INDIRECT("'" &amp; AR$27 &amp;  "'!Q36"),0)</f>
        <v>7.4233333333333329</v>
      </c>
      <c r="AS31" s="9" cm="1">
        <f t="array" aca="1" ref="AS31" ca="1">IFERROR(INDIRECT("'" &amp; AS$27 &amp;  "'!Q36"),0)</f>
        <v>3.0417271973391133</v>
      </c>
      <c r="AT31" s="9" cm="1">
        <f t="array" aca="1" ref="AT31" ca="1">IFERROR(INDIRECT("'" &amp; AT$27 &amp;  "'!Q36"),0)</f>
        <v>92.04881450088179</v>
      </c>
      <c r="AU31" s="9" cm="1">
        <f t="array" aca="1" ref="AU31" ca="1">IFERROR(INDIRECT("'" &amp; AU$27 &amp;  "'!Q36"),0)</f>
        <v>1.4566666666666668</v>
      </c>
      <c r="AW31" s="8" t="s">
        <v>327</v>
      </c>
      <c r="AX31" s="73" t="s">
        <v>460</v>
      </c>
      <c r="AY31" s="6">
        <f>'Date Key'!$C$34</f>
        <v>0.54361255250803064</v>
      </c>
      <c r="AZ31" s="6" t="str">
        <f>'Date Key'!$G$34</f>
        <v>Upper</v>
      </c>
      <c r="BA31" s="9">
        <f t="shared" ca="1" si="9"/>
        <v>0.1561868398591042</v>
      </c>
      <c r="BB31" s="9">
        <f t="shared" ca="1" si="8"/>
        <v>0.11158312943885582</v>
      </c>
      <c r="BC31" s="9">
        <f t="shared" ca="1" si="8"/>
        <v>0.1211142125455254</v>
      </c>
      <c r="BD31" s="9">
        <f t="shared" ca="1" si="8"/>
        <v>0.49258084599552465</v>
      </c>
      <c r="BE31" s="9">
        <f t="shared" ca="1" si="8"/>
        <v>0.68995702780475821</v>
      </c>
      <c r="BF31" s="9">
        <f t="shared" ca="1" si="8"/>
        <v>11.730818070818067</v>
      </c>
      <c r="BG31" s="9">
        <f t="shared" ca="1" si="8"/>
        <v>74.418378371392791</v>
      </c>
      <c r="BH31" s="9">
        <f t="shared" ca="1" si="8"/>
        <v>55.201184710068503</v>
      </c>
      <c r="BI31" s="9">
        <f t="shared" ca="1" si="8"/>
        <v>5.2058761025968394</v>
      </c>
      <c r="BJ31" s="9">
        <f t="shared" ca="1" si="8"/>
        <v>52.642958360142089</v>
      </c>
      <c r="BK31" s="9">
        <f t="shared" ca="1" si="8"/>
        <v>46.487740583774226</v>
      </c>
    </row>
    <row r="32" spans="1:63" ht="30" customHeight="1" x14ac:dyDescent="0.35">
      <c r="A32" s="8" t="s">
        <v>471</v>
      </c>
      <c r="B32" s="73" t="s">
        <v>461</v>
      </c>
      <c r="C32" s="100">
        <f>'Date Key'!$C$37</f>
        <v>0.54361255250803064</v>
      </c>
      <c r="D32" s="6" t="str">
        <f>'Date Key'!$G$37</f>
        <v>Lower</v>
      </c>
      <c r="E32" s="9" cm="1">
        <f t="array" aca="1" ref="E32" ca="1">IFERROR(INDIRECT("'" &amp; E$27 &amp;  "'!Q39"),0)</f>
        <v>0.24656041411251869</v>
      </c>
      <c r="F32" s="9" cm="1">
        <f t="array" aca="1" ref="F32" ca="1">IFERROR(INDIRECT("'" &amp; F$27 &amp;  "'!Q39"),0)</f>
        <v>3.0404378230465195E-2</v>
      </c>
      <c r="G32" s="9" cm="1">
        <f t="array" aca="1" ref="G32" ca="1">IFERROR(INDIRECT("'" &amp; G$27 &amp;  "'!Q39"),0)</f>
        <v>1.9924497592513053</v>
      </c>
      <c r="H32" s="9" cm="1">
        <f t="array" aca="1" ref="H32" ca="1">IFERROR(INDIRECT("'" &amp; H$27 &amp;  "'!Q39"),0)</f>
        <v>2.2694145515942896</v>
      </c>
      <c r="I32" s="9" cm="1">
        <f t="array" aca="1" ref="I32" ca="1">IFERROR(INDIRECT("'" &amp; I$27 &amp;  "'!Q39"),0)</f>
        <v>0.83289726146868992</v>
      </c>
      <c r="J32" s="9" cm="1">
        <f t="array" aca="1" ref="J32" ca="1">IFERROR(INDIRECT("'" &amp; J$27 &amp;  "'!Q39"),0)</f>
        <v>29.923809523809506</v>
      </c>
      <c r="K32" s="9" cm="1">
        <f t="array" aca="1" ref="K32" ca="1">IFERROR(INDIRECT("'" &amp; K$27 &amp;  "'!Q39"),0)</f>
        <v>115.3664458659822</v>
      </c>
      <c r="L32" s="9" cm="1">
        <f t="array" aca="1" ref="L32" ca="1">IFERROR(INDIRECT("'" &amp; L$27 &amp;  "'!Q39"),0)</f>
        <v>7.6195238095238098</v>
      </c>
      <c r="M32" s="9" cm="1">
        <f t="array" aca="1" ref="M32" ca="1">IFERROR(INDIRECT("'" &amp; M$27 &amp;  "'!Q39"),0)</f>
        <v>0.72909794923275495</v>
      </c>
      <c r="N32" s="9" cm="1">
        <f t="array" aca="1" ref="N32" ca="1">IFERROR(INDIRECT("'" &amp; N$27 &amp;  "'!Q39"),0)</f>
        <v>109.96162762810776</v>
      </c>
      <c r="O32" s="9" cm="1">
        <f t="array" aca="1" ref="O32" ca="1">IFERROR(INDIRECT("'" &amp; O$27 &amp;  "'!Q39"),0)</f>
        <v>0</v>
      </c>
      <c r="Q32" s="8" t="s">
        <v>471</v>
      </c>
      <c r="R32" s="73" t="s">
        <v>461</v>
      </c>
      <c r="S32" s="100">
        <f>'Date Key'!$C$37</f>
        <v>0.54361255250803064</v>
      </c>
      <c r="T32" s="6" t="str">
        <f>'Date Key'!$G$37</f>
        <v>Lower</v>
      </c>
      <c r="U32" s="9" cm="1">
        <f t="array" aca="1" ref="U32" ca="1">IFERROR(INDIRECT("'" &amp; U$27 &amp;  "'!Q42"),0)</f>
        <v>0.33328792625891113</v>
      </c>
      <c r="V32" s="9" cm="1">
        <f t="array" aca="1" ref="V32" ca="1">IFERROR(INDIRECT("'" &amp; V$27 &amp;  "'!Q42"),0)</f>
        <v>0.16556565963680589</v>
      </c>
      <c r="W32" s="9" cm="1">
        <f t="array" aca="1" ref="W32" ca="1">IFERROR(INDIRECT("'" &amp; W$27 &amp;  "'!Q42"),0)</f>
        <v>0.90941971652688924</v>
      </c>
      <c r="X32" s="9" cm="1">
        <f t="array" aca="1" ref="X32" ca="1">IFERROR(INDIRECT("'" &amp; X$27 &amp;  "'!Q42"),0)</f>
        <v>1.4082733024226064</v>
      </c>
      <c r="Y32" s="9" cm="1">
        <f t="array" aca="1" ref="Y32" ca="1">IFERROR(INDIRECT("'" &amp; Y$27 &amp;  "'!Q42"),0)</f>
        <v>0.57357985929414512</v>
      </c>
      <c r="Z32" s="9" cm="1">
        <f t="array" aca="1" ref="Z32" ca="1">IFERROR(INDIRECT("'" &amp; Z$27 &amp;  "'!Q42"),0)</f>
        <v>28.749206349206332</v>
      </c>
      <c r="AA32" s="9" cm="1">
        <f t="array" aca="1" ref="AA32" ca="1">IFERROR(INDIRECT("'" &amp; AA$27 &amp;  "'!Q42"),0)</f>
        <v>127.59710840353311</v>
      </c>
      <c r="AB32" s="9" cm="1">
        <f t="array" aca="1" ref="AB32" ca="1">IFERROR(INDIRECT("'" &amp; AB$27 &amp;  "'!Q42"),0)</f>
        <v>7.1700000000000008</v>
      </c>
      <c r="AC32" s="9" cm="1">
        <f t="array" aca="1" ref="AC32" ca="1">IFERROR(INDIRECT("'" &amp; AC$27 &amp;  "'!Q42"),0)</f>
        <v>0.53983733174899096</v>
      </c>
      <c r="AD32" s="9" cm="1">
        <f t="array" aca="1" ref="AD32" ca="1">IFERROR(INDIRECT("'" &amp; AD$27 &amp;  "'!Q42"),0)</f>
        <v>98.955951714765376</v>
      </c>
      <c r="AE32" s="9" cm="1">
        <f t="array" aca="1" ref="AE32" ca="1">IFERROR(INDIRECT("'" &amp; AE$27 &amp;  "'!Q42"),0)</f>
        <v>0</v>
      </c>
      <c r="AG32" s="8" t="s">
        <v>471</v>
      </c>
      <c r="AH32" s="73" t="s">
        <v>461</v>
      </c>
      <c r="AI32" s="100">
        <f>'Date Key'!$C$37</f>
        <v>0.54361255250803064</v>
      </c>
      <c r="AJ32" s="6" t="str">
        <f>'Date Key'!$G$37</f>
        <v>Lower</v>
      </c>
      <c r="AK32" s="9" cm="1">
        <f t="array" aca="1" ref="AK32" ca="1">IFERROR(INDIRECT("'" &amp; AK$27 &amp;  "'!Q45"),0)</f>
        <v>0.20024519820187983</v>
      </c>
      <c r="AL32" s="9" cm="1">
        <f t="array" aca="1" ref="AL32" ca="1">IFERROR(INDIRECT("'" &amp; AL$27 &amp;  "'!Q45"),0)</f>
        <v>8.1262610906879681E-2</v>
      </c>
      <c r="AM32" s="9" cm="1">
        <f t="array" aca="1" ref="AM32" ca="1">IFERROR(INDIRECT("'" &amp; AM$27 &amp;  "'!Q45"),0)</f>
        <v>2.0302009629947784</v>
      </c>
      <c r="AN32" s="9" cm="1">
        <f t="array" aca="1" ref="AN32" ca="1">IFERROR(INDIRECT("'" &amp; AN$27 &amp;  "'!Q45"),0)</f>
        <v>2.3117087721035379</v>
      </c>
      <c r="AO32" s="9" cm="1">
        <f t="array" aca="1" ref="AO32" ca="1">IFERROR(INDIRECT("'" &amp; AO$27 &amp;  "'!Q45"),0)</f>
        <v>0.70614570614570615</v>
      </c>
      <c r="AP32" s="9" cm="1">
        <f t="array" aca="1" ref="AP32" ca="1">IFERROR(INDIRECT("'" &amp; AP$27 &amp;  "'!Q45"),0)</f>
        <v>32.511111111111092</v>
      </c>
      <c r="AQ32" s="9" cm="1">
        <f t="array" aca="1" ref="AQ32" ca="1">IFERROR(INDIRECT("'" &amp; AQ$27 &amp;  "'!Q45"),0)</f>
        <v>106.5102215946434</v>
      </c>
      <c r="AR32" s="9" cm="1">
        <f t="array" aca="1" ref="AR32" ca="1">IFERROR(INDIRECT("'" &amp; AR$27 &amp;  "'!Q45"),0)</f>
        <v>7.4066666666666663</v>
      </c>
      <c r="AS32" s="9" cm="1">
        <f t="array" aca="1" ref="AS32" ca="1">IFERROR(INDIRECT("'" &amp; AS$27 &amp;  "'!Q45"),0)</f>
        <v>0.62684640757206356</v>
      </c>
      <c r="AT32" s="9" cm="1">
        <f t="array" aca="1" ref="AT32" ca="1">IFERROR(INDIRECT("'" &amp; AT$27 &amp;  "'!Q45"),0)</f>
        <v>110.83939563514269</v>
      </c>
      <c r="AU32" s="9" cm="1">
        <f t="array" aca="1" ref="AU32" ca="1">IFERROR(INDIRECT("'" &amp; AU$27 &amp;  "'!Q45"),0)</f>
        <v>0</v>
      </c>
      <c r="AW32" s="8" t="s">
        <v>471</v>
      </c>
      <c r="AX32" s="73" t="s">
        <v>461</v>
      </c>
      <c r="AY32" s="6">
        <f>'Date Key'!$C$37</f>
        <v>0.54361255250803064</v>
      </c>
      <c r="AZ32" s="6" t="str">
        <f>'Date Key'!$G$37</f>
        <v>Lower</v>
      </c>
      <c r="BA32" s="9">
        <f t="shared" ca="1" si="9"/>
        <v>0.33328792625891113</v>
      </c>
      <c r="BB32" s="9">
        <f t="shared" ca="1" si="8"/>
        <v>0.18290542891934286</v>
      </c>
      <c r="BC32" s="9">
        <f t="shared" ca="1" si="8"/>
        <v>0.49534116371688447</v>
      </c>
      <c r="BD32" s="9">
        <f t="shared" ca="1" si="8"/>
        <v>1.7192371327086924</v>
      </c>
      <c r="BE32" s="9">
        <f t="shared" ca="1" si="8"/>
        <v>1.4426443156988416</v>
      </c>
      <c r="BF32" s="9">
        <f t="shared" ca="1" si="8"/>
        <v>14.727676027676019</v>
      </c>
      <c r="BG32" s="9">
        <f t="shared" ca="1" si="8"/>
        <v>80.054109757322095</v>
      </c>
      <c r="BH32" s="9">
        <f t="shared" ca="1" si="8"/>
        <v>56.840110797321699</v>
      </c>
      <c r="BI32" s="9">
        <f t="shared" ca="1" si="8"/>
        <v>3.9732519992078288</v>
      </c>
      <c r="BJ32" s="9">
        <f t="shared" ca="1" si="8"/>
        <v>49.791399061168718</v>
      </c>
      <c r="BK32" s="9">
        <f t="shared" ca="1" si="8"/>
        <v>55.419697817571347</v>
      </c>
    </row>
    <row r="33" spans="1:85" ht="30" customHeight="1" x14ac:dyDescent="0.35">
      <c r="A33" s="74" t="s">
        <v>472</v>
      </c>
      <c r="B33" s="75" t="s">
        <v>535</v>
      </c>
      <c r="C33" s="146">
        <f>'Date Key'!$C$40</f>
        <v>0.21744502100321225</v>
      </c>
      <c r="D33" s="76" t="str">
        <f>'Date Key'!$G$40</f>
        <v>Upper</v>
      </c>
      <c r="E33" s="77" cm="1">
        <f t="array" aca="1" ref="E33" ca="1">IFERROR(INDIRECT("'" &amp; E$27 &amp;  "'!Q48"),0)</f>
        <v>0.10367905290991042</v>
      </c>
      <c r="F33" s="77" cm="1">
        <f t="array" aca="1" ref="F33" ca="1">IFERROR(INDIRECT("'" &amp; F$27 &amp;  "'!Q48"),0)</f>
        <v>0.14602837526221413</v>
      </c>
      <c r="G33" s="77" cm="1">
        <f t="array" aca="1" ref="G33" ca="1">IFERROR(INDIRECT("'" &amp; G$27 &amp;  "'!Q48"),0)</f>
        <v>7.5491805112138843</v>
      </c>
      <c r="H33" s="77" cm="1">
        <f t="array" aca="1" ref="H33" ca="1">IFERROR(INDIRECT("'" &amp; H$27 &amp;  "'!Q48"),0)</f>
        <v>7.7988879393860104</v>
      </c>
      <c r="I33" s="77" cm="1">
        <f t="array" aca="1" ref="I33" ca="1">IFERROR(INDIRECT("'" &amp; I$27 &amp;  "'!Q48"),0)</f>
        <v>1.1688179545322404</v>
      </c>
      <c r="J33" s="77" cm="1">
        <f t="array" aca="1" ref="J33" ca="1">IFERROR(INDIRECT("'" &amp; J$27 &amp;  "'!Q48"),0)</f>
        <v>31.431746031746016</v>
      </c>
      <c r="K33" s="77" cm="1">
        <f t="array" aca="1" ref="K33" ca="1">IFERROR(INDIRECT("'" &amp; K$27 &amp;  "'!Q48"),0)</f>
        <v>134.12383222023084</v>
      </c>
      <c r="L33" s="77" cm="1">
        <f t="array" aca="1" ref="L33" ca="1">IFERROR(INDIRECT("'" &amp; L$27 &amp;  "'!Q48"),0)</f>
        <v>8.043333333333333</v>
      </c>
      <c r="M33" s="77" cm="1">
        <f t="array" aca="1" ref="M33" ca="1">IFERROR(INDIRECT("'" &amp; M$27 &amp;  "'!Q48"),0)</f>
        <v>0.76863605355222975</v>
      </c>
      <c r="N33" s="77" cm="1">
        <f t="array" aca="1" ref="N33" ca="1">IFERROR(INDIRECT("'" &amp; N$27 &amp;  "'!Q48"),0)</f>
        <v>124.45747989598254</v>
      </c>
      <c r="O33" s="77" cm="1">
        <f t="array" aca="1" ref="O33" ca="1">IFERROR(INDIRECT("'" &amp; O$27 &amp;  "'!Q48"),0)</f>
        <v>0</v>
      </c>
      <c r="Q33" s="74" t="s">
        <v>472</v>
      </c>
      <c r="R33" s="75" t="s">
        <v>535</v>
      </c>
      <c r="S33" s="146">
        <f>'Date Key'!$C$40</f>
        <v>0.21744502100321225</v>
      </c>
      <c r="T33" s="76" t="str">
        <f>'Date Key'!$G$40</f>
        <v>Upper</v>
      </c>
      <c r="U33" s="77" cm="1">
        <f t="array" aca="1" ref="U33" ca="1">IFERROR(INDIRECT("'" &amp; U$27 &amp;  "'!Q51"),0)</f>
        <v>0.55226972270589203</v>
      </c>
      <c r="V33" s="77" cm="1">
        <f t="array" aca="1" ref="V33" ca="1">IFERROR(INDIRECT("'" &amp; V$27 &amp;  "'!Q51"),0)</f>
        <v>0.19137091808224396</v>
      </c>
      <c r="W33" s="77" cm="1">
        <f t="array" aca="1" ref="W33" ca="1">IFERROR(INDIRECT("'" &amp; W$27 &amp;  "'!Q51"),0)</f>
        <v>0.45730016494900677</v>
      </c>
      <c r="X33" s="77" cm="1">
        <f t="array" aca="1" ref="X33" ca="1">IFERROR(INDIRECT("'" &amp; X$27 &amp;  "'!Q51"),0)</f>
        <v>1.2009408057371429</v>
      </c>
      <c r="Y33" s="77" cm="1">
        <f t="array" aca="1" ref="Y33" ca="1">IFERROR(INDIRECT("'" &amp; Y$27 &amp;  "'!Q51"),0)</f>
        <v>0.50976800976800973</v>
      </c>
      <c r="Z33" s="77" cm="1">
        <f t="array" aca="1" ref="Z33" ca="1">IFERROR(INDIRECT("'" &amp; Z$27 &amp;  "'!Q51"),0)</f>
        <v>32.28888888888887</v>
      </c>
      <c r="AA33" s="77" cm="1">
        <f t="array" aca="1" ref="AA33" ca="1">IFERROR(INDIRECT("'" &amp; AA$27 &amp;  "'!Q51"),0)</f>
        <v>205.23042151472893</v>
      </c>
      <c r="AB33" s="77" cm="1">
        <f t="array" aca="1" ref="AB33" ca="1">IFERROR(INDIRECT("'" &amp; AB$27 &amp;  "'!Q51"),0)</f>
        <v>7.0576190476190481</v>
      </c>
      <c r="AC33" s="77" cm="1">
        <f t="array" aca="1" ref="AC33" ca="1">IFERROR(INDIRECT("'" &amp; AC$27 &amp;  "'!Q51"),0)</f>
        <v>0.44819121695280223</v>
      </c>
      <c r="AD33" s="77" cm="1">
        <f t="array" aca="1" ref="AD33" ca="1">IFERROR(INDIRECT("'" &amp; AD$27 &amp;  "'!Q51"),0)</f>
        <v>58.145521796744504</v>
      </c>
      <c r="AE33" s="77" cm="1">
        <f t="array" aca="1" ref="AE33" ca="1">IFERROR(INDIRECT("'" &amp; AE$27 &amp;  "'!Q51"),0)</f>
        <v>0</v>
      </c>
      <c r="AG33" s="74" t="s">
        <v>472</v>
      </c>
      <c r="AH33" s="75" t="s">
        <v>535</v>
      </c>
      <c r="AI33" s="146">
        <f>'Date Key'!$C$40</f>
        <v>0.21744502100321225</v>
      </c>
      <c r="AJ33" s="76" t="str">
        <f>'Date Key'!$G$40</f>
        <v>Upper</v>
      </c>
      <c r="AK33" s="77" cm="1">
        <f t="array" aca="1" ref="AK33" ca="1">IFERROR(INDIRECT("'" &amp; AK$27 &amp;  "'!Q54"),0)</f>
        <v>9.865825347738176E-2</v>
      </c>
      <c r="AL33" s="77" cm="1">
        <f t="array" aca="1" ref="AL33" ca="1">IFERROR(INDIRECT("'" &amp; AL$27 &amp;  "'!Q54"),0)</f>
        <v>0.67526226539373957</v>
      </c>
      <c r="AM33" s="77" cm="1">
        <f t="array" aca="1" ref="AM33" ca="1">IFERROR(INDIRECT("'" &amp; AM$27 &amp;  "'!Q54"),0)</f>
        <v>3.3193966597533602</v>
      </c>
      <c r="AN33" s="77" cm="1">
        <f t="array" aca="1" ref="AN33" ca="1">IFERROR(INDIRECT("'" &amp; AN$27 &amp;  "'!Q54"),0)</f>
        <v>4.0933171786244813</v>
      </c>
      <c r="AO33" s="77" cm="1">
        <f t="array" aca="1" ref="AO33" ca="1">IFERROR(INDIRECT("'" &amp; AO$27 &amp;  "'!Q54"),0)</f>
        <v>0.89234839234839247</v>
      </c>
      <c r="AP33" s="77" cm="1">
        <f t="array" aca="1" ref="AP33" ca="1">IFERROR(INDIRECT("'" &amp; AP$27 &amp;  "'!Q54"),0)</f>
        <v>32.399999999999984</v>
      </c>
      <c r="AQ33" s="77" cm="1">
        <f t="array" aca="1" ref="AQ33" ca="1">IFERROR(INDIRECT("'" &amp; AQ$27 &amp;  "'!Q54"),0)</f>
        <v>156.18042791955835</v>
      </c>
      <c r="AR33" s="77" cm="1">
        <f t="array" aca="1" ref="AR33" ca="1">IFERROR(INDIRECT("'" &amp; AR$27 &amp;  "'!Q54"),0)</f>
        <v>7.1333333333333329</v>
      </c>
      <c r="AS33" s="77" cm="1">
        <f t="array" aca="1" ref="AS33" ca="1">IFERROR(INDIRECT("'" &amp; AS$27 &amp;  "'!Q54"),0)</f>
        <v>0.62865506973214336</v>
      </c>
      <c r="AT33" s="77" cm="1">
        <f t="array" aca="1" ref="AT33" ca="1">IFERROR(INDIRECT("'" &amp; AT$27 &amp;  "'!Q54"),0)</f>
        <v>97.540686135899705</v>
      </c>
      <c r="AU33" s="77" cm="1">
        <f t="array" aca="1" ref="AU33" ca="1">IFERROR(INDIRECT("'" &amp; AU$27 &amp;  "'!Q54"),0)</f>
        <v>0</v>
      </c>
      <c r="AW33" s="74" t="s">
        <v>472</v>
      </c>
      <c r="AX33" s="75" t="s">
        <v>535</v>
      </c>
      <c r="AY33" s="76">
        <f>'Date Key'!$C$40</f>
        <v>0.21744502100321225</v>
      </c>
      <c r="AZ33" s="76" t="str">
        <f>'Date Key'!$G$40</f>
        <v>Upper</v>
      </c>
      <c r="BA33" s="9">
        <f t="shared" ca="1" si="9"/>
        <v>0.55226972270589203</v>
      </c>
      <c r="BB33" s="9">
        <f t="shared" ca="1" si="8"/>
        <v>0.14501458577981285</v>
      </c>
      <c r="BC33" s="9">
        <f t="shared" ca="1" si="8"/>
        <v>0.5662812151713732</v>
      </c>
      <c r="BD33" s="9">
        <f t="shared" ca="1" si="8"/>
        <v>2.2601687327452513</v>
      </c>
      <c r="BE33" s="9">
        <f t="shared" ca="1" si="8"/>
        <v>2.3015425941962455</v>
      </c>
      <c r="BF33" s="9">
        <f t="shared" ca="1" si="8"/>
        <v>16.590618640618633</v>
      </c>
      <c r="BG33" s="9">
        <f t="shared" ca="1" si="8"/>
        <v>118.81521075736445</v>
      </c>
      <c r="BH33" s="9">
        <f t="shared" ca="1" si="8"/>
        <v>81.619023483588705</v>
      </c>
      <c r="BI33" s="9">
        <f t="shared" ca="1" si="8"/>
        <v>3.7907622751430674</v>
      </c>
      <c r="BJ33" s="9">
        <f t="shared" ca="1" si="8"/>
        <v>29.387088433238322</v>
      </c>
      <c r="BK33" s="9">
        <f t="shared" ca="1" si="8"/>
        <v>48.770343067949852</v>
      </c>
    </row>
    <row r="34" spans="1:85" ht="30" customHeight="1" x14ac:dyDescent="0.35">
      <c r="A34" s="4"/>
      <c r="B34" s="4"/>
      <c r="C34" s="4"/>
      <c r="D34" t="s">
        <v>340</v>
      </c>
      <c r="E34" s="1">
        <f ca="1">AVERAGE(E28:E33)</f>
        <v>0.17865358791815508</v>
      </c>
      <c r="F34" s="1">
        <f t="shared" ref="F34" ca="1" si="10">AVERAGE(F28:F33)</f>
        <v>6.1739658230544482E-2</v>
      </c>
      <c r="G34" s="1">
        <f t="shared" ref="G34" ca="1" si="11">AVERAGE(G28:G33)</f>
        <v>2.5508854404945485</v>
      </c>
      <c r="H34" s="1">
        <f t="shared" ref="H34" ca="1" si="12">AVERAGE(H28:H33)</f>
        <v>2.8379435150125976</v>
      </c>
      <c r="I34" s="1">
        <f t="shared" ref="I34" ca="1" si="13">AVERAGE(I28:I33)</f>
        <v>1.0046460065507685</v>
      </c>
      <c r="J34" s="1">
        <f t="shared" ref="J34" ca="1" si="14">AVERAGE(J28:J33)</f>
        <v>32.552116402116383</v>
      </c>
      <c r="K34" s="1">
        <f t="shared" ref="K34" ca="1" si="15">AVERAGE(K28:K33)</f>
        <v>123.45768225612893</v>
      </c>
      <c r="L34" s="1">
        <f t="shared" ref="L34" ca="1" si="16">AVERAGE(L28:L33)</f>
        <v>7.8094444444444449</v>
      </c>
      <c r="M34" s="1">
        <f t="shared" ref="M34" ca="1" si="17">AVERAGE(M28:M33)</f>
        <v>1.7700740340272729</v>
      </c>
      <c r="N34" s="1">
        <f t="shared" ref="N34" ca="1" si="18">AVERAGE(N28:N33)</f>
        <v>114.96545746406252</v>
      </c>
      <c r="O34" s="1">
        <f t="shared" ref="O34" ca="1" si="19">AVERAGE(O28:O33)</f>
        <v>1.655793650793651</v>
      </c>
      <c r="T34" t="s">
        <v>340</v>
      </c>
      <c r="U34" s="1">
        <f ca="1">AVERAGE(U28:U33)</f>
        <v>0.30080320738070782</v>
      </c>
      <c r="V34" s="1">
        <f t="shared" ref="V34" ca="1" si="20">AVERAGE(V28:V33)</f>
        <v>0.10909281182719494</v>
      </c>
      <c r="W34" s="1">
        <f t="shared" ref="W34" ca="1" si="21">AVERAGE(W28:W33)</f>
        <v>0.29587050253757663</v>
      </c>
      <c r="X34" s="1">
        <f t="shared" ref="X34" ca="1" si="22">AVERAGE(X28:X33)</f>
        <v>0.70576652174547938</v>
      </c>
      <c r="Y34" s="1">
        <f t="shared" ref="Y34" ca="1" si="23">AVERAGE(Y28:Y33)</f>
        <v>0.47959125530554103</v>
      </c>
      <c r="Z34" s="1">
        <f t="shared" ref="Z34" ca="1" si="24">AVERAGE(Z28:Z33)</f>
        <v>27.608465608465593</v>
      </c>
      <c r="AA34" s="1">
        <f t="shared" ref="AA34" ca="1" si="25">AVERAGE(AA28:AA33)</f>
        <v>152.80061744796836</v>
      </c>
      <c r="AB34" s="1">
        <f t="shared" ref="AB34" ca="1" si="26">AVERAGE(AB28:AB33)</f>
        <v>7.1967460317460317</v>
      </c>
      <c r="AC34" s="1">
        <f t="shared" ref="AC34" ca="1" si="27">AVERAGE(AC28:AC33)</f>
        <v>1.2365920402081818</v>
      </c>
      <c r="AD34" s="1">
        <f t="shared" ref="AD34" ca="1" si="28">AVERAGE(AD28:AD33)</f>
        <v>86.431703204765213</v>
      </c>
      <c r="AE34" s="1">
        <f t="shared" ref="AE34" ca="1" si="29">AVERAGE(AE28:AE33)</f>
        <v>0.261031746031746</v>
      </c>
      <c r="AF34" s="1"/>
      <c r="AJ34" t="s">
        <v>340</v>
      </c>
      <c r="AK34" s="1">
        <f ca="1">AVERAGE(AK28:AK33)</f>
        <v>0.13061293947890626</v>
      </c>
      <c r="AL34" s="1">
        <f t="shared" ref="AL34:AU34" ca="1" si="30">AVERAGE(AL28:AL33)</f>
        <v>0.22305705100918552</v>
      </c>
      <c r="AM34" s="1">
        <f t="shared" ca="1" si="30"/>
        <v>1.2778452051944826</v>
      </c>
      <c r="AN34" s="1">
        <f t="shared" ca="1" si="30"/>
        <v>1.6315151956825744</v>
      </c>
      <c r="AO34" s="1">
        <f t="shared" ca="1" si="30"/>
        <v>0.69908076050933199</v>
      </c>
      <c r="AP34" s="1">
        <f t="shared" ca="1" si="30"/>
        <v>33.521693121693104</v>
      </c>
      <c r="AQ34" s="1">
        <f t="shared" ca="1" si="30"/>
        <v>124.10297542461012</v>
      </c>
      <c r="AR34" s="1">
        <f t="shared" ca="1" si="30"/>
        <v>7.2508333333333335</v>
      </c>
      <c r="AS34" s="1">
        <f t="shared" ca="1" si="30"/>
        <v>1.2924000807191482</v>
      </c>
      <c r="AT34" s="1">
        <f t="shared" ca="1" si="30"/>
        <v>102.48151308303481</v>
      </c>
      <c r="AU34" s="1">
        <f t="shared" ca="1" si="30"/>
        <v>0.34936507936507938</v>
      </c>
    </row>
    <row r="35" spans="1:85" ht="30" customHeight="1" x14ac:dyDescent="0.35">
      <c r="A35" s="4"/>
      <c r="B35" s="4"/>
      <c r="C35" s="4"/>
      <c r="D35" s="4"/>
      <c r="E35" s="4"/>
      <c r="F35" s="4"/>
      <c r="G35" s="4"/>
      <c r="H35" s="4"/>
      <c r="I35" s="4"/>
      <c r="J35" s="4"/>
      <c r="K35" s="4"/>
      <c r="Q35" s="78" t="s">
        <v>536</v>
      </c>
    </row>
    <row r="36" spans="1:85" ht="30" customHeight="1" x14ac:dyDescent="0.35">
      <c r="A36" s="161" t="s">
        <v>532</v>
      </c>
      <c r="B36" s="161"/>
      <c r="C36" s="161"/>
      <c r="D36" s="161"/>
      <c r="E36" s="161"/>
      <c r="F36" s="161"/>
      <c r="G36" s="161"/>
      <c r="H36" s="161"/>
      <c r="I36" s="161"/>
      <c r="J36" s="161"/>
      <c r="K36" s="161"/>
      <c r="L36" s="161"/>
      <c r="Q36" s="158" t="s">
        <v>534</v>
      </c>
      <c r="R36" s="159"/>
      <c r="S36" s="159"/>
      <c r="T36" s="159"/>
      <c r="U36" s="159"/>
      <c r="V36" s="159"/>
      <c r="W36" s="159"/>
      <c r="X36" s="159"/>
      <c r="Y36" s="159"/>
      <c r="Z36" s="159"/>
      <c r="AA36" s="159"/>
      <c r="AB36" s="160"/>
      <c r="AC36" s="20"/>
      <c r="AG36" s="158" t="s">
        <v>715</v>
      </c>
      <c r="AH36" s="159"/>
      <c r="AI36" s="159"/>
      <c r="AJ36" s="159"/>
      <c r="AK36" s="159"/>
      <c r="AL36" s="159"/>
      <c r="AM36" s="159"/>
      <c r="AN36" s="159"/>
      <c r="AO36" s="159"/>
      <c r="AP36" s="159"/>
      <c r="AQ36" s="159"/>
      <c r="AR36" s="160"/>
      <c r="AS36" s="20"/>
      <c r="AX36" s="1"/>
      <c r="BG36" s="161" t="s">
        <v>332</v>
      </c>
      <c r="BH36" s="161"/>
      <c r="BI36" s="161"/>
      <c r="BN36" s="161" t="s">
        <v>333</v>
      </c>
      <c r="BO36" s="161"/>
      <c r="BP36" s="161"/>
      <c r="BQ36" s="161"/>
      <c r="BU36" s="161" t="s">
        <v>334</v>
      </c>
      <c r="BV36" s="161"/>
      <c r="BW36" s="161"/>
      <c r="BX36" s="161"/>
      <c r="BY36" s="161"/>
      <c r="CC36" s="162" t="s">
        <v>335</v>
      </c>
      <c r="CD36" s="162"/>
      <c r="CE36" s="162"/>
      <c r="CF36" s="162"/>
      <c r="CG36" s="162"/>
    </row>
    <row r="37" spans="1:85" ht="30" customHeight="1" x14ac:dyDescent="0.35">
      <c r="A37" s="5" t="s">
        <v>317</v>
      </c>
      <c r="B37" s="5" t="s">
        <v>453</v>
      </c>
      <c r="C37" s="5" t="s">
        <v>11</v>
      </c>
      <c r="D37" s="5" t="s">
        <v>318</v>
      </c>
      <c r="E37" s="7" t="s">
        <v>17</v>
      </c>
      <c r="F37" s="7" t="s">
        <v>18</v>
      </c>
      <c r="G37" s="7" t="s">
        <v>19</v>
      </c>
      <c r="H37" s="7" t="s">
        <v>319</v>
      </c>
      <c r="I37" s="7" t="s">
        <v>479</v>
      </c>
      <c r="J37" s="7" t="s">
        <v>321</v>
      </c>
      <c r="K37" s="7" t="s">
        <v>531</v>
      </c>
      <c r="L37" s="7" t="s">
        <v>322</v>
      </c>
      <c r="M37" s="7" t="s">
        <v>20</v>
      </c>
      <c r="N37" s="7" t="s">
        <v>21</v>
      </c>
      <c r="O37" s="7" t="s">
        <v>23</v>
      </c>
      <c r="Q37" s="5" t="s">
        <v>317</v>
      </c>
      <c r="R37" s="5" t="s">
        <v>453</v>
      </c>
      <c r="S37" s="5" t="s">
        <v>11</v>
      </c>
      <c r="T37" s="5" t="s">
        <v>318</v>
      </c>
      <c r="U37" s="7" t="s">
        <v>17</v>
      </c>
      <c r="V37" s="7" t="s">
        <v>18</v>
      </c>
      <c r="W37" s="7" t="s">
        <v>19</v>
      </c>
      <c r="X37" s="7" t="s">
        <v>319</v>
      </c>
      <c r="Y37" s="7" t="s">
        <v>479</v>
      </c>
      <c r="Z37" s="7" t="s">
        <v>321</v>
      </c>
      <c r="AA37" s="7" t="s">
        <v>531</v>
      </c>
      <c r="AB37" s="7" t="s">
        <v>322</v>
      </c>
      <c r="AC37" s="7" t="s">
        <v>20</v>
      </c>
      <c r="AD37" s="7" t="s">
        <v>21</v>
      </c>
      <c r="AE37" s="7" t="s">
        <v>23</v>
      </c>
      <c r="AG37" s="5" t="s">
        <v>317</v>
      </c>
      <c r="AH37" s="5" t="s">
        <v>453</v>
      </c>
      <c r="AI37" s="5" t="s">
        <v>11</v>
      </c>
      <c r="AJ37" s="5" t="s">
        <v>318</v>
      </c>
      <c r="AK37" s="7" t="s">
        <v>17</v>
      </c>
      <c r="AL37" s="7" t="s">
        <v>18</v>
      </c>
      <c r="AM37" s="7" t="s">
        <v>19</v>
      </c>
      <c r="AN37" s="7" t="s">
        <v>319</v>
      </c>
      <c r="AO37" s="7" t="s">
        <v>479</v>
      </c>
      <c r="AP37" s="7" t="s">
        <v>321</v>
      </c>
      <c r="AQ37" s="7" t="s">
        <v>531</v>
      </c>
      <c r="AR37" s="7" t="s">
        <v>322</v>
      </c>
      <c r="AS37" s="7" t="s">
        <v>20</v>
      </c>
      <c r="AT37" s="7" t="s">
        <v>21</v>
      </c>
      <c r="AU37" s="7" t="s">
        <v>23</v>
      </c>
      <c r="BG37" s="5" t="s">
        <v>336</v>
      </c>
      <c r="BH37" s="7" t="s">
        <v>319</v>
      </c>
      <c r="BI37" s="7" t="s">
        <v>320</v>
      </c>
      <c r="BN37" s="5" t="s">
        <v>317</v>
      </c>
      <c r="BO37" s="5" t="s">
        <v>11</v>
      </c>
      <c r="BP37" s="7" t="s">
        <v>319</v>
      </c>
      <c r="BQ37" s="7" t="s">
        <v>320</v>
      </c>
      <c r="BU37" s="5" t="s">
        <v>317</v>
      </c>
      <c r="BV37" s="5" t="s">
        <v>11</v>
      </c>
      <c r="BW37" s="5" t="s">
        <v>318</v>
      </c>
      <c r="BX37" s="7" t="s">
        <v>319</v>
      </c>
      <c r="BY37" s="7" t="s">
        <v>320</v>
      </c>
      <c r="CC37" s="5" t="s">
        <v>317</v>
      </c>
      <c r="CD37" s="5" t="s">
        <v>11</v>
      </c>
      <c r="CE37" s="5" t="s">
        <v>337</v>
      </c>
      <c r="CF37" s="7" t="s">
        <v>319</v>
      </c>
      <c r="CG37" s="7" t="s">
        <v>320</v>
      </c>
    </row>
    <row r="38" spans="1:85" ht="30" customHeight="1" x14ac:dyDescent="0.35">
      <c r="A38" s="8" t="s">
        <v>338</v>
      </c>
      <c r="B38" s="73" t="str">
        <f>'Date Key'!$G57</f>
        <v>Low HLR, Lower Outlet Height, No Plants</v>
      </c>
      <c r="C38" s="100">
        <f>'Date Key'!$C$25</f>
        <v>0.10872251050160613</v>
      </c>
      <c r="D38" s="6" t="str">
        <f>'Date Key'!$G$25</f>
        <v>Lower</v>
      </c>
      <c r="E38" s="9" cm="1">
        <f t="array" aca="1" ref="E38" ca="1">IFERROR(INDIRECT("'" &amp; E$37 &amp;  "'!S6"),0)</f>
        <v>-76.538062905852755</v>
      </c>
      <c r="F38" s="9" cm="1">
        <f t="array" aca="1" ref="F38" ca="1">IFERROR(INDIRECT("'" &amp; F$37 &amp;  "'!S6"),0)</f>
        <v>3.2773695602642854</v>
      </c>
      <c r="G38" s="9" cm="1">
        <f t="array" aca="1" ref="G38" ca="1">IFERROR(INDIRECT("'" &amp; G$37 &amp;  "'!S6"),0)</f>
        <v>96.067923859441009</v>
      </c>
      <c r="H38" s="9" cm="1">
        <f t="array" aca="1" ref="H38" ca="1">IFERROR(INDIRECT("'" &amp; H$37 &amp;  "'!S6"),0)</f>
        <v>79.488765746499212</v>
      </c>
      <c r="I38" s="9" cm="1">
        <f t="array" aca="1" ref="I38" ca="1">IFERROR(INDIRECT("'" &amp; I$37 &amp;  "'!S6"),0)</f>
        <v>82.658824386304872</v>
      </c>
      <c r="J38" s="9" cm="1">
        <f t="array" aca="1" ref="J38" ca="1">IFERROR(INDIRECT("'" &amp; J$37 &amp;  "'!S6"),0)</f>
        <v>10.312587980035071</v>
      </c>
      <c r="K38" s="9" cm="1">
        <f t="array" aca="1" ref="K38" ca="1">IFERROR(INDIRECT("'" &amp; K$37 &amp;  "'!S6"),0)</f>
        <v>-32.670382437630884</v>
      </c>
      <c r="L38" s="9" cm="1">
        <f t="array" aca="1" ref="L38" ca="1">IFERROR(INDIRECT("'" &amp; L$37 &amp;  "'!S6"),0)</f>
        <v>9.6508252326291792</v>
      </c>
      <c r="M38" s="9" cm="1">
        <f t="array" aca="1" ref="M38" ca="1">IFERROR(INDIRECT("'" &amp; M$37 &amp;  "'!S6"),0)</f>
        <v>39.6978422650864</v>
      </c>
      <c r="N38" s="9" cm="1">
        <f t="array" aca="1" ref="N38" ca="1">IFERROR(INDIRECT("'" &amp; N$37 &amp;  "'!S6"),0)</f>
        <v>42.22040119566681</v>
      </c>
      <c r="O38" s="9" cm="1">
        <f t="array" aca="1" ref="O38" ca="1">IFERROR(INDIRECT("'" &amp; O$37 &amp;  "'!S6"),0)</f>
        <v>0</v>
      </c>
      <c r="Q38" s="8" t="s">
        <v>338</v>
      </c>
      <c r="R38" s="73" t="s">
        <v>457</v>
      </c>
      <c r="S38" s="100">
        <f>'Date Key'!$C$25</f>
        <v>0.10872251050160613</v>
      </c>
      <c r="T38" s="6" t="str">
        <f>'Date Key'!$G$25</f>
        <v>Lower</v>
      </c>
      <c r="U38" s="9" cm="1">
        <f t="array" aca="1" ref="U38" ca="1">IFERROR(INDIRECT("'" &amp; U$37 &amp;  "'!S9"),0)</f>
        <v>23.233214177436526</v>
      </c>
      <c r="V38" s="9" cm="1">
        <f t="array" aca="1" ref="V38" ca="1">IFERROR(INDIRECT("'" &amp; V$37 &amp;  "'!S9"),0)</f>
        <v>-221.78137104123948</v>
      </c>
      <c r="W38" s="9" cm="1">
        <f t="array" aca="1" ref="W38" ca="1">IFERROR(INDIRECT("'" &amp; W$37 &amp;  "'!S9"),0)</f>
        <v>69.264075970974758</v>
      </c>
      <c r="X38" s="9" cm="1">
        <f t="array" aca="1" ref="X38" ca="1">IFERROR(INDIRECT("'" &amp; X$37 &amp;  "'!S9"),0)</f>
        <v>75.573921303994183</v>
      </c>
      <c r="Y38" s="9" cm="1">
        <f t="array" aca="1" ref="Y38" ca="1">IFERROR(INDIRECT("'" &amp; Y$37 &amp;  "'!S9"),0)</f>
        <v>19.120812830576156</v>
      </c>
      <c r="Z38" s="9" cm="1">
        <f t="array" aca="1" ref="Z38" ca="1">IFERROR(INDIRECT("'" &amp; Z$37 &amp;  "'!S9"),0)</f>
        <v>-108.13319051942339</v>
      </c>
      <c r="AA38" s="9" cm="1">
        <f t="array" aca="1" ref="AA38" ca="1">IFERROR(INDIRECT("'" &amp; AA$37 &amp;  "'!S9"),0)</f>
        <v>-30.698862442085417</v>
      </c>
      <c r="AB38" s="9" cm="1">
        <f t="array" aca="1" ref="AB38" ca="1">IFERROR(INDIRECT("'" &amp; AB$37 &amp;  "'!S9"),0)</f>
        <v>11.074378876172588</v>
      </c>
      <c r="AC38" s="9" cm="1">
        <f t="array" aca="1" ref="AC38" ca="1">IFERROR(INDIRECT("'" &amp; AC$37 &amp;  "'!S9"),0)</f>
        <v>15.531085654018691</v>
      </c>
      <c r="AD38" s="9" cm="1">
        <f t="array" aca="1" ref="AD38" ca="1">IFERROR(INDIRECT("'" &amp; AD$37 &amp;  "'!S9"),0)</f>
        <v>47.611071372131128</v>
      </c>
      <c r="AE38" s="9" cm="1">
        <f t="array" aca="1" ref="AE38" ca="1">IFERROR(INDIRECT("'" &amp; AE$37 &amp;  "'!S9"),0)</f>
        <v>0</v>
      </c>
      <c r="AG38" s="8" t="s">
        <v>338</v>
      </c>
      <c r="AH38" s="73" t="s">
        <v>457</v>
      </c>
      <c r="AI38" s="100">
        <f>'Date Key'!$C$25</f>
        <v>0.10872251050160613</v>
      </c>
      <c r="AJ38" s="6" t="str">
        <f>'Date Key'!$G$25</f>
        <v>Lower</v>
      </c>
      <c r="AK38" s="9" cm="1">
        <f t="array" aca="1" ref="AK38" ca="1">IFERROR(INDIRECT("'" &amp; AK$37 &amp;  "'!V3"),0)</f>
        <v>-9.3771816096539311</v>
      </c>
      <c r="AL38" s="9" cm="1">
        <f t="array" aca="1" ref="AL38" ca="1">IFERROR(INDIRECT("'" &amp; AL$37 &amp;  "'!V3"),0)</f>
        <v>-64.583333333333343</v>
      </c>
      <c r="AM38" s="9" cm="1">
        <f t="array" aca="1" ref="AM38" ca="1">IFERROR(INDIRECT("'" &amp; AM$37 &amp;  "'!V3"),0)</f>
        <v>86.519328005219378</v>
      </c>
      <c r="AN38" s="9" cm="1">
        <f t="array" aca="1" ref="AN38" ca="1">IFERROR(INDIRECT("'" &amp; AN$37 &amp;  "'!V3"),0)</f>
        <v>74.188807335578403</v>
      </c>
      <c r="AO38" s="9" cm="1">
        <f t="array" aca="1" ref="AO38" ca="1">IFERROR(INDIRECT("'" &amp; AO$37 &amp;  "'!V3"),0)</f>
        <v>62.151794616889013</v>
      </c>
      <c r="AP38" s="9" cm="1">
        <f t="array" aca="1" ref="AP38" ca="1">IFERROR(INDIRECT("'" &amp; AP$37 &amp;  "'!V3"),0)</f>
        <v>-60.337407471165392</v>
      </c>
      <c r="AQ38" s="9" cm="1">
        <f t="array" aca="1" ref="AQ38" ca="1">IFERROR(INDIRECT("'" &amp; AQ$37 &amp;  "'!V3"),0)</f>
        <v>-42.572397356296086</v>
      </c>
      <c r="AR38" s="9" cm="1">
        <f t="array" aca="1" ref="AR38" ca="1">IFERROR(INDIRECT("'" &amp; AR$37 &amp;  "'!V3"),0)</f>
        <v>10.527047054464617</v>
      </c>
      <c r="AS38" s="9" cm="1">
        <f t="array" aca="1" ref="AS38" ca="1">IFERROR(INDIRECT("'" &amp; AS$37 &amp;  "'!V3"),0)</f>
        <v>32.392776523702032</v>
      </c>
      <c r="AT38" s="9" cm="1">
        <f t="array" aca="1" ref="AT38" ca="1">IFERROR(INDIRECT("'" &amp; AT$37 &amp;  "'!V3"),0)</f>
        <v>60.601574842329164</v>
      </c>
      <c r="AU38" s="9" cm="1">
        <f t="array" aca="1" ref="AU38" ca="1">IFERROR(INDIRECT("'" &amp; AU$37 &amp;  "'!V3"),0)</f>
        <v>0</v>
      </c>
      <c r="BG38" s="6" t="s">
        <v>8</v>
      </c>
      <c r="BH38" s="16" t="e">
        <f>BH43</f>
        <v>#REF!</v>
      </c>
      <c r="BI38" s="16" t="e">
        <f>BI43</f>
        <v>#REF!</v>
      </c>
      <c r="BN38" s="8" t="s">
        <v>338</v>
      </c>
      <c r="BO38" s="6">
        <v>0.109</v>
      </c>
      <c r="BP38" s="16" t="e">
        <f>AVERAGE(#REF!,#REF!)</f>
        <v>#REF!</v>
      </c>
      <c r="BQ38" s="16" t="e">
        <f>AVERAGE(#REF!,#REF!)</f>
        <v>#REF!</v>
      </c>
      <c r="BU38" s="8" t="s">
        <v>326</v>
      </c>
      <c r="BV38" s="6">
        <v>0.54500000000000004</v>
      </c>
      <c r="BW38" s="6" t="s">
        <v>324</v>
      </c>
      <c r="BX38" s="16" t="e">
        <f>AVERAGE(#REF!,#REF!)</f>
        <v>#REF!</v>
      </c>
      <c r="BY38" s="16" t="e">
        <f>AVERAGE(#REF!,#REF!)</f>
        <v>#REF!</v>
      </c>
      <c r="CC38" s="8" t="s">
        <v>326</v>
      </c>
      <c r="CD38" s="6">
        <v>0.54500000000000004</v>
      </c>
      <c r="CE38" s="6" t="s">
        <v>15</v>
      </c>
      <c r="CF38" s="16" t="e">
        <f>AVERAGE(#REF!,#REF!)</f>
        <v>#REF!</v>
      </c>
      <c r="CG38" s="16" t="e">
        <f>AVERAGE(#REF!,#REF!)</f>
        <v>#REF!</v>
      </c>
    </row>
    <row r="39" spans="1:85" ht="30" customHeight="1" x14ac:dyDescent="0.35">
      <c r="A39" s="8" t="s">
        <v>325</v>
      </c>
      <c r="B39" s="73" t="str">
        <f>'Date Key'!$G58</f>
        <v>Medium HLR, Lower Outlet Height, No Plants</v>
      </c>
      <c r="C39" s="100">
        <f>'Date Key'!$C$28</f>
        <v>0.21744502100321225</v>
      </c>
      <c r="D39" s="6" t="str">
        <f>'Date Key'!$G$28</f>
        <v>Lower</v>
      </c>
      <c r="E39" s="9" cm="1">
        <f t="array" aca="1" ref="E39" ca="1">IFERROR(INDIRECT("'" &amp; E$37 &amp;  "'!S15"),0)</f>
        <v>-80.53470484663147</v>
      </c>
      <c r="F39" s="9" cm="1">
        <f t="array" aca="1" ref="F39" ca="1">IFERROR(INDIRECT("'" &amp; F$37 &amp;  "'!S15"),0)</f>
        <v>38.560758082497209</v>
      </c>
      <c r="G39" s="9" cm="1">
        <f t="array" aca="1" ref="G39" ca="1">IFERROR(INDIRECT("'" &amp; G$37 &amp;  "'!S15"),0)</f>
        <v>96.853030751606312</v>
      </c>
      <c r="H39" s="9" cm="1">
        <f t="array" aca="1" ref="H39" ca="1">IFERROR(INDIRECT("'" &amp; H$37 &amp;  "'!S15"),0)</f>
        <v>85.765335958036317</v>
      </c>
      <c r="I39" s="9" cm="1">
        <f t="array" aca="1" ref="I39" ca="1">IFERROR(INDIRECT("'" &amp; I$37 &amp;  "'!S15"),0)</f>
        <v>57.034518209254259</v>
      </c>
      <c r="J39" s="9" cm="1">
        <f t="array" aca="1" ref="J39" ca="1">IFERROR(INDIRECT("'" &amp; J$37 &amp;  "'!S15"),0)</f>
        <v>23.457658317224631</v>
      </c>
      <c r="K39" s="9" cm="1">
        <f t="array" aca="1" ref="K39" ca="1">IFERROR(INDIRECT("'" &amp; K$37 &amp;  "'!S15"),0)</f>
        <v>-16.397130789180242</v>
      </c>
      <c r="L39" s="9" cm="1">
        <f t="array" aca="1" ref="L39" ca="1">IFERROR(INDIRECT("'" &amp; L$37 &amp;  "'!S15"),0)</f>
        <v>6.3567310097675174</v>
      </c>
      <c r="M39" s="9" cm="1">
        <f t="array" aca="1" ref="M39" ca="1">IFERROR(INDIRECT("'" &amp; M$37 &amp;  "'!S15"),0)</f>
        <v>41.339416690606754</v>
      </c>
      <c r="N39" s="9" cm="1">
        <f t="array" aca="1" ref="N39" ca="1">IFERROR(INDIRECT("'" &amp; N$37 &amp;  "'!S15"),0)</f>
        <v>15.435702793969446</v>
      </c>
      <c r="O39" s="9" cm="1">
        <f t="array" aca="1" ref="O39" ca="1">IFERROR(INDIRECT("'" &amp; O$37 &amp;  "'!S15"),0)</f>
        <v>0</v>
      </c>
      <c r="Q39" s="8" t="s">
        <v>325</v>
      </c>
      <c r="R39" s="73" t="s">
        <v>458</v>
      </c>
      <c r="S39" s="100">
        <f>'Date Key'!$C$28</f>
        <v>0.21744502100321225</v>
      </c>
      <c r="T39" s="6" t="str">
        <f>'Date Key'!$G$28</f>
        <v>Lower</v>
      </c>
      <c r="U39" s="9" cm="1">
        <f t="array" aca="1" ref="U39" ca="1">IFERROR(INDIRECT("'" &amp; U$37 &amp;  "'!S18"),0)</f>
        <v>53.753127606338616</v>
      </c>
      <c r="V39" s="9" cm="1">
        <f t="array" aca="1" ref="V39" ca="1">IFERROR(INDIRECT("'" &amp; V$37 &amp;  "'!S18"),0)</f>
        <v>-516.2396878483836</v>
      </c>
      <c r="W39" s="9" cm="1">
        <f t="array" aca="1" ref="W39" ca="1">IFERROR(INDIRECT("'" &amp; W$37 &amp;  "'!S18"),0)</f>
        <v>71.351177940621071</v>
      </c>
      <c r="X39" s="9" cm="1">
        <f t="array" aca="1" ref="X39" ca="1">IFERROR(INDIRECT("'" &amp; X$37 &amp;  "'!S18"),0)</f>
        <v>58.903209820643305</v>
      </c>
      <c r="Y39" s="9" cm="1">
        <f t="array" aca="1" ref="Y39" ca="1">IFERROR(INDIRECT("'" &amp; Y$37 &amp;  "'!S18"),0)</f>
        <v>-3.7248886546843352</v>
      </c>
      <c r="Z39" s="9" cm="1">
        <f t="array" aca="1" ref="Z39" ca="1">IFERROR(INDIRECT("'" &amp; Z$37 &amp;  "'!S18"),0)</f>
        <v>-2.2957368355006715</v>
      </c>
      <c r="AA39" s="9" cm="1">
        <f t="array" aca="1" ref="AA39" ca="1">IFERROR(INDIRECT("'" &amp; AA$37 &amp;  "'!S18"),0)</f>
        <v>-20.506448528656435</v>
      </c>
      <c r="AB39" s="9" cm="1">
        <f t="array" aca="1" ref="AB39" ca="1">IFERROR(INDIRECT("'" &amp; AB$37 &amp;  "'!S18"),0)</f>
        <v>6.1520958461087742</v>
      </c>
      <c r="AC39" s="9" cm="1">
        <f t="array" aca="1" ref="AC39" ca="1">IFERROR(INDIRECT("'" &amp; AC$37 &amp;  "'!S18"),0)</f>
        <v>19.865722039429262</v>
      </c>
      <c r="AD39" s="9" cm="1">
        <f t="array" aca="1" ref="AD39" ca="1">IFERROR(INDIRECT("'" &amp; AD$37 &amp;  "'!S18"),0)</f>
        <v>29.483453647088982</v>
      </c>
      <c r="AE39" s="9" cm="1">
        <f t="array" aca="1" ref="AE39" ca="1">IFERROR(INDIRECT("'" &amp; AE$37 &amp;  "'!S18"),0)</f>
        <v>0</v>
      </c>
      <c r="AG39" s="8" t="s">
        <v>325</v>
      </c>
      <c r="AH39" s="73" t="s">
        <v>458</v>
      </c>
      <c r="AI39" s="100">
        <f>'Date Key'!$C$28</f>
        <v>0.21744502100321225</v>
      </c>
      <c r="AJ39" s="6" t="str">
        <f>'Date Key'!$G$28</f>
        <v>Lower</v>
      </c>
      <c r="AK39" s="9" cm="1">
        <f t="array" aca="1" ref="AK39" ca="1">IFERROR(INDIRECT("'" &amp; AK$37 &amp;  "'!V12"),0)</f>
        <v>12.438244628392743</v>
      </c>
      <c r="AL39" s="9" cm="1">
        <f t="array" aca="1" ref="AL39" ca="1">IFERROR(INDIRECT("'" &amp; AL$37 &amp;  "'!V12"),0)</f>
        <v>-181.35780531525214</v>
      </c>
      <c r="AM39" s="9" cm="1">
        <f t="array" aca="1" ref="AM39" ca="1">IFERROR(INDIRECT("'" &amp; AM$37 &amp;  "'!V12"),0)</f>
        <v>83.814285856074207</v>
      </c>
      <c r="AN39" s="9" cm="1">
        <f t="array" aca="1" ref="AN39" ca="1">IFERROR(INDIRECT("'" &amp; AN$37 &amp;  "'!V12"),0)</f>
        <v>72.119840244999565</v>
      </c>
      <c r="AO39" s="9" cm="1">
        <f t="array" aca="1" ref="AO39" ca="1">IFERROR(INDIRECT("'" &amp; AO$37 &amp;  "'!V12"),0)</f>
        <v>42.347366790310744</v>
      </c>
      <c r="AP39" s="9" cm="1">
        <f t="array" aca="1" ref="AP39" ca="1">IFERROR(INDIRECT("'" &amp; AP$37 &amp;  "'!V12"),0)</f>
        <v>12.814123262670245</v>
      </c>
      <c r="AQ39" s="9" cm="1">
        <f t="array" aca="1" ref="AQ39" ca="1">IFERROR(INDIRECT("'" &amp; AQ$37 &amp;  "'!V12"),0)</f>
        <v>-15.648427158276279</v>
      </c>
      <c r="AR39" s="9" cm="1">
        <f t="array" aca="1" ref="AR39" ca="1">IFERROR(INDIRECT("'" &amp; AR$37 &amp;  "'!V12"),0)</f>
        <v>6.3457601885739345</v>
      </c>
      <c r="AS39" s="9" cm="1">
        <f t="array" aca="1" ref="AS39" ca="1">IFERROR(INDIRECT("'" &amp; AS$37 &amp;  "'!V12"),0)</f>
        <v>37.146111291897171</v>
      </c>
      <c r="AT39" s="9" cm="1">
        <f t="array" aca="1" ref="AT39" ca="1">IFERROR(INDIRECT("'" &amp; AT$37 &amp;  "'!V12"),0)</f>
        <v>22.07135563263461</v>
      </c>
      <c r="AU39" s="9" cm="1">
        <f t="array" aca="1" ref="AU39" ca="1">IFERROR(INDIRECT("'" &amp; AU$37 &amp;  "'!V12"),0)</f>
        <v>0</v>
      </c>
      <c r="BG39" s="6" t="s">
        <v>15</v>
      </c>
      <c r="BH39" s="16" t="e">
        <f>BH44</f>
        <v>#REF!</v>
      </c>
      <c r="BI39" s="16" t="e">
        <f>BI44</f>
        <v>#REF!</v>
      </c>
      <c r="BN39" s="8" t="s">
        <v>325</v>
      </c>
      <c r="BO39" s="6">
        <v>0.218</v>
      </c>
      <c r="BP39" s="16" t="e">
        <f>AVERAGE(#REF!,#REF!)</f>
        <v>#REF!</v>
      </c>
      <c r="BQ39" s="16" t="e">
        <f>AVERAGE(#REF!,#REF!)</f>
        <v>#REF!</v>
      </c>
      <c r="BU39" s="8" t="s">
        <v>327</v>
      </c>
      <c r="BV39" s="6">
        <v>0.54500000000000004</v>
      </c>
      <c r="BW39" s="6" t="s">
        <v>9</v>
      </c>
      <c r="BX39" s="16" t="e">
        <f>AVERAGE(#REF!,#REF!)</f>
        <v>#REF!</v>
      </c>
      <c r="BY39" s="16" t="e">
        <f>AVERAGE(#REF!,#REF!)</f>
        <v>#REF!</v>
      </c>
      <c r="CC39" s="8" t="s">
        <v>339</v>
      </c>
      <c r="CD39" s="6">
        <v>0.54500000000000004</v>
      </c>
      <c r="CE39" s="6" t="s">
        <v>8</v>
      </c>
      <c r="CF39" s="16" t="e">
        <f>AVERAGE(#REF!,#REF!)</f>
        <v>#REF!</v>
      </c>
      <c r="CG39" s="16" t="e">
        <f>AVERAGE(#REF!,#REF!)</f>
        <v>#REF!</v>
      </c>
    </row>
    <row r="40" spans="1:85" ht="30" customHeight="1" x14ac:dyDescent="0.35">
      <c r="A40" s="8" t="s">
        <v>326</v>
      </c>
      <c r="B40" s="73" t="str">
        <f>'Date Key'!$G59</f>
        <v>High HLR, Lower Outlet Height, No Plants</v>
      </c>
      <c r="C40" s="100">
        <f>'Date Key'!$C$31</f>
        <v>0.54361255250803064</v>
      </c>
      <c r="D40" s="6" t="str">
        <f>'Date Key'!$G$31</f>
        <v>Lower</v>
      </c>
      <c r="E40" s="9" cm="1">
        <f t="array" aca="1" ref="E40" ca="1">IFERROR(INDIRECT("'" &amp; E$37 &amp;  "'!S24"),0)</f>
        <v>-166.60104986876635</v>
      </c>
      <c r="F40" s="9" cm="1">
        <f t="array" aca="1" ref="F40" ca="1">IFERROR(INDIRECT("'" &amp; F$37 &amp;  "'!S24"),0)</f>
        <v>-122.38279150043854</v>
      </c>
      <c r="G40" s="9" cm="1">
        <f t="array" aca="1" ref="G40" ca="1">IFERROR(INDIRECT("'" &amp; G$37 &amp;  "'!S24"),0)</f>
        <v>83.229887345086198</v>
      </c>
      <c r="H40" s="9" cm="1">
        <f t="array" aca="1" ref="H40" ca="1">IFERROR(INDIRECT("'" &amp; H$37 &amp;  "'!S24"),0)</f>
        <v>61.537160674502758</v>
      </c>
      <c r="I40" s="9" cm="1">
        <f t="array" aca="1" ref="I40" ca="1">IFERROR(INDIRECT("'" &amp; I$37 &amp;  "'!S24"),0)</f>
        <v>13.055168983689214</v>
      </c>
      <c r="J40" s="9" cm="1">
        <f t="array" aca="1" ref="J40" ca="1">IFERROR(INDIRECT("'" &amp; J$37 &amp;  "'!S24"),0)</f>
        <v>15.629130033749538</v>
      </c>
      <c r="K40" s="9" cm="1">
        <f t="array" aca="1" ref="K40" ca="1">IFERROR(INDIRECT("'" &amp; K$37 &amp;  "'!S24"),0)</f>
        <v>-1.812774432050879</v>
      </c>
      <c r="L40" s="9" cm="1">
        <f t="array" aca="1" ref="L40" ca="1">IFERROR(INDIRECT("'" &amp; L$37 &amp;  "'!S24"),0)</f>
        <v>4.6854411283495887</v>
      </c>
      <c r="M40" s="9" cm="1">
        <f t="array" aca="1" ref="M40" ca="1">IFERROR(INDIRECT("'" &amp; M$37 &amp;  "'!S24"),0)</f>
        <v>14.719187168609865</v>
      </c>
      <c r="N40" s="9" cm="1">
        <f t="array" aca="1" ref="N40" ca="1">IFERROR(INDIRECT("'" &amp; N$37 &amp;  "'!S24"),0)</f>
        <v>1.1523849507546482</v>
      </c>
      <c r="O40" s="9" cm="1">
        <f t="array" aca="1" ref="O40" ca="1">IFERROR(INDIRECT("'" &amp; O$37 &amp;  "'!S24"),0)</f>
        <v>0</v>
      </c>
      <c r="Q40" s="8" t="s">
        <v>326</v>
      </c>
      <c r="R40" s="73" t="s">
        <v>459</v>
      </c>
      <c r="S40" s="100">
        <f>'Date Key'!$C$31</f>
        <v>0.54361255250803064</v>
      </c>
      <c r="T40" s="6" t="str">
        <f>'Date Key'!$G$31</f>
        <v>Lower</v>
      </c>
      <c r="U40" s="9" cm="1">
        <f t="array" aca="1" ref="U40" ca="1">IFERROR(INDIRECT("'" &amp; U$37 &amp;  "'!S27"),0)</f>
        <v>-179.28528164748636</v>
      </c>
      <c r="V40" s="9" cm="1">
        <f t="array" aca="1" ref="V40" ca="1">IFERROR(INDIRECT("'" &amp; V$37 &amp;  "'!S27"),0)</f>
        <v>-63.557140027728245</v>
      </c>
      <c r="W40" s="9" cm="1">
        <f t="array" aca="1" ref="W40" ca="1">IFERROR(INDIRECT("'" &amp; W$37 &amp;  "'!S27"),0)</f>
        <v>51.530333849564862</v>
      </c>
      <c r="X40" s="9" cm="1">
        <f t="array" aca="1" ref="X40" ca="1">IFERROR(INDIRECT("'" &amp; X$37 &amp;  "'!S27"),0)</f>
        <v>37.41879605194827</v>
      </c>
      <c r="Y40" s="9" cm="1">
        <f t="array" aca="1" ref="Y40" ca="1">IFERROR(INDIRECT("'" &amp; Y$37 &amp;  "'!S27"),0)</f>
        <v>-51.053657281596436</v>
      </c>
      <c r="Z40" s="9" cm="1">
        <f t="array" aca="1" ref="Z40" ca="1">IFERROR(INDIRECT("'" &amp; Z$37 &amp;  "'!S27"),0)</f>
        <v>-10.443674188958257</v>
      </c>
      <c r="AA40" s="9" cm="1">
        <f t="array" aca="1" ref="AA40" ca="1">IFERROR(INDIRECT("'" &amp; AA$37 &amp;  "'!S27"),0)</f>
        <v>-5.594352120955282</v>
      </c>
      <c r="AB40" s="9" cm="1">
        <f t="array" aca="1" ref="AB40" ca="1">IFERROR(INDIRECT("'" &amp; AB$37 &amp;  "'!S27"),0)</f>
        <v>4.4560401244209675</v>
      </c>
      <c r="AC40" s="9" cm="1">
        <f t="array" aca="1" ref="AC40" ca="1">IFERROR(INDIRECT("'" &amp; AC$37 &amp;  "'!S27"),0)</f>
        <v>-28.327903923218155</v>
      </c>
      <c r="AD40" s="9" cm="1">
        <f t="array" aca="1" ref="AD40" ca="1">IFERROR(INDIRECT("'" &amp; AD$37 &amp;  "'!S27"),0)</f>
        <v>9.8832162107087793</v>
      </c>
      <c r="AE40" s="9" cm="1">
        <f t="array" aca="1" ref="AE40" ca="1">IFERROR(INDIRECT("'" &amp; AE$37 &amp;  "'!S27"),0)</f>
        <v>0</v>
      </c>
      <c r="AG40" s="8" t="s">
        <v>326</v>
      </c>
      <c r="AH40" s="73" t="s">
        <v>459</v>
      </c>
      <c r="AI40" s="100">
        <f>'Date Key'!$C$31</f>
        <v>0.54361255250803064</v>
      </c>
      <c r="AJ40" s="6" t="str">
        <f>'Date Key'!$G$31</f>
        <v>Lower</v>
      </c>
      <c r="AK40" s="9" cm="1">
        <f t="array" aca="1" ref="AK40" ca="1">IFERROR(INDIRECT("'" &amp; AK$37 &amp;  "'!V21"),0)</f>
        <v>0.54644808743169992</v>
      </c>
      <c r="AL40" s="9" cm="1">
        <f t="array" aca="1" ref="AL40" ca="1">IFERROR(INDIRECT("'" &amp; AL$37 &amp;  "'!V21"),0)</f>
        <v>-104.26829268292681</v>
      </c>
      <c r="AM40" s="9" cm="1">
        <f t="array" aca="1" ref="AM40" ca="1">IFERROR(INDIRECT("'" &amp; AM$37 &amp;  "'!V21"),0)</f>
        <v>67.096690122491523</v>
      </c>
      <c r="AN40" s="9" cm="1">
        <f t="array" aca="1" ref="AN40" ca="1">IFERROR(INDIRECT("'" &amp; AN$37 &amp;  "'!V21"),0)</f>
        <v>49.299104372202507</v>
      </c>
      <c r="AO40" s="9" cm="1">
        <f t="array" aca="1" ref="AO40" ca="1">IFERROR(INDIRECT("'" &amp; AO$37 &amp;  "'!V21"),0)</f>
        <v>-2.9404308673300861</v>
      </c>
      <c r="AP40" s="9" cm="1">
        <f t="array" aca="1" ref="AP40" ca="1">IFERROR(INDIRECT("'" &amp; AP$37 &amp;  "'!V21"),0)</f>
        <v>2.8207607994841846</v>
      </c>
      <c r="AQ40" s="9" cm="1">
        <f t="array" aca="1" ref="AQ40" ca="1">IFERROR(INDIRECT("'" &amp; AQ$37 &amp;  "'!V21"),0)</f>
        <v>-2.5184994278563355</v>
      </c>
      <c r="AR40" s="9" cm="1">
        <f t="array" aca="1" ref="AR40" ca="1">IFERROR(INDIRECT("'" &amp; AR$37 &amp;  "'!V21"),0)</f>
        <v>4.6889089269612327</v>
      </c>
      <c r="AS40" s="9" cm="1">
        <f t="array" aca="1" ref="AS40" ca="1">IFERROR(INDIRECT("'" &amp; AS$37 &amp;  "'!V21"),0)</f>
        <v>7.5112951807228985</v>
      </c>
      <c r="AT40" s="9" cm="1">
        <f t="array" aca="1" ref="AT40" ca="1">IFERROR(INDIRECT("'" &amp; AT$37 &amp;  "'!V21"),0)</f>
        <v>6.1929925946226092</v>
      </c>
      <c r="AU40" s="9" cm="1">
        <f t="array" aca="1" ref="AU40" ca="1">IFERROR(INDIRECT("'" &amp; AU$37 &amp;  "'!V21"),0)</f>
        <v>79.004446372410811</v>
      </c>
      <c r="BN40" s="8" t="s">
        <v>326</v>
      </c>
      <c r="BO40" s="6">
        <v>0.54500000000000004</v>
      </c>
      <c r="BP40" s="16" t="e">
        <f>AVERAGE(#REF!,#REF!)</f>
        <v>#REF!</v>
      </c>
      <c r="BQ40" s="16" t="e">
        <f>AVERAGE(#REF!,#REF!)</f>
        <v>#REF!</v>
      </c>
      <c r="BX40" s="16" t="e">
        <f>STDEV(#REF!,#REF!)</f>
        <v>#REF!</v>
      </c>
      <c r="BY40" s="16" t="e">
        <f>STDEV(#REF!,#REF!)</f>
        <v>#REF!</v>
      </c>
      <c r="CF40" s="16" t="e">
        <f>STDEV(#REF!,#REF!)</f>
        <v>#REF!</v>
      </c>
      <c r="CG40" s="16" t="e">
        <f>STDEV(#REF!,#REF!)</f>
        <v>#REF!</v>
      </c>
    </row>
    <row r="41" spans="1:85" ht="30" customHeight="1" x14ac:dyDescent="0.35">
      <c r="A41" s="8" t="s">
        <v>327</v>
      </c>
      <c r="B41" s="73" t="str">
        <f>'Date Key'!$G60</f>
        <v>High HLR, Upper Outlet Height, No Plants</v>
      </c>
      <c r="C41" s="100">
        <f>'Date Key'!$C$34</f>
        <v>0.54361255250803064</v>
      </c>
      <c r="D41" s="6" t="str">
        <f>'Date Key'!$G$34</f>
        <v>Upper</v>
      </c>
      <c r="E41" s="9" cm="1">
        <f t="array" aca="1" ref="E41" ca="1">IFERROR(INDIRECT("'" &amp; E$37 &amp;  "'!S33"),0)</f>
        <v>60.738055981958439</v>
      </c>
      <c r="F41" s="9" cm="1">
        <f t="array" aca="1" ref="F41" ca="1">IFERROR(INDIRECT("'" &amp; F$37 &amp;  "'!S33"),0)</f>
        <v>-104.85987343406947</v>
      </c>
      <c r="G41" s="9" cm="1">
        <f t="array" aca="1" ref="G41" ca="1">IFERROR(INDIRECT("'" &amp; G$37 &amp;  "'!S33"),0)</f>
        <v>85.681595776038122</v>
      </c>
      <c r="H41" s="9" cm="1">
        <f t="array" aca="1" ref="H41" ca="1">IFERROR(INDIRECT("'" &amp; H$37 &amp;  "'!S33"),0)</f>
        <v>71.189650851778126</v>
      </c>
      <c r="I41" s="9" cm="1">
        <f t="array" aca="1" ref="I41" ca="1">IFERROR(INDIRECT("'" &amp; I$37 &amp;  "'!S33"),0)</f>
        <v>30.181576120977457</v>
      </c>
      <c r="J41" s="9" cm="1">
        <f t="array" aca="1" ref="J41" ca="1">IFERROR(INDIRECT("'" &amp; J$37 &amp;  "'!S33"),0)</f>
        <v>28.373081302004483</v>
      </c>
      <c r="K41" s="9" cm="1">
        <f t="array" aca="1" ref="K41" ca="1">IFERROR(INDIRECT("'" &amp; K$37 &amp;  "'!S33"),0)</f>
        <v>-5.18253555139081</v>
      </c>
      <c r="L41" s="9" cm="1">
        <f t="array" aca="1" ref="L41" ca="1">IFERROR(INDIRECT("'" &amp; L$37 &amp;  "'!S33"),0)</f>
        <v>7.8920848012287381</v>
      </c>
      <c r="M41" s="9" cm="1">
        <f t="array" aca="1" ref="M41" ca="1">IFERROR(INDIRECT("'" &amp; M$37 &amp;  "'!S33"),0)</f>
        <v>20.242898910518889</v>
      </c>
      <c r="N41" s="9" cm="1">
        <f t="array" aca="1" ref="N41" ca="1">IFERROR(INDIRECT("'" &amp; N$37 &amp;  "'!S33"),0)</f>
        <v>9.0327433318250154</v>
      </c>
      <c r="O41" s="9" cm="1">
        <f t="array" aca="1" ref="O41" ca="1">IFERROR(INDIRECT("'" &amp; O$37 &amp;  "'!S33"),0)</f>
        <v>81.478571020460024</v>
      </c>
      <c r="Q41" s="8" t="s">
        <v>327</v>
      </c>
      <c r="R41" s="73" t="s">
        <v>460</v>
      </c>
      <c r="S41" s="100">
        <f>'Date Key'!$C$34</f>
        <v>0.54361255250803064</v>
      </c>
      <c r="T41" s="6" t="str">
        <f>'Date Key'!$G$34</f>
        <v>Upper</v>
      </c>
      <c r="U41" s="9" cm="1">
        <f t="array" aca="1" ref="U41" ca="1">IFERROR(INDIRECT("'" &amp; U$37 &amp;  "'!S36"),0)</f>
        <v>39.215134459036896</v>
      </c>
      <c r="V41" s="9" cm="1">
        <f t="array" aca="1" ref="V41" ca="1">IFERROR(INDIRECT("'" &amp; V$37 &amp;  "'!S36"),0)</f>
        <v>-96.33862843858968</v>
      </c>
      <c r="W41" s="9" cm="1">
        <f t="array" aca="1" ref="W41" ca="1">IFERROR(INDIRECT("'" &amp; W$37 &amp;  "'!S36"),0)</f>
        <v>65.122987014227164</v>
      </c>
      <c r="X41" s="9" cm="1">
        <f t="array" aca="1" ref="X41" ca="1">IFERROR(INDIRECT("'" &amp; X$37 &amp;  "'!S36"),0)</f>
        <v>50.818501316678997</v>
      </c>
      <c r="Y41" s="9" cm="1">
        <f t="array" aca="1" ref="Y41" ca="1">IFERROR(INDIRECT("'" &amp; Y$37 &amp;  "'!S36"),0)</f>
        <v>-41.50904735345744</v>
      </c>
      <c r="Z41" s="9" cm="1">
        <f t="array" aca="1" ref="Z41" ca="1">IFERROR(INDIRECT("'" &amp; Z$37 &amp;  "'!S36"),0)</f>
        <v>22.636861139130804</v>
      </c>
      <c r="AA41" s="9" cm="1">
        <f t="array" aca="1" ref="AA41" ca="1">IFERROR(INDIRECT("'" &amp; AA$37 &amp;  "'!S36"),0)</f>
        <v>-7.6754123449112184</v>
      </c>
      <c r="AB41" s="9" cm="1">
        <f t="array" aca="1" ref="AB41" ca="1">IFERROR(INDIRECT("'" &amp; AB$37 &amp;  "'!S36"),0)</f>
        <v>7.6603730915586183</v>
      </c>
      <c r="AC41" s="9" cm="1">
        <f t="array" aca="1" ref="AC41" ca="1">IFERROR(INDIRECT("'" &amp; AC$37 &amp;  "'!S36"),0)</f>
        <v>-14.997836239525661</v>
      </c>
      <c r="AD41" s="9" cm="1">
        <f t="array" aca="1" ref="AD41" ca="1">IFERROR(INDIRECT("'" &amp; AD$37 &amp;  "'!S36"),0)</f>
        <v>27.942648332150672</v>
      </c>
      <c r="AE41" s="9" cm="1">
        <f t="array" aca="1" ref="AE41" ca="1">IFERROR(INDIRECT("'" &amp; AE$37 &amp;  "'!S36"),0)</f>
        <v>82.523344459131351</v>
      </c>
      <c r="AG41" s="8" t="s">
        <v>327</v>
      </c>
      <c r="AH41" s="73" t="s">
        <v>460</v>
      </c>
      <c r="AI41" s="100">
        <f>'Date Key'!$C$34</f>
        <v>0.54361255250803064</v>
      </c>
      <c r="AJ41" s="6" t="str">
        <f>'Date Key'!$G$34</f>
        <v>Upper</v>
      </c>
      <c r="AK41" s="9" cm="1">
        <f t="array" aca="1" ref="AK41" ca="1">IFERROR(INDIRECT("'" &amp; AK$37 &amp;  "'!V30"),0)</f>
        <v>49.025266333553326</v>
      </c>
      <c r="AL41" s="9" cm="1">
        <f t="array" aca="1" ref="AL41" ca="1">IFERROR(INDIRECT("'" &amp; AL$37 &amp;  "'!V30"),0)</f>
        <v>-63.133133622627938</v>
      </c>
      <c r="AM41" s="9" cm="1">
        <f t="array" aca="1" ref="AM41" ca="1">IFERROR(INDIRECT("'" &amp; AM$37 &amp;  "'!V30"),0)</f>
        <v>75.910821158164595</v>
      </c>
      <c r="AN41" s="9" cm="1">
        <f t="array" aca="1" ref="AN41" ca="1">IFERROR(INDIRECT("'" &amp; AN$37 &amp;  "'!V30"),0)</f>
        <v>61.624622291402105</v>
      </c>
      <c r="AO41" s="9" cm="1">
        <f t="array" aca="1" ref="AO41" ca="1">IFERROR(INDIRECT("'" &amp; AO$37 &amp;  "'!V30"),0)</f>
        <v>13.127473536814298</v>
      </c>
      <c r="AP41" s="9" cm="1">
        <f t="array" aca="1" ref="AP41" ca="1">IFERROR(INDIRECT("'" &amp; AP$37 &amp;  "'!V30"),0)</f>
        <v>25.375088107944819</v>
      </c>
      <c r="AQ41" s="9" cm="1">
        <f t="array" aca="1" ref="AQ41" ca="1">IFERROR(INDIRECT("'" &amp; AQ$37 &amp;  "'!V30"),0)</f>
        <v>-6.1794891021908267</v>
      </c>
      <c r="AR41" s="9" cm="1">
        <f t="array" aca="1" ref="AR41" ca="1">IFERROR(INDIRECT("'" &amp; AR$37 &amp;  "'!V30"),0)</f>
        <v>7.8516639487829885</v>
      </c>
      <c r="AS41" s="9" cm="1">
        <f t="array" aca="1" ref="AS41" ca="1">IFERROR(INDIRECT("'" &amp; AS$37 &amp;  "'!V30"),0)</f>
        <v>-1.0922286202183109</v>
      </c>
      <c r="AT41" s="9" cm="1">
        <f t="array" aca="1" ref="AT41" ca="1">IFERROR(INDIRECT("'" &amp; AT$37 &amp;  "'!V30"),0)</f>
        <v>17.848661406196641</v>
      </c>
      <c r="AU41" s="9" cm="1">
        <f t="array" aca="1" ref="AU41" ca="1">IFERROR(INDIRECT("'" &amp; AU$37 &amp;  "'!V30"),0)</f>
        <v>83.220237072667942</v>
      </c>
      <c r="BO41" s="4"/>
      <c r="BP41" s="17"/>
      <c r="BQ41" s="17"/>
      <c r="BX41" s="16" t="e">
        <f>STDEV(#REF!,#REF!)</f>
        <v>#REF!</v>
      </c>
      <c r="BY41" s="16" t="e">
        <f>STDEV(#REF!,#REF!)</f>
        <v>#REF!</v>
      </c>
      <c r="CF41" s="16" t="e">
        <f>STDEV(#REF!,#REF!)</f>
        <v>#REF!</v>
      </c>
      <c r="CG41" s="16" t="e">
        <f>STDEV(#REF!,#REF!)</f>
        <v>#REF!</v>
      </c>
    </row>
    <row r="42" spans="1:85" ht="30" customHeight="1" x14ac:dyDescent="0.35">
      <c r="A42" s="8" t="s">
        <v>471</v>
      </c>
      <c r="B42" s="73" t="str">
        <f>'Date Key'!$G61</f>
        <v>High HLR, Lower Outlet Height, Yes Plants</v>
      </c>
      <c r="C42" s="100">
        <f>'Date Key'!$C$37</f>
        <v>0.54361255250803064</v>
      </c>
      <c r="D42" s="6" t="str">
        <f>'Date Key'!$G$37</f>
        <v>Lower</v>
      </c>
      <c r="E42" s="9" cm="1">
        <f t="array" aca="1" ref="E42" ca="1">IFERROR(INDIRECT("'" &amp; E$37 &amp;  "'!S42"),0)</f>
        <v>-641.25064353886978</v>
      </c>
      <c r="F42" s="9" cm="1">
        <f t="array" aca="1" ref="F42" ca="1">IFERROR(INDIRECT("'" &amp; F$37 &amp;  "'!S42"),0)</f>
        <v>-488.66666666666669</v>
      </c>
      <c r="G42" s="9" cm="1">
        <f t="array" aca="1" ref="G42" ca="1">IFERROR(INDIRECT("'" &amp; G$37 &amp;  "'!S42"),0)</f>
        <v>55.695733201785849</v>
      </c>
      <c r="H42" s="9" cm="1">
        <f t="array" aca="1" ref="H42" ca="1">IFERROR(INDIRECT("'" &amp; H$37 &amp;  "'!S42"),0)</f>
        <v>39.244093421650668</v>
      </c>
      <c r="I42" s="9" cm="1">
        <f t="array" aca="1" ref="I42" ca="1">IFERROR(INDIRECT("'" &amp; I$37 &amp;  "'!S42"),0)</f>
        <v>-37.257820994006941</v>
      </c>
      <c r="J42" s="9" cm="1">
        <f t="array" aca="1" ref="J42" ca="1">IFERROR(INDIRECT("'" &amp; J$37 &amp;  "'!S42"),0)</f>
        <v>4.42949320960299</v>
      </c>
      <c r="K42" s="9" cm="1">
        <f t="array" aca="1" ref="K42" ca="1">IFERROR(INDIRECT("'" &amp; K$37 &amp;  "'!S42"),0)</f>
        <v>-12.113392334374732</v>
      </c>
      <c r="L42" s="9" cm="1">
        <f t="array" aca="1" ref="L42" ca="1">IFERROR(INDIRECT("'" &amp; L$37 &amp;  "'!S42"),0)</f>
        <v>5.7511593758112838</v>
      </c>
      <c r="M42" s="9" cm="1">
        <f t="array" aca="1" ref="M42" ca="1">IFERROR(INDIRECT("'" &amp; M$37 &amp;  "'!S42"),0)</f>
        <v>-12.020407254782256</v>
      </c>
      <c r="N42" s="9" cm="1">
        <f t="array" aca="1" ref="N42" ca="1">IFERROR(INDIRECT("'" &amp; N$37 &amp;  "'!S42"),0)</f>
        <v>9.6588627938613083</v>
      </c>
      <c r="O42" s="9" cm="1">
        <f t="array" aca="1" ref="O42" ca="1">IFERROR(INDIRECT("'" &amp; O$37 &amp;  "'!S42"),0)</f>
        <v>0</v>
      </c>
      <c r="Q42" s="8" t="s">
        <v>471</v>
      </c>
      <c r="R42" s="73" t="s">
        <v>461</v>
      </c>
      <c r="S42" s="100">
        <f>'Date Key'!$C$37</f>
        <v>0.54361255250803064</v>
      </c>
      <c r="T42" s="6" t="str">
        <f>'Date Key'!$G$37</f>
        <v>Lower</v>
      </c>
      <c r="U42" s="9" cm="1">
        <f t="array" aca="1" ref="U42" ca="1">IFERROR(INDIRECT("'" &amp; U$37 &amp;  "'!S45"),0)</f>
        <v>-288.61431230446323</v>
      </c>
      <c r="V42" s="9" cm="1">
        <f t="array" aca="1" ref="V42" ca="1">IFERROR(INDIRECT("'" &amp; V$37 &amp;  "'!S45"),0)</f>
        <v>-120.09523809523803</v>
      </c>
      <c r="W42" s="9" cm="1">
        <f t="array" aca="1" ref="W42" ca="1">IFERROR(INDIRECT("'" &amp; W$37 &amp;  "'!S45"),0)</f>
        <v>30.688223934219511</v>
      </c>
      <c r="X42" s="9" cm="1">
        <f t="array" aca="1" ref="X42" ca="1">IFERROR(INDIRECT("'" &amp; X$37 &amp;  "'!S45"),0)</f>
        <v>26.240748842393618</v>
      </c>
      <c r="Y42" s="9" cm="1">
        <f t="array" aca="1" ref="Y42" ca="1">IFERROR(INDIRECT("'" &amp; Y$37 &amp;  "'!S45"),0)</f>
        <v>-140.79547568482215</v>
      </c>
      <c r="Z42" s="9" cm="1">
        <f t="array" aca="1" ref="Z42" ca="1">IFERROR(INDIRECT("'" &amp; Z$37 &amp;  "'!S45"),0)</f>
        <v>-18.218238884223002</v>
      </c>
      <c r="AA42" s="9" cm="1">
        <f t="array" aca="1" ref="AA42" ca="1">IFERROR(INDIRECT("'" &amp; AA$37 &amp;  "'!S45"),0)</f>
        <v>-9.5752323142415143</v>
      </c>
      <c r="AB42" s="9" cm="1">
        <f t="array" aca="1" ref="AB42" ca="1">IFERROR(INDIRECT("'" &amp; AB$37 &amp;  "'!S45"),0)</f>
        <v>3.6578474524108118</v>
      </c>
      <c r="AC42" s="9" cm="1">
        <f t="array" aca="1" ref="AC42" ca="1">IFERROR(INDIRECT("'" &amp; AC$37 &amp;  "'!S45"),0)</f>
        <v>-68.430536477411465</v>
      </c>
      <c r="AD42" s="9" cm="1">
        <f t="array" aca="1" ref="AD42" ca="1">IFERROR(INDIRECT("'" &amp; AD$37 &amp;  "'!S45"),0)</f>
        <v>8.4546564002030493</v>
      </c>
      <c r="AE42" s="9" cm="1">
        <f t="array" aca="1" ref="AE42" ca="1">IFERROR(INDIRECT("'" &amp; AE$37 &amp;  "'!S45"),0)</f>
        <v>0</v>
      </c>
      <c r="AG42" s="8" t="s">
        <v>471</v>
      </c>
      <c r="AH42" s="73" t="s">
        <v>461</v>
      </c>
      <c r="AI42" s="100">
        <f>'Date Key'!$C$37</f>
        <v>0.54361255250803064</v>
      </c>
      <c r="AJ42" s="6" t="str">
        <f>'Date Key'!$G$37</f>
        <v>Lower</v>
      </c>
      <c r="AK42" s="9" cm="1">
        <f t="array" aca="1" ref="AK42" ca="1">IFERROR(INDIRECT("'" &amp; AK$37 &amp;  "'!V39"),0)</f>
        <v>-9.4843462246776813</v>
      </c>
      <c r="AL42" s="9" cm="1">
        <f t="array" aca="1" ref="AL42" ca="1">IFERROR(INDIRECT("'" &amp; AL$37 &amp;  "'!V39"),0)</f>
        <v>-276.36363636363632</v>
      </c>
      <c r="AM42" s="9" cm="1">
        <f t="array" aca="1" ref="AM42" ca="1">IFERROR(INDIRECT("'" &amp; AM$37 &amp;  "'!V39"),0)</f>
        <v>42.733151803948275</v>
      </c>
      <c r="AN42" s="9" cm="1">
        <f t="array" aca="1" ref="AN42" ca="1">IFERROR(INDIRECT("'" &amp; AN$37 &amp;  "'!V39"),0)</f>
        <v>32.784900012942927</v>
      </c>
      <c r="AO42" s="9" cm="1">
        <f t="array" aca="1" ref="AO42" ca="1">IFERROR(INDIRECT("'" &amp; AO$37 &amp;  "'!V39"),0)</f>
        <v>22.408376963350769</v>
      </c>
      <c r="AP42" s="9" cm="1">
        <f t="array" aca="1" ref="AP42" ca="1">IFERROR(INDIRECT("'" &amp; AP$37 &amp;  "'!V39"),0)</f>
        <v>-7.426267769997879</v>
      </c>
      <c r="AQ42" s="9" cm="1">
        <f t="array" aca="1" ref="AQ42" ca="1">IFERROR(INDIRECT("'" &amp; AQ$37 &amp;  "'!V39"),0)</f>
        <v>-9.3536897300307125</v>
      </c>
      <c r="AR42" s="9" cm="1">
        <f t="array" aca="1" ref="AR42" ca="1">IFERROR(INDIRECT("'" &amp; AR$37 &amp;  "'!V39"),0)</f>
        <v>4.8496968939440999</v>
      </c>
      <c r="AS42" s="9" cm="1">
        <f t="array" aca="1" ref="AS42" ca="1">IFERROR(INDIRECT("'" &amp; AS$37 &amp;  "'!V39"),0)</f>
        <v>17.508710801393754</v>
      </c>
      <c r="AT42" s="9" cm="1">
        <f t="array" aca="1" ref="AT42" ca="1">IFERROR(INDIRECT("'" &amp; AT$37 &amp;  "'!V39"),0)</f>
        <v>9.4303203902552202</v>
      </c>
      <c r="AU42" s="9" cm="1">
        <f t="array" aca="1" ref="AU42" ca="1">IFERROR(INDIRECT("'" &amp; AU$37 &amp;  "'!V39"),0)</f>
        <v>0</v>
      </c>
    </row>
    <row r="43" spans="1:85" ht="30" customHeight="1" x14ac:dyDescent="0.35">
      <c r="A43" s="74" t="s">
        <v>472</v>
      </c>
      <c r="B43" s="75" t="str">
        <f>'Date Key'!$G62</f>
        <v>Medium HLR, Upper Outlet Height, Yes Plants</v>
      </c>
      <c r="C43" s="146">
        <f>'Date Key'!$C$40</f>
        <v>0.21744502100321225</v>
      </c>
      <c r="D43" s="76" t="str">
        <f>'Date Key'!$G$40</f>
        <v>Upper</v>
      </c>
      <c r="E43" s="77" cm="1">
        <f t="array" aca="1" ref="E43" ca="1">IFERROR(INDIRECT("'" &amp; E$37 &amp;  "'!S51"),0)</f>
        <v>0</v>
      </c>
      <c r="F43" s="77" cm="1">
        <f t="array" aca="1" ref="F43" ca="1">IFERROR(INDIRECT("'" &amp; F$37 &amp;  "'!S51"),0)</f>
        <v>-52.691350844883829</v>
      </c>
      <c r="G43" s="77" cm="1">
        <f t="array" aca="1" ref="G43" ca="1">IFERROR(INDIRECT("'" &amp; G$37 &amp;  "'!S51"),0)</f>
        <v>94.475533247866565</v>
      </c>
      <c r="H43" s="77" cm="1">
        <f t="array" aca="1" ref="H43" ca="1">IFERROR(INDIRECT("'" &amp; H$37 &amp;  "'!S51"),0)</f>
        <v>83.698045879174444</v>
      </c>
      <c r="I43" s="77" cm="1">
        <f t="array" aca="1" ref="I43" ca="1">IFERROR(INDIRECT("'" &amp; I$37 &amp;  "'!S51"),0)</f>
        <v>54.254349745328028</v>
      </c>
      <c r="J43" s="77" cm="1">
        <f t="array" aca="1" ref="J43" ca="1">IFERROR(INDIRECT("'" &amp; J$37 &amp;  "'!S51"),0)</f>
        <v>-3.2157130209060818</v>
      </c>
      <c r="K43" s="77" cm="1">
        <f t="array" aca="1" ref="K43" ca="1">IFERROR(INDIRECT("'" &amp; K$37 &amp;  "'!S51"),0)</f>
        <v>-53.954904734826293</v>
      </c>
      <c r="L43" s="77" cm="1">
        <f t="array" aca="1" ref="L43" ca="1">IFERROR(INDIRECT("'" &amp; L$37 &amp;  "'!S51"),0)</f>
        <v>12.194402302728349</v>
      </c>
      <c r="M43" s="77" cm="1">
        <f t="array" aca="1" ref="M43" ca="1">IFERROR(INDIRECT("'" &amp; M$37 &amp;  "'!S51"),0)</f>
        <v>43.379872247532212</v>
      </c>
      <c r="N43" s="77" cm="1">
        <f t="array" aca="1" ref="N43" ca="1">IFERROR(INDIRECT("'" &amp; N$37 &amp;  "'!S51"),0)</f>
        <v>54.820940693728595</v>
      </c>
      <c r="O43" s="77" cm="1">
        <f t="array" aca="1" ref="O43" ca="1">IFERROR(INDIRECT("'" &amp; O$37 &amp;  "'!S51"),0)</f>
        <v>0</v>
      </c>
      <c r="Q43" s="74" t="s">
        <v>472</v>
      </c>
      <c r="R43" s="75" t="s">
        <v>535</v>
      </c>
      <c r="S43" s="146">
        <f>'Date Key'!$C$40</f>
        <v>0.21744502100321225</v>
      </c>
      <c r="T43" s="76" t="str">
        <f>'Date Key'!$G$40</f>
        <v>Upper</v>
      </c>
      <c r="U43" s="77" cm="1">
        <f t="array" aca="1" ref="U43" ca="1">IFERROR(INDIRECT("'" &amp; U$37 &amp;  "'!S54"),0)</f>
        <v>0</v>
      </c>
      <c r="V43" s="77" cm="1">
        <f t="array" aca="1" ref="V43" ca="1">IFERROR(INDIRECT("'" &amp; V$37 &amp;  "'!S54"),0)</f>
        <v>-132.68678542380451</v>
      </c>
      <c r="W43" s="77" cm="1">
        <f t="array" aca="1" ref="W43" ca="1">IFERROR(INDIRECT("'" &amp; W$37 &amp;  "'!S54"),0)</f>
        <v>83.810346865248192</v>
      </c>
      <c r="X43" s="77" cm="1">
        <f t="array" aca="1" ref="X43" ca="1">IFERROR(INDIRECT("'" &amp; X$37 &amp;  "'!S54"),0)</f>
        <v>78.596648217975442</v>
      </c>
      <c r="Y43" s="77" cm="1">
        <f t="array" aca="1" ref="Y43" ca="1">IFERROR(INDIRECT("'" &amp; Y$37 &amp;  "'!S54"),0)</f>
        <v>6.9376773874490185</v>
      </c>
      <c r="Z43" s="77" cm="1">
        <f t="array" aca="1" ref="Z43" ca="1">IFERROR(INDIRECT("'" &amp; Z$37 &amp;  "'!S54"),0)</f>
        <v>-14.879071807950844</v>
      </c>
      <c r="AA43" s="77" cm="1">
        <f t="array" aca="1" ref="AA43" ca="1">IFERROR(INDIRECT("'" &amp; AA$37 &amp;  "'!S54"),0)</f>
        <v>-30.720368458984684</v>
      </c>
      <c r="AB43" s="77" cm="1">
        <f t="array" aca="1" ref="AB43" ca="1">IFERROR(INDIRECT("'" &amp; AB$37 &amp;  "'!S54"),0)</f>
        <v>11.363472718255608</v>
      </c>
      <c r="AC43" s="77" cm="1">
        <f t="array" aca="1" ref="AC43" ca="1">IFERROR(INDIRECT("'" &amp; AC$37 &amp;  "'!S54"),0)</f>
        <v>1.5782160758910402</v>
      </c>
      <c r="AD43" s="77" cm="1">
        <f t="array" aca="1" ref="AD43" ca="1">IFERROR(INDIRECT("'" &amp; AD$37 &amp;  "'!S54"),0)</f>
        <v>54.00730641789962</v>
      </c>
      <c r="AE43" s="77" cm="1">
        <f t="array" aca="1" ref="AE43" ca="1">IFERROR(INDIRECT("'" &amp; AE$37 &amp;  "'!S54"),0)</f>
        <v>0</v>
      </c>
      <c r="AG43" s="74" t="s">
        <v>472</v>
      </c>
      <c r="AH43" s="75" t="s">
        <v>535</v>
      </c>
      <c r="AI43" s="146">
        <f>'Date Key'!$C$40</f>
        <v>0.21744502100321225</v>
      </c>
      <c r="AJ43" s="76" t="str">
        <f>'Date Key'!$G$40</f>
        <v>Upper</v>
      </c>
      <c r="AK43" s="77" cm="1">
        <f t="array" aca="1" ref="AK43" ca="1">IFERROR(INDIRECT("'" &amp; AK$37 &amp;  "'!V48"),0)</f>
        <v>-244.54936753338015</v>
      </c>
      <c r="AL43" s="77" cm="1">
        <f t="array" aca="1" ref="AL43" ca="1">IFERROR(INDIRECT("'" &amp; AL$37 &amp;  "'!V48"),0)</f>
        <v>-64.788896989190491</v>
      </c>
      <c r="AM43" s="77" cm="1">
        <f t="array" aca="1" ref="AM43" ca="1">IFERROR(INDIRECT("'" &amp; AM$37 &amp;  "'!V48"),0)</f>
        <v>88.332815017215836</v>
      </c>
      <c r="AN43" s="77" cm="1">
        <f t="array" aca="1" ref="AN43" ca="1">IFERROR(INDIRECT("'" &amp; AN$37 &amp;  "'!V48"),0)</f>
        <v>81.040361954533239</v>
      </c>
      <c r="AO43" s="77" cm="1">
        <f t="array" aca="1" ref="AO43" ca="1">IFERROR(INDIRECT("'" &amp; AO$37 &amp;  "'!V48"),0)</f>
        <v>33.005845044148742</v>
      </c>
      <c r="AP43" s="77" cm="1">
        <f t="array" aca="1" ref="AP43" ca="1">IFERROR(INDIRECT("'" &amp; AP$37 &amp;  "'!V48"),0)</f>
        <v>-8.2567417432582886</v>
      </c>
      <c r="AQ43" s="77" cm="1">
        <f t="array" aca="1" ref="AQ43" ca="1">IFERROR(INDIRECT("'" &amp; AQ$37 &amp;  "'!V48"),0)</f>
        <v>-42.866195573454561</v>
      </c>
      <c r="AR43" s="77" cm="1">
        <f t="array" aca="1" ref="AR43" ca="1">IFERROR(INDIRECT("'" &amp; AR$37 &amp;  "'!V48"),0)</f>
        <v>11.85394588834291</v>
      </c>
      <c r="AS43" s="77" cm="1">
        <f t="array" aca="1" ref="AS43" ca="1">IFERROR(INDIRECT("'" &amp; AS$37 &amp;  "'!V48"),0)</f>
        <v>22.023623178736575</v>
      </c>
      <c r="AT43" s="77" cm="1">
        <f t="array" aca="1" ref="AT43" ca="1">IFERROR(INDIRECT("'" &amp; AT$37 &amp;  "'!V48"),0)</f>
        <v>52.65803751968636</v>
      </c>
      <c r="AU43" s="77" cm="1">
        <f t="array" aca="1" ref="AU43" ca="1">IFERROR(INDIRECT("'" &amp; AU$37 &amp;  "'!V48"),0)</f>
        <v>0</v>
      </c>
      <c r="BH43" s="3" t="e">
        <f>(1-(AVERAGE(#REF!,#REF!,#REF!,#REF!)/AVERAGE(#REF!,#REF!,#REF!,#REF!)))*100</f>
        <v>#REF!</v>
      </c>
      <c r="BI43" s="3" t="e">
        <f>(1-(AVERAGE(#REF!,#REF!,#REF!,#REF!)/AVERAGE(#REF!,#REF!,#REF!,#REF!)))*100</f>
        <v>#REF!</v>
      </c>
    </row>
    <row r="44" spans="1:85" x14ac:dyDescent="0.35">
      <c r="D44" t="s">
        <v>340</v>
      </c>
      <c r="E44" s="1">
        <f ca="1">AVERAGE(E38:E43)</f>
        <v>-150.69773419636033</v>
      </c>
      <c r="F44" s="1">
        <f t="shared" ref="F44:O44" ca="1" si="31">AVERAGE(F38:F43)</f>
        <v>-121.12709246721617</v>
      </c>
      <c r="G44" s="1">
        <f t="shared" ca="1" si="31"/>
        <v>85.333950696970689</v>
      </c>
      <c r="H44" s="1">
        <f t="shared" ca="1" si="31"/>
        <v>70.153842088606922</v>
      </c>
      <c r="I44" s="1">
        <f t="shared" ca="1" si="31"/>
        <v>33.321102741924484</v>
      </c>
      <c r="J44" s="1">
        <f t="shared" ca="1" si="31"/>
        <v>13.164372970285108</v>
      </c>
      <c r="K44" s="1">
        <f t="shared" ca="1" si="31"/>
        <v>-20.355186713242308</v>
      </c>
      <c r="L44" s="1">
        <f t="shared" ca="1" si="31"/>
        <v>7.7551073084191087</v>
      </c>
      <c r="M44" s="1">
        <f t="shared" ca="1" si="31"/>
        <v>24.559801671261976</v>
      </c>
      <c r="N44" s="1">
        <f t="shared" ca="1" si="31"/>
        <v>22.053505959967637</v>
      </c>
      <c r="O44" s="1">
        <f t="shared" ca="1" si="31"/>
        <v>13.579761836743337</v>
      </c>
      <c r="T44" t="s">
        <v>340</v>
      </c>
      <c r="U44" s="1">
        <f ca="1">AVERAGE(U38:U43)</f>
        <v>-58.61635295152292</v>
      </c>
      <c r="V44" s="1">
        <f t="shared" ref="V44" ca="1" si="32">AVERAGE(V38:V43)</f>
        <v>-191.78314181249729</v>
      </c>
      <c r="W44" s="1">
        <f t="shared" ref="W44" ca="1" si="33">AVERAGE(W38:W43)</f>
        <v>61.961190929142596</v>
      </c>
      <c r="X44" s="1">
        <f t="shared" ref="X44" ca="1" si="34">AVERAGE(X38:X43)</f>
        <v>54.591970925605636</v>
      </c>
      <c r="Y44" s="1">
        <f t="shared" ref="Y44" ca="1" si="35">AVERAGE(Y38:Y43)</f>
        <v>-35.170763126089199</v>
      </c>
      <c r="Z44" s="1">
        <f t="shared" ref="Z44" ca="1" si="36">AVERAGE(Z38:Z43)</f>
        <v>-21.888841849487562</v>
      </c>
      <c r="AA44" s="1">
        <f t="shared" ref="AA44" ca="1" si="37">AVERAGE(AA38:AA43)</f>
        <v>-17.461779368305759</v>
      </c>
      <c r="AB44" s="1">
        <f t="shared" ref="AB44" ca="1" si="38">AVERAGE(AB38:AB43)</f>
        <v>7.3940346848212286</v>
      </c>
      <c r="AC44" s="1">
        <f t="shared" ref="AC44" ca="1" si="39">AVERAGE(AC38:AC43)</f>
        <v>-12.463542145136048</v>
      </c>
      <c r="AD44" s="1">
        <f t="shared" ref="AD44" ca="1" si="40">AVERAGE(AD38:AD43)</f>
        <v>29.563725396697038</v>
      </c>
      <c r="AE44" s="1">
        <f t="shared" ref="AE44" ca="1" si="41">AVERAGE(AE38:AE43)</f>
        <v>13.753890743188558</v>
      </c>
      <c r="AJ44" t="s">
        <v>340</v>
      </c>
      <c r="AK44" s="1">
        <f ca="1">AVERAGE(AK38:AK43)</f>
        <v>-33.566822719722332</v>
      </c>
      <c r="AL44" s="1">
        <f t="shared" ref="AL44" ca="1" si="42">AVERAGE(AL38:AL43)</f>
        <v>-125.74918305116115</v>
      </c>
      <c r="AM44" s="1">
        <f t="shared" ref="AM44" ca="1" si="43">AVERAGE(AM38:AM43)</f>
        <v>74.067848660518962</v>
      </c>
      <c r="AN44" s="1">
        <f t="shared" ref="AN44" ca="1" si="44">AVERAGE(AN38:AN43)</f>
        <v>61.842939368609784</v>
      </c>
      <c r="AO44" s="1">
        <f t="shared" ref="AO44" ca="1" si="45">AVERAGE(AO38:AO43)</f>
        <v>28.350071014030576</v>
      </c>
      <c r="AP44" s="1">
        <f t="shared" ref="AP44" ca="1" si="46">AVERAGE(AP38:AP43)</f>
        <v>-5.8350741357203857</v>
      </c>
      <c r="AQ44" s="1">
        <f t="shared" ref="AQ44" ca="1" si="47">AVERAGE(AQ38:AQ43)</f>
        <v>-19.856449724684133</v>
      </c>
      <c r="AR44" s="1">
        <f t="shared" ref="AR44" ca="1" si="48">AVERAGE(AR38:AR43)</f>
        <v>7.6861704835116313</v>
      </c>
      <c r="AS44" s="1">
        <f t="shared" ref="AS44" ca="1" si="49">AVERAGE(AS38:AS43)</f>
        <v>19.248381392705685</v>
      </c>
      <c r="AT44" s="1">
        <f t="shared" ref="AT44" ca="1" si="50">AVERAGE(AT38:AT43)</f>
        <v>28.133823730954102</v>
      </c>
      <c r="AU44" s="1">
        <f t="shared" ref="AU44" ca="1" si="51">AVERAGE(AU38:AU43)</f>
        <v>27.037447240846461</v>
      </c>
      <c r="BH44" s="3" t="e">
        <f>(1-(AVERAGE(#REF!,#REF!,#REF!,#REF!)/AVERAGE(#REF!,#REF!,#REF!,#REF!)))*100</f>
        <v>#REF!</v>
      </c>
      <c r="BI44" s="3" t="e">
        <f>(1-(AVERAGE(#REF!,#REF!,#REF!,#REF!)/AVERAGE(#REF!,#REF!,#REF!,#REF!)))*100</f>
        <v>#REF!</v>
      </c>
      <c r="BP44" s="16" t="e">
        <f>STDEV(#REF!,#REF!)</f>
        <v>#REF!</v>
      </c>
      <c r="BQ44" s="16" t="e">
        <f>STDEV(#REF!,#REF!)</f>
        <v>#REF!</v>
      </c>
    </row>
    <row r="45" spans="1:85" x14ac:dyDescent="0.35">
      <c r="BP45" s="16" t="e">
        <f>STDEV(#REF!,#REF!)</f>
        <v>#REF!</v>
      </c>
      <c r="BQ45" s="16" t="e">
        <f>STDEV(#REF!,#REF!)</f>
        <v>#REF!</v>
      </c>
    </row>
    <row r="46" spans="1:85" ht="32.5" customHeight="1" x14ac:dyDescent="0.35">
      <c r="A46" s="166" t="s">
        <v>328</v>
      </c>
      <c r="B46" s="166"/>
      <c r="C46" s="166"/>
      <c r="D46" s="166"/>
      <c r="E46" s="166"/>
      <c r="F46" s="166"/>
      <c r="G46" s="166"/>
      <c r="I46" s="10"/>
      <c r="J46" s="163" t="s">
        <v>329</v>
      </c>
      <c r="K46" s="164"/>
      <c r="L46" s="165"/>
      <c r="N46" s="166" t="s">
        <v>685</v>
      </c>
      <c r="O46" s="166"/>
      <c r="P46" s="166"/>
      <c r="Q46" s="166"/>
      <c r="R46" s="166"/>
      <c r="S46" s="166"/>
      <c r="U46" s="166" t="s">
        <v>686</v>
      </c>
      <c r="V46" s="166"/>
      <c r="W46" s="166"/>
      <c r="X46" s="166"/>
      <c r="Y46" s="166"/>
      <c r="Z46" s="166"/>
      <c r="AA46" s="166"/>
      <c r="AB46" s="19"/>
      <c r="AC46" s="19"/>
      <c r="AE46" s="166" t="s">
        <v>688</v>
      </c>
      <c r="AF46" s="166"/>
      <c r="AG46" s="166"/>
      <c r="AH46" s="166"/>
      <c r="AI46" s="166"/>
      <c r="AJ46" s="166"/>
      <c r="AL46" s="1"/>
    </row>
    <row r="47" spans="1:85" ht="46.5" x14ac:dyDescent="0.35">
      <c r="A47" s="5" t="s">
        <v>317</v>
      </c>
      <c r="B47" s="5" t="s">
        <v>11</v>
      </c>
      <c r="C47" s="5" t="s">
        <v>318</v>
      </c>
      <c r="D47" s="7" t="s">
        <v>683</v>
      </c>
      <c r="E47" s="7" t="s">
        <v>547</v>
      </c>
      <c r="F47" s="7" t="s">
        <v>684</v>
      </c>
      <c r="G47" s="7" t="s">
        <v>547</v>
      </c>
      <c r="J47" s="5" t="s">
        <v>336</v>
      </c>
      <c r="K47" s="7" t="s">
        <v>683</v>
      </c>
      <c r="L47" s="7" t="s">
        <v>684</v>
      </c>
      <c r="N47" s="5" t="s">
        <v>317</v>
      </c>
      <c r="O47" s="5" t="s">
        <v>11</v>
      </c>
      <c r="P47" s="7" t="s">
        <v>683</v>
      </c>
      <c r="Q47" s="7" t="s">
        <v>547</v>
      </c>
      <c r="R47" s="7" t="s">
        <v>684</v>
      </c>
      <c r="S47" s="7" t="s">
        <v>547</v>
      </c>
      <c r="U47" s="5" t="s">
        <v>317</v>
      </c>
      <c r="V47" s="5" t="s">
        <v>11</v>
      </c>
      <c r="W47" s="5" t="s">
        <v>318</v>
      </c>
      <c r="X47" s="7" t="s">
        <v>683</v>
      </c>
      <c r="Y47" s="7" t="s">
        <v>547</v>
      </c>
      <c r="Z47" s="7" t="s">
        <v>684</v>
      </c>
      <c r="AA47" s="7" t="s">
        <v>547</v>
      </c>
      <c r="AB47" s="152"/>
      <c r="AC47" s="152"/>
      <c r="AE47" s="5" t="s">
        <v>317</v>
      </c>
      <c r="AF47" s="5" t="s">
        <v>11</v>
      </c>
      <c r="AG47" s="7" t="s">
        <v>683</v>
      </c>
      <c r="AH47" s="7" t="s">
        <v>547</v>
      </c>
      <c r="AI47" s="7" t="s">
        <v>684</v>
      </c>
      <c r="AJ47" s="7" t="s">
        <v>547</v>
      </c>
    </row>
    <row r="48" spans="1:85" x14ac:dyDescent="0.35">
      <c r="A48" s="8" t="s">
        <v>338</v>
      </c>
      <c r="B48" s="9">
        <f>'Date Key'!$C$25</f>
        <v>0.10872251050160613</v>
      </c>
      <c r="C48" s="6" t="str">
        <f>'Date Key'!$G$25</f>
        <v>Lower</v>
      </c>
      <c r="D48" s="9">
        <f>TIN!V3</f>
        <v>74.188807335578403</v>
      </c>
      <c r="E48" s="148">
        <f>TIN!W3</f>
        <v>6.0978718791580153</v>
      </c>
      <c r="F48" s="9">
        <f>TP!V3</f>
        <v>62.151794616889013</v>
      </c>
      <c r="G48" s="148">
        <f>TP!W3</f>
        <v>38.207654205742067</v>
      </c>
      <c r="I48" s="72" t="s">
        <v>345</v>
      </c>
      <c r="J48" s="6" t="s">
        <v>8</v>
      </c>
      <c r="K48" s="9">
        <f ca="1">AVERAGE(H38:H43)</f>
        <v>70.153842088606922</v>
      </c>
      <c r="L48" s="9">
        <f ca="1">AVERAGE(I38:I43)</f>
        <v>33.321102741924484</v>
      </c>
      <c r="N48" s="150" t="str" cm="1">
        <f t="array" ref="N48:N50">A48:A50</f>
        <v>1 and 3</v>
      </c>
      <c r="O48" s="148" cm="1">
        <f t="array" ref="O48:O50">B48:B50</f>
        <v>0.10872251050160613</v>
      </c>
      <c r="P48" s="148" cm="1">
        <f t="array" ref="P48:P50">D48:D50</f>
        <v>74.188807335578403</v>
      </c>
      <c r="Q48" s="148" cm="1">
        <f t="array" ref="Q48:Q50">E48:E50</f>
        <v>6.0978718791580153</v>
      </c>
      <c r="R48" s="148" cm="1">
        <f t="array" ref="R48:R50">F48:F50</f>
        <v>62.151794616889013</v>
      </c>
      <c r="S48" s="148" cm="1">
        <f t="array" ref="S48:S50">G48:G50</f>
        <v>38.207654205742067</v>
      </c>
      <c r="U48" s="150" t="s">
        <v>687</v>
      </c>
      <c r="V48" s="148">
        <f t="shared" ref="V48:AA49" si="52">B50</f>
        <v>0.54361255250803064</v>
      </c>
      <c r="W48" s="148" t="str">
        <f t="shared" si="52"/>
        <v>Lower</v>
      </c>
      <c r="X48" s="148">
        <f t="shared" si="52"/>
        <v>49.299104372202507</v>
      </c>
      <c r="Y48" s="148">
        <f t="shared" si="52"/>
        <v>17.452420576390448</v>
      </c>
      <c r="Z48" s="148">
        <f t="shared" si="52"/>
        <v>-2.9404308673300861</v>
      </c>
      <c r="AA48" s="148">
        <f t="shared" si="52"/>
        <v>36.416255194586057</v>
      </c>
      <c r="AB48" s="153"/>
      <c r="AC48" s="153"/>
      <c r="AE48" s="150" t="str">
        <f>A50</f>
        <v>7 - 9</v>
      </c>
      <c r="AF48" s="148">
        <f>B50</f>
        <v>0.54361255250803064</v>
      </c>
      <c r="AG48" s="148">
        <f>D50</f>
        <v>49.299104372202507</v>
      </c>
      <c r="AH48" s="148">
        <f t="shared" ref="AH48:AJ48" si="53">E50</f>
        <v>17.452420576390448</v>
      </c>
      <c r="AI48" s="148">
        <f t="shared" si="53"/>
        <v>-2.9404308673300861</v>
      </c>
      <c r="AJ48" s="148">
        <f t="shared" si="53"/>
        <v>36.416255194586057</v>
      </c>
    </row>
    <row r="49" spans="1:36" x14ac:dyDescent="0.35">
      <c r="A49" s="8" t="s">
        <v>325</v>
      </c>
      <c r="B49" s="9">
        <f>'Date Key'!$C$28</f>
        <v>0.21744502100321225</v>
      </c>
      <c r="C49" s="6" t="str">
        <f>'Date Key'!$G$28</f>
        <v>Lower</v>
      </c>
      <c r="D49" s="148">
        <f>TIN!V12</f>
        <v>72.119840244999565</v>
      </c>
      <c r="E49" s="148">
        <f>TIN!W12</f>
        <v>19.68957863793884</v>
      </c>
      <c r="F49" s="9">
        <f>TP!V12</f>
        <v>42.347366790310744</v>
      </c>
      <c r="G49" s="148">
        <f>TP!W12</f>
        <v>33.638681199409163</v>
      </c>
      <c r="I49" s="72" t="s">
        <v>346</v>
      </c>
      <c r="J49" s="6" t="s">
        <v>15</v>
      </c>
      <c r="K49" s="9">
        <f ca="1">AVERAGE(X38:X43)</f>
        <v>54.591970925605636</v>
      </c>
      <c r="L49" s="9">
        <f ca="1">AVERAGE(Y38:Y43)</f>
        <v>-35.170763126089199</v>
      </c>
      <c r="N49" s="151" t="str">
        <v>4 - 6</v>
      </c>
      <c r="O49" s="148">
        <v>0.21744502100321225</v>
      </c>
      <c r="P49" s="148">
        <v>72.119840244999565</v>
      </c>
      <c r="Q49" s="148">
        <v>19.68957863793884</v>
      </c>
      <c r="R49" s="148">
        <v>42.347366790310744</v>
      </c>
      <c r="S49" s="148">
        <v>33.638681199409163</v>
      </c>
      <c r="U49" s="150" t="str">
        <f>A51</f>
        <v>10 - 12</v>
      </c>
      <c r="V49" s="148">
        <f t="shared" si="52"/>
        <v>0.54361255250803064</v>
      </c>
      <c r="W49" s="148" t="str">
        <f t="shared" si="52"/>
        <v>Upper</v>
      </c>
      <c r="X49" s="148">
        <f t="shared" si="52"/>
        <v>61.624622291402105</v>
      </c>
      <c r="Y49" s="148">
        <f t="shared" si="52"/>
        <v>14.005838898674302</v>
      </c>
      <c r="Z49" s="148">
        <f t="shared" si="52"/>
        <v>13.127473536814298</v>
      </c>
      <c r="AA49" s="148">
        <f t="shared" si="52"/>
        <v>39.219416665128875</v>
      </c>
      <c r="AB49" s="153"/>
      <c r="AC49" s="153"/>
      <c r="AE49" s="150" t="str">
        <f>A52</f>
        <v>13 - 15</v>
      </c>
      <c r="AF49" s="148">
        <f>B52</f>
        <v>0.54361255250803064</v>
      </c>
      <c r="AG49" s="148">
        <f>D52</f>
        <v>32.784900012942927</v>
      </c>
      <c r="AH49" s="148">
        <f t="shared" ref="AH49:AJ49" si="54">E52</f>
        <v>7.2982247965426561</v>
      </c>
      <c r="AI49" s="148">
        <f t="shared" si="54"/>
        <v>22.408376963350769</v>
      </c>
      <c r="AJ49" s="148">
        <f t="shared" si="54"/>
        <v>12.340432481440638</v>
      </c>
    </row>
    <row r="50" spans="1:36" x14ac:dyDescent="0.35">
      <c r="A50" s="8" t="s">
        <v>326</v>
      </c>
      <c r="B50" s="9">
        <f>'Date Key'!$C$31</f>
        <v>0.54361255250803064</v>
      </c>
      <c r="C50" s="6" t="str">
        <f>'Date Key'!$G$31</f>
        <v>Lower</v>
      </c>
      <c r="D50" s="148">
        <f>TIN!V21</f>
        <v>49.299104372202507</v>
      </c>
      <c r="E50" s="148">
        <f>TIN!W21</f>
        <v>17.452420576390448</v>
      </c>
      <c r="F50" s="9">
        <f>TP!V21</f>
        <v>-2.9404308673300861</v>
      </c>
      <c r="G50" s="148">
        <f>TP!W21</f>
        <v>36.416255194586057</v>
      </c>
      <c r="I50" s="11"/>
      <c r="J50" s="11"/>
      <c r="K50" s="11"/>
      <c r="N50" s="151" t="str">
        <v>7 - 9</v>
      </c>
      <c r="O50" s="148">
        <v>0.54361255250803064</v>
      </c>
      <c r="P50" s="148">
        <v>49.299104372202507</v>
      </c>
      <c r="Q50" s="148">
        <v>17.452420576390448</v>
      </c>
      <c r="R50" s="148">
        <v>-2.9404308673300861</v>
      </c>
      <c r="S50" s="148">
        <v>36.416255194586057</v>
      </c>
    </row>
    <row r="51" spans="1:36" x14ac:dyDescent="0.35">
      <c r="A51" s="8" t="s">
        <v>327</v>
      </c>
      <c r="B51" s="9">
        <f>'Date Key'!$C$34</f>
        <v>0.54361255250803064</v>
      </c>
      <c r="C51" s="6" t="str">
        <f>'Date Key'!$G$34</f>
        <v>Upper</v>
      </c>
      <c r="D51" s="148">
        <f>TIN!V30</f>
        <v>61.624622291402105</v>
      </c>
      <c r="E51" s="148">
        <f>TIN!W30</f>
        <v>14.005838898674302</v>
      </c>
      <c r="F51" s="9">
        <f>TP!V30</f>
        <v>13.127473536814298</v>
      </c>
      <c r="G51" s="148">
        <f>TP!W30</f>
        <v>39.219416665128875</v>
      </c>
      <c r="I51" s="11"/>
    </row>
    <row r="52" spans="1:36" x14ac:dyDescent="0.35">
      <c r="A52" s="8" t="s">
        <v>471</v>
      </c>
      <c r="B52" s="9">
        <f>'Date Key'!$C$37</f>
        <v>0.54361255250803064</v>
      </c>
      <c r="C52" s="6" t="str">
        <f>'Date Key'!$G$37</f>
        <v>Lower</v>
      </c>
      <c r="D52" s="148">
        <f>TIN!V39</f>
        <v>32.784900012942927</v>
      </c>
      <c r="E52" s="148">
        <f>TIN!W39</f>
        <v>7.2982247965426561</v>
      </c>
      <c r="F52" s="9">
        <f>TP!V39</f>
        <v>22.408376963350769</v>
      </c>
      <c r="G52" s="148">
        <f>TP!W39</f>
        <v>12.340432481440638</v>
      </c>
      <c r="I52" s="11"/>
      <c r="J52" s="11"/>
      <c r="K52" s="11"/>
    </row>
    <row r="53" spans="1:36" x14ac:dyDescent="0.35">
      <c r="A53" s="8" t="s">
        <v>472</v>
      </c>
      <c r="B53" s="9">
        <f>'Date Key'!$C$40</f>
        <v>0.21744502100321225</v>
      </c>
      <c r="C53" s="6" t="str">
        <f>'Date Key'!$G$40</f>
        <v>Upper</v>
      </c>
      <c r="D53" s="148">
        <f>TIN!V48</f>
        <v>81.040361954533239</v>
      </c>
      <c r="E53" s="148">
        <f>TIN!W48</f>
        <v>5.0356830078285038</v>
      </c>
      <c r="F53" s="9">
        <f>TP!W48</f>
        <v>33.064562831257518</v>
      </c>
      <c r="G53" s="148">
        <f>TP!W48</f>
        <v>33.064562831257518</v>
      </c>
      <c r="I53" s="11"/>
      <c r="J53" s="11"/>
      <c r="K53" s="11"/>
    </row>
    <row r="55" spans="1:36" x14ac:dyDescent="0.35">
      <c r="A55" t="s">
        <v>381</v>
      </c>
      <c r="L55" t="s">
        <v>380</v>
      </c>
    </row>
    <row r="56" spans="1:36" x14ac:dyDescent="0.35">
      <c r="A56" s="158" t="s">
        <v>330</v>
      </c>
      <c r="B56" s="159"/>
      <c r="C56" s="159"/>
      <c r="D56" s="159"/>
      <c r="E56" s="159"/>
      <c r="F56" s="159"/>
      <c r="G56" s="159"/>
      <c r="H56" s="159"/>
      <c r="I56" s="160"/>
      <c r="J56" s="15"/>
      <c r="K56" s="15"/>
      <c r="L56" s="158" t="s">
        <v>331</v>
      </c>
      <c r="M56" s="159"/>
      <c r="N56" s="159"/>
      <c r="O56" s="159"/>
      <c r="P56" s="159"/>
      <c r="Q56" s="159"/>
      <c r="R56" s="159"/>
      <c r="S56" s="159"/>
      <c r="T56" s="160"/>
    </row>
    <row r="57" spans="1:36" ht="29" x14ac:dyDescent="0.35">
      <c r="A57" s="5" t="s">
        <v>10</v>
      </c>
      <c r="B57" s="7" t="s">
        <v>17</v>
      </c>
      <c r="C57" s="7" t="s">
        <v>18</v>
      </c>
      <c r="D57" s="7" t="s">
        <v>19</v>
      </c>
      <c r="E57" s="7" t="s">
        <v>319</v>
      </c>
      <c r="F57" s="7" t="s">
        <v>479</v>
      </c>
      <c r="G57" s="7" t="s">
        <v>321</v>
      </c>
      <c r="H57" s="7" t="s">
        <v>531</v>
      </c>
      <c r="I57" s="7" t="s">
        <v>322</v>
      </c>
      <c r="L57" s="5" t="s">
        <v>10</v>
      </c>
      <c r="M57" s="7" t="s">
        <v>17</v>
      </c>
      <c r="N57" s="7" t="s">
        <v>18</v>
      </c>
      <c r="O57" s="7" t="s">
        <v>19</v>
      </c>
      <c r="P57" s="7" t="s">
        <v>319</v>
      </c>
      <c r="Q57" s="7" t="s">
        <v>479</v>
      </c>
      <c r="R57" s="7" t="s">
        <v>321</v>
      </c>
      <c r="S57" s="7" t="s">
        <v>531</v>
      </c>
      <c r="T57" s="7" t="s">
        <v>322</v>
      </c>
    </row>
    <row r="58" spans="1:36" x14ac:dyDescent="0.35">
      <c r="A58" s="6">
        <v>1</v>
      </c>
      <c r="B58" s="16" cm="1">
        <f t="array" aca="1" ref="B58" ca="1">IFERROR(INDEX(INDIRECT("'" &amp; B$57 &amp; "'!R:R"), MATCH(1, (INDIRECT("'"&amp; B$57 &amp; "'!F:F") =$A58) * (INDIRECT("'" &amp; B$57 &amp; "'!E:E") = Tables!$A$55), 0)), "")</f>
        <v>-66.01941747572819</v>
      </c>
      <c r="C58" s="16" cm="1">
        <f t="array" aca="1" ref="C58" ca="1">IFERROR(INDEX(INDIRECT("'" &amp; C$57 &amp; "'!R:R"), MATCH(1, (INDIRECT("'"&amp; C$57 &amp; "'!F:F") =$A58) * (INDIRECT("'" &amp; C$57 &amp; "'!E:E") = Tables!$A$55), 0)), "")</f>
        <v>-59.740259740259781</v>
      </c>
      <c r="D58" s="16" cm="1">
        <f t="array" aca="1" ref="D58" ca="1">IFERROR(INDEX(INDIRECT("'" &amp; D$57 &amp; "'!R:R"), MATCH(1, (INDIRECT("'"&amp; D$57 &amp; "'!F:F") =$A58) * (INDIRECT("'" &amp; D$57 &amp; "'!E:E") = Tables!$A$55), 0)), "")</f>
        <v>95.494088779834925</v>
      </c>
      <c r="E58" s="16" cm="1">
        <f t="array" aca="1" ref="E58" ca="1">IFERROR(INDEX(INDIRECT("'" &amp; E$57 &amp; "'!R:R"), MATCH(1, (INDIRECT("'"&amp; E$57 &amp; "'!F:F") =$A58) * (INDIRECT("'" &amp; E$57 &amp; "'!E:E") = Tables!$A$55), 0)), "")</f>
        <v>77.306094970855554</v>
      </c>
      <c r="F58" s="16" cm="1">
        <f t="array" aca="1" ref="F58" ca="1">IFERROR(INDEX(INDIRECT("'" &amp; F$57 &amp; "'!R:R"), MATCH(1, (INDIRECT("'"&amp; F$57 &amp; "'!F:F") =$A58) * (INDIRECT("'" &amp; F$57 &amp; "'!E:E") = Tables!$A$55), 0)), "")</f>
        <v>97.266111074726567</v>
      </c>
      <c r="G58" s="16" cm="1">
        <f t="array" aca="1" ref="G58" ca="1">IFERROR(INDEX(INDIRECT("'" &amp; G$57 &amp; "'!R:R"), MATCH(1, (INDIRECT("'"&amp; G$57 &amp; "'!F:F") =$A58) * (INDIRECT("'" &amp; G$57 &amp; "'!E:E") = Tables!$A$55), 0)), "")</f>
        <v>42.333430317137001</v>
      </c>
      <c r="H58" s="16" cm="1">
        <f t="array" aca="1" ref="H58" ca="1">IFERROR(INDEX(INDIRECT("'" &amp; H$57 &amp; "'!R:R"), MATCH(1, (INDIRECT("'"&amp; H$57 &amp; "'!F:F") =$A58) * (INDIRECT("'" &amp; H$57 &amp; "'!E:E") = Tables!$A$55), 0)), "")</f>
        <v>-63.863642806248635</v>
      </c>
      <c r="I58" s="16" cm="1">
        <f t="array" aca="1" ref="I58" ca="1">IFERROR(INDEX(INDIRECT("'" &amp; I$57 &amp; "'!R:R"), MATCH(1, (INDIRECT("'"&amp; I$57 &amp; "'!F:F") =$A58) * (INDIRECT("'" &amp; I$57 &amp; "'!E:E") = Tables!$A$55), 0)), "")</f>
        <v>11.770056394396955</v>
      </c>
      <c r="L58" s="6">
        <v>1</v>
      </c>
      <c r="M58" s="16" cm="1">
        <f t="array" aca="1" ref="M58" ca="1">IFERROR(INDEX(INDIRECT("'" &amp; M$57 &amp; "'!R:R"), MATCH(1, (INDIRECT("'"&amp; B$57 &amp; "'!F:F") =$L58) * (INDIRECT("'" &amp; B$57 &amp; "'!E:E") = Tables!$L$55), 0)), "")</f>
        <v>41.747572815533971</v>
      </c>
      <c r="N58" s="16" cm="1">
        <f t="array" aca="1" ref="N58" ca="1">IFERROR(INDEX(INDIRECT("'" &amp; N$57 &amp; "'!R:R"), MATCH(1, (INDIRECT("'"&amp; C$57 &amp; "'!F:F") =$L58) * (INDIRECT("'" &amp; C$57 &amp; "'!E:E") = Tables!$L$55), 0)), "")</f>
        <v>-102.59740259740258</v>
      </c>
      <c r="O58" s="16" cm="1">
        <f t="array" aca="1" ref="O58" ca="1">IFERROR(INDEX(INDIRECT("'" &amp; O$57 &amp; "'!R:R"), MATCH(1, (INDIRECT("'"&amp; D$57 &amp; "'!F:F") =$L58) * (INDIRECT("'" &amp; D$57 &amp; "'!E:E") = Tables!$L$55), 0)), "")</f>
        <v>68.637073388356001</v>
      </c>
      <c r="P58" s="16" cm="1">
        <f t="array" aca="1" ref="P58" ca="1">IFERROR(INDEX(INDIRECT("'" &amp; P$57 &amp; "'!R:R"), MATCH(1, (INDIRECT("'"&amp; E$57 &amp; "'!F:F") =$L58) * (INDIRECT("'" &amp; E$57 &amp; "'!E:E") = Tables!$L$55), 0)), "")</f>
        <v>62.98972934943572</v>
      </c>
      <c r="Q58" s="16" cm="1">
        <f t="array" aca="1" ref="Q58" ca="1">IFERROR(INDEX(INDIRECT("'" &amp; Q$57 &amp; "'!R:R"), MATCH(1, (INDIRECT("'"&amp; F$57 &amp; "'!F:F") =$L58) * (INDIRECT("'" &amp; F$57 &amp; "'!E:E") = Tables!$L$55), 0)), "")</f>
        <v>55.054358504158749</v>
      </c>
      <c r="R58" s="16" cm="1">
        <f t="array" aca="1" ref="R58" ca="1">IFERROR(INDEX(INDIRECT("'" &amp; R$57 &amp; "'!R:R"), MATCH(1, (INDIRECT("'"&amp; G$57 &amp; "'!F:F") =$L58) * (INDIRECT("'" &amp; G$57 &amp; "'!E:E") = Tables!$L$55), 0)), "")</f>
        <v>-88.594704684317776</v>
      </c>
      <c r="S58" s="16" cm="1">
        <f t="array" aca="1" ref="S58" ca="1">IFERROR(INDEX(INDIRECT("'" &amp; S$57 &amp; "'!R:R"), MATCH(1, (INDIRECT("'"&amp; H$57 &amp; "'!F:F") =$L58) * (INDIRECT("'" &amp; H$57 &amp; "'!E:E") = Tables!$L$55), 0)), "")</f>
        <v>-25.024547690168575</v>
      </c>
      <c r="T58" s="16" cm="1">
        <f t="array" aca="1" ref="T58" ca="1">IFERROR(INDEX(INDIRECT("'" &amp; T$57 &amp; "'!R:R"), MATCH(1, (INDIRECT("'"&amp; I$57 &amp; "'!F:F") =$L58) * (INDIRECT("'" &amp; I$57 &amp; "'!E:E") = Tables!$L$55), 0)), "")</f>
        <v>12.916136074222329</v>
      </c>
    </row>
    <row r="59" spans="1:36" x14ac:dyDescent="0.35">
      <c r="A59" s="6">
        <v>2</v>
      </c>
      <c r="B59" s="16" cm="1">
        <f t="array" aca="1" ref="B59" ca="1">IFERROR(INDEX(INDIRECT("'" &amp; B$57 &amp; "'!R:R"), MATCH(1, (INDIRECT("'"&amp; B$57 &amp; "'!F:F") =$A59) * (INDIRECT("'" &amp; B$57 &amp; "'!E:E") = Tables!$A$55), 0)), "")</f>
        <v>-124.70588235294117</v>
      </c>
      <c r="C59" s="16" cm="1">
        <f t="array" aca="1" ref="C59" ca="1">IFERROR(INDEX(INDIRECT("'" &amp; C$57 &amp; "'!R:R"), MATCH(1, (INDIRECT("'"&amp; C$57 &amp; "'!F:F") =$A59) * (INDIRECT("'" &amp; C$57 &amp; "'!E:E") = Tables!$A$55), 0)), "")</f>
        <v>-9.375</v>
      </c>
      <c r="D59" s="16" cm="1">
        <f t="array" aca="1" ref="D59" ca="1">IFERROR(INDEX(INDIRECT("'" &amp; D$57 &amp; "'!R:R"), MATCH(1, (INDIRECT("'"&amp; D$57 &amp; "'!F:F") =$A59) * (INDIRECT("'" &amp; D$57 &amp; "'!E:E") = Tables!$A$55), 0)), "")</f>
        <v>93.862595419847324</v>
      </c>
      <c r="E59" s="16" cm="1">
        <f t="array" aca="1" ref="E59" ca="1">IFERROR(INDEX(INDIRECT("'" &amp; E$57 &amp; "'!R:R"), MATCH(1, (INDIRECT("'"&amp; E$57 &amp; "'!F:F") =$A59) * (INDIRECT("'" &amp; E$57 &amp; "'!E:E") = Tables!$A$55), 0)), "")</f>
        <v>0</v>
      </c>
      <c r="F59" s="16" cm="1">
        <f t="array" aca="1" ref="F59" ca="1">IFERROR(INDEX(INDIRECT("'" &amp; F$57 &amp; "'!R:R"), MATCH(1, (INDIRECT("'"&amp; F$57 &amp; "'!F:F") =$A59) * (INDIRECT("'" &amp; F$57 &amp; "'!E:E") = Tables!$A$55), 0)), "")</f>
        <v>0</v>
      </c>
      <c r="G59" s="16" cm="1">
        <f t="array" aca="1" ref="G59" ca="1">IFERROR(INDEX(INDIRECT("'" &amp; G$57 &amp; "'!R:R"), MATCH(1, (INDIRECT("'"&amp; G$57 &amp; "'!F:F") =$A59) * (INDIRECT("'" &amp; G$57 &amp; "'!E:E") = Tables!$A$55), 0)), "")</f>
        <v>6.7324955116696668</v>
      </c>
      <c r="H59" s="16" cm="1">
        <f t="array" aca="1" ref="H59" ca="1">IFERROR(INDEX(INDIRECT("'" &amp; H$57 &amp; "'!R:R"), MATCH(1, (INDIRECT("'"&amp; H$57 &amp; "'!F:F") =$A59) * (INDIRECT("'" &amp; H$57 &amp; "'!E:E") = Tables!$A$55), 0)), "")</f>
        <v>-16.274789402852363</v>
      </c>
      <c r="I59" s="16" cm="1">
        <f t="array" aca="1" ref="I59" ca="1">IFERROR(INDEX(INDIRECT("'" &amp; I$57 &amp; "'!R:R"), MATCH(1, (INDIRECT("'"&amp; I$57 &amp; "'!F:F") =$A59) * (INDIRECT("'" &amp; I$57 &amp; "'!E:E") = Tables!$A$55), 0)), "")</f>
        <v>9.9168975069252046</v>
      </c>
      <c r="L59" s="6">
        <v>2</v>
      </c>
      <c r="M59" s="16" cm="1">
        <f t="array" aca="1" ref="M59" ca="1">IFERROR(INDEX(INDIRECT("'" &amp; M$57 &amp; "'!R:R"), MATCH(1, (INDIRECT("'"&amp; B$57 &amp; "'!F:F") =$L59) * (INDIRECT("'" &amp; B$57 &amp; "'!E:E") = Tables!$L$55), 0)), "")</f>
        <v>-3.5294117647058698</v>
      </c>
      <c r="N59" s="16" cm="1">
        <f t="array" aca="1" ref="N59" ca="1">IFERROR(INDEX(INDIRECT("'" &amp; N$57 &amp; "'!R:R"), MATCH(1, (INDIRECT("'"&amp; C$57 &amp; "'!F:F") =$L59) * (INDIRECT("'" &amp; C$57 &amp; "'!E:E") = Tables!$L$55), 0)), "")</f>
        <v>-489.06250000000011</v>
      </c>
      <c r="O59" s="16" cm="1">
        <f t="array" aca="1" ref="O59" ca="1">IFERROR(INDEX(INDIRECT("'" &amp; O$57 &amp; "'!R:R"), MATCH(1, (INDIRECT("'"&amp; D$57 &amp; "'!F:F") =$L59) * (INDIRECT("'" &amp; D$57 &amp; "'!E:E") = Tables!$L$55), 0)), "")</f>
        <v>40.732824427480921</v>
      </c>
      <c r="P59" s="16" cm="1">
        <f t="array" aca="1" ref="P59" ca="1">IFERROR(INDEX(INDIRECT("'" &amp; P$57 &amp; "'!R:R"), MATCH(1, (INDIRECT("'"&amp; E$57 &amp; "'!F:F") =$L59) * (INDIRECT("'" &amp; E$57 &amp; "'!E:E") = Tables!$L$55), 0)), "")</f>
        <v>0</v>
      </c>
      <c r="Q59" s="16" cm="1">
        <f t="array" aca="1" ref="Q59" ca="1">IFERROR(INDEX(INDIRECT("'" &amp; Q$57 &amp; "'!R:R"), MATCH(1, (INDIRECT("'"&amp; F$57 &amp; "'!F:F") =$L59) * (INDIRECT("'" &amp; F$57 &amp; "'!E:E") = Tables!$L$55), 0)), "")</f>
        <v>0</v>
      </c>
      <c r="R59" s="16" cm="1">
        <f t="array" aca="1" ref="R59" ca="1">IFERROR(INDEX(INDIRECT("'" &amp; R$57 &amp; "'!R:R"), MATCH(1, (INDIRECT("'"&amp; G$57 &amp; "'!F:F") =$L59) * (INDIRECT("'" &amp; G$57 &amp; "'!E:E") = Tables!$L$55), 0)), "")</f>
        <v>-25.433871932974284</v>
      </c>
      <c r="S59" s="16" cm="1">
        <f t="array" aca="1" ref="S59" ca="1">IFERROR(INDEX(INDIRECT("'" &amp; S$57 &amp; "'!R:R"), MATCH(1, (INDIRECT("'"&amp; H$57 &amp; "'!F:F") =$L59) * (INDIRECT("'" &amp; H$57 &amp; "'!E:E") = Tables!$L$55), 0)), "")</f>
        <v>-6.1796705819131548</v>
      </c>
      <c r="T59" s="16" cm="1">
        <f t="array" aca="1" ref="T59" ca="1">IFERROR(INDEX(INDIRECT("'" &amp; T$57 &amp; "'!R:R"), MATCH(1, (INDIRECT("'"&amp; I$57 &amp; "'!F:F") =$L59) * (INDIRECT("'" &amp; I$57 &amp; "'!E:E") = Tables!$L$55), 0)), "")</f>
        <v>10.286241920590966</v>
      </c>
    </row>
    <row r="60" spans="1:36" x14ac:dyDescent="0.35">
      <c r="A60" s="6">
        <v>3</v>
      </c>
      <c r="B60" s="16" cm="1">
        <f t="array" aca="1" ref="B60" ca="1">IFERROR(INDEX(INDIRECT("'" &amp; B$57 &amp; "'!R:R"), MATCH(1, (INDIRECT("'"&amp; B$57 &amp; "'!F:F") =$A60) * (INDIRECT("'" &amp; B$57 &amp; "'!E:E") = Tables!$A$55), 0)), "")</f>
        <v>-38.888888888888886</v>
      </c>
      <c r="C60" s="16" cm="1">
        <f t="array" aca="1" ref="C60" ca="1">IFERROR(INDEX(INDIRECT("'" &amp; C$57 &amp; "'!R:R"), MATCH(1, (INDIRECT("'"&amp; C$57 &amp; "'!F:F") =$A60) * (INDIRECT("'" &amp; C$57 &amp; "'!E:E") = Tables!$A$55), 0)), "")</f>
        <v>78.94736842105263</v>
      </c>
      <c r="D60" s="16" cm="1">
        <f t="array" aca="1" ref="D60" ca="1">IFERROR(INDEX(INDIRECT("'" &amp; D$57 &amp; "'!R:R"), MATCH(1, (INDIRECT("'"&amp; D$57 &amp; "'!F:F") =$A60) * (INDIRECT("'" &amp; D$57 &amp; "'!E:E") = Tables!$A$55), 0)), "")</f>
        <v>98.847087378640779</v>
      </c>
      <c r="E60" s="16" cm="1">
        <f t="array" aca="1" ref="E60" ca="1">IFERROR(INDEX(INDIRECT("'" &amp; E$57 &amp; "'!R:R"), MATCH(1, (INDIRECT("'"&amp; E$57 &amp; "'!F:F") =$A60) * (INDIRECT("'" &amp; E$57 &amp; "'!E:E") = Tables!$A$55), 0)), "")</f>
        <v>81.671436522142855</v>
      </c>
      <c r="F60" s="16" cm="1">
        <f t="array" aca="1" ref="F60" ca="1">IFERROR(INDEX(INDIRECT("'" &amp; F$57 &amp; "'!R:R"), MATCH(1, (INDIRECT("'"&amp; F$57 &amp; "'!F:F") =$A60) * (INDIRECT("'" &amp; F$57 &amp; "'!E:E") = Tables!$A$55), 0)), "")</f>
        <v>68.051537697883191</v>
      </c>
      <c r="G60" s="16" cm="1">
        <f t="array" aca="1" ref="G60" ca="1">IFERROR(INDEX(INDIRECT("'" &amp; G$57 &amp; "'!R:R"), MATCH(1, (INDIRECT("'"&amp; G$57 &amp; "'!F:F") =$A60) * (INDIRECT("'" &amp; G$57 &amp; "'!E:E") = Tables!$A$55), 0)), "")</f>
        <v>-18.128161888701456</v>
      </c>
      <c r="H60" s="16" cm="1">
        <f t="array" aca="1" ref="H60" ca="1">IFERROR(INDEX(INDIRECT("'" &amp; H$57 &amp; "'!R:R"), MATCH(1, (INDIRECT("'"&amp; H$57 &amp; "'!F:F") =$A60) * (INDIRECT("'" &amp; H$57 &amp; "'!E:E") = Tables!$A$55), 0)), "")</f>
        <v>-17.87271510379167</v>
      </c>
      <c r="I60" s="16" cm="1">
        <f t="array" aca="1" ref="I60" ca="1">IFERROR(INDEX(INDIRECT("'" &amp; I$57 &amp; "'!R:R"), MATCH(1, (INDIRECT("'"&amp; I$57 &amp; "'!F:F") =$A60) * (INDIRECT("'" &amp; I$57 &amp; "'!E:E") = Tables!$A$55), 0)), "")</f>
        <v>7.2655217965653769</v>
      </c>
      <c r="L60" s="6">
        <v>3</v>
      </c>
      <c r="M60" s="16" cm="1">
        <f t="array" aca="1" ref="M60" ca="1">IFERROR(INDEX(INDIRECT("'" &amp; M$57 &amp; "'!R:R"), MATCH(1, (INDIRECT("'"&amp; B$57 &amp; "'!F:F") =$L60) * (INDIRECT("'" &amp; B$57 &amp; "'!E:E") = Tables!$L$55), 0)), "")</f>
        <v>31.481481481481488</v>
      </c>
      <c r="N60" s="16" cm="1">
        <f t="array" aca="1" ref="N60" ca="1">IFERROR(INDEX(INDIRECT("'" &amp; N$57 &amp; "'!R:R"), MATCH(1, (INDIRECT("'"&amp; C$57 &amp; "'!F:F") =$L60) * (INDIRECT("'" &amp; C$57 &amp; "'!E:E") = Tables!$L$55), 0)), "")</f>
        <v>-73.68421052631578</v>
      </c>
      <c r="O60" s="16" cm="1">
        <f t="array" aca="1" ref="O60" ca="1">IFERROR(INDEX(INDIRECT("'" &amp; O$57 &amp; "'!R:R"), MATCH(1, (INDIRECT("'"&amp; D$57 &amp; "'!F:F") =$L60) * (INDIRECT("'" &amp; D$57 &amp; "'!E:E") = Tables!$L$55), 0)), "")</f>
        <v>98.422330097087368</v>
      </c>
      <c r="P60" s="16" cm="1">
        <f t="array" aca="1" ref="P60" ca="1">IFERROR(INDEX(INDIRECT("'" &amp; P$57 &amp; "'!R:R"), MATCH(1, (INDIRECT("'"&amp; E$57 &amp; "'!F:F") =$L60) * (INDIRECT("'" &amp; E$57 &amp; "'!E:E") = Tables!$L$55), 0)), "")</f>
        <v>88.158113258552646</v>
      </c>
      <c r="Q60" s="16" cm="1">
        <f t="array" aca="1" ref="Q60" ca="1">IFERROR(INDEX(INDIRECT("'" &amp; Q$57 &amp; "'!R:R"), MATCH(1, (INDIRECT("'"&amp; F$57 &amp; "'!F:F") =$L60) * (INDIRECT("'" &amp; F$57 &amp; "'!E:E") = Tables!$L$55), 0)), "")</f>
        <v>-16.81273284300644</v>
      </c>
      <c r="R60" s="16" cm="1">
        <f t="array" aca="1" ref="R60" ca="1">IFERROR(INDEX(INDIRECT("'" &amp; R$57 &amp; "'!R:R"), MATCH(1, (INDIRECT("'"&amp; G$57 &amp; "'!F:F") =$L60) * (INDIRECT("'" &amp; G$57 &amp; "'!E:E") = Tables!$L$55), 0)), "")</f>
        <v>-210.37099494097808</v>
      </c>
      <c r="S60" s="16" cm="1">
        <f t="array" aca="1" ref="S60" ca="1">IFERROR(INDEX(INDIRECT("'" &amp; S$57 &amp; "'!R:R"), MATCH(1, (INDIRECT("'"&amp; H$57 &amp; "'!F:F") =$L60) * (INDIRECT("'" &amp; H$57 &amp; "'!E:E") = Tables!$L$55), 0)), "")</f>
        <v>-60.892369054174523</v>
      </c>
      <c r="T60" s="16" cm="1">
        <f t="array" aca="1" ref="T60" ca="1">IFERROR(INDEX(INDIRECT("'" &amp; T$57 &amp; "'!R:R"), MATCH(1, (INDIRECT("'"&amp; I$57 &amp; "'!F:F") =$L60) * (INDIRECT("'" &amp; I$57 &amp; "'!E:E") = Tables!$L$55), 0)), "")</f>
        <v>10.020758633704464</v>
      </c>
    </row>
    <row r="61" spans="1:36" x14ac:dyDescent="0.35">
      <c r="A61" s="6">
        <v>4</v>
      </c>
      <c r="B61" s="16" cm="1">
        <f t="array" aca="1" ref="B61" ca="1">IFERROR(INDEX(INDIRECT("'" &amp; B$57 &amp; "'!R:R"), MATCH(1, (INDIRECT("'"&amp; B$57 &amp; "'!F:F") =$A61) * (INDIRECT("'" &amp; B$57 &amp; "'!E:E") = Tables!$A$55), 0)), "")</f>
        <v>-330.30303030303037</v>
      </c>
      <c r="C61" s="16" cm="1">
        <f t="array" aca="1" ref="C61" ca="1">IFERROR(INDEX(INDIRECT("'" &amp; C$57 &amp; "'!R:R"), MATCH(1, (INDIRECT("'"&amp; C$57 &amp; "'!F:F") =$A61) * (INDIRECT("'" &amp; C$57 &amp; "'!E:E") = Tables!$A$55), 0)), "")</f>
        <v>-19.23076923076923</v>
      </c>
      <c r="D61" s="16" cm="1">
        <f t="array" aca="1" ref="D61" ca="1">IFERROR(INDEX(INDIRECT("'" &amp; D$57 &amp; "'!R:R"), MATCH(1, (INDIRECT("'"&amp; D$57 &amp; "'!F:F") =$A61) * (INDIRECT("'" &amp; D$57 &amp; "'!E:E") = Tables!$A$55), 0)), "")</f>
        <v>95.161290322580655</v>
      </c>
      <c r="E61" s="16" cm="1">
        <f t="array" aca="1" ref="E61" ca="1">IFERROR(INDEX(INDIRECT("'" &amp; E$57 &amp; "'!R:R"), MATCH(1, (INDIRECT("'"&amp; E$57 &amp; "'!F:F") =$A61) * (INDIRECT("'" &amp; E$57 &amp; "'!E:E") = Tables!$A$55), 0)), "")</f>
        <v>70.796452795238423</v>
      </c>
      <c r="F61" s="16" cm="1">
        <f t="array" aca="1" ref="F61" ca="1">IFERROR(INDEX(INDIRECT("'" &amp; F$57 &amp; "'!R:R"), MATCH(1, (INDIRECT("'"&amp; F$57 &amp; "'!F:F") =$A61) * (INDIRECT("'" &amp; F$57 &amp; "'!E:E") = Tables!$A$55), 0)), "")</f>
        <v>83.326016010302794</v>
      </c>
      <c r="G61" s="16" cm="1">
        <f t="array" aca="1" ref="G61" ca="1">IFERROR(INDEX(INDIRECT("'" &amp; G$57 &amp; "'!R:R"), MATCH(1, (INDIRECT("'"&amp; G$57 &amp; "'!F:F") =$A61) * (INDIRECT("'" &amp; G$57 &amp; "'!E:E") = Tables!$A$55), 0)), "")</f>
        <v>15.357967667436467</v>
      </c>
      <c r="H61" s="16" cm="1">
        <f t="array" aca="1" ref="H61" ca="1">IFERROR(INDEX(INDIRECT("'" &amp; H$57 &amp; "'!R:R"), MATCH(1, (INDIRECT("'"&amp; H$57 &amp; "'!F:F") =$A61) * (INDIRECT("'" &amp; H$57 &amp; "'!E:E") = Tables!$A$55), 0)), "")</f>
        <v>2.0281148776660651</v>
      </c>
      <c r="I61" s="16" cm="1">
        <f t="array" aca="1" ref="I61" ca="1">IFERROR(INDEX(INDIRECT("'" &amp; I$57 &amp; "'!R:R"), MATCH(1, (INDIRECT("'"&amp; I$57 &amp; "'!F:F") =$A61) * (INDIRECT("'" &amp; I$57 &amp; "'!E:E") = Tables!$A$55), 0)), "")</f>
        <v>7.3107532852119128</v>
      </c>
      <c r="L61" s="6">
        <v>4</v>
      </c>
      <c r="M61" s="16" cm="1">
        <f t="array" aca="1" ref="M61" ca="1">IFERROR(INDEX(INDIRECT("'" &amp; M$57 &amp; "'!R:R"), MATCH(1, (INDIRECT("'"&amp; B$57 &amp; "'!F:F") =$L61) * (INDIRECT("'" &amp; B$57 &amp; "'!E:E") = Tables!$L$55), 0)), "")</f>
        <v>90.909090909090907</v>
      </c>
      <c r="N61" s="16" cm="1">
        <f t="array" aca="1" ref="N61" ca="1">IFERROR(INDEX(INDIRECT("'" &amp; N$57 &amp; "'!R:R"), MATCH(1, (INDIRECT("'"&amp; C$57 &amp; "'!F:F") =$L61) * (INDIRECT("'" &amp; C$57 &amp; "'!E:E") = Tables!$L$55), 0)), "")</f>
        <v>-371.15384615384625</v>
      </c>
      <c r="O61" s="16" cm="1">
        <f t="array" aca="1" ref="O61" ca="1">IFERROR(INDEX(INDIRECT("'" &amp; O$57 &amp; "'!R:R"), MATCH(1, (INDIRECT("'"&amp; D$57 &amp; "'!F:F") =$L61) * (INDIRECT("'" &amp; D$57 &amp; "'!E:E") = Tables!$L$55), 0)), "")</f>
        <v>71.411290322580641</v>
      </c>
      <c r="P61" s="16" cm="1">
        <f t="array" aca="1" ref="P61" ca="1">IFERROR(INDEX(INDIRECT("'" &amp; P$57 &amp; "'!R:R"), MATCH(1, (INDIRECT("'"&amp; E$57 &amp; "'!F:F") =$L61) * (INDIRECT("'" &amp; E$57 &amp; "'!E:E") = Tables!$L$55), 0)), "")</f>
        <v>62.364771635088381</v>
      </c>
      <c r="Q61" s="16" cm="1">
        <f t="array" aca="1" ref="Q61" ca="1">IFERROR(INDEX(INDIRECT("'" &amp; Q$57 &amp; "'!R:R"), MATCH(1, (INDIRECT("'"&amp; F$57 &amp; "'!F:F") =$L61) * (INDIRECT("'" &amp; F$57 &amp; "'!E:E") = Tables!$L$55), 0)), "")</f>
        <v>53.324991585078521</v>
      </c>
      <c r="R61" s="16" cm="1">
        <f t="array" aca="1" ref="R61" ca="1">IFERROR(INDEX(INDIRECT("'" &amp; R$57 &amp; "'!R:R"), MATCH(1, (INDIRECT("'"&amp; G$57 &amp; "'!F:F") =$L61) * (INDIRECT("'" &amp; G$57 &amp; "'!E:E") = Tables!$L$55), 0)), "")</f>
        <v>-2.1445067634444426</v>
      </c>
      <c r="S61" s="16" cm="1">
        <f t="array" aca="1" ref="S61" ca="1">IFERROR(INDEX(INDIRECT("'" &amp; S$57 &amp; "'!R:R"), MATCH(1, (INDIRECT("'"&amp; H$57 &amp; "'!F:F") =$L61) * (INDIRECT("'" &amp; H$57 &amp; "'!E:E") = Tables!$L$55), 0)), "")</f>
        <v>-5.516985917183681</v>
      </c>
      <c r="T61" s="16" cm="1">
        <f t="array" aca="1" ref="T61" ca="1">IFERROR(INDEX(INDIRECT("'" &amp; T$57 &amp; "'!R:R"), MATCH(1, (INDIRECT("'"&amp; I$57 &amp; "'!F:F") =$L61) * (INDIRECT("'" &amp; I$57 &amp; "'!E:E") = Tables!$L$55), 0)), "")</f>
        <v>6.7925226725893069</v>
      </c>
    </row>
    <row r="62" spans="1:36" x14ac:dyDescent="0.35">
      <c r="A62" s="6">
        <v>5</v>
      </c>
      <c r="B62" s="16" cm="1">
        <f t="array" aca="1" ref="B62" ca="1">IFERROR(INDEX(INDIRECT("'" &amp; B$57 &amp; "'!R:R"), MATCH(1, (INDIRECT("'"&amp; B$57 &amp; "'!F:F") =$A62) * (INDIRECT("'" &amp; B$57 &amp; "'!E:E") = Tables!$A$55), 0)), "")</f>
        <v>31.818181818181824</v>
      </c>
      <c r="C62" s="16" cm="1">
        <f t="array" aca="1" ref="C62" ca="1">IFERROR(INDEX(INDIRECT("'" &amp; C$57 &amp; "'!R:R"), MATCH(1, (INDIRECT("'"&amp; C$57 &amp; "'!F:F") =$A62) * (INDIRECT("'" &amp; C$57 &amp; "'!E:E") = Tables!$A$55), 0)), "")</f>
        <v>73.91304347826086</v>
      </c>
      <c r="D62" s="16" cm="1">
        <f t="array" aca="1" ref="D62" ca="1">IFERROR(INDEX(INDIRECT("'" &amp; D$57 &amp; "'!R:R"), MATCH(1, (INDIRECT("'"&amp; D$57 &amp; "'!F:F") =$A62) * (INDIRECT("'" &amp; D$57 &amp; "'!E:E") = Tables!$A$55), 0)), "")</f>
        <v>98.287493513233002</v>
      </c>
      <c r="E62" s="16" cm="1">
        <f t="array" aca="1" ref="E62" ca="1">IFERROR(INDEX(INDIRECT("'" &amp; E$57 &amp; "'!R:R"), MATCH(1, (INDIRECT("'"&amp; E$57 &amp; "'!F:F") =$A62) * (INDIRECT("'" &amp; E$57 &amp; "'!E:E") = Tables!$A$55), 0)), "")</f>
        <v>94.939336885211247</v>
      </c>
      <c r="F62" s="16" cm="1">
        <f t="array" aca="1" ref="F62" ca="1">IFERROR(INDEX(INDIRECT("'" &amp; F$57 &amp; "'!R:R"), MATCH(1, (INDIRECT("'"&amp; F$57 &amp; "'!F:F") =$A62) * (INDIRECT("'" &amp; F$57 &amp; "'!E:E") = Tables!$A$55), 0)), "")</f>
        <v>64.521486932801835</v>
      </c>
      <c r="G62" s="16" cm="1">
        <f t="array" aca="1" ref="G62" ca="1">IFERROR(INDEX(INDIRECT("'" &amp; G$57 &amp; "'!R:R"), MATCH(1, (INDIRECT("'"&amp; G$57 &amp; "'!F:F") =$A62) * (INDIRECT("'" &amp; G$57 &amp; "'!E:E") = Tables!$A$55), 0)), "")</f>
        <v>18.656716417910481</v>
      </c>
      <c r="H62" s="16" cm="1">
        <f t="array" aca="1" ref="H62" ca="1">IFERROR(INDEX(INDIRECT("'" &amp; H$57 &amp; "'!R:R"), MATCH(1, (INDIRECT("'"&amp; H$57 &amp; "'!F:F") =$A62) * (INDIRECT("'" &amp; H$57 &amp; "'!E:E") = Tables!$A$55), 0)), "")</f>
        <v>-4.6515307363151681</v>
      </c>
      <c r="I62" s="16" cm="1">
        <f t="array" aca="1" ref="I62" ca="1">IFERROR(INDEX(INDIRECT("'" &amp; I$57 &amp; "'!R:R"), MATCH(1, (INDIRECT("'"&amp; I$57 &amp; "'!F:F") =$A62) * (INDIRECT("'" &amp; I$57 &amp; "'!E:E") = Tables!$A$55), 0)), "")</f>
        <v>8.8928892889288953</v>
      </c>
      <c r="L62" s="6">
        <v>5</v>
      </c>
      <c r="M62" s="16" cm="1">
        <f t="array" aca="1" ref="M62" ca="1">IFERROR(INDEX(INDIRECT("'" &amp; M$57 &amp; "'!R:R"), MATCH(1, (INDIRECT("'"&amp; B$57 &amp; "'!F:F") =$L62) * (INDIRECT("'" &amp; B$57 &amp; "'!E:E") = Tables!$L$55), 0)), "")</f>
        <v>31.818181818181813</v>
      </c>
      <c r="N62" s="16" cm="1">
        <f t="array" aca="1" ref="N62" ca="1">IFERROR(INDEX(INDIRECT("'" &amp; N$57 &amp; "'!R:R"), MATCH(1, (INDIRECT("'"&amp; C$57 &amp; "'!F:F") =$L62) * (INDIRECT("'" &amp; C$57 &amp; "'!E:E") = Tables!$L$55), 0)), "")</f>
        <v>-869.56521739130426</v>
      </c>
      <c r="O62" s="16" cm="1">
        <f t="array" aca="1" ref="O62" ca="1">IFERROR(INDEX(INDIRECT("'" &amp; O$57 &amp; "'!R:R"), MATCH(1, (INDIRECT("'"&amp; D$57 &amp; "'!F:F") =$L62) * (INDIRECT("'" &amp; D$57 &amp; "'!E:E") = Tables!$L$55), 0)), "")</f>
        <v>73.845355474831351</v>
      </c>
      <c r="P62" s="16" cm="1">
        <f t="array" aca="1" ref="P62" ca="1">IFERROR(INDEX(INDIRECT("'" &amp; P$57 &amp; "'!R:R"), MATCH(1, (INDIRECT("'"&amp; E$57 &amp; "'!F:F") =$L62) * (INDIRECT("'" &amp; E$57 &amp; "'!E:E") = Tables!$L$55), 0)), "")</f>
        <v>59.54315474373427</v>
      </c>
      <c r="Q62" s="16" cm="1">
        <f t="array" aca="1" ref="Q62" ca="1">IFERROR(INDEX(INDIRECT("'" &amp; Q$57 &amp; "'!R:R"), MATCH(1, (INDIRECT("'"&amp; F$57 &amp; "'!F:F") =$L62) * (INDIRECT("'" &amp; F$57 &amp; "'!E:E") = Tables!$L$55), 0)), "")</f>
        <v>20.60215795626592</v>
      </c>
      <c r="R62" s="16" cm="1">
        <f t="array" aca="1" ref="R62" ca="1">IFERROR(INDEX(INDIRECT("'" &amp; R$57 &amp; "'!R:R"), MATCH(1, (INDIRECT("'"&amp; G$57 &amp; "'!F:F") =$L62) * (INDIRECT("'" &amp; G$57 &amp; "'!E:E") = Tables!$L$55), 0)), "")</f>
        <v>-32.770927968851417</v>
      </c>
      <c r="S62" s="16" cm="1">
        <f t="array" aca="1" ref="S62" ca="1">IFERROR(INDEX(INDIRECT("'" &amp; S$57 &amp; "'!R:R"), MATCH(1, (INDIRECT("'"&amp; H$57 &amp; "'!F:F") =$L62) * (INDIRECT("'" &amp; H$57 &amp; "'!E:E") = Tables!$L$55), 0)), "")</f>
        <v>-10.725728505632492</v>
      </c>
      <c r="T62" s="16" cm="1">
        <f t="array" aca="1" ref="T62" ca="1">IFERROR(INDEX(INDIRECT("'" &amp; T$57 &amp; "'!R:R"), MATCH(1, (INDIRECT("'"&amp; I$57 &amp; "'!F:F") =$L62) * (INDIRECT("'" &amp; I$57 &amp; "'!E:E") = Tables!$L$55), 0)), "")</f>
        <v>10.153015301530143</v>
      </c>
    </row>
    <row r="63" spans="1:36" x14ac:dyDescent="0.35">
      <c r="A63" s="6">
        <v>6</v>
      </c>
      <c r="B63" s="16" cm="1">
        <f t="array" aca="1" ref="B63" ca="1">IFERROR(INDEX(INDIRECT("'" &amp; B$57 &amp; "'!R:R"), MATCH(1, (INDIRECT("'"&amp; B$57 &amp; "'!F:F") =$A63) * (INDIRECT("'" &amp; B$57 &amp; "'!E:E") = Tables!$A$55), 0)), "")</f>
        <v>56.88073394495413</v>
      </c>
      <c r="C63" s="16" cm="1">
        <f t="array" aca="1" ref="C63" ca="1">IFERROR(INDEX(INDIRECT("'" &amp; C$57 &amp; "'!R:R"), MATCH(1, (INDIRECT("'"&amp; C$57 &amp; "'!F:F") =$A63) * (INDIRECT("'" &amp; C$57 &amp; "'!E:E") = Tables!$A$55), 0)), "")</f>
        <v>61</v>
      </c>
      <c r="D63" s="16" cm="1">
        <f t="array" aca="1" ref="D63" ca="1">IFERROR(INDEX(INDIRECT("'" &amp; D$57 &amp; "'!R:R"), MATCH(1, (INDIRECT("'"&amp; D$57 &amp; "'!F:F") =$A63) * (INDIRECT("'" &amp; D$57 &amp; "'!E:E") = Tables!$A$55), 0)), "")</f>
        <v>97.110308419005278</v>
      </c>
      <c r="E63" s="16" cm="1">
        <f t="array" aca="1" ref="E63" ca="1">IFERROR(INDEX(INDIRECT("'" &amp; E$57 &amp; "'!R:R"), MATCH(1, (INDIRECT("'"&amp; E$57 &amp; "'!F:F") =$A63) * (INDIRECT("'" &amp; E$57 &amp; "'!E:E") = Tables!$A$55), 0)), "")</f>
        <v>91.56021819365931</v>
      </c>
      <c r="F63" s="16" cm="1">
        <f t="array" aca="1" ref="F63" ca="1">IFERROR(INDEX(INDIRECT("'" &amp; F$57 &amp; "'!R:R"), MATCH(1, (INDIRECT("'"&amp; F$57 &amp; "'!F:F") =$A63) * (INDIRECT("'" &amp; F$57 &amp; "'!E:E") = Tables!$A$55), 0)), "")</f>
        <v>23.256051684658139</v>
      </c>
      <c r="G63" s="16" cm="1">
        <f t="array" aca="1" ref="G63" ca="1">IFERROR(INDEX(INDIRECT("'" &amp; G$57 &amp; "'!R:R"), MATCH(1, (INDIRECT("'"&amp; G$57 &amp; "'!F:F") =$A63) * (INDIRECT("'" &amp; G$57 &amp; "'!E:E") = Tables!$A$55), 0)), "")</f>
        <v>36.358290866326946</v>
      </c>
      <c r="H63" s="16" cm="1">
        <f t="array" aca="1" ref="H63" ca="1">IFERROR(INDEX(INDIRECT("'" &amp; H$57 &amp; "'!R:R"), MATCH(1, (INDIRECT("'"&amp; H$57 &amp; "'!F:F") =$A63) * (INDIRECT("'" &amp; H$57 &amp; "'!E:E") = Tables!$A$55), 0)), "")</f>
        <v>-46.567976508891618</v>
      </c>
      <c r="I63" s="16" cm="1">
        <f t="array" aca="1" ref="I63" ca="1">IFERROR(INDEX(INDIRECT("'" &amp; I$57 &amp; "'!R:R"), MATCH(1, (INDIRECT("'"&amp; I$57 &amp; "'!F:F") =$A63) * (INDIRECT("'" &amp; I$57 &amp; "'!E:E") = Tables!$A$55), 0)), "")</f>
        <v>2.8665504551617427</v>
      </c>
      <c r="L63" s="6">
        <v>6</v>
      </c>
      <c r="M63" s="16" cm="1">
        <f t="array" aca="1" ref="M63" ca="1">IFERROR(INDEX(INDIRECT("'" &amp; M$57 &amp; "'!R:R"), MATCH(1, (INDIRECT("'"&amp; B$57 &amp; "'!F:F") =$L63) * (INDIRECT("'" &amp; B$57 &amp; "'!E:E") = Tables!$L$55), 0)), "")</f>
        <v>38.532110091743121</v>
      </c>
      <c r="N63" s="16" cm="1">
        <f t="array" aca="1" ref="N63" ca="1">IFERROR(INDEX(INDIRECT("'" &amp; N$57 &amp; "'!R:R"), MATCH(1, (INDIRECT("'"&amp; C$57 &amp; "'!F:F") =$L63) * (INDIRECT("'" &amp; C$57 &amp; "'!E:E") = Tables!$L$55), 0)), "")</f>
        <v>-308.00000000000011</v>
      </c>
      <c r="O63" s="16" cm="1">
        <f t="array" aca="1" ref="O63" ca="1">IFERROR(INDEX(INDIRECT("'" &amp; O$57 &amp; "'!R:R"), MATCH(1, (INDIRECT("'"&amp; D$57 &amp; "'!F:F") =$L63) * (INDIRECT("'" &amp; D$57 &amp; "'!E:E") = Tables!$L$55), 0)), "")</f>
        <v>68.796888024451235</v>
      </c>
      <c r="P63" s="16" cm="1">
        <f t="array" aca="1" ref="P63" ca="1">IFERROR(INDEX(INDIRECT("'" &amp; P$57 &amp; "'!R:R"), MATCH(1, (INDIRECT("'"&amp; E$57 &amp; "'!F:F") =$L63) * (INDIRECT("'" &amp; E$57 &amp; "'!E:E") = Tables!$L$55), 0)), "")</f>
        <v>54.80170308310727</v>
      </c>
      <c r="Q63" s="16" cm="1">
        <f t="array" aca="1" ref="Q63" ca="1">IFERROR(INDEX(INDIRECT("'" &amp; Q$57 &amp; "'!R:R"), MATCH(1, (INDIRECT("'"&amp; F$57 &amp; "'!F:F") =$L63) * (INDIRECT("'" &amp; F$57 &amp; "'!E:E") = Tables!$L$55), 0)), "")</f>
        <v>-85.101815505397454</v>
      </c>
      <c r="R63" s="16" cm="1">
        <f t="array" aca="1" ref="R63" ca="1">IFERROR(INDEX(INDIRECT("'" &amp; R$57 &amp; "'!R:R"), MATCH(1, (INDIRECT("'"&amp; G$57 &amp; "'!F:F") =$L63) * (INDIRECT("'" &amp; G$57 &amp; "'!E:E") = Tables!$L$55), 0)), "")</f>
        <v>28.028224225793842</v>
      </c>
      <c r="S63" s="16" cm="1">
        <f t="array" aca="1" ref="S63" ca="1">IFERROR(INDEX(INDIRECT("'" &amp; S$57 &amp; "'!R:R"), MATCH(1, (INDIRECT("'"&amp; H$57 &amp; "'!F:F") =$L63) * (INDIRECT("'" &amp; H$57 &amp; "'!E:E") = Tables!$L$55), 0)), "")</f>
        <v>-45.276631163153127</v>
      </c>
      <c r="T63" s="16" cm="1">
        <f t="array" aca="1" ref="T63" ca="1">IFERROR(INDEX(INDIRECT("'" &amp; T$57 &amp; "'!R:R"), MATCH(1, (INDIRECT("'"&amp; I$57 &amp; "'!F:F") =$L63) * (INDIRECT("'" &amp; I$57 &amp; "'!E:E") = Tables!$L$55), 0)), "")</f>
        <v>1.5107495642068702</v>
      </c>
    </row>
    <row r="64" spans="1:36" x14ac:dyDescent="0.35">
      <c r="A64" s="6">
        <v>7</v>
      </c>
      <c r="B64" s="16" cm="1">
        <f t="array" aca="1" ref="B64" ca="1">IFERROR(INDEX(INDIRECT("'" &amp; B$57 &amp; "'!R:R"), MATCH(1, (INDIRECT("'"&amp; B$57 &amp; "'!F:F") =$A64) * (INDIRECT("'" &amp; B$57 &amp; "'!E:E") = Tables!$A$55), 0)), "")</f>
        <v>0</v>
      </c>
      <c r="C64" s="16" cm="1">
        <f t="array" aca="1" ref="C64" ca="1">IFERROR(INDEX(INDIRECT("'" &amp; C$57 &amp; "'!R:R"), MATCH(1, (INDIRECT("'"&amp; C$57 &amp; "'!F:F") =$A64) * (INDIRECT("'" &amp; C$57 &amp; "'!E:E") = Tables!$A$55), 0)), "")</f>
        <v>-35.294117647058812</v>
      </c>
      <c r="D64" s="16" cm="1">
        <f t="array" aca="1" ref="D64" ca="1">IFERROR(INDEX(INDIRECT("'" &amp; D$57 &amp; "'!R:R"), MATCH(1, (INDIRECT("'"&amp; D$57 &amp; "'!F:F") =$A64) * (INDIRECT("'" &amp; D$57 &amp; "'!E:E") = Tables!$A$55), 0)), "")</f>
        <v>88.860759493670884</v>
      </c>
      <c r="E64" s="16" cm="1">
        <f t="array" aca="1" ref="E64" ca="1">IFERROR(INDEX(INDIRECT("'" &amp; E$57 &amp; "'!R:R"), MATCH(1, (INDIRECT("'"&amp; E$57 &amp; "'!F:F") =$A64) * (INDIRECT("'" &amp; E$57 &amp; "'!E:E") = Tables!$A$55), 0)), "")</f>
        <v>70.17661638902473</v>
      </c>
      <c r="F64" s="16" cm="1">
        <f t="array" aca="1" ref="F64" ca="1">IFERROR(INDEX(INDIRECT("'" &amp; F$57 &amp; "'!R:R"), MATCH(1, (INDIRECT("'"&amp; F$57 &amp; "'!F:F") =$A64) * (INDIRECT("'" &amp; F$57 &amp; "'!E:E") = Tables!$A$55), 0)), "")</f>
        <v>47.369656590949738</v>
      </c>
      <c r="G64" s="16" cm="1">
        <f t="array" aca="1" ref="G64" ca="1">IFERROR(INDEX(INDIRECT("'" &amp; G$57 &amp; "'!R:R"), MATCH(1, (INDIRECT("'"&amp; G$57 &amp; "'!F:F") =$A64) * (INDIRECT("'" &amp; G$57 &amp; "'!E:E") = Tables!$A$55), 0)), "")</f>
        <v>16.599597585513092</v>
      </c>
      <c r="H64" s="16" cm="1">
        <f t="array" aca="1" ref="H64" ca="1">IFERROR(INDEX(INDIRECT("'" &amp; H$57 &amp; "'!R:R"), MATCH(1, (INDIRECT("'"&amp; H$57 &amp; "'!F:F") =$A64) * (INDIRECT("'" &amp; H$57 &amp; "'!E:E") = Tables!$A$55), 0)), "")</f>
        <v>10.343690760735191</v>
      </c>
      <c r="I64" s="16" cm="1">
        <f t="array" aca="1" ref="I64" ca="1">IFERROR(INDEX(INDIRECT("'" &amp; I$57 &amp; "'!R:R"), MATCH(1, (INDIRECT("'"&amp; I$57 &amp; "'!F:F") =$A64) * (INDIRECT("'" &amp; I$57 &amp; "'!E:E") = Tables!$A$55), 0)), "")</f>
        <v>6.8301225919439439</v>
      </c>
      <c r="L64" s="6">
        <v>7</v>
      </c>
      <c r="M64" s="16" cm="1">
        <f t="array" aca="1" ref="M64" ca="1">IFERROR(INDEX(INDIRECT("'" &amp; M$57 &amp; "'!R:R"), MATCH(1, (INDIRECT("'"&amp; B$57 &amp; "'!F:F") =$L64) * (INDIRECT("'" &amp; B$57 &amp; "'!E:E") = Tables!$L$55), 0)), "")</f>
        <v>44.230769230769226</v>
      </c>
      <c r="N64" s="16" cm="1">
        <f t="array" aca="1" ref="N64" ca="1">IFERROR(INDEX(INDIRECT("'" &amp; N$57 &amp; "'!R:R"), MATCH(1, (INDIRECT("'"&amp; C$57 &amp; "'!F:F") =$L64) * (INDIRECT("'" &amp; C$57 &amp; "'!E:E") = Tables!$L$55), 0)), "")</f>
        <v>-7.8431372549019329</v>
      </c>
      <c r="O64" s="16" cm="1">
        <f t="array" aca="1" ref="O64" ca="1">IFERROR(INDEX(INDIRECT("'" &amp; O$57 &amp; "'!R:R"), MATCH(1, (INDIRECT("'"&amp; D$57 &amp; "'!F:F") =$L64) * (INDIRECT("'" &amp; D$57 &amp; "'!E:E") = Tables!$L$55), 0)), "")</f>
        <v>62.531645569620252</v>
      </c>
      <c r="P64" s="16" cm="1">
        <f t="array" aca="1" ref="P64" ca="1">IFERROR(INDEX(INDIRECT("'" &amp; P$57 &amp; "'!R:R"), MATCH(1, (INDIRECT("'"&amp; E$57 &amp; "'!F:F") =$L64) * (INDIRECT("'" &amp; E$57 &amp; "'!E:E") = Tables!$L$55), 0)), "")</f>
        <v>56.855186275485735</v>
      </c>
      <c r="Q64" s="16" cm="1">
        <f t="array" aca="1" ref="Q64" ca="1">IFERROR(INDEX(INDIRECT("'" &amp; Q$57 &amp; "'!R:R"), MATCH(1, (INDIRECT("'"&amp; F$57 &amp; "'!F:F") =$L64) * (INDIRECT("'" &amp; F$57 &amp; "'!E:E") = Tables!$L$55), 0)), "")</f>
        <v>35.771776068681802</v>
      </c>
      <c r="R64" s="16" cm="1">
        <f t="array" aca="1" ref="R64" ca="1">IFERROR(INDEX(INDIRECT("'" &amp; R$57 &amp; "'!R:R"), MATCH(1, (INDIRECT("'"&amp; G$57 &amp; "'!F:F") =$L64) * (INDIRECT("'" &amp; G$57 &amp; "'!E:E") = Tables!$L$55), 0)), "")</f>
        <v>0.16767270288398084</v>
      </c>
      <c r="S64" s="16" cm="1">
        <f t="array" aca="1" ref="S64" ca="1">IFERROR(INDEX(INDIRECT("'" &amp; S$57 &amp; "'!R:R"), MATCH(1, (INDIRECT("'"&amp; H$57 &amp; "'!F:F") =$L64) * (INDIRECT("'" &amp; H$57 &amp; "'!E:E") = Tables!$L$55), 0)), "")</f>
        <v>3.5624894264012608</v>
      </c>
      <c r="T64" s="16" cm="1">
        <f t="array" aca="1" ref="T64" ca="1">IFERROR(INDEX(INDIRECT("'" &amp; T$57 &amp; "'!R:R"), MATCH(1, (INDIRECT("'"&amp; I$57 &amp; "'!F:F") =$L64) * (INDIRECT("'" &amp; I$57 &amp; "'!E:E") = Tables!$L$55), 0)), "")</f>
        <v>6.6199649737302853</v>
      </c>
    </row>
    <row r="65" spans="1:20" x14ac:dyDescent="0.35">
      <c r="A65" s="6">
        <v>8</v>
      </c>
      <c r="B65" s="16" cm="1">
        <f t="array" aca="1" ref="B65" ca="1">IFERROR(INDEX(INDIRECT("'" &amp; B$57 &amp; "'!R:R"), MATCH(1, (INDIRECT("'"&amp; B$57 &amp; "'!F:F") =$A65) * (INDIRECT("'" &amp; B$57 &amp; "'!E:E") = Tables!$A$55), 0)), "")</f>
        <v>-524.99999999999977</v>
      </c>
      <c r="C65" s="16" cm="1">
        <f t="array" aca="1" ref="C65" ca="1">IFERROR(INDEX(INDIRECT("'" &amp; C$57 &amp; "'!R:R"), MATCH(1, (INDIRECT("'"&amp; C$57 &amp; "'!F:F") =$A65) * (INDIRECT("'" &amp; C$57 &amp; "'!E:E") = Tables!$A$55), 0)), "")</f>
        <v>-130.55555555555566</v>
      </c>
      <c r="D65" s="16" cm="1">
        <f t="array" aca="1" ref="D65" ca="1">IFERROR(INDEX(INDIRECT("'" &amp; D$57 &amp; "'!R:R"), MATCH(1, (INDIRECT("'"&amp; D$57 &amp; "'!F:F") =$A65) * (INDIRECT("'" &amp; D$57 &amp; "'!E:E") = Tables!$A$55), 0)), "")</f>
        <v>80.547945205479451</v>
      </c>
      <c r="E65" s="16" cm="1">
        <f t="array" aca="1" ref="E65" ca="1">IFERROR(INDEX(INDIRECT("'" &amp; E$57 &amp; "'!R:R"), MATCH(1, (INDIRECT("'"&amp; E$57 &amp; "'!F:F") =$A65) * (INDIRECT("'" &amp; E$57 &amp; "'!E:E") = Tables!$A$55), 0)), "")</f>
        <v>55.934667354868871</v>
      </c>
      <c r="F65" s="16" cm="1">
        <f t="array" aca="1" ref="F65" ca="1">IFERROR(INDEX(INDIRECT("'" &amp; F$57 &amp; "'!R:R"), MATCH(1, (INDIRECT("'"&amp; F$57 &amp; "'!F:F") =$A65) * (INDIRECT("'" &amp; F$57 &amp; "'!E:E") = Tables!$A$55), 0)), "")</f>
        <v>21.938159542121262</v>
      </c>
      <c r="G65" s="16" cm="1">
        <f t="array" aca="1" ref="G65" ca="1">IFERROR(INDEX(INDIRECT("'" &amp; G$57 &amp; "'!R:R"), MATCH(1, (INDIRECT("'"&amp; G$57 &amp; "'!F:F") =$A65) * (INDIRECT("'" &amp; G$57 &amp; "'!E:E") = Tables!$A$55), 0)), "")</f>
        <v>8.5370585952658011</v>
      </c>
      <c r="H65" s="16" cm="1">
        <f t="array" aca="1" ref="H65" ca="1">IFERROR(INDEX(INDIRECT("'" &amp; H$57 &amp; "'!R:R"), MATCH(1, (INDIRECT("'"&amp; H$57 &amp; "'!F:F") =$A65) * (INDIRECT("'" &amp; H$57 &amp; "'!E:E") = Tables!$A$55), 0)), "")</f>
        <v>4.5743014917992149</v>
      </c>
      <c r="I65" s="16" cm="1">
        <f t="array" aca="1" ref="I65" ca="1">IFERROR(INDEX(INDIRECT("'" &amp; I$57 &amp; "'!R:R"), MATCH(1, (INDIRECT("'"&amp; I$57 &amp; "'!F:F") =$A65) * (INDIRECT("'" &amp; I$57 &amp; "'!E:E") = Tables!$A$55), 0)), "")</f>
        <v>6.7844028676341983</v>
      </c>
      <c r="L65" s="6">
        <v>8</v>
      </c>
      <c r="M65" s="16" cm="1">
        <f t="array" aca="1" ref="M65" ca="1">IFERROR(INDEX(INDIRECT("'" &amp; M$57 &amp; "'!R:R"), MATCH(1, (INDIRECT("'"&amp; B$57 &amp; "'!F:F") =$L65) * (INDIRECT("'" &amp; B$57 &amp; "'!E:E") = Tables!$L$55), 0)), "")</f>
        <v>-574.99999999999989</v>
      </c>
      <c r="N65" s="16" cm="1">
        <f t="array" aca="1" ref="N65" ca="1">IFERROR(INDEX(INDIRECT("'" &amp; N$57 &amp; "'!R:R"), MATCH(1, (INDIRECT("'"&amp; C$57 &amp; "'!F:F") =$L65) * (INDIRECT("'" &amp; C$57 &amp; "'!E:E") = Tables!$L$55), 0)), "")</f>
        <v>-55.555555555555578</v>
      </c>
      <c r="O65" s="16" cm="1">
        <f t="array" aca="1" ref="O65" ca="1">IFERROR(INDEX(INDIRECT("'" &amp; O$57 &amp; "'!R:R"), MATCH(1, (INDIRECT("'"&amp; D$57 &amp; "'!F:F") =$L65) * (INDIRECT("'" &amp; D$57 &amp; "'!E:E") = Tables!$L$55), 0)), "")</f>
        <v>45.753424657534246</v>
      </c>
      <c r="P65" s="16" cm="1">
        <f t="array" aca="1" ref="P65" ca="1">IFERROR(INDEX(INDIRECT("'" &amp; P$57 &amp; "'!R:R"), MATCH(1, (INDIRECT("'"&amp; E$57 &amp; "'!F:F") =$L65) * (INDIRECT("'" &amp; E$57 &amp; "'!E:E") = Tables!$L$55), 0)), "")</f>
        <v>26.695236451199357</v>
      </c>
      <c r="Q65" s="16" cm="1">
        <f t="array" aca="1" ref="Q65" ca="1">IFERROR(INDEX(INDIRECT("'" &amp; Q$57 &amp; "'!R:R"), MATCH(1, (INDIRECT("'"&amp; F$57 &amp; "'!F:F") =$L65) * (INDIRECT("'" &amp; F$57 &amp; "'!E:E") = Tables!$L$55), 0)), "")</f>
        <v>-38.845913074584139</v>
      </c>
      <c r="R65" s="16" cm="1">
        <f t="array" aca="1" ref="R65" ca="1">IFERROR(INDEX(INDIRECT("'" &amp; R$57 &amp; "'!R:R"), MATCH(1, (INDIRECT("'"&amp; G$57 &amp; "'!F:F") =$L65) * (INDIRECT("'" &amp; G$57 &amp; "'!E:E") = Tables!$L$55), 0)), "")</f>
        <v>-14.551804423748571</v>
      </c>
      <c r="S65" s="16" cm="1">
        <f t="array" aca="1" ref="S65" ca="1">IFERROR(INDEX(INDIRECT("'" &amp; S$57 &amp; "'!R:R"), MATCH(1, (INDIRECT("'"&amp; H$57 &amp; "'!F:F") =$L65) * (INDIRECT("'" &amp; H$57 &amp; "'!E:E") = Tables!$L$55), 0)), "")</f>
        <v>-1.7807576199942332</v>
      </c>
      <c r="T65" s="16" cm="1">
        <f t="array" aca="1" ref="T65" ca="1">IFERROR(INDEX(INDIRECT("'" &amp; T$57 &amp; "'!R:R"), MATCH(1, (INDIRECT("'"&amp; I$57 &amp; "'!F:F") =$L65) * (INDIRECT("'" &amp; I$57 &amp; "'!E:E") = Tables!$L$55), 0)), "")</f>
        <v>5.787725126770404</v>
      </c>
    </row>
    <row r="66" spans="1:20" x14ac:dyDescent="0.35">
      <c r="A66" s="6">
        <v>9</v>
      </c>
      <c r="B66" s="16" cm="1">
        <f t="array" aca="1" ref="B66" ca="1">IFERROR(INDEX(INDIRECT("'" &amp; B$57 &amp; "'!R:R"), MATCH(1, (INDIRECT("'"&amp; B$57 &amp; "'!F:F") =$A66) * (INDIRECT("'" &amp; B$57 &amp; "'!E:E") = Tables!$A$55), 0)), "")</f>
        <v>25.196850393700764</v>
      </c>
      <c r="C66" s="16" cm="1">
        <f t="array" aca="1" ref="C66" ca="1">IFERROR(INDEX(INDIRECT("'" &amp; C$57 &amp; "'!R:R"), MATCH(1, (INDIRECT("'"&amp; C$57 &amp; "'!F:F") =$A66) * (INDIRECT("'" &amp; C$57 &amp; "'!E:E") = Tables!$A$55), 0)), "")</f>
        <v>-201.29870129870119</v>
      </c>
      <c r="D66" s="16" cm="1">
        <f t="array" aca="1" ref="D66" ca="1">IFERROR(INDEX(INDIRECT("'" &amp; D$57 &amp; "'!R:R"), MATCH(1, (INDIRECT("'"&amp; D$57 &amp; "'!F:F") =$A66) * (INDIRECT("'" &amp; D$57 &amp; "'!E:E") = Tables!$A$55), 0)), "")</f>
        <v>80.28095733610823</v>
      </c>
      <c r="E66" s="16" cm="1">
        <f t="array" aca="1" ref="E66" ca="1">IFERROR(INDEX(INDIRECT("'" &amp; E$57 &amp; "'!R:R"), MATCH(1, (INDIRECT("'"&amp; E$57 &amp; "'!F:F") =$A66) * (INDIRECT("'" &amp; E$57 &amp; "'!E:E") = Tables!$A$55), 0)), "")</f>
        <v>58.500198279614658</v>
      </c>
      <c r="F66" s="16" cm="1">
        <f t="array" aca="1" ref="F66" ca="1">IFERROR(INDEX(INDIRECT("'" &amp; F$57 &amp; "'!R:R"), MATCH(1, (INDIRECT("'"&amp; F$57 &amp; "'!F:F") =$A66) * (INDIRECT("'" &amp; F$57 &amp; "'!E:E") = Tables!$A$55), 0)), "")</f>
        <v>-30.142309182003359</v>
      </c>
      <c r="G66" s="16" cm="1">
        <f t="array" aca="1" ref="G66" ca="1">IFERROR(INDEX(INDIRECT("'" &amp; G$57 &amp; "'!R:R"), MATCH(1, (INDIRECT("'"&amp; G$57 &amp; "'!F:F") =$A66) * (INDIRECT("'" &amp; G$57 &amp; "'!E:E") = Tables!$A$55), 0)), "")</f>
        <v>21.750733920469724</v>
      </c>
      <c r="H66" s="16" cm="1">
        <f t="array" aca="1" ref="H66" ca="1">IFERROR(INDEX(INDIRECT("'" &amp; H$57 &amp; "'!R:R"), MATCH(1, (INDIRECT("'"&amp; H$57 &amp; "'!F:F") =$A66) * (INDIRECT("'" &amp; H$57 &amp; "'!E:E") = Tables!$A$55), 0)), "")</f>
        <v>-20.356315548687043</v>
      </c>
      <c r="I66" s="16" cm="1">
        <f t="array" aca="1" ref="I66" ca="1">IFERROR(INDEX(INDIRECT("'" &amp; I$57 &amp; "'!R:R"), MATCH(1, (INDIRECT("'"&amp; I$57 &amp; "'!F:F") =$A66) * (INDIRECT("'" &amp; I$57 &amp; "'!E:E") = Tables!$A$55), 0)), "")</f>
        <v>0.44179792547062169</v>
      </c>
      <c r="L66" s="6">
        <v>9</v>
      </c>
      <c r="M66" s="16" cm="1">
        <f t="array" aca="1" ref="M66" ca="1">IFERROR(INDEX(INDIRECT("'" &amp; M$57 &amp; "'!R:R"), MATCH(1, (INDIRECT("'"&amp; B$57 &amp; "'!F:F") =$L66) * (INDIRECT("'" &amp; B$57 &amp; "'!E:E") = Tables!$L$55), 0)), "")</f>
        <v>-7.0866141732283783</v>
      </c>
      <c r="N66" s="16" cm="1">
        <f t="array" aca="1" ref="N66" ca="1">IFERROR(INDEX(INDIRECT("'" &amp; N$57 &amp; "'!R:R"), MATCH(1, (INDIRECT("'"&amp; C$57 &amp; "'!F:F") =$L66) * (INDIRECT("'" &amp; C$57 &amp; "'!E:E") = Tables!$L$55), 0)), "")</f>
        <v>-127.27272727272721</v>
      </c>
      <c r="O66" s="16" cm="1">
        <f t="array" aca="1" ref="O66" ca="1">IFERROR(INDEX(INDIRECT("'" &amp; O$57 &amp; "'!R:R"), MATCH(1, (INDIRECT("'"&amp; D$57 &amp; "'!F:F") =$L66) * (INDIRECT("'" &amp; D$57 &amp; "'!E:E") = Tables!$L$55), 0)), "")</f>
        <v>46.305931321540058</v>
      </c>
      <c r="P66" s="16" cm="1">
        <f t="array" aca="1" ref="P66" ca="1">IFERROR(INDEX(INDIRECT("'" &amp; P$57 &amp; "'!R:R"), MATCH(1, (INDIRECT("'"&amp; E$57 &amp; "'!F:F") =$L66) * (INDIRECT("'" &amp; E$57 &amp; "'!E:E") = Tables!$L$55), 0)), "")</f>
        <v>28.705965429159708</v>
      </c>
      <c r="Q66" s="16" cm="1">
        <f t="array" aca="1" ref="Q66" ca="1">IFERROR(INDEX(INDIRECT("'" &amp; Q$57 &amp; "'!R:R"), MATCH(1, (INDIRECT("'"&amp; F$57 &amp; "'!F:F") =$L66) * (INDIRECT("'" &amp; F$57 &amp; "'!E:E") = Tables!$L$55), 0)), "")</f>
        <v>-150.08683483888697</v>
      </c>
      <c r="R66" s="16" cm="1">
        <f t="array" aca="1" ref="R66" ca="1">IFERROR(INDEX(INDIRECT("'" &amp; R$57 &amp; "'!R:R"), MATCH(1, (INDIRECT("'"&amp; G$57 &amp; "'!F:F") =$L66) * (INDIRECT("'" &amp; G$57 &amp; "'!E:E") = Tables!$L$55), 0)), "")</f>
        <v>-16.946890846010177</v>
      </c>
      <c r="S66" s="16" cm="1">
        <f t="array" aca="1" ref="S66" ca="1">IFERROR(INDEX(INDIRECT("'" &amp; S$57 &amp; "'!R:R"), MATCH(1, (INDIRECT("'"&amp; H$57 &amp; "'!F:F") =$L66) * (INDIRECT("'" &amp; H$57 &amp; "'!E:E") = Tables!$L$55), 0)), "")</f>
        <v>-18.564788169272873</v>
      </c>
      <c r="T66" s="16" cm="1">
        <f t="array" aca="1" ref="T66" ca="1">IFERROR(INDEX(INDIRECT("'" &amp; T$57 &amp; "'!R:R"), MATCH(1, (INDIRECT("'"&amp; I$57 &amp; "'!F:F") =$L66) * (INDIRECT("'" &amp; I$57 &amp; "'!E:E") = Tables!$L$55), 0)), "")</f>
        <v>0.96043027276221382</v>
      </c>
    </row>
    <row r="67" spans="1:20" x14ac:dyDescent="0.35">
      <c r="A67" s="6">
        <v>10</v>
      </c>
      <c r="B67" s="16" cm="1">
        <f t="array" aca="1" ref="B67" ca="1">IFERROR(INDEX(INDIRECT("'" &amp; B$57 &amp; "'!R:R"), MATCH(1, (INDIRECT("'"&amp; B$57 &amp; "'!F:F") =$A67) * (INDIRECT("'" &amp; B$57 &amp; "'!E:E") = Tables!$A$55), 0)), "")</f>
        <v>46.363636363636388</v>
      </c>
      <c r="C67" s="16" cm="1">
        <f t="array" aca="1" ref="C67" ca="1">IFERROR(INDEX(INDIRECT("'" &amp; C$57 &amp; "'!R:R"), MATCH(1, (INDIRECT("'"&amp; C$57 &amp; "'!F:F") =$A67) * (INDIRECT("'" &amp; C$57 &amp; "'!E:E") = Tables!$A$55), 0)), "")</f>
        <v>-218.96551724137927</v>
      </c>
      <c r="D67" s="16" cm="1">
        <f t="array" aca="1" ref="D67" ca="1">IFERROR(INDEX(INDIRECT("'" &amp; D$57 &amp; "'!R:R"), MATCH(1, (INDIRECT("'"&amp; D$57 &amp; "'!F:F") =$A67) * (INDIRECT("'" &amp; D$57 &amp; "'!E:E") = Tables!$A$55), 0)), "")</f>
        <v>86.90789473684211</v>
      </c>
      <c r="E67" s="16" cm="1">
        <f t="array" aca="1" ref="E67" ca="1">IFERROR(INDEX(INDIRECT("'" &amp; E$57 &amp; "'!R:R"), MATCH(1, (INDIRECT("'"&amp; E$57 &amp; "'!F:F") =$A67) * (INDIRECT("'" &amp; E$57 &amp; "'!E:E") = Tables!$A$55), 0)), "")</f>
        <v>67.440757673233179</v>
      </c>
      <c r="F67" s="16" cm="1">
        <f t="array" aca="1" ref="F67" ca="1">IFERROR(INDEX(INDIRECT("'" &amp; F$57 &amp; "'!R:R"), MATCH(1, (INDIRECT("'"&amp; F$57 &amp; "'!F:F") =$A67) * (INDIRECT("'" &amp; F$57 &amp; "'!E:E") = Tables!$A$55), 0)), "")</f>
        <v>-2.875656608258903</v>
      </c>
      <c r="G67" s="16" cm="1">
        <f t="array" aca="1" ref="G67" ca="1">IFERROR(INDEX(INDIRECT("'" &amp; G$57 &amp; "'!R:R"), MATCH(1, (INDIRECT("'"&amp; G$57 &amp; "'!F:F") =$A67) * (INDIRECT("'" &amp; G$57 &amp; "'!E:E") = Tables!$A$55), 0)), "")</f>
        <v>23.325514725045615</v>
      </c>
      <c r="H67" s="16" cm="1">
        <f t="array" aca="1" ref="H67" ca="1">IFERROR(INDEX(INDIRECT("'" &amp; H$57 &amp; "'!R:R"), MATCH(1, (INDIRECT("'"&amp; H$57 &amp; "'!F:F") =$A67) * (INDIRECT("'" &amp; H$57 &amp; "'!E:E") = Tables!$A$55), 0)), "")</f>
        <v>-9.554745531534703</v>
      </c>
      <c r="I67" s="16" cm="1">
        <f t="array" aca="1" ref="I67" ca="1">IFERROR(INDEX(INDIRECT("'" &amp; I$57 &amp; "'!R:R"), MATCH(1, (INDIRECT("'"&amp; I$57 &amp; "'!F:F") =$A67) * (INDIRECT("'" &amp; I$57 &amp; "'!E:E") = Tables!$A$55), 0)), "")</f>
        <v>3.5411565266528555</v>
      </c>
      <c r="L67" s="6">
        <v>10</v>
      </c>
      <c r="M67" s="16" cm="1">
        <f t="array" aca="1" ref="M67" ca="1">IFERROR(INDEX(INDIRECT("'" &amp; M$57 &amp; "'!R:R"), MATCH(1, (INDIRECT("'"&amp; B$57 &amp; "'!F:F") =$L67) * (INDIRECT("'" &amp; B$57 &amp; "'!E:E") = Tables!$L$55), 0)), "")</f>
        <v>60.000000000000007</v>
      </c>
      <c r="N67" s="16" cm="1">
        <f t="array" aca="1" ref="N67" ca="1">IFERROR(INDEX(INDIRECT("'" &amp; N$57 &amp; "'!R:R"), MATCH(1, (INDIRECT("'"&amp; C$57 &amp; "'!F:F") =$L67) * (INDIRECT("'" &amp; C$57 &amp; "'!E:E") = Tables!$L$55), 0)), "")</f>
        <v>-343.10344827586204</v>
      </c>
      <c r="O67" s="16" cm="1">
        <f t="array" aca="1" ref="O67" ca="1">IFERROR(INDEX(INDIRECT("'" &amp; O$57 &amp; "'!R:R"), MATCH(1, (INDIRECT("'"&amp; D$57 &amp; "'!F:F") =$L67) * (INDIRECT("'" &amp; D$57 &amp; "'!E:E") = Tables!$L$55), 0)), "")</f>
        <v>54.210526315789465</v>
      </c>
      <c r="P67" s="16" cm="1">
        <f t="array" aca="1" ref="P67" ca="1">IFERROR(INDEX(INDIRECT("'" &amp; P$57 &amp; "'!R:R"), MATCH(1, (INDIRECT("'"&amp; E$57 &amp; "'!F:F") =$L67) * (INDIRECT("'" &amp; E$57 &amp; "'!E:E") = Tables!$L$55), 0)), "")</f>
        <v>42.416811625905346</v>
      </c>
      <c r="Q67" s="16" cm="1">
        <f t="array" aca="1" ref="Q67" ca="1">IFERROR(INDEX(INDIRECT("'" &amp; Q$57 &amp; "'!R:R"), MATCH(1, (INDIRECT("'"&amp; F$57 &amp; "'!F:F") =$L67) * (INDIRECT("'" &amp; F$57 &amp; "'!E:E") = Tables!$L$55), 0)), "")</f>
        <v>-125.09106245926156</v>
      </c>
      <c r="R67" s="16" cm="1">
        <f t="array" aca="1" ref="R67" ca="1">IFERROR(INDEX(INDIRECT("'" &amp; R$57 &amp; "'!R:R"), MATCH(1, (INDIRECT("'"&amp; G$57 &amp; "'!F:F") =$L67) * (INDIRECT("'" &amp; G$57 &amp; "'!E:E") = Tables!$L$55), 0)), "")</f>
        <v>18.504039614281997</v>
      </c>
      <c r="S67" s="16" cm="1">
        <f t="array" aca="1" ref="S67" ca="1">IFERROR(INDEX(INDIRECT("'" &amp; S$57 &amp; "'!R:R"), MATCH(1, (INDIRECT("'"&amp; H$57 &amp; "'!F:F") =$L67) * (INDIRECT("'" &amp; H$57 &amp; "'!E:E") = Tables!$L$55), 0)), "")</f>
        <v>-9.4691736374521653</v>
      </c>
      <c r="T67" s="16" cm="1">
        <f t="array" aca="1" ref="T67" ca="1">IFERROR(INDEX(INDIRECT("'" &amp; T$57 &amp; "'!R:R"), MATCH(1, (INDIRECT("'"&amp; I$57 &amp; "'!F:F") =$L67) * (INDIRECT("'" &amp; I$57 &amp; "'!E:E") = Tables!$L$55), 0)), "")</f>
        <v>3.8048596722546568</v>
      </c>
    </row>
    <row r="68" spans="1:20" x14ac:dyDescent="0.35">
      <c r="A68" s="6">
        <v>11</v>
      </c>
      <c r="B68" s="16" cm="1">
        <f t="array" aca="1" ref="B68" ca="1">IFERROR(INDEX(INDIRECT("'" &amp; B$57 &amp; "'!R:R"), MATCH(1, (INDIRECT("'"&amp; B$57 &amp; "'!F:F") =$A68) * (INDIRECT("'" &amp; B$57 &amp; "'!E:E") = Tables!$A$55), 0)), "")</f>
        <v>63.414634146341477</v>
      </c>
      <c r="C68" s="16" cm="1">
        <f t="array" aca="1" ref="C68" ca="1">IFERROR(INDEX(INDIRECT("'" &amp; C$57 &amp; "'!R:R"), MATCH(1, (INDIRECT("'"&amp; C$57 &amp; "'!F:F") =$A68) * (INDIRECT("'" &amp; C$57 &amp; "'!E:E") = Tables!$A$55), 0)), "")</f>
        <v>-24.827586206896555</v>
      </c>
      <c r="D68" s="16" cm="1">
        <f t="array" aca="1" ref="D68" ca="1">IFERROR(INDEX(INDIRECT("'" &amp; D$57 &amp; "'!R:R"), MATCH(1, (INDIRECT("'"&amp; D$57 &amp; "'!F:F") =$A68) * (INDIRECT("'" &amp; D$57 &amp; "'!E:E") = Tables!$A$55), 0)), "")</f>
        <v>81.743524952621598</v>
      </c>
      <c r="E68" s="16" cm="1">
        <f t="array" aca="1" ref="E68" ca="1">IFERROR(INDEX(INDIRECT("'" &amp; E$57 &amp; "'!R:R"), MATCH(1, (INDIRECT("'"&amp; E$57 &amp; "'!F:F") =$A68) * (INDIRECT("'" &amp; E$57 &amp; "'!E:E") = Tables!$A$55), 0)), "")</f>
        <v>68.795806508651495</v>
      </c>
      <c r="F68" s="16" cm="1">
        <f t="array" aca="1" ref="F68" ca="1">IFERROR(INDEX(INDIRECT("'" &amp; F$57 &amp; "'!R:R"), MATCH(1, (INDIRECT("'"&amp; F$57 &amp; "'!F:F") =$A68) * (INDIRECT("'" &amp; F$57 &amp; "'!E:E") = Tables!$A$55), 0)), "")</f>
        <v>51.962381801619173</v>
      </c>
      <c r="G68" s="16" cm="1">
        <f t="array" aca="1" ref="G68" ca="1">IFERROR(INDEX(INDIRECT("'" &amp; G$57 &amp; "'!R:R"), MATCH(1, (INDIRECT("'"&amp; G$57 &amp; "'!F:F") =$A68) * (INDIRECT("'" &amp; G$57 &amp; "'!E:E") = Tables!$A$55), 0)), "")</f>
        <v>27.359238699444877</v>
      </c>
      <c r="H68" s="16" cm="1">
        <f t="array" aca="1" ref="H68" ca="1">IFERROR(INDEX(INDIRECT("'" &amp; H$57 &amp; "'!R:R"), MATCH(1, (INDIRECT("'"&amp; H$57 &amp; "'!F:F") =$A68) * (INDIRECT("'" &amp; H$57 &amp; "'!E:E") = Tables!$A$55), 0)), "")</f>
        <v>-3.672773381137695</v>
      </c>
      <c r="I68" s="16" cm="1">
        <f t="array" aca="1" ref="I68" ca="1">IFERROR(INDEX(INDIRECT("'" &amp; I$57 &amp; "'!R:R"), MATCH(1, (INDIRECT("'"&amp; I$57 &amp; "'!F:F") =$A68) * (INDIRECT("'" &amp; I$57 &amp; "'!E:E") = Tables!$A$55), 0)), "")</f>
        <v>9.615384615384615</v>
      </c>
      <c r="L68" s="6">
        <v>11</v>
      </c>
      <c r="M68" s="16" cm="1">
        <f t="array" aca="1" ref="M68" ca="1">IFERROR(INDEX(INDIRECT("'" &amp; M$57 &amp; "'!R:R"), MATCH(1, (INDIRECT("'"&amp; B$57 &amp; "'!F:F") =$L68) * (INDIRECT("'" &amp; B$57 &amp; "'!E:E") = Tables!$L$55), 0)), "")</f>
        <v>-11.585365853658548</v>
      </c>
      <c r="N68" s="16" cm="1">
        <f t="array" aca="1" ref="N68" ca="1">IFERROR(INDEX(INDIRECT("'" &amp; N$57 &amp; "'!R:R"), MATCH(1, (INDIRECT("'"&amp; C$57 &amp; "'!F:F") =$L68) * (INDIRECT("'" &amp; C$57 &amp; "'!E:E") = Tables!$L$55), 0)), "")</f>
        <v>6.8965517241379226</v>
      </c>
      <c r="O68" s="16" cm="1">
        <f t="array" aca="1" ref="O68" ca="1">IFERROR(INDEX(INDIRECT("'" &amp; O$57 &amp; "'!R:R"), MATCH(1, (INDIRECT("'"&amp; D$57 &amp; "'!F:F") =$L68) * (INDIRECT("'" &amp; D$57 &amp; "'!E:E") = Tables!$L$55), 0)), "")</f>
        <v>55.337965887555271</v>
      </c>
      <c r="P68" s="16" cm="1">
        <f t="array" aca="1" ref="P68" ca="1">IFERROR(INDEX(INDIRECT("'" &amp; P$57 &amp; "'!R:R"), MATCH(1, (INDIRECT("'"&amp; E$57 &amp; "'!F:F") =$L68) * (INDIRECT("'" &amp; E$57 &amp; "'!E:E") = Tables!$L$55), 0)), "")</f>
        <v>30.675761586739782</v>
      </c>
      <c r="Q68" s="16" cm="1">
        <f t="array" aca="1" ref="Q68" ca="1">IFERROR(INDEX(INDIRECT("'" &amp; Q$57 &amp; "'!R:R"), MATCH(1, (INDIRECT("'"&amp; F$57 &amp; "'!F:F") =$L68) * (INDIRECT("'" &amp; F$57 &amp; "'!E:E") = Tables!$L$55), 0)), "")</f>
        <v>31.562335612835348</v>
      </c>
      <c r="R68" s="16" cm="1">
        <f t="array" aca="1" ref="R68" ca="1">IFERROR(INDEX(INDIRECT("'" &amp; R$57 &amp; "'!R:R"), MATCH(1, (INDIRECT("'"&amp; G$57 &amp; "'!F:F") =$L68) * (INDIRECT("'" &amp; G$57 &amp; "'!E:E") = Tables!$L$55), 0)), "")</f>
        <v>23.790642347343351</v>
      </c>
      <c r="S68" s="16" cm="1">
        <f t="array" aca="1" ref="S68" ca="1">IFERROR(INDEX(INDIRECT("'" &amp; S$57 &amp; "'!R:R"), MATCH(1, (INDIRECT("'"&amp; H$57 &amp; "'!F:F") =$L68) * (INDIRECT("'" &amp; H$57 &amp; "'!E:E") = Tables!$L$55), 0)), "")</f>
        <v>-5.7789036287729356</v>
      </c>
      <c r="T68" s="16" cm="1">
        <f t="array" aca="1" ref="T68" ca="1">IFERROR(INDEX(INDIRECT("'" &amp; T$57 &amp; "'!R:R"), MATCH(1, (INDIRECT("'"&amp; I$57 &amp; "'!F:F") =$L68) * (INDIRECT("'" &amp; I$57 &amp; "'!E:E") = Tables!$L$55), 0)), "")</f>
        <v>9.0508115737473638</v>
      </c>
    </row>
    <row r="69" spans="1:20" x14ac:dyDescent="0.35">
      <c r="A69" s="6">
        <v>12</v>
      </c>
      <c r="B69" s="16" cm="1">
        <f t="array" aca="1" ref="B69" ca="1">IFERROR(INDEX(INDIRECT("'" &amp; B$57 &amp; "'!R:R"), MATCH(1, (INDIRECT("'"&amp; B$57 &amp; "'!F:F") =$A69) * (INDIRECT("'" &amp; B$57 &amp; "'!E:E") = Tables!$A$55), 0)), "")</f>
        <v>72.435897435897445</v>
      </c>
      <c r="C69" s="16" cm="1">
        <f t="array" aca="1" ref="C69" ca="1">IFERROR(INDEX(INDIRECT("'" &amp; C$57 &amp; "'!R:R"), MATCH(1, (INDIRECT("'"&amp; C$57 &amp; "'!F:F") =$A69) * (INDIRECT("'" &amp; C$57 &amp; "'!E:E") = Tables!$A$55), 0)), "")</f>
        <v>-70.786516853932582</v>
      </c>
      <c r="D69" s="16" cm="1">
        <f t="array" aca="1" ref="D69" ca="1">IFERROR(INDEX(INDIRECT("'" &amp; D$57 &amp; "'!R:R"), MATCH(1, (INDIRECT("'"&amp; D$57 &amp; "'!F:F") =$A69) * (INDIRECT("'" &amp; D$57 &amp; "'!E:E") = Tables!$A$55), 0)), "")</f>
        <v>88.393367638650659</v>
      </c>
      <c r="E69" s="16" cm="1">
        <f t="array" aca="1" ref="E69" ca="1">IFERROR(INDEX(INDIRECT("'" &amp; E$57 &amp; "'!R:R"), MATCH(1, (INDIRECT("'"&amp; E$57 &amp; "'!F:F") =$A69) * (INDIRECT("'" &amp; E$57 &amp; "'!E:E") = Tables!$A$55), 0)), "")</f>
        <v>77.332388373449717</v>
      </c>
      <c r="F69" s="16" cm="1">
        <f t="array" aca="1" ref="F69" ca="1">IFERROR(INDEX(INDIRECT("'" &amp; F$57 &amp; "'!R:R"), MATCH(1, (INDIRECT("'"&amp; F$57 &amp; "'!F:F") =$A69) * (INDIRECT("'" &amp; F$57 &amp; "'!E:E") = Tables!$A$55), 0)), "")</f>
        <v>41.458003169572109</v>
      </c>
      <c r="G69" s="16" cm="1">
        <f t="array" aca="1" ref="G69" ca="1">IFERROR(INDEX(INDIRECT("'" &amp; G$57 &amp; "'!R:R"), MATCH(1, (INDIRECT("'"&amp; G$57 &amp; "'!F:F") =$A69) * (INDIRECT("'" &amp; G$57 &amp; "'!E:E") = Tables!$A$55), 0)), "")</f>
        <v>34.43449048152295</v>
      </c>
      <c r="H69" s="16" cm="1">
        <f t="array" aca="1" ref="H69" ca="1">IFERROR(INDEX(INDIRECT("'" &amp; H$57 &amp; "'!R:R"), MATCH(1, (INDIRECT("'"&amp; H$57 &amp; "'!F:F") =$A69) * (INDIRECT("'" &amp; H$57 &amp; "'!E:E") = Tables!$A$55), 0)), "")</f>
        <v>-2.3200877415000321</v>
      </c>
      <c r="I69" s="16" cm="1">
        <f t="array" aca="1" ref="I69" ca="1">IFERROR(INDEX(INDIRECT("'" &amp; I$57 &amp; "'!R:R"), MATCH(1, (INDIRECT("'"&amp; I$57 &amp; "'!F:F") =$A69) * (INDIRECT("'" &amp; I$57 &amp; "'!E:E") = Tables!$A$55), 0)), "")</f>
        <v>10.519713261648745</v>
      </c>
      <c r="L69" s="6">
        <v>12</v>
      </c>
      <c r="M69" s="16" cm="1">
        <f t="array" aca="1" ref="M69" ca="1">IFERROR(INDEX(INDIRECT("'" &amp; M$57 &amp; "'!R:R"), MATCH(1, (INDIRECT("'"&amp; B$57 &amp; "'!F:F") =$L69) * (INDIRECT("'" &amp; B$57 &amp; "'!E:E") = Tables!$L$55), 0)), "")</f>
        <v>69.230769230769226</v>
      </c>
      <c r="N69" s="16" cm="1">
        <f t="array" aca="1" ref="N69" ca="1">IFERROR(INDEX(INDIRECT("'" &amp; N$57 &amp; "'!R:R"), MATCH(1, (INDIRECT("'"&amp; C$57 &amp; "'!F:F") =$L69) * (INDIRECT("'" &amp; C$57 &amp; "'!E:E") = Tables!$L$55), 0)), "")</f>
        <v>47.191011235955081</v>
      </c>
      <c r="O69" s="16" cm="1">
        <f t="array" aca="1" ref="O69" ca="1">IFERROR(INDEX(INDIRECT("'" &amp; O$57 &amp; "'!R:R"), MATCH(1, (INDIRECT("'"&amp; D$57 &amp; "'!F:F") =$L69) * (INDIRECT("'" &amp; D$57 &amp; "'!E:E") = Tables!$L$55), 0)), "")</f>
        <v>85.820468839336755</v>
      </c>
      <c r="P69" s="16" cm="1">
        <f t="array" aca="1" ref="P69" ca="1">IFERROR(INDEX(INDIRECT("'" &amp; P$57 &amp; "'!R:R"), MATCH(1, (INDIRECT("'"&amp; E$57 &amp; "'!F:F") =$L69) * (INDIRECT("'" &amp; E$57 &amp; "'!E:E") = Tables!$L$55), 0)), "")</f>
        <v>79.362930737391849</v>
      </c>
      <c r="Q69" s="16" cm="1">
        <f t="array" aca="1" ref="Q69" ca="1">IFERROR(INDEX(INDIRECT("'" &amp; Q$57 &amp; "'!R:R"), MATCH(1, (INDIRECT("'"&amp; F$57 &amp; "'!F:F") =$L69) * (INDIRECT("'" &amp; F$57 &amp; "'!E:E") = Tables!$L$55), 0)), "")</f>
        <v>-30.998415213946107</v>
      </c>
      <c r="R69" s="16" cm="1">
        <f t="array" aca="1" ref="R69" ca="1">IFERROR(INDEX(INDIRECT("'" &amp; R$57 &amp; "'!R:R"), MATCH(1, (INDIRECT("'"&amp; G$57 &amp; "'!F:F") =$L69) * (INDIRECT("'" &amp; G$57 &amp; "'!E:E") = Tables!$L$55), 0)), "")</f>
        <v>25.615901455767066</v>
      </c>
      <c r="S69" s="16" cm="1">
        <f t="array" aca="1" ref="S69" ca="1">IFERROR(INDEX(INDIRECT("'" &amp; S$57 &amp; "'!R:R"), MATCH(1, (INDIRECT("'"&amp; H$57 &amp; "'!F:F") =$L69) * (INDIRECT("'" &amp; H$57 &amp; "'!E:E") = Tables!$L$55), 0)), "")</f>
        <v>-7.7781597685085524</v>
      </c>
      <c r="T69" s="16" cm="1">
        <f t="array" aca="1" ref="T69" ca="1">IFERROR(INDEX(INDIRECT("'" &amp; T$57 &amp; "'!R:R"), MATCH(1, (INDIRECT("'"&amp; I$57 &amp; "'!F:F") =$L69) * (INDIRECT("'" &amp; I$57 &amp; "'!E:E") = Tables!$L$55), 0)), "")</f>
        <v>10.125448028673834</v>
      </c>
    </row>
    <row r="70" spans="1:20" x14ac:dyDescent="0.35">
      <c r="A70" s="6">
        <v>13</v>
      </c>
      <c r="B70" s="16" cm="1">
        <f t="array" aca="1" ref="B70" ca="1">IFERROR(INDEX(INDIRECT("'" &amp; B$57 &amp; "'!R:R"), MATCH(1, (INDIRECT("'"&amp; B$57 &amp; "'!F:F") =$A70) * (INDIRECT("'" &amp; B$57 &amp; "'!E:E") = Tables!$A$55), 0)), "")</f>
        <v>9.9322799097065548</v>
      </c>
      <c r="C70" s="16" cm="1">
        <f t="array" aca="1" ref="C70" ca="1">IFERROR(INDEX(INDIRECT("'" &amp; C$57 &amp; "'!R:R"), MATCH(1, (INDIRECT("'"&amp; C$57 &amp; "'!F:F") =$A70) * (INDIRECT("'" &amp; C$57 &amp; "'!E:E") = Tables!$A$55), 0)), "")</f>
        <v>-354</v>
      </c>
      <c r="D70" s="16" cm="1">
        <f t="array" aca="1" ref="D70" ca="1">IFERROR(INDEX(INDIRECT("'" &amp; D$57 &amp; "'!R:R"), MATCH(1, (INDIRECT("'"&amp; D$57 &amp; "'!F:F") =$A70) * (INDIRECT("'" &amp; D$57 &amp; "'!E:E") = Tables!$A$55), 0)), "")</f>
        <v>47.777101096224129</v>
      </c>
      <c r="E70" s="16" cm="1">
        <f t="array" aca="1" ref="E70" ca="1">IFERROR(INDEX(INDIRECT("'" &amp; E$57 &amp; "'!R:R"), MATCH(1, (INDIRECT("'"&amp; E$57 &amp; "'!F:F") =$A70) * (INDIRECT("'" &amp; E$57 &amp; "'!E:E") = Tables!$A$55), 0)), "")</f>
        <v>34.02518285540841</v>
      </c>
      <c r="F70" s="16" cm="1">
        <f t="array" aca="1" ref="F70" ca="1">IFERROR(INDEX(INDIRECT("'" &amp; F$57 &amp; "'!R:R"), MATCH(1, (INDIRECT("'"&amp; F$57 &amp; "'!F:F") =$A70) * (INDIRECT("'" &amp; F$57 &amp; "'!E:E") = Tables!$A$55), 0)), "")</f>
        <v>-180.48780487804876</v>
      </c>
      <c r="G70" s="16" cm="1">
        <f t="array" aca="1" ref="G70" ca="1">IFERROR(INDEX(INDIRECT("'" &amp; G$57 &amp; "'!R:R"), MATCH(1, (INDIRECT("'"&amp; G$57 &amp; "'!F:F") =$A70) * (INDIRECT("'" &amp; G$57 &amp; "'!E:E") = Tables!$A$55), 0)), "")</f>
        <v>-10.954381752701092</v>
      </c>
      <c r="H70" s="16" cm="1">
        <f t="array" aca="1" ref="H70" ca="1">IFERROR(INDEX(INDIRECT("'" &amp; H$57 &amp; "'!R:R"), MATCH(1, (INDIRECT("'"&amp; H$57 &amp; "'!F:F") =$A70) * (INDIRECT("'" &amp; H$57 &amp; "'!E:E") = Tables!$A$55), 0)), "")</f>
        <v>-30.664930407637534</v>
      </c>
      <c r="I70" s="16" cm="1">
        <f t="array" aca="1" ref="I70" ca="1">IFERROR(INDEX(INDIRECT("'" &amp; I$57 &amp; "'!R:R"), MATCH(1, (INDIRECT("'"&amp; I$57 &amp; "'!F:F") =$A70) * (INDIRECT("'" &amp; I$57 &amp; "'!E:E") = Tables!$A$55), 0)), "")</f>
        <v>-7.9020150138298106E-2</v>
      </c>
      <c r="L70" s="6">
        <v>13</v>
      </c>
      <c r="M70" s="16" cm="1">
        <f t="array" aca="1" ref="M70" ca="1">IFERROR(INDEX(INDIRECT("'" &amp; M$57 &amp; "'!R:R"), MATCH(1, (INDIRECT("'"&amp; B$57 &amp; "'!F:F") =$L70) * (INDIRECT("'" &amp; B$57 &amp; "'!E:E") = Tables!$L$55), 0)), "")</f>
        <v>28.893905191873593</v>
      </c>
      <c r="N70" s="16" cm="1">
        <f t="array" aca="1" ref="N70" ca="1">IFERROR(INDEX(INDIRECT("'" &amp; N$57 &amp; "'!R:R"), MATCH(1, (INDIRECT("'"&amp; C$57 &amp; "'!F:F") =$L70) * (INDIRECT("'" &amp; C$57 &amp; "'!E:E") = Tables!$L$55), 0)), "")</f>
        <v>-61.999999999999986</v>
      </c>
      <c r="O70" s="16" cm="1">
        <f t="array" aca="1" ref="O70" ca="1">IFERROR(INDEX(INDIRECT("'" &amp; O$57 &amp; "'!R:R"), MATCH(1, (INDIRECT("'"&amp; D$57 &amp; "'!F:F") =$L70) * (INDIRECT("'" &amp; D$57 &amp; "'!E:E") = Tables!$L$55), 0)), "")</f>
        <v>31.425091352009748</v>
      </c>
      <c r="P70" s="16" cm="1">
        <f t="array" aca="1" ref="P70" ca="1">IFERROR(INDEX(INDIRECT("'" &amp; P$57 &amp; "'!R:R"), MATCH(1, (INDIRECT("'"&amp; E$57 &amp; "'!F:F") =$L70) * (INDIRECT("'" &amp; E$57 &amp; "'!E:E") = Tables!$L$55), 0)), "")</f>
        <v>29.544557587287066</v>
      </c>
      <c r="Q70" s="16" cm="1">
        <f t="array" aca="1" ref="Q70" ca="1">IFERROR(INDEX(INDIRECT("'" &amp; Q$57 &amp; "'!R:R"), MATCH(1, (INDIRECT("'"&amp; F$57 &amp; "'!F:F") =$L70) * (INDIRECT("'" &amp; F$57 &amp; "'!E:E") = Tables!$L$55), 0)), "")</f>
        <v>-465.85365853658527</v>
      </c>
      <c r="R70" s="16" cm="1">
        <f t="array" aca="1" ref="R70" ca="1">IFERROR(INDEX(INDIRECT("'" &amp; R$57 &amp; "'!R:R"), MATCH(1, (INDIRECT("'"&amp; G$57 &amp; "'!F:F") =$L70) * (INDIRECT("'" &amp; G$57 &amp; "'!E:E") = Tables!$L$55), 0)), "")</f>
        <v>-33.013205282112864</v>
      </c>
      <c r="S70" s="16" cm="1">
        <f t="array" aca="1" ref="S70" ca="1">IFERROR(INDEX(INDIRECT("'" &amp; S$57 &amp; "'!R:R"), MATCH(1, (INDIRECT("'"&amp; H$57 &amp; "'!F:F") =$L70) * (INDIRECT("'" &amp; H$57 &amp; "'!E:E") = Tables!$L$55), 0)), "")</f>
        <v>-27.660916651817068</v>
      </c>
      <c r="T70" s="16" cm="1">
        <f t="array" aca="1" ref="T70" ca="1">IFERROR(INDEX(INDIRECT("'" &amp; T$57 &amp; "'!R:R"), MATCH(1, (INDIRECT("'"&amp; I$57 &amp; "'!F:F") =$L70) * (INDIRECT("'" &amp; I$57 &amp; "'!E:E") = Tables!$L$55), 0)), "")</f>
        <v>-2.0940339786645668</v>
      </c>
    </row>
    <row r="71" spans="1:20" x14ac:dyDescent="0.35">
      <c r="A71" s="6">
        <v>14</v>
      </c>
      <c r="B71" s="16" cm="1">
        <f t="array" aca="1" ref="B71" ca="1">IFERROR(INDEX(INDIRECT("'" &amp; B$57 &amp; "'!R:R"), MATCH(1, (INDIRECT("'"&amp; B$57 &amp; "'!F:F") =$A71) * (INDIRECT("'" &amp; B$57 &amp; "'!E:E") = Tables!$A$55), 0)), "")</f>
        <v>-153.68421052631584</v>
      </c>
      <c r="C71" s="16" cm="1">
        <f t="array" aca="1" ref="C71" ca="1">IFERROR(INDEX(INDIRECT("'" &amp; C$57 &amp; "'!R:R"), MATCH(1, (INDIRECT("'"&amp; C$57 &amp; "'!F:F") =$A71) * (INDIRECT("'" &amp; C$57 &amp; "'!E:E") = Tables!$A$55), 0)), "")</f>
        <v>-771.99999999999989</v>
      </c>
      <c r="D71" s="16" cm="1">
        <f t="array" aca="1" ref="D71" ca="1">IFERROR(INDEX(INDIRECT("'" &amp; D$57 &amp; "'!R:R"), MATCH(1, (INDIRECT("'"&amp; D$57 &amp; "'!F:F") =$A71) * (INDIRECT("'" &amp; D$57 &amp; "'!E:E") = Tables!$A$55), 0)), "")</f>
        <v>55.510425128621712</v>
      </c>
      <c r="E71" s="16" cm="1">
        <f t="array" aca="1" ref="E71" ca="1">IFERROR(INDEX(INDIRECT("'" &amp; E$57 &amp; "'!R:R"), MATCH(1, (INDIRECT("'"&amp; E$57 &amp; "'!F:F") =$A71) * (INDIRECT("'" &amp; E$57 &amp; "'!E:E") = Tables!$A$55), 0)), "")</f>
        <v>38.850162646882204</v>
      </c>
      <c r="F71" s="16" cm="1">
        <f t="array" aca="1" ref="F71" ca="1">IFERROR(INDEX(INDIRECT("'" &amp; F$57 &amp; "'!R:R"), MATCH(1, (INDIRECT("'"&amp; F$57 &amp; "'!F:F") =$A71) * (INDIRECT("'" &amp; F$57 &amp; "'!E:E") = Tables!$A$55), 0)), "")</f>
        <v>43.182427002410918</v>
      </c>
      <c r="G71" s="16" cm="1">
        <f t="array" aca="1" ref="G71" ca="1">IFERROR(INDEX(INDIRECT("'" &amp; G$57 &amp; "'!R:R"), MATCH(1, (INDIRECT("'"&amp; G$57 &amp; "'!F:F") =$A71) * (INDIRECT("'" &amp; G$57 &amp; "'!E:E") = Tables!$A$55), 0)), "")</f>
        <v>10.184595798854224</v>
      </c>
      <c r="H71" s="16" cm="1">
        <f t="array" aca="1" ref="H71" ca="1">IFERROR(INDEX(INDIRECT("'" &amp; H$57 &amp; "'!R:R"), MATCH(1, (INDIRECT("'"&amp; H$57 &amp; "'!F:F") =$A71) * (INDIRECT("'" &amp; H$57 &amp; "'!E:E") = Tables!$A$55), 0)), "")</f>
        <v>-3.8404918581086411</v>
      </c>
      <c r="I71" s="16" cm="1">
        <f t="array" aca="1" ref="I71" ca="1">IFERROR(INDEX(INDIRECT("'" &amp; I$57 &amp; "'!R:R"), MATCH(1, (INDIRECT("'"&amp; I$57 &amp; "'!F:F") =$A71) * (INDIRECT("'" &amp; I$57 &amp; "'!E:E") = Tables!$A$55), 0)), "")</f>
        <v>8.6648501362397763</v>
      </c>
      <c r="L71" s="6">
        <v>14</v>
      </c>
      <c r="M71" s="16" cm="1">
        <f t="array" aca="1" ref="M71" ca="1">IFERROR(INDEX(INDIRECT("'" &amp; M$57 &amp; "'!R:R"), MATCH(1, (INDIRECT("'"&amp; B$57 &amp; "'!F:F") =$L71) * (INDIRECT("'" &amp; B$57 &amp; "'!E:E") = Tables!$L$55), 0)), "")</f>
        <v>5.2631578947368363</v>
      </c>
      <c r="N71" s="16" cm="1">
        <f t="array" aca="1" ref="N71" ca="1">IFERROR(INDEX(INDIRECT("'" &amp; N$57 &amp; "'!R:R"), MATCH(1, (INDIRECT("'"&amp; C$57 &amp; "'!F:F") =$L71) * (INDIRECT("'" &amp; C$57 &amp; "'!E:E") = Tables!$L$55), 0)), "")</f>
        <v>-163.99999999999991</v>
      </c>
      <c r="O71" s="16" cm="1">
        <f t="array" aca="1" ref="O71" ca="1">IFERROR(INDEX(INDIRECT("'" &amp; O$57 &amp; "'!R:R"), MATCH(1, (INDIRECT("'"&amp; D$57 &amp; "'!F:F") =$L71) * (INDIRECT("'" &amp; D$57 &amp; "'!E:E") = Tables!$L$55), 0)), "")</f>
        <v>32.114811806119668</v>
      </c>
      <c r="P71" s="16" cm="1">
        <f t="array" aca="1" ref="P71" ca="1">IFERROR(INDEX(INDIRECT("'" &amp; P$57 &amp; "'!R:R"), MATCH(1, (INDIRECT("'"&amp; E$57 &amp; "'!F:F") =$L71) * (INDIRECT("'" &amp; E$57 &amp; "'!E:E") = Tables!$L$55), 0)), "")</f>
        <v>29.274318593347481</v>
      </c>
      <c r="Q71" s="16" cm="1">
        <f t="array" aca="1" ref="Q71" ca="1">IFERROR(INDEX(INDIRECT("'" &amp; Q$57 &amp; "'!R:R"), MATCH(1, (INDIRECT("'"&amp; F$57 &amp; "'!F:F") =$L71) * (INDIRECT("'" &amp; F$57 &amp; "'!E:E") = Tables!$L$55), 0)), "")</f>
        <v>39.539244575408503</v>
      </c>
      <c r="R71" s="16" cm="1">
        <f t="array" aca="1" ref="R71" ca="1">IFERROR(INDEX(INDIRECT("'" &amp; R$57 &amp; "'!R:R"), MATCH(1, (INDIRECT("'"&amp; G$57 &amp; "'!F:F") =$L71) * (INDIRECT("'" &amp; G$57 &amp; "'!E:E") = Tables!$L$55), 0)), "")</f>
        <v>-16.390833863781062</v>
      </c>
      <c r="S71" s="16" cm="1">
        <f t="array" aca="1" ref="S71" ca="1">IFERROR(INDEX(INDIRECT("'" &amp; S$57 &amp; "'!R:R"), MATCH(1, (INDIRECT("'"&amp; H$57 &amp; "'!F:F") =$L71) * (INDIRECT("'" &amp; H$57 &amp; "'!E:E") = Tables!$L$55), 0)), "")</f>
        <v>-1.7417815081098853</v>
      </c>
      <c r="T71" s="16" cm="1">
        <f t="array" aca="1" ref="T71" ca="1">IFERROR(INDEX(INDIRECT("'" &amp; T$57 &amp; "'!R:R"), MATCH(1, (INDIRECT("'"&amp; I$57 &amp; "'!F:F") =$L71) * (INDIRECT("'" &amp; I$57 &amp; "'!E:E") = Tables!$L$55), 0)), "")</f>
        <v>5.504087193460494</v>
      </c>
    </row>
    <row r="72" spans="1:20" x14ac:dyDescent="0.35">
      <c r="A72" s="6">
        <v>15</v>
      </c>
      <c r="B72" s="16" cm="1">
        <f t="array" aca="1" ref="B72" ca="1">IFERROR(INDEX(INDIRECT("'" &amp; B$57 &amp; "'!R:R"), MATCH(1, (INDIRECT("'"&amp; B$57 &amp; "'!F:F") =$A72) * (INDIRECT("'" &amp; B$57 &amp; "'!E:E") = Tables!$A$55), 0)), "")</f>
        <v>-1780</v>
      </c>
      <c r="C72" s="16" cm="1">
        <f t="array" aca="1" ref="C72" ca="1">IFERROR(INDEX(INDIRECT("'" &amp; C$57 &amp; "'!R:R"), MATCH(1, (INDIRECT("'"&amp; C$57 &amp; "'!F:F") =$A72) * (INDIRECT("'" &amp; C$57 &amp; "'!E:E") = Tables!$A$55), 0)), "")</f>
        <v>-339.99999999999994</v>
      </c>
      <c r="D72" s="16" cm="1">
        <f t="array" aca="1" ref="D72" ca="1">IFERROR(INDEX(INDIRECT("'" &amp; D$57 &amp; "'!R:R"), MATCH(1, (INDIRECT("'"&amp; D$57 &amp; "'!F:F") =$A72) * (INDIRECT("'" &amp; D$57 &amp; "'!E:E") = Tables!$A$55), 0)), "")</f>
        <v>63.799673380511713</v>
      </c>
      <c r="E72" s="16" cm="1">
        <f t="array" aca="1" ref="E72" ca="1">IFERROR(INDEX(INDIRECT("'" &amp; E$57 &amp; "'!R:R"), MATCH(1, (INDIRECT("'"&amp; E$57 &amp; "'!F:F") =$A72) * (INDIRECT("'" &amp; E$57 &amp; "'!E:E") = Tables!$A$55), 0)), "")</f>
        <v>44.856934762661382</v>
      </c>
      <c r="F72" s="16" cm="1">
        <f t="array" aca="1" ref="F72" ca="1">IFERROR(INDEX(INDIRECT("'" &amp; F$57 &amp; "'!R:R"), MATCH(1, (INDIRECT("'"&amp; F$57 &amp; "'!F:F") =$A72) * (INDIRECT("'" &amp; F$57 &amp; "'!E:E") = Tables!$A$55), 0)), "")</f>
        <v>25.531914893617024</v>
      </c>
      <c r="G72" s="16" cm="1">
        <f t="array" aca="1" ref="G72" ca="1">IFERROR(INDEX(INDIRECT("'" &amp; G$57 &amp; "'!R:R"), MATCH(1, (INDIRECT("'"&amp; G$57 &amp; "'!F:F") =$A72) * (INDIRECT("'" &amp; G$57 &amp; "'!E:E") = Tables!$A$55), 0)), "")</f>
        <v>14.058265582655839</v>
      </c>
      <c r="H72" s="16" cm="1">
        <f t="array" aca="1" ref="H72" ca="1">IFERROR(INDEX(INDIRECT("'" &amp; H$57 &amp; "'!R:R"), MATCH(1, (INDIRECT("'"&amp; H$57 &amp; "'!F:F") =$A72) * (INDIRECT("'" &amp; H$57 &amp; "'!E:E") = Tables!$A$55), 0)), "")</f>
        <v>-1.8347547373780193</v>
      </c>
      <c r="I72" s="16" cm="1">
        <f t="array" aca="1" ref="I72" ca="1">IFERROR(INDEX(INDIRECT("'" &amp; I$57 &amp; "'!R:R"), MATCH(1, (INDIRECT("'"&amp; I$57 &amp; "'!F:F") =$A72) * (INDIRECT("'" &amp; I$57 &amp; "'!E:E") = Tables!$A$55), 0)), "")</f>
        <v>8.6676481413323732</v>
      </c>
      <c r="L72" s="6">
        <v>15</v>
      </c>
      <c r="M72" s="16" cm="1">
        <f t="array" aca="1" ref="M72" ca="1">IFERROR(INDEX(INDIRECT("'" &amp; M$57 &amp; "'!R:R"), MATCH(1, (INDIRECT("'"&amp; B$57 &amp; "'!F:F") =$L72) * (INDIRECT("'" &amp; B$57 &amp; "'!E:E") = Tables!$L$55), 0)), "")</f>
        <v>-900</v>
      </c>
      <c r="N72" s="16" cm="1">
        <f t="array" aca="1" ref="N72" ca="1">IFERROR(INDEX(INDIRECT("'" &amp; N$57 &amp; "'!R:R"), MATCH(1, (INDIRECT("'"&amp; C$57 &amp; "'!F:F") =$L72) * (INDIRECT("'" &amp; C$57 &amp; "'!E:E") = Tables!$L$55), 0)), "")</f>
        <v>-134.28571428571422</v>
      </c>
      <c r="O72" s="16" cm="1">
        <f t="array" aca="1" ref="O72" ca="1">IFERROR(INDEX(INDIRECT("'" &amp; O$57 &amp; "'!R:R"), MATCH(1, (INDIRECT("'"&amp; D$57 &amp; "'!F:F") =$L72) * (INDIRECT("'" &amp; D$57 &amp; "'!E:E") = Tables!$L$55), 0)), "")</f>
        <v>28.524768644529118</v>
      </c>
      <c r="P72" s="16" cm="1">
        <f t="array" aca="1" ref="P72" ca="1">IFERROR(INDEX(INDIRECT("'" &amp; P$57 &amp; "'!R:R"), MATCH(1, (INDIRECT("'"&amp; E$57 &amp; "'!F:F") =$L72) * (INDIRECT("'" &amp; E$57 &amp; "'!E:E") = Tables!$L$55), 0)), "")</f>
        <v>19.903370346546311</v>
      </c>
      <c r="Q72" s="16" cm="1">
        <f t="array" aca="1" ref="Q72" ca="1">IFERROR(INDEX(INDIRECT("'" &amp; Q$57 &amp; "'!R:R"), MATCH(1, (INDIRECT("'"&amp; F$57 &amp; "'!F:F") =$L72) * (INDIRECT("'" &amp; F$57 &amp; "'!E:E") = Tables!$L$55), 0)), "")</f>
        <v>3.9279869067103235</v>
      </c>
      <c r="R72" s="16" cm="1">
        <f t="array" aca="1" ref="R72" ca="1">IFERROR(INDEX(INDIRECT("'" &amp; R$57 &amp; "'!R:R"), MATCH(1, (INDIRECT("'"&amp; G$57 &amp; "'!F:F") =$L72) * (INDIRECT("'" &amp; G$57 &amp; "'!E:E") = Tables!$L$55), 0)), "")</f>
        <v>-5.250677506775081</v>
      </c>
      <c r="S72" s="16" cm="1">
        <f t="array" aca="1" ref="S72" ca="1">IFERROR(INDEX(INDIRECT("'" &amp; S$57 &amp; "'!R:R"), MATCH(1, (INDIRECT("'"&amp; H$57 &amp; "'!F:F") =$L72) * (INDIRECT("'" &amp; H$57 &amp; "'!E:E") = Tables!$L$55), 0)), "")</f>
        <v>0.67700121720241091</v>
      </c>
      <c r="T72" s="16" cm="1">
        <f t="array" aca="1" ref="T72" ca="1">IFERROR(INDEX(INDIRECT("'" &amp; T$57 &amp; "'!R:R"), MATCH(1, (INDIRECT("'"&amp; I$57 &amp; "'!F:F") =$L72) * (INDIRECT("'" &amp; I$57 &amp; "'!E:E") = Tables!$L$55), 0)), "")</f>
        <v>7.5634891424365076</v>
      </c>
    </row>
    <row r="73" spans="1:20" x14ac:dyDescent="0.35">
      <c r="A73" s="6">
        <v>16</v>
      </c>
      <c r="B73" s="16" cm="1">
        <f t="array" aca="1" ref="B73" ca="1">IFERROR(INDEX(INDIRECT("'" &amp; B$57 &amp; "'!R:R"), MATCH(1, (INDIRECT("'"&amp; B$57 &amp; "'!F:F") =$A73) * (INDIRECT("'" &amp; B$57 &amp; "'!E:E") = Tables!$A$55), 0)), "")</f>
        <v>-4119.9999999999991</v>
      </c>
      <c r="C73" s="16" cm="1">
        <f t="array" aca="1" ref="C73" ca="1">IFERROR(INDEX(INDIRECT("'" &amp; C$57 &amp; "'!R:R"), MATCH(1, (INDIRECT("'"&amp; C$57 &amp; "'!F:F") =$A73) * (INDIRECT("'" &amp; C$57 &amp; "'!E:E") = Tables!$A$55), 0)), "")</f>
        <v>33.333333333333336</v>
      </c>
      <c r="D73" s="16" cm="1">
        <f t="array" aca="1" ref="D73" ca="1">IFERROR(INDEX(INDIRECT("'" &amp; D$57 &amp; "'!R:R"), MATCH(1, (INDIRECT("'"&amp; D$57 &amp; "'!F:F") =$A73) * (INDIRECT("'" &amp; D$57 &amp; "'!E:E") = Tables!$A$55), 0)), "")</f>
        <v>99.470661110485409</v>
      </c>
      <c r="E73" s="16" cm="1">
        <f t="array" aca="1" ref="E73" ca="1">IFERROR(INDEX(INDIRECT("'" &amp; E$57 &amp; "'!R:R"), MATCH(1, (INDIRECT("'"&amp; E$57 &amp; "'!F:F") =$A73) * (INDIRECT("'" &amp; E$57 &amp; "'!E:E") = Tables!$A$55), 0)), "")</f>
        <v>75.343937324956173</v>
      </c>
      <c r="F73" s="16" cm="1">
        <f t="array" aca="1" ref="F73" ca="1">IFERROR(INDEX(INDIRECT("'" &amp; F$57 &amp; "'!R:R"), MATCH(1, (INDIRECT("'"&amp; F$57 &amp; "'!F:F") =$A73) * (INDIRECT("'" &amp; F$57 &amp; "'!E:E") = Tables!$A$55), 0)), "")</f>
        <v>57.719626168224302</v>
      </c>
      <c r="G73" s="16" cm="1">
        <f t="array" aca="1" ref="G73" ca="1">IFERROR(INDEX(INDIRECT("'" &amp; G$57 &amp; "'!R:R"), MATCH(1, (INDIRECT("'"&amp; G$57 &amp; "'!F:F") =$A73) * (INDIRECT("'" &amp; G$57 &amp; "'!E:E") = Tables!$A$55), 0)), "")</f>
        <v>-13.824117255163237</v>
      </c>
      <c r="H73" s="16" cm="1">
        <f t="array" aca="1" ref="H73" ca="1">IFERROR(INDEX(INDIRECT("'" &amp; H$57 &amp; "'!R:R"), MATCH(1, (INDIRECT("'"&amp; H$57 &amp; "'!F:F") =$A73) * (INDIRECT("'" &amp; H$57 &amp; "'!E:E") = Tables!$A$55), 0)), "")</f>
        <v>-42.438207639851377</v>
      </c>
      <c r="I73" s="16" cm="1">
        <f t="array" aca="1" ref="I73" ca="1">IFERROR(INDEX(INDIRECT("'" &amp; I$57 &amp; "'!R:R"), MATCH(1, (INDIRECT("'"&amp; I$57 &amp; "'!F:F") =$A73) * (INDIRECT("'" &amp; I$57 &amp; "'!E:E") = Tables!$A$55), 0)), "")</f>
        <v>13.382122320961843</v>
      </c>
      <c r="L73" s="6">
        <v>16</v>
      </c>
      <c r="M73" s="16" cm="1">
        <f t="array" aca="1" ref="M73" ca="1">IFERROR(INDEX(INDIRECT("'" &amp; M$57 &amp; "'!R:R"), MATCH(1, (INDIRECT("'"&amp; B$57 &amp; "'!F:F") =$L73) * (INDIRECT("'" &amp; B$57 &amp; "'!E:E") = Tables!$L$55), 0)), "")</f>
        <v>-908</v>
      </c>
      <c r="N73" s="16" cm="1">
        <f t="array" aca="1" ref="N73" ca="1">IFERROR(INDEX(INDIRECT("'" &amp; N$57 &amp; "'!R:R"), MATCH(1, (INDIRECT("'"&amp; C$57 &amp; "'!F:F") =$L73) * (INDIRECT("'" &amp; C$57 &amp; "'!E:E") = Tables!$L$55), 0)), "")</f>
        <v>-139.13043478260875</v>
      </c>
      <c r="O73" s="16" cm="1">
        <f t="array" aca="1" ref="O73" ca="1">IFERROR(INDEX(INDIRECT("'" &amp; O$57 &amp; "'!R:R"), MATCH(1, (INDIRECT("'"&amp; D$57 &amp; "'!F:F") =$L73) * (INDIRECT("'" &amp; D$57 &amp; "'!E:E") = Tables!$L$55), 0)), "")</f>
        <v>96.722603896835224</v>
      </c>
      <c r="P73" s="16" cm="1">
        <f t="array" aca="1" ref="P73" ca="1">IFERROR(INDEX(INDIRECT("'" &amp; P$57 &amp; "'!R:R"), MATCH(1, (INDIRECT("'"&amp; E$57 &amp; "'!F:F") =$L73) * (INDIRECT("'" &amp; E$57 &amp; "'!E:E") = Tables!$L$55), 0)), "")</f>
        <v>88.917447211346541</v>
      </c>
      <c r="Q73" s="16" cm="1">
        <f t="array" aca="1" ref="Q73" ca="1">IFERROR(INDEX(INDIRECT("'" &amp; Q$57 &amp; "'!R:R"), MATCH(1, (INDIRECT("'"&amp; F$57 &amp; "'!F:F") =$L73) * (INDIRECT("'" &amp; F$57 &amp; "'!E:E") = Tables!$L$55), 0)), "")</f>
        <v>-11.738317757009353</v>
      </c>
      <c r="R73" s="16" cm="1">
        <f t="array" aca="1" ref="R73" ca="1">IFERROR(INDEX(INDIRECT("'" &amp; R$57 &amp; "'!R:R"), MATCH(1, (INDIRECT("'"&amp; G$57 &amp; "'!F:F") =$L73) * (INDIRECT("'" &amp; G$57 &amp; "'!E:E") = Tables!$L$55), 0)), "")</f>
        <v>-33.311125916056007</v>
      </c>
      <c r="S73" s="16" cm="1">
        <f t="array" aca="1" ref="S73" ca="1">IFERROR(INDEX(INDIRECT("'" &amp; S$57 &amp; "'!R:R"), MATCH(1, (INDIRECT("'"&amp; H$57 &amp; "'!F:F") =$L73) * (INDIRECT("'" &amp; H$57 &amp; "'!E:E") = Tables!$L$55), 0)), "")</f>
        <v>-43.91505772625046</v>
      </c>
      <c r="T73" s="16" cm="1">
        <f t="array" aca="1" ref="T73" ca="1">IFERROR(INDEX(INDIRECT("'" &amp; T$57 &amp; "'!R:R"), MATCH(1, (INDIRECT("'"&amp; I$57 &amp; "'!F:F") =$L73) * (INDIRECT("'" &amp; I$57 &amp; "'!E:E") = Tables!$L$55), 0)), "")</f>
        <v>14.218504966021939</v>
      </c>
    </row>
    <row r="74" spans="1:20" x14ac:dyDescent="0.35">
      <c r="A74" s="6">
        <v>17</v>
      </c>
      <c r="B74" s="16" t="str" cm="1">
        <f t="array" aca="1" ref="B74" ca="1">IFERROR(INDEX(INDIRECT("'" &amp; B$57 &amp; "'!R:R"), MATCH(1, (INDIRECT("'"&amp; B$57 &amp; "'!F:F") =$A74) * (INDIRECT("'" &amp; B$57 &amp; "'!E:E") = Tables!$A$55), 0)), "")</f>
        <v/>
      </c>
      <c r="C74" s="16" cm="1">
        <f t="array" aca="1" ref="C74" ca="1">IFERROR(INDEX(INDIRECT("'" &amp; C$57 &amp; "'!R:R"), MATCH(1, (INDIRECT("'"&amp; C$57 &amp; "'!F:F") =$A74) * (INDIRECT("'" &amp; C$57 &amp; "'!E:E") = Tables!$A$55), 0)), "")</f>
        <v>-189.47368421052627</v>
      </c>
      <c r="D74" s="16" cm="1">
        <f t="array" aca="1" ref="D74" ca="1">IFERROR(INDEX(INDIRECT("'" &amp; D$57 &amp; "'!R:R"), MATCH(1, (INDIRECT("'"&amp; D$57 &amp; "'!F:F") =$A74) * (INDIRECT("'" &amp; D$57 &amp; "'!E:E") = Tables!$A$55), 0)), "")</f>
        <v>90.716831683168309</v>
      </c>
      <c r="E74" s="16" cm="1">
        <f t="array" aca="1" ref="E74" ca="1">IFERROR(INDEX(INDIRECT("'" &amp; E$57 &amp; "'!R:R"), MATCH(1, (INDIRECT("'"&amp; E$57 &amp; "'!F:F") =$A74) * (INDIRECT("'" &amp; E$57 &amp; "'!E:E") = Tables!$A$55), 0)), "")</f>
        <v>88.162382835614849</v>
      </c>
      <c r="F74" s="16" cm="1">
        <f t="array" aca="1" ref="F74" ca="1">IFERROR(INDEX(INDIRECT("'" &amp; F$57 &amp; "'!R:R"), MATCH(1, (INDIRECT("'"&amp; F$57 &amp; "'!F:F") =$A74) * (INDIRECT("'" &amp; F$57 &amp; "'!E:E") = Tables!$A$55), 0)), "")</f>
        <v>63.967375473346941</v>
      </c>
      <c r="G74" s="16" cm="1">
        <f t="array" aca="1" ref="G74" ca="1">IFERROR(INDEX(INDIRECT("'" &amp; G$57 &amp; "'!R:R"), MATCH(1, (INDIRECT("'"&amp; G$57 &amp; "'!F:F") =$A74) * (INDIRECT("'" &amp; G$57 &amp; "'!E:E") = Tables!$A$55), 0)), "")</f>
        <v>1.9788918205804973</v>
      </c>
      <c r="H74" s="16" cm="1">
        <f t="array" aca="1" ref="H74" ca="1">IFERROR(INDEX(INDIRECT("'" &amp; H$57 &amp; "'!R:R"), MATCH(1, (INDIRECT("'"&amp; H$57 &amp; "'!F:F") =$A74) * (INDIRECT("'" &amp; H$57 &amp; "'!E:E") = Tables!$A$55), 0)), "")</f>
        <v>-57.177231647966728</v>
      </c>
      <c r="I74" s="16" cm="1">
        <f t="array" aca="1" ref="I74" ca="1">IFERROR(INDEX(INDIRECT("'" &amp; I$57 &amp; "'!R:R"), MATCH(1, (INDIRECT("'"&amp; I$57 &amp; "'!F:F") =$A74) * (INDIRECT("'" &amp; I$57 &amp; "'!E:E") = Tables!$A$55), 0)), "")</f>
        <v>15.005265005265001</v>
      </c>
      <c r="L74" s="6">
        <v>17</v>
      </c>
      <c r="M74" s="16" t="str" cm="1">
        <f t="array" aca="1" ref="M74" ca="1">IFERROR(INDEX(INDIRECT("'" &amp; M$57 &amp; "'!R:R"), MATCH(1, (INDIRECT("'"&amp; B$57 &amp; "'!F:F") =$L74) * (INDIRECT("'" &amp; B$57 &amp; "'!E:E") = Tables!$L$55), 0)), "")</f>
        <v/>
      </c>
      <c r="N74" s="16" cm="1">
        <f t="array" aca="1" ref="N74" ca="1">IFERROR(INDEX(INDIRECT("'" &amp; N$57 &amp; "'!R:R"), MATCH(1, (INDIRECT("'"&amp; C$57 &amp; "'!F:F") =$L74) * (INDIRECT("'" &amp; C$57 &amp; "'!E:E") = Tables!$L$55), 0)), "")</f>
        <v>-192.63157894736835</v>
      </c>
      <c r="O74" s="16" cm="1">
        <f t="array" aca="1" ref="O74" ca="1">IFERROR(INDEX(INDIRECT("'" &amp; O$57 &amp; "'!R:R"), MATCH(1, (INDIRECT("'"&amp; D$57 &amp; "'!F:F") =$L74) * (INDIRECT("'" &amp; D$57 &amp; "'!E:E") = Tables!$L$55), 0)), "")</f>
        <v>87.342574257425738</v>
      </c>
      <c r="P74" s="16" cm="1">
        <f t="array" aca="1" ref="P74" ca="1">IFERROR(INDEX(INDIRECT("'" &amp; P$57 &amp; "'!R:R"), MATCH(1, (INDIRECT("'"&amp; E$57 &amp; "'!F:F") =$L74) * (INDIRECT("'" &amp; E$57 &amp; "'!E:E") = Tables!$L$55), 0)), "")</f>
        <v>84.790097951375159</v>
      </c>
      <c r="Q74" s="16" cm="1">
        <f t="array" aca="1" ref="Q74" ca="1">IFERROR(INDEX(INDIRECT("'" &amp; Q$57 &amp; "'!R:R"), MATCH(1, (INDIRECT("'"&amp; F$57 &amp; "'!F:F") =$L74) * (INDIRECT("'" &amp; F$57 &amp; "'!E:E") = Tables!$L$55), 0)), "")</f>
        <v>30.585493737256041</v>
      </c>
      <c r="R74" s="16" cm="1">
        <f t="array" aca="1" ref="R74" ca="1">IFERROR(INDEX(INDIRECT("'" &amp; R$57 &amp; "'!R:R"), MATCH(1, (INDIRECT("'"&amp; G$57 &amp; "'!F:F") =$L74) * (INDIRECT("'" &amp; G$57 &amp; "'!E:E") = Tables!$L$55), 0)), "")</f>
        <v>-8.7401055408971029</v>
      </c>
      <c r="S74" s="16" cm="1">
        <f t="array" aca="1" ref="S74" ca="1">IFERROR(INDEX(INDIRECT("'" &amp; S$57 &amp; "'!R:R"), MATCH(1, (INDIRECT("'"&amp; H$57 &amp; "'!F:F") =$L74) * (INDIRECT("'" &amp; H$57 &amp; "'!E:E") = Tables!$L$55), 0)), "")</f>
        <v>-44.634170396882602</v>
      </c>
      <c r="T74" s="16" cm="1">
        <f t="array" aca="1" ref="T74" ca="1">IFERROR(INDEX(INDIRECT("'" &amp; T$57 &amp; "'!R:R"), MATCH(1, (INDIRECT("'"&amp; I$57 &amp; "'!F:F") =$L74) * (INDIRECT("'" &amp; I$57 &amp; "'!E:E") = Tables!$L$55), 0)), "")</f>
        <v>14.215514215514203</v>
      </c>
    </row>
    <row r="75" spans="1:20" x14ac:dyDescent="0.35">
      <c r="A75" s="6">
        <v>18</v>
      </c>
      <c r="B75" s="16" cm="1">
        <f t="array" aca="1" ref="B75" ca="1">IFERROR(INDEX(INDIRECT("'" &amp; B$57 &amp; "'!R:R"), MATCH(1, (INDIRECT("'"&amp; B$57 &amp; "'!F:F") =$A75) * (INDIRECT("'" &amp; B$57 &amp; "'!E:E") = Tables!$A$55), 0)), "")</f>
        <v>20.68965517241379</v>
      </c>
      <c r="C75" s="16" cm="1">
        <f t="array" aca="1" ref="C75" ca="1">IFERROR(INDEX(INDIRECT("'" &amp; C$57 &amp; "'!R:R"), MATCH(1, (INDIRECT("'"&amp; C$57 &amp; "'!F:F") =$A75) * (INDIRECT("'" &amp; C$57 &amp; "'!E:E") = Tables!$A$55), 0)), "")</f>
        <v>-1.9337016574585641</v>
      </c>
      <c r="D75" s="16" cm="1">
        <f t="array" aca="1" ref="D75" ca="1">IFERROR(INDEX(INDIRECT("'" &amp; D$57 &amp; "'!R:R"), MATCH(1, (INDIRECT("'"&amp; D$57 &amp; "'!F:F") =$A75) * (INDIRECT("'" &amp; D$57 &amp; "'!E:E") = Tables!$A$55), 0)), "")</f>
        <v>93.239106949945977</v>
      </c>
      <c r="E75" s="16" cm="1">
        <f t="array" aca="1" ref="E75" ca="1">IFERROR(INDEX(INDIRECT("'" &amp; E$57 &amp; "'!R:R"), MATCH(1, (INDIRECT("'"&amp; E$57 &amp; "'!F:F") =$A75) * (INDIRECT("'" &amp; E$57 &amp; "'!E:E") = Tables!$A$55), 0)), "")</f>
        <v>87.587817476952296</v>
      </c>
      <c r="F75" s="16" cm="1">
        <f t="array" aca="1" ref="F75" ca="1">IFERROR(INDEX(INDIRECT("'" &amp; F$57 &amp; "'!R:R"), MATCH(1, (INDIRECT("'"&amp; F$57 &amp; "'!F:F") =$A75) * (INDIRECT("'" &amp; F$57 &amp; "'!E:E") = Tables!$A$55), 0)), "")</f>
        <v>41.076047594412834</v>
      </c>
      <c r="G75" s="16" cm="1">
        <f t="array" aca="1" ref="G75" ca="1">IFERROR(INDEX(INDIRECT("'" &amp; G$57 &amp; "'!R:R"), MATCH(1, (INDIRECT("'"&amp; G$57 &amp; "'!F:F") =$A75) * (INDIRECT("'" &amp; G$57 &amp; "'!E:E") = Tables!$A$55), 0)), "")</f>
        <v>2.1980863718644938</v>
      </c>
      <c r="H75" s="16" cm="1">
        <f t="array" aca="1" ref="H75" ca="1">IFERROR(INDEX(INDIRECT("'" &amp; H$57 &amp; "'!R:R"), MATCH(1, (INDIRECT("'"&amp; H$57 &amp; "'!F:F") =$A75) * (INDIRECT("'" &amp; H$57 &amp; "'!E:E") = Tables!$A$55), 0)), "")</f>
        <v>-62.249274916660767</v>
      </c>
      <c r="I75" s="16" cm="1">
        <f t="array" aca="1" ref="I75" ca="1">IFERROR(INDEX(INDIRECT("'" &amp; I$57 &amp; "'!R:R"), MATCH(1, (INDIRECT("'"&amp; I$57 &amp; "'!F:F") =$A75) * (INDIRECT("'" &amp; I$57 &amp; "'!E:E") = Tables!$A$55), 0)), "")</f>
        <v>8.195819581958208</v>
      </c>
      <c r="L75" s="6">
        <v>18</v>
      </c>
      <c r="M75" s="16" cm="1">
        <f t="array" aca="1" ref="M75" ca="1">IFERROR(INDEX(INDIRECT("'" &amp; M$57 &amp; "'!R:R"), MATCH(1, (INDIRECT("'"&amp; B$57 &amp; "'!F:F") =$L75) * (INDIRECT("'" &amp; B$57 &amp; "'!E:E") = Tables!$L$55), 0)), "")</f>
        <v>48.275862068965516</v>
      </c>
      <c r="N75" s="16" cm="1">
        <f t="array" aca="1" ref="N75" ca="1">IFERROR(INDEX(INDIRECT("'" &amp; N$57 &amp; "'!R:R"), MATCH(1, (INDIRECT("'"&amp; C$57 &amp; "'!F:F") =$L75) * (INDIRECT("'" &amp; C$57 &amp; "'!E:E") = Tables!$L$55), 0)), "")</f>
        <v>-66.298342541436469</v>
      </c>
      <c r="O75" s="16" cm="1">
        <f t="array" aca="1" ref="O75" ca="1">IFERROR(INDEX(INDIRECT("'" &amp; O$57 &amp; "'!R:R"), MATCH(1, (INDIRECT("'"&amp; D$57 &amp; "'!F:F") =$L75) * (INDIRECT("'" &amp; D$57 &amp; "'!E:E") = Tables!$L$55), 0)), "")</f>
        <v>67.365862441483614</v>
      </c>
      <c r="P75" s="16" cm="1">
        <f t="array" aca="1" ref="P75" ca="1">IFERROR(INDEX(INDIRECT("'" &amp; P$57 &amp; "'!R:R"), MATCH(1, (INDIRECT("'"&amp; E$57 &amp; "'!F:F") =$L75) * (INDIRECT("'" &amp; E$57 &amp; "'!E:E") = Tables!$L$55), 0)), "")</f>
        <v>62.082399491204612</v>
      </c>
      <c r="Q75" s="16" cm="1">
        <f t="array" aca="1" ref="Q75" ca="1">IFERROR(INDEX(INDIRECT("'" &amp; Q$57 &amp; "'!R:R"), MATCH(1, (INDIRECT("'"&amp; F$57 &amp; "'!F:F") =$L75) * (INDIRECT("'" &amp; F$57 &amp; "'!E:E") = Tables!$L$55), 0)), "")</f>
        <v>1.9658561821003673</v>
      </c>
      <c r="R75" s="16" cm="1">
        <f t="array" aca="1" ref="R75" ca="1">IFERROR(INDEX(INDIRECT("'" &amp; R$57 &amp; "'!R:R"), MATCH(1, (INDIRECT("'"&amp; G$57 &amp; "'!F:F") =$L75) * (INDIRECT("'" &amp; G$57 &amp; "'!E:E") = Tables!$L$55), 0)), "")</f>
        <v>-2.5859839668994189</v>
      </c>
      <c r="S75" s="16" cm="1">
        <f t="array" aca="1" ref="S75" ca="1">IFERROR(INDEX(INDIRECT("'" &amp; S$57 &amp; "'!R:R"), MATCH(1, (INDIRECT("'"&amp; H$57 &amp; "'!F:F") =$L75) * (INDIRECT("'" &amp; H$57 &amp; "'!E:E") = Tables!$L$55), 0)), "")</f>
        <v>-3.6118772538209942</v>
      </c>
      <c r="T75" s="16" cm="1">
        <f t="array" aca="1" ref="T75" ca="1">IFERROR(INDEX(INDIRECT("'" &amp; T$57 &amp; "'!R:R"), MATCH(1, (INDIRECT("'"&amp; I$57 &amp; "'!F:F") =$L75) * (INDIRECT("'" &amp; I$57 &amp; "'!E:E") = Tables!$L$55), 0)), "")</f>
        <v>5.6563989732306812</v>
      </c>
    </row>
    <row r="80" spans="1:20" ht="18.5" x14ac:dyDescent="0.45">
      <c r="B80" t="s">
        <v>699</v>
      </c>
    </row>
    <row r="81" spans="1:16" x14ac:dyDescent="0.35">
      <c r="D81" s="168" t="s">
        <v>345</v>
      </c>
      <c r="E81" s="168"/>
      <c r="F81" s="168" t="s">
        <v>346</v>
      </c>
      <c r="G81" s="168"/>
      <c r="H81" s="167" t="s">
        <v>711</v>
      </c>
      <c r="I81" s="167"/>
    </row>
    <row r="82" spans="1:16" ht="58" x14ac:dyDescent="0.35">
      <c r="B82" s="154"/>
      <c r="C82" s="155" t="s">
        <v>697</v>
      </c>
      <c r="D82" s="155" t="s">
        <v>698</v>
      </c>
      <c r="E82" s="155" t="s">
        <v>473</v>
      </c>
      <c r="F82" s="155" t="s">
        <v>698</v>
      </c>
      <c r="G82" s="155" t="s">
        <v>473</v>
      </c>
      <c r="H82" s="155" t="s">
        <v>698</v>
      </c>
      <c r="I82" s="155" t="s">
        <v>701</v>
      </c>
    </row>
    <row r="83" spans="1:16" ht="16.5" x14ac:dyDescent="0.35">
      <c r="A83" s="172" t="s">
        <v>710</v>
      </c>
      <c r="B83" s="7" t="s">
        <v>702</v>
      </c>
      <c r="C83" s="149">
        <f ca="1">E$28</f>
        <v>0</v>
      </c>
      <c r="D83" s="149">
        <f ca="1">U$28</f>
        <v>0.43998366475041628</v>
      </c>
      <c r="E83" s="149">
        <f ca="1">E$38</f>
        <v>-76.538062905852755</v>
      </c>
      <c r="F83" s="149">
        <f ca="1">AK$28</f>
        <v>0.23582794933280277</v>
      </c>
      <c r="G83" s="149">
        <f ca="1">U$38</f>
        <v>23.233214177436526</v>
      </c>
      <c r="H83" s="149">
        <f ca="1">AVERAGE(D83,F83)</f>
        <v>0.33790580704160955</v>
      </c>
      <c r="I83" s="149">
        <f ca="1">AVERAGE(E83,G83)</f>
        <v>-26.652424364208116</v>
      </c>
      <c r="P83" s="154" t="s">
        <v>689</v>
      </c>
    </row>
    <row r="84" spans="1:16" ht="16.5" x14ac:dyDescent="0.35">
      <c r="A84" s="172"/>
      <c r="B84" s="7" t="s">
        <v>703</v>
      </c>
      <c r="C84" s="149">
        <f ca="1">F$28</f>
        <v>4.4403330249768731E-2</v>
      </c>
      <c r="D84" s="149">
        <f ca="1">V$28</f>
        <v>5.8741905642923226E-2</v>
      </c>
      <c r="E84" s="149">
        <f ca="1">F$38</f>
        <v>3.2773695602642854</v>
      </c>
      <c r="F84" s="149">
        <f ca="1">AL$28</f>
        <v>0.16512488436632747</v>
      </c>
      <c r="G84" s="149">
        <f ca="1">V$38</f>
        <v>-221.78137104123948</v>
      </c>
      <c r="H84" s="149">
        <f t="shared" ref="H84:H92" ca="1" si="55">AVERAGE(D84,F84)</f>
        <v>0.11193339500462535</v>
      </c>
      <c r="I84" s="149">
        <f t="shared" ref="I84:I92" ca="1" si="56">AVERAGE(E84,G84)</f>
        <v>-109.2520007404876</v>
      </c>
      <c r="P84" s="154" t="s">
        <v>690</v>
      </c>
    </row>
    <row r="85" spans="1:16" ht="16.5" x14ac:dyDescent="0.35">
      <c r="A85" s="172"/>
      <c r="B85" s="7" t="s">
        <v>704</v>
      </c>
      <c r="C85" s="149">
        <f ca="1">G$28</f>
        <v>2.3972629521016615</v>
      </c>
      <c r="D85" s="149">
        <f ca="1">W$28</f>
        <v>8.6412512218963844E-2</v>
      </c>
      <c r="E85" s="149">
        <f ca="1">G$38</f>
        <v>96.067923859441009</v>
      </c>
      <c r="F85" s="149">
        <f ca="1">AM$28</f>
        <v>0.96344086021505382</v>
      </c>
      <c r="G85" s="149">
        <f ca="1">W$38</f>
        <v>69.264075970974758</v>
      </c>
      <c r="H85" s="149">
        <f t="shared" ca="1" si="55"/>
        <v>0.52492668621700878</v>
      </c>
      <c r="I85" s="149">
        <f t="shared" ca="1" si="56"/>
        <v>82.665999915207891</v>
      </c>
      <c r="P85" s="154" t="s">
        <v>691</v>
      </c>
    </row>
    <row r="86" spans="1:16" ht="16.5" x14ac:dyDescent="0.35">
      <c r="A86" s="172"/>
      <c r="B86" s="7" t="s">
        <v>705</v>
      </c>
      <c r="C86" s="149">
        <f ca="1">H$28</f>
        <v>2.7216552525675235</v>
      </c>
      <c r="D86" s="149">
        <f ca="1">X$28</f>
        <v>0.58513808261230338</v>
      </c>
      <c r="E86" s="149">
        <f ca="1">H$38</f>
        <v>79.488765746499212</v>
      </c>
      <c r="F86" s="149">
        <f ca="1">AN$28</f>
        <v>1.3643936939141841</v>
      </c>
      <c r="G86" s="149">
        <f ca="1">X$38</f>
        <v>75.573921303994183</v>
      </c>
      <c r="H86" s="149">
        <f t="shared" ca="1" si="55"/>
        <v>0.97476588826324373</v>
      </c>
      <c r="I86" s="149">
        <f t="shared" ca="1" si="56"/>
        <v>77.531343525246697</v>
      </c>
      <c r="P86" s="154" t="s">
        <v>692</v>
      </c>
    </row>
    <row r="87" spans="1:16" x14ac:dyDescent="0.35">
      <c r="A87" s="172"/>
      <c r="B87" s="7" t="s">
        <v>694</v>
      </c>
      <c r="C87" s="149">
        <f ca="1">I$28</f>
        <v>1.1790790162218734</v>
      </c>
      <c r="D87" s="149">
        <f ca="1">Y$28</f>
        <v>0.12770975056689343</v>
      </c>
      <c r="E87" s="149">
        <f ca="1">I$38</f>
        <v>82.658824386304872</v>
      </c>
      <c r="F87" s="149">
        <f ca="1">AO$28</f>
        <v>0.52976800976800975</v>
      </c>
      <c r="G87" s="149">
        <f ca="1">Y$38</f>
        <v>19.120812830576156</v>
      </c>
      <c r="H87" s="149">
        <f t="shared" ca="1" si="55"/>
        <v>0.32873888016745156</v>
      </c>
      <c r="I87" s="149">
        <f t="shared" ca="1" si="56"/>
        <v>50.889818608440514</v>
      </c>
      <c r="P87" s="154" t="s">
        <v>693</v>
      </c>
    </row>
    <row r="88" spans="1:16" x14ac:dyDescent="0.35">
      <c r="A88" s="172"/>
      <c r="B88" s="7" t="s">
        <v>695</v>
      </c>
      <c r="C88" s="149">
        <f ca="1">J$28</f>
        <v>27.661904761904751</v>
      </c>
      <c r="D88" s="149">
        <f ca="1">Z$28</f>
        <v>22.780952380952371</v>
      </c>
      <c r="E88" s="149">
        <f ca="1">J$38</f>
        <v>10.312587980035071</v>
      </c>
      <c r="F88" s="149">
        <f ca="1">AP$28</f>
        <v>36.73333333333332</v>
      </c>
      <c r="G88" s="149">
        <f ca="1">Z$38</f>
        <v>-108.13319051942339</v>
      </c>
      <c r="H88" s="149">
        <f t="shared" ca="1" si="55"/>
        <v>29.757142857142846</v>
      </c>
      <c r="I88" s="149">
        <f t="shared" ca="1" si="56"/>
        <v>-48.910301269694159</v>
      </c>
      <c r="P88" s="154" t="s">
        <v>694</v>
      </c>
    </row>
    <row r="89" spans="1:16" ht="16.5" x14ac:dyDescent="0.35">
      <c r="A89" s="172"/>
      <c r="B89" s="7" t="s">
        <v>706</v>
      </c>
      <c r="C89" s="149">
        <f ca="1">K$28</f>
        <v>155.22006418380965</v>
      </c>
      <c r="D89" s="149">
        <f ca="1">AA$28</f>
        <v>227.95119366595782</v>
      </c>
      <c r="E89" s="149">
        <f ca="1">K$38</f>
        <v>-32.670382437630884</v>
      </c>
      <c r="F89" s="149">
        <f ca="1">AQ$28</f>
        <v>166.75420168067228</v>
      </c>
      <c r="G89" s="149">
        <f ca="1">AA$38</f>
        <v>-30.698862442085417</v>
      </c>
      <c r="H89" s="149">
        <f t="shared" ca="1" si="55"/>
        <v>197.35269767331505</v>
      </c>
      <c r="I89" s="149">
        <f t="shared" ca="1" si="56"/>
        <v>-31.684622439858153</v>
      </c>
      <c r="P89" s="154" t="s">
        <v>712</v>
      </c>
    </row>
    <row r="90" spans="1:16" x14ac:dyDescent="0.35">
      <c r="A90" s="172"/>
      <c r="B90" s="7" t="s">
        <v>322</v>
      </c>
      <c r="C90" s="149">
        <f ca="1">L$28</f>
        <v>7.7114285714285717</v>
      </c>
      <c r="D90" s="149">
        <f ca="1">AB$28</f>
        <v>6.9742857142857151</v>
      </c>
      <c r="E90" s="149">
        <f ca="1">L$38</f>
        <v>9.6508252326291792</v>
      </c>
      <c r="F90" s="149">
        <f ca="1">AR$28</f>
        <v>6.9450000000000003</v>
      </c>
      <c r="G90" s="149">
        <f ca="1">AB$38</f>
        <v>11.074378876172588</v>
      </c>
      <c r="H90" s="149">
        <f t="shared" ca="1" si="55"/>
        <v>6.9596428571428577</v>
      </c>
      <c r="I90" s="149">
        <f t="shared" ca="1" si="56"/>
        <v>10.362602054400885</v>
      </c>
      <c r="P90" s="154" t="s">
        <v>695</v>
      </c>
    </row>
    <row r="91" spans="1:16" x14ac:dyDescent="0.35">
      <c r="A91" s="172"/>
      <c r="B91" s="7" t="s">
        <v>707</v>
      </c>
      <c r="C91" s="149">
        <f ca="1">M$28</f>
        <v>2.2793739315175352</v>
      </c>
      <c r="D91" s="149">
        <f ca="1">AC$28</f>
        <v>1.4540656276452721</v>
      </c>
      <c r="E91" s="149">
        <f ca="1">M$38</f>
        <v>39.6978422650864</v>
      </c>
      <c r="F91" s="149">
        <f ca="1">AS$28</f>
        <v>1.3470431044498665</v>
      </c>
      <c r="G91" s="149">
        <f ca="1">AC$38</f>
        <v>15.531085654018691</v>
      </c>
      <c r="H91" s="149">
        <f t="shared" ca="1" si="55"/>
        <v>1.4005543660475692</v>
      </c>
      <c r="I91" s="149">
        <f t="shared" ca="1" si="56"/>
        <v>27.614463959552545</v>
      </c>
      <c r="P91" s="154" t="s">
        <v>23</v>
      </c>
    </row>
    <row r="92" spans="1:16" x14ac:dyDescent="0.35">
      <c r="A92" s="172"/>
      <c r="B92" s="7" t="s">
        <v>708</v>
      </c>
      <c r="C92" s="149">
        <f ca="1">N$28</f>
        <v>107.02835840766875</v>
      </c>
      <c r="D92" s="149">
        <f ca="1">AD$28</f>
        <v>43.883637331913192</v>
      </c>
      <c r="E92" s="149">
        <f ca="1">N$38</f>
        <v>42.22040119566681</v>
      </c>
      <c r="F92" s="149">
        <f ca="1">AT$28</f>
        <v>83.718546132339242</v>
      </c>
      <c r="G92" s="149">
        <f ca="1">AD$38</f>
        <v>47.611071372131128</v>
      </c>
      <c r="H92" s="149">
        <f t="shared" ca="1" si="55"/>
        <v>63.801091732126217</v>
      </c>
      <c r="I92" s="149">
        <f t="shared" ca="1" si="56"/>
        <v>44.915736283898966</v>
      </c>
      <c r="P92" s="154" t="s">
        <v>322</v>
      </c>
    </row>
    <row r="93" spans="1:16" ht="16.5" x14ac:dyDescent="0.35">
      <c r="A93" s="172"/>
      <c r="B93" s="7" t="s">
        <v>709</v>
      </c>
      <c r="C93" s="149">
        <f ca="1">O$28</f>
        <v>0</v>
      </c>
      <c r="D93" s="149">
        <f ca="1">AE$28</f>
        <v>0</v>
      </c>
      <c r="E93" s="149">
        <f ca="1">O$38</f>
        <v>0</v>
      </c>
      <c r="F93" s="149">
        <f ca="1">AU$28</f>
        <v>0</v>
      </c>
      <c r="G93" s="149">
        <f ca="1">AE$38</f>
        <v>0</v>
      </c>
      <c r="H93" s="149">
        <f t="shared" ref="H93" ca="1" si="57">AVERAGE(D93,F93)</f>
        <v>0</v>
      </c>
      <c r="I93" s="149">
        <f t="shared" ref="I93" ca="1" si="58">AVERAGE(E93,G93)</f>
        <v>0</v>
      </c>
      <c r="P93" s="154" t="s">
        <v>696</v>
      </c>
    </row>
    <row r="97" spans="1:13" x14ac:dyDescent="0.35">
      <c r="C97" s="147" t="s">
        <v>344</v>
      </c>
      <c r="D97" s="168" t="s">
        <v>345</v>
      </c>
      <c r="E97" s="168"/>
      <c r="F97" s="168" t="s">
        <v>346</v>
      </c>
      <c r="G97" s="168"/>
      <c r="H97" s="167" t="s">
        <v>711</v>
      </c>
      <c r="I97" s="167"/>
    </row>
    <row r="98" spans="1:13" ht="58" x14ac:dyDescent="0.35">
      <c r="A98" s="170"/>
      <c r="B98" s="171"/>
      <c r="C98" s="155" t="s">
        <v>697</v>
      </c>
      <c r="D98" s="155" t="s">
        <v>698</v>
      </c>
      <c r="E98" s="155" t="s">
        <v>473</v>
      </c>
      <c r="F98" s="155" t="s">
        <v>698</v>
      </c>
      <c r="G98" s="155" t="s">
        <v>473</v>
      </c>
      <c r="H98" s="155" t="s">
        <v>698</v>
      </c>
      <c r="I98" s="155" t="s">
        <v>701</v>
      </c>
    </row>
    <row r="99" spans="1:13" x14ac:dyDescent="0.35">
      <c r="A99" s="169" t="s">
        <v>717</v>
      </c>
      <c r="B99" s="7" t="s">
        <v>702</v>
      </c>
      <c r="C99" s="149">
        <f ca="1">E$34</f>
        <v>0.17865358791815508</v>
      </c>
      <c r="D99" s="149">
        <f ca="1">U$34</f>
        <v>0.30080320738070782</v>
      </c>
      <c r="E99" s="149">
        <f ca="1">E$44</f>
        <v>-150.69773419636033</v>
      </c>
      <c r="F99" s="149">
        <f ca="1">AK$34</f>
        <v>0.13061293947890626</v>
      </c>
      <c r="G99" s="149">
        <f ca="1">U$44</f>
        <v>-58.61635295152292</v>
      </c>
      <c r="H99" s="149">
        <f ca="1">AVERAGE(D99,F99)</f>
        <v>0.21570807342980702</v>
      </c>
      <c r="I99" s="149">
        <f ca="1">AVERAGE(E99,G99)</f>
        <v>-104.65704357394162</v>
      </c>
      <c r="L99" s="1"/>
      <c r="M99" s="1"/>
    </row>
    <row r="100" spans="1:13" x14ac:dyDescent="0.35">
      <c r="A100" s="169"/>
      <c r="B100" s="7" t="s">
        <v>703</v>
      </c>
      <c r="C100" s="149">
        <f ca="1">F$34</f>
        <v>6.1739658230544482E-2</v>
      </c>
      <c r="D100" s="149">
        <f ca="1">V$34</f>
        <v>0.10909281182719494</v>
      </c>
      <c r="E100" s="149">
        <f ca="1">F$44</f>
        <v>-121.12709246721617</v>
      </c>
      <c r="F100" s="149">
        <f ca="1">AL$34</f>
        <v>0.22305705100918552</v>
      </c>
      <c r="G100" s="149">
        <f ca="1">V$44</f>
        <v>-191.78314181249729</v>
      </c>
      <c r="H100" s="149">
        <f t="shared" ref="H100:H109" ca="1" si="59">AVERAGE(D100,F100)</f>
        <v>0.16607493141819024</v>
      </c>
      <c r="I100" s="149">
        <f t="shared" ref="I100:I109" ca="1" si="60">AVERAGE(E100,G100)</f>
        <v>-156.45511713985672</v>
      </c>
    </row>
    <row r="101" spans="1:13" x14ac:dyDescent="0.35">
      <c r="A101" s="169"/>
      <c r="B101" s="7" t="s">
        <v>704</v>
      </c>
      <c r="C101" s="149">
        <f ca="1">G$34</f>
        <v>2.5508854404945485</v>
      </c>
      <c r="D101" s="149">
        <f ca="1">W$34</f>
        <v>0.29587050253757663</v>
      </c>
      <c r="E101" s="149">
        <f ca="1">G$44</f>
        <v>85.333950696970689</v>
      </c>
      <c r="F101" s="149">
        <f ca="1">AM$34</f>
        <v>1.2778452051944826</v>
      </c>
      <c r="G101" s="149">
        <f ca="1">W$44</f>
        <v>61.961190929142596</v>
      </c>
      <c r="H101" s="149">
        <f t="shared" ca="1" si="59"/>
        <v>0.78685785386602958</v>
      </c>
      <c r="I101" s="149">
        <f t="shared" ca="1" si="60"/>
        <v>73.647570813056646</v>
      </c>
    </row>
    <row r="102" spans="1:13" x14ac:dyDescent="0.35">
      <c r="A102" s="169"/>
      <c r="B102" s="7" t="s">
        <v>705</v>
      </c>
      <c r="C102" s="149">
        <f ca="1">H$34</f>
        <v>2.8379435150125976</v>
      </c>
      <c r="D102" s="149">
        <f ca="1">X$34</f>
        <v>0.70576652174547938</v>
      </c>
      <c r="E102" s="149">
        <f ca="1">H$44</f>
        <v>70.153842088606922</v>
      </c>
      <c r="F102" s="149">
        <f ca="1">AN$34</f>
        <v>1.6315151956825744</v>
      </c>
      <c r="G102" s="149">
        <f ca="1">X$44</f>
        <v>54.591970925605636</v>
      </c>
      <c r="H102" s="149">
        <f t="shared" ca="1" si="59"/>
        <v>1.1686408587140269</v>
      </c>
      <c r="I102" s="149">
        <f t="shared" ca="1" si="60"/>
        <v>62.372906507106279</v>
      </c>
    </row>
    <row r="103" spans="1:13" x14ac:dyDescent="0.35">
      <c r="A103" s="169"/>
      <c r="B103" s="7" t="s">
        <v>694</v>
      </c>
      <c r="C103" s="149">
        <f ca="1">I$34</f>
        <v>1.0046460065507685</v>
      </c>
      <c r="D103" s="149">
        <f ca="1">Y$34</f>
        <v>0.47959125530554103</v>
      </c>
      <c r="E103" s="149">
        <f ca="1">I$44</f>
        <v>33.321102741924484</v>
      </c>
      <c r="F103" s="149">
        <f ca="1">AO$34</f>
        <v>0.69908076050933199</v>
      </c>
      <c r="G103" s="149">
        <f ca="1">Y$44</f>
        <v>-35.170763126089199</v>
      </c>
      <c r="H103" s="149">
        <f t="shared" ca="1" si="59"/>
        <v>0.58933600790743657</v>
      </c>
      <c r="I103" s="149">
        <f t="shared" ca="1" si="60"/>
        <v>-0.92483019208235717</v>
      </c>
    </row>
    <row r="104" spans="1:13" x14ac:dyDescent="0.35">
      <c r="A104" s="169"/>
      <c r="B104" s="7" t="s">
        <v>695</v>
      </c>
      <c r="C104" s="149">
        <f ca="1">J$34</f>
        <v>32.552116402116383</v>
      </c>
      <c r="D104" s="149">
        <f ca="1">Z$34</f>
        <v>27.608465608465593</v>
      </c>
      <c r="E104" s="149">
        <f ca="1">J$44</f>
        <v>13.164372970285108</v>
      </c>
      <c r="F104" s="149">
        <f ca="1">AP$34</f>
        <v>33.521693121693104</v>
      </c>
      <c r="G104" s="149">
        <f ca="1">Z$44</f>
        <v>-21.888841849487562</v>
      </c>
      <c r="H104" s="149">
        <f t="shared" ca="1" si="59"/>
        <v>30.565079365079349</v>
      </c>
      <c r="I104" s="149">
        <f t="shared" ca="1" si="60"/>
        <v>-4.3622344396012274</v>
      </c>
    </row>
    <row r="105" spans="1:13" x14ac:dyDescent="0.35">
      <c r="A105" s="169"/>
      <c r="B105" s="7" t="s">
        <v>706</v>
      </c>
      <c r="C105" s="149">
        <f ca="1">K$34</f>
        <v>123.45768225612893</v>
      </c>
      <c r="D105" s="149">
        <f ca="1">AA$34</f>
        <v>152.80061744796836</v>
      </c>
      <c r="E105" s="149">
        <f ca="1">K$44</f>
        <v>-20.355186713242308</v>
      </c>
      <c r="F105" s="149">
        <f ca="1">AQ$34</f>
        <v>124.10297542461012</v>
      </c>
      <c r="G105" s="149">
        <f ca="1">AA$44</f>
        <v>-17.461779368305759</v>
      </c>
      <c r="H105" s="149">
        <f t="shared" ca="1" si="59"/>
        <v>138.45179643628924</v>
      </c>
      <c r="I105" s="149">
        <f t="shared" ca="1" si="60"/>
        <v>-18.908483040774033</v>
      </c>
    </row>
    <row r="106" spans="1:13" x14ac:dyDescent="0.35">
      <c r="A106" s="169"/>
      <c r="B106" s="7" t="s">
        <v>322</v>
      </c>
      <c r="C106" s="149">
        <f ca="1">L$34</f>
        <v>7.8094444444444449</v>
      </c>
      <c r="D106" s="149">
        <f ca="1">AB$34</f>
        <v>7.1967460317460317</v>
      </c>
      <c r="E106" s="149">
        <f ca="1">L$44</f>
        <v>7.7551073084191087</v>
      </c>
      <c r="F106" s="149">
        <f ca="1">AR$34</f>
        <v>7.2508333333333335</v>
      </c>
      <c r="G106" s="149">
        <f ca="1">AB$44</f>
        <v>7.3940346848212286</v>
      </c>
      <c r="H106" s="149">
        <f t="shared" ca="1" si="59"/>
        <v>7.2237896825396826</v>
      </c>
      <c r="I106" s="149">
        <f t="shared" ca="1" si="60"/>
        <v>7.5745709966201691</v>
      </c>
    </row>
    <row r="107" spans="1:13" x14ac:dyDescent="0.35">
      <c r="A107" s="169"/>
      <c r="B107" s="7" t="s">
        <v>707</v>
      </c>
      <c r="C107" s="149">
        <f ca="1">M$34</f>
        <v>1.7700740340272729</v>
      </c>
      <c r="D107" s="149">
        <f ca="1">AC$34</f>
        <v>1.2365920402081818</v>
      </c>
      <c r="E107" s="149">
        <f ca="1">M$44</f>
        <v>24.559801671261976</v>
      </c>
      <c r="F107" s="149">
        <f ca="1">AS$34</f>
        <v>1.2924000807191482</v>
      </c>
      <c r="G107" s="149">
        <f ca="1">AC$44</f>
        <v>-12.463542145136048</v>
      </c>
      <c r="H107" s="149">
        <f t="shared" ca="1" si="59"/>
        <v>1.264496060463665</v>
      </c>
      <c r="I107" s="149">
        <f t="shared" ca="1" si="60"/>
        <v>6.0481297630629642</v>
      </c>
    </row>
    <row r="108" spans="1:13" x14ac:dyDescent="0.35">
      <c r="A108" s="169"/>
      <c r="B108" s="7" t="s">
        <v>708</v>
      </c>
      <c r="C108" s="149">
        <f ca="1">N$34</f>
        <v>114.96545746406252</v>
      </c>
      <c r="D108" s="149">
        <f ca="1">AD$34</f>
        <v>86.431703204765213</v>
      </c>
      <c r="E108" s="149">
        <f ca="1">N$44</f>
        <v>22.053505959967637</v>
      </c>
      <c r="F108" s="149">
        <f ca="1">AT$34</f>
        <v>102.48151308303481</v>
      </c>
      <c r="G108" s="149">
        <f ca="1">AD$44</f>
        <v>29.563725396697038</v>
      </c>
      <c r="H108" s="149">
        <f t="shared" ca="1" si="59"/>
        <v>94.456608143900013</v>
      </c>
      <c r="I108" s="149">
        <f t="shared" ca="1" si="60"/>
        <v>25.808615678332337</v>
      </c>
    </row>
    <row r="109" spans="1:13" x14ac:dyDescent="0.35">
      <c r="A109" s="169"/>
      <c r="B109" s="7" t="s">
        <v>709</v>
      </c>
      <c r="C109" s="149">
        <f ca="1">O$34</f>
        <v>1.655793650793651</v>
      </c>
      <c r="D109" s="149">
        <f ca="1">AE$34</f>
        <v>0.261031746031746</v>
      </c>
      <c r="E109" s="149">
        <f ca="1">O$44</f>
        <v>13.579761836743337</v>
      </c>
      <c r="F109" s="149">
        <f ca="1">AU$34</f>
        <v>0.34936507936507938</v>
      </c>
      <c r="G109" s="149">
        <f ca="1">AE$44</f>
        <v>13.753890743188558</v>
      </c>
      <c r="H109" s="149">
        <f t="shared" ca="1" si="59"/>
        <v>0.30519841269841269</v>
      </c>
      <c r="I109" s="149">
        <f t="shared" ca="1" si="60"/>
        <v>13.666826289965947</v>
      </c>
    </row>
  </sheetData>
  <mergeCells count="28">
    <mergeCell ref="A99:A109"/>
    <mergeCell ref="A98:B98"/>
    <mergeCell ref="D81:E81"/>
    <mergeCell ref="F81:G81"/>
    <mergeCell ref="A83:A93"/>
    <mergeCell ref="H81:I81"/>
    <mergeCell ref="D97:E97"/>
    <mergeCell ref="F97:G97"/>
    <mergeCell ref="H97:I97"/>
    <mergeCell ref="BU36:BY36"/>
    <mergeCell ref="CC36:CG36"/>
    <mergeCell ref="A56:I56"/>
    <mergeCell ref="L56:T56"/>
    <mergeCell ref="J46:L46"/>
    <mergeCell ref="A46:G46"/>
    <mergeCell ref="N46:S46"/>
    <mergeCell ref="U46:AA46"/>
    <mergeCell ref="AE46:AJ46"/>
    <mergeCell ref="AG36:AR36"/>
    <mergeCell ref="A26:L26"/>
    <mergeCell ref="A36:L36"/>
    <mergeCell ref="A5:I5"/>
    <mergeCell ref="BG36:BI36"/>
    <mergeCell ref="BN36:BQ36"/>
    <mergeCell ref="Q26:AB26"/>
    <mergeCell ref="AG26:AR26"/>
    <mergeCell ref="AW26:BH26"/>
    <mergeCell ref="Q36:AB36"/>
  </mergeCells>
  <hyperlinks>
    <hyperlink ref="B1" location="'Organized Data'!A1" display="Organized Data" xr:uid="{F3CFE801-C2C4-4DC7-BB74-9F4D0EEE136E}"/>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01C2-4839-416C-95ED-16BC73A49F6D}">
  <sheetPr>
    <tabColor rgb="FFFFFF00"/>
  </sheetPr>
  <dimension ref="A1:CG110"/>
  <sheetViews>
    <sheetView topLeftCell="AA19" zoomScale="75" zoomScaleNormal="75" workbookViewId="0">
      <selection activeCell="N101" sqref="N101"/>
    </sheetView>
  </sheetViews>
  <sheetFormatPr defaultColWidth="11" defaultRowHeight="15.5" x14ac:dyDescent="0.35"/>
  <cols>
    <col min="1" max="1" width="8" bestFit="1" customWidth="1"/>
    <col min="2" max="2" width="21.75" bestFit="1" customWidth="1"/>
    <col min="3" max="4" width="9" bestFit="1" customWidth="1"/>
    <col min="5" max="5" width="9.83203125" customWidth="1"/>
    <col min="6" max="6" width="7.9140625" customWidth="1"/>
    <col min="7" max="7" width="8.33203125" customWidth="1"/>
    <col min="8" max="8" width="9.4140625" bestFit="1" customWidth="1"/>
    <col min="9" max="9" width="7.1640625" bestFit="1" customWidth="1"/>
    <col min="10" max="10" width="9.83203125" bestFit="1" customWidth="1"/>
    <col min="11" max="11" width="8.5" customWidth="1"/>
    <col min="12" max="12" width="8.5" bestFit="1" customWidth="1"/>
    <col min="15" max="15" width="7.83203125" customWidth="1"/>
    <col min="16" max="16" width="9" bestFit="1" customWidth="1"/>
    <col min="18" max="19" width="7.1640625" bestFit="1" customWidth="1"/>
    <col min="20" max="20" width="6.08203125" bestFit="1" customWidth="1"/>
    <col min="21" max="21" width="8.4140625" customWidth="1"/>
    <col min="22" max="22" width="7.25" customWidth="1"/>
    <col min="23" max="23" width="7.25" bestFit="1" customWidth="1"/>
    <col min="24" max="24" width="8.9140625" customWidth="1"/>
    <col min="25" max="25" width="13.25" customWidth="1"/>
  </cols>
  <sheetData>
    <row r="1" spans="1:45" x14ac:dyDescent="0.35">
      <c r="A1" t="s">
        <v>537</v>
      </c>
      <c r="B1" s="55" t="s">
        <v>469</v>
      </c>
    </row>
    <row r="2" spans="1:45" x14ac:dyDescent="0.35">
      <c r="Y2" s="118"/>
    </row>
    <row r="3" spans="1:45" ht="23.5" x14ac:dyDescent="0.55000000000000004">
      <c r="A3" s="38" t="s">
        <v>526</v>
      </c>
      <c r="P3" s="38"/>
    </row>
    <row r="4" spans="1:45" x14ac:dyDescent="0.35">
      <c r="A4" t="s">
        <v>379</v>
      </c>
      <c r="Q4" t="s">
        <v>381</v>
      </c>
      <c r="AF4" t="s">
        <v>380</v>
      </c>
    </row>
    <row r="5" spans="1:45" x14ac:dyDescent="0.35">
      <c r="A5" s="158" t="s">
        <v>548</v>
      </c>
      <c r="B5" s="159"/>
      <c r="C5" s="159"/>
      <c r="D5" s="159"/>
      <c r="E5" s="159"/>
      <c r="F5" s="159"/>
      <c r="G5" s="159"/>
      <c r="H5" s="159"/>
      <c r="I5" s="159"/>
      <c r="J5" s="160"/>
      <c r="K5" t="s">
        <v>596</v>
      </c>
      <c r="L5" t="s">
        <v>602</v>
      </c>
      <c r="M5" t="s">
        <v>603</v>
      </c>
      <c r="N5" t="s">
        <v>602</v>
      </c>
      <c r="O5" t="s">
        <v>603</v>
      </c>
      <c r="Q5" s="158" t="s">
        <v>549</v>
      </c>
      <c r="R5" s="159"/>
      <c r="S5" s="159"/>
      <c r="T5" s="159"/>
      <c r="U5" s="159"/>
      <c r="V5" s="159"/>
      <c r="W5" s="159"/>
      <c r="X5" s="159"/>
      <c r="Y5" s="159"/>
      <c r="Z5" s="160"/>
      <c r="AA5" t="s">
        <v>597</v>
      </c>
      <c r="AB5" t="s">
        <v>602</v>
      </c>
      <c r="AC5" t="s">
        <v>603</v>
      </c>
      <c r="AF5" s="96" t="s">
        <v>550</v>
      </c>
      <c r="AG5" s="97"/>
      <c r="AH5" s="97"/>
      <c r="AI5" s="97"/>
      <c r="AJ5" s="97"/>
      <c r="AK5" s="97"/>
      <c r="AL5" s="97"/>
      <c r="AM5" s="97"/>
      <c r="AN5" s="98"/>
      <c r="AO5" t="s">
        <v>597</v>
      </c>
      <c r="AP5" t="s">
        <v>602</v>
      </c>
      <c r="AQ5" t="s">
        <v>603</v>
      </c>
    </row>
    <row r="6" spans="1:45" ht="29" x14ac:dyDescent="0.35">
      <c r="A6" s="5" t="s">
        <v>10</v>
      </c>
      <c r="B6" s="7" t="s">
        <v>17</v>
      </c>
      <c r="C6" s="7" t="s">
        <v>18</v>
      </c>
      <c r="D6" s="7" t="s">
        <v>19</v>
      </c>
      <c r="E6" s="7" t="s">
        <v>319</v>
      </c>
      <c r="F6" s="156" t="s">
        <v>719</v>
      </c>
      <c r="G6" s="7" t="s">
        <v>479</v>
      </c>
      <c r="H6" s="7" t="s">
        <v>321</v>
      </c>
      <c r="I6" s="7" t="s">
        <v>531</v>
      </c>
      <c r="J6" s="102" t="s">
        <v>322</v>
      </c>
      <c r="K6" s="104" t="s">
        <v>661</v>
      </c>
      <c r="L6" s="104" t="s">
        <v>600</v>
      </c>
      <c r="M6" s="104" t="s">
        <v>600</v>
      </c>
      <c r="N6" s="104" t="s">
        <v>601</v>
      </c>
      <c r="O6" s="104" t="s">
        <v>601</v>
      </c>
      <c r="Q6" s="5" t="s">
        <v>10</v>
      </c>
      <c r="R6" s="7" t="s">
        <v>17</v>
      </c>
      <c r="S6" s="7" t="s">
        <v>18</v>
      </c>
      <c r="T6" s="7" t="s">
        <v>19</v>
      </c>
      <c r="U6" s="7" t="s">
        <v>319</v>
      </c>
      <c r="V6" s="156" t="s">
        <v>719</v>
      </c>
      <c r="W6" s="7" t="s">
        <v>479</v>
      </c>
      <c r="X6" s="7" t="s">
        <v>321</v>
      </c>
      <c r="Y6" s="102" t="s">
        <v>531</v>
      </c>
      <c r="Z6" s="102" t="s">
        <v>322</v>
      </c>
      <c r="AA6" s="104" t="s">
        <v>661</v>
      </c>
      <c r="AB6" s="104" t="s">
        <v>579</v>
      </c>
      <c r="AC6" s="104" t="s">
        <v>579</v>
      </c>
      <c r="AD6" s="152" t="s">
        <v>718</v>
      </c>
      <c r="AF6" s="5" t="s">
        <v>10</v>
      </c>
      <c r="AG6" s="7" t="s">
        <v>17</v>
      </c>
      <c r="AH6" s="7" t="s">
        <v>18</v>
      </c>
      <c r="AI6" s="7" t="s">
        <v>19</v>
      </c>
      <c r="AJ6" s="7" t="s">
        <v>319</v>
      </c>
      <c r="AK6" s="156" t="s">
        <v>719</v>
      </c>
      <c r="AL6" s="7" t="s">
        <v>479</v>
      </c>
      <c r="AM6" s="7" t="s">
        <v>321</v>
      </c>
      <c r="AN6" s="7" t="s">
        <v>531</v>
      </c>
      <c r="AO6" s="102" t="s">
        <v>322</v>
      </c>
      <c r="AP6" s="104" t="s">
        <v>661</v>
      </c>
      <c r="AQ6" s="104" t="s">
        <v>579</v>
      </c>
      <c r="AR6" s="104" t="s">
        <v>579</v>
      </c>
      <c r="AS6" s="152" t="s">
        <v>718</v>
      </c>
    </row>
    <row r="7" spans="1:45" x14ac:dyDescent="0.35">
      <c r="A7" s="6">
        <v>1</v>
      </c>
      <c r="B7" s="9" cm="1">
        <f t="array" aca="1" ref="B7" ca="1">IFERROR(INDEX(INDIRECT("'" &amp; B$6 &amp; "'!O:O"), MATCH(1, (INDIRECT("'"&amp; B$6 &amp; "'!F:F") =$L58) * (INDIRECT("'" &amp; B$6 &amp; "'!E:E") = Tables_TN!$A$4), 0)), "")</f>
        <v>0.37677183356195698</v>
      </c>
      <c r="C7" s="9" cm="1">
        <f t="array" aca="1" ref="C7" ca="1">IFERROR(INDEX(INDIRECT("'" &amp; C$6 &amp; "'!O:O"), MATCH(1, (INDIRECT("'"&amp; C$6 &amp; "'!F:F") =$L58) * (INDIRECT("'" &amp; C$6 &amp; "'!E:E") = Tables_TN!$A$4), 0)), "")</f>
        <v>7.1230342275670669E-2</v>
      </c>
      <c r="D7" s="9" cm="1">
        <f t="array" aca="1" ref="D7" ca="1">IFERROR(INDEX(INDIRECT("'" &amp; D$6 &amp; "'!O:O"), MATCH(1, (INDIRECT("'"&amp; D$6 &amp; "'!F:F") =$L58) * (INDIRECT("'" &amp; D$6 &amp; "'!E:E") = Tables_TN!$A$4), 0)), "")</f>
        <v>3.5057673509286409</v>
      </c>
      <c r="E7" s="9" cm="1">
        <f t="array" aca="1" ref="E7" ca="1">IFERROR(INDEX(INDIRECT("'" &amp; E$6 &amp; "'!O:O"), MATCH(1, (INDIRECT("'"&amp; E$6 &amp; "'!F:F") =$L58) * (INDIRECT("'" &amp; E$6 &amp; "'!E:E") = Tables_TN!$A$4), 0)), "")</f>
        <v>3.9537695267662687</v>
      </c>
      <c r="F7" s="9">
        <f t="shared" ref="F7:F24" ca="1" si="0">E7-B7</f>
        <v>3.5769976932043117</v>
      </c>
      <c r="G7" s="9" cm="1">
        <f t="array" aca="1" ref="G7" ca="1">IFERROR(INDEX(INDIRECT("'" &amp; G$6 &amp; "'!O:O"), MATCH(1, (INDIRECT("'"&amp; G$6 &amp; "'!F:F") =$L58) * (INDIRECT("'" &amp; G$6 &amp; "'!E:E") = Tables_TN!$A$4), 0)), "")</f>
        <v>1.7045456131170416</v>
      </c>
      <c r="H7" s="9" cm="1">
        <f t="array" aca="1" ref="H7" ca="1">IFERROR(INDEX(INDIRECT("'" &amp; H$6 &amp; "'!O:O"), MATCH(1, (INDIRECT("'"&amp; H$6 &amp; "'!F:F") =$L58) * (INDIRECT("'" &amp; H$6 &amp; "'!E:E") = Tables_TN!$A$4), 0)), "")</f>
        <v>32.733333333333313</v>
      </c>
      <c r="I7" s="9" cm="1">
        <f t="array" aca="1" ref="I7" ca="1">IFERROR(INDEX(INDIRECT("'" &amp; I$6 &amp; "'!O:O"), MATCH(1, (INDIRECT("'"&amp; I$6 &amp; "'!F:F") =$L58) * (INDIRECT("'" &amp; I$6 &amp; "'!E:E") = Tables_TN!$A$4), 0)), "")</f>
        <v>195.64332303846894</v>
      </c>
      <c r="J7" s="103" cm="1">
        <f t="array" aca="1" ref="J7" ca="1">IFERROR(INDEX(INDIRECT("'" &amp; J$6 &amp; "'!O:O"), MATCH(1, (INDIRECT("'"&amp; J$6 &amp; "'!F:F") =$L58) * (INDIRECT("'" &amp; J$6 &amp; "'!E:E") = Tables_TN!$A$4), 0)), "")</f>
        <v>7.8528571428571441</v>
      </c>
      <c r="K7" s="105">
        <f>IFERROR(INDEX('Date Key'!$H$25:$H$42, MATCH(A7, 'Date Key'!$A$25:$A$42, 0)), "")</f>
        <v>496.67727272727274</v>
      </c>
      <c r="L7" s="106">
        <f t="shared" ref="L7" ca="1" si="1">F7/AA7/1000</f>
        <v>7.2018549863634572E-6</v>
      </c>
      <c r="M7" s="108">
        <f t="shared" ref="M7" ca="1" si="2">L7/1000*(10^6)*1440</f>
        <v>10.370671180363377</v>
      </c>
      <c r="N7" s="106">
        <f t="shared" ref="N7" ca="1" si="3">F7/AP7/1000</f>
        <v>7.2018549863634572E-6</v>
      </c>
      <c r="O7" s="108">
        <f t="shared" ref="O7" ca="1" si="4">N7/1000*(10^6)*1440</f>
        <v>10.370671180363377</v>
      </c>
      <c r="Q7" s="6">
        <v>1</v>
      </c>
      <c r="R7" s="9" cm="1">
        <f t="array" aca="1" ref="R7" ca="1">IFERROR(INDEX(INDIRECT("'" &amp; R$6 &amp; "'!O:O"), MATCH(1, (INDIRECT("'"&amp; R$6 &amp; "'!F:F") =$Q7) * (INDIRECT("'" &amp; R$6 &amp; "'!E:E") = Tables_TN!$Q$4), 0)), "")</f>
        <v>0.62551440329218111</v>
      </c>
      <c r="S7" s="9" cm="1">
        <f t="array" aca="1" ref="S7" ca="1">IFERROR(INDEX(INDIRECT("'" &amp; S$6 &amp; "'!O:O"), MATCH(1, (INDIRECT("'"&amp; S$6 &amp; "'!F:F") =$Q7) * (INDIRECT("'" &amp; S$6 &amp; "'!E:E") = Tables_TN!$Q$4), 0)), "")</f>
        <v>0.11378353376503239</v>
      </c>
      <c r="T7" s="9" cm="1">
        <f t="array" aca="1" ref="T7" ca="1">IFERROR(INDEX(INDIRECT("'" &amp; T$6 &amp; "'!O:O"), MATCH(1, (INDIRECT("'"&amp; T$6 &amp; "'!F:F") =$Q7) * (INDIRECT("'" &amp; T$6 &amp; "'!E:E") = Tables_TN!$Q$4), 0)), "")</f>
        <v>0.15796676441837734</v>
      </c>
      <c r="U7" s="9" cm="1">
        <f t="array" aca="1" ref="U7" ca="1">IFERROR(INDEX(INDIRECT("'" &amp; U$6 &amp; "'!O:O"), MATCH(1, (INDIRECT("'"&amp; U$6 &amp; "'!F:F") =$Q7) * (INDIRECT("'" &amp; U$6 &amp; "'!E:E") = Tables_TN!$Q$4), 0)), "")</f>
        <v>0.8972647014755909</v>
      </c>
      <c r="V7" s="9">
        <f ca="1">U7-R7</f>
        <v>0.27175029818340979</v>
      </c>
      <c r="W7" s="9" cm="1">
        <f t="array" aca="1" ref="W7" ca="1">IFERROR(INDEX(INDIRECT("'" &amp; W$6 &amp; "'!O:O"), MATCH(1, (INDIRECT("'"&amp; W$6 &amp; "'!F:F") =$Q7) * (INDIRECT("'" &amp; W$6 &amp; "'!E:E") = Tables_TN!$Q$4), 0)), "")</f>
        <v>4.6600383743240888E-2</v>
      </c>
      <c r="X7" s="9" cm="1">
        <f t="array" aca="1" ref="X7" ca="1">IFERROR(INDEX(INDIRECT("'" &amp; X$6 &amp; "'!O:O"), MATCH(1, (INDIRECT("'"&amp; X$6 &amp; "'!F:F") =$Q7) * (INDIRECT("'" &amp; X$6 &amp; "'!E:E") = Tables_TN!$Q$4), 0)), "")</f>
        <v>18.876190476190477</v>
      </c>
      <c r="Y7" s="103" cm="1">
        <f t="array" aca="1" ref="Y7" ca="1">IFERROR(INDEX(INDIRECT("'" &amp; Y$6 &amp; "'!O:O"), MATCH(1, (INDIRECT("'"&amp; Y$6 &amp; "'!F:F") =$Q7) * (INDIRECT("'" &amp; Y$6 &amp; "'!E:E") = Tables_TN!$Q$4), 0)), "")</f>
        <v>320.58827603803189</v>
      </c>
      <c r="Z7" s="103" cm="1">
        <f t="array" aca="1" ref="Z7" ca="1">IFERROR(INDEX(INDIRECT("'" &amp; Z$6 &amp; "'!O:O"), MATCH(1, (INDIRECT("'"&amp; Z$6 &amp; "'!F:F") =$Q7) * (INDIRECT("'" &amp; Z$6 &amp; "'!E:E") = Tables_TN!$Q$4), 0)), "")</f>
        <v>6.9285714285714288</v>
      </c>
      <c r="AA7" s="105">
        <f>IFERROR(INDEX('Date Key'!$H$25:$H$42, MATCH(Q7, 'Date Key'!$A$25:$A$42, 0)), "")</f>
        <v>496.67727272727274</v>
      </c>
      <c r="AB7" s="106">
        <f ca="1">(E7-V7)/AA7/1000</f>
        <v>7.4133032267910291E-6</v>
      </c>
      <c r="AC7" s="108">
        <f ca="1">(AB7/1000)*(10^6)*1440</f>
        <v>10.675156646579081</v>
      </c>
      <c r="AD7" s="109">
        <f ca="1">AVERAGE(AC7,AC9:AC24)</f>
        <v>14.715159745390007</v>
      </c>
      <c r="AF7" s="6">
        <v>1</v>
      </c>
      <c r="AG7" s="9" cm="1">
        <f t="array" aca="1" ref="AG7" ca="1">IFERROR(INDEX(INDIRECT("'" &amp; AG$6 &amp; "'!O:O"), MATCH(1, (INDIRECT("'"&amp; AG$6 &amp; "'!F:F") =$AF7) * (INDIRECT("'" &amp; AG$6 &amp; "'!E:E") = Tables_TN!$AF$4), 0)), "")</f>
        <v>0.21947873799725651</v>
      </c>
      <c r="AH7" s="9" cm="1">
        <f t="array" aca="1" ref="AH7" ca="1">IFERROR(INDEX(INDIRECT("'" &amp; AH$6 &amp; "'!O:O"), MATCH(1, (INDIRECT("'"&amp; AH$6 &amp; "'!F:F") =$AF7) * (INDIRECT("'" &amp; AH$6 &amp; "'!E:E") = Tables_TN!$AF$4), 0)), "")</f>
        <v>0.14431082331174835</v>
      </c>
      <c r="AI7" s="9" cm="1">
        <f t="array" aca="1" ref="AI7" ca="1">IFERROR(INDEX(INDIRECT("'" &amp; AI$6 &amp; "'!O:O"), MATCH(1, (INDIRECT("'"&amp; AI$6 &amp; "'!F:F") =$AF7) * (INDIRECT("'" &amp; AI$6 &amp; "'!E:E") = Tables_TN!$AF$4), 0)), "")</f>
        <v>1.0995112414467252</v>
      </c>
      <c r="AJ7" s="9" cm="1">
        <f t="array" aca="1" ref="AJ7" ca="1">IFERROR(INDEX(INDIRECT("'" &amp; AJ$6 &amp; "'!O:O"), MATCH(1, (INDIRECT("'"&amp; AJ$6 &amp; "'!F:F") =$AF7) * (INDIRECT("'" &amp; AJ$6 &amp; "'!E:E") = Tables_TN!$AF$4), 0)), "")</f>
        <v>1.4633008027557304</v>
      </c>
      <c r="AK7" s="9">
        <f ca="1">AJ7-AG7</f>
        <v>1.2438220647584739</v>
      </c>
      <c r="AL7" s="9" cm="1">
        <f t="array" aca="1" ref="AL7" ca="1">IFERROR(INDEX(INDIRECT("'" &amp; AL$6 &amp; "'!O:O"), MATCH(1, (INDIRECT("'"&amp; AL$6 &amp; "'!F:F") =$AF7) * (INDIRECT("'" &amp; AL$6 &amp; "'!E:E") = Tables_TN!$AF$4), 0)), "")</f>
        <v>0.76611896040467464</v>
      </c>
      <c r="AM7" s="9" cm="1">
        <f t="array" aca="1" ref="AM7" ca="1">IFERROR(INDEX(INDIRECT("'" &amp; AM$6 &amp; "'!O:O"), MATCH(1, (INDIRECT("'"&amp; AM$6 &amp; "'!F:F") =$AF7) * (INDIRECT("'" &amp; AM$6 &amp; "'!E:E") = Tables_TN!$AF$4), 0)), "")</f>
        <v>61.733333333333313</v>
      </c>
      <c r="AN7" s="9" cm="1">
        <f t="array" aca="1" ref="AN7" ca="1">IFERROR(INDEX(INDIRECT("'" &amp; AN$6 &amp; "'!O:O"), MATCH(1, (INDIRECT("'"&amp; AN$6 &amp; "'!F:F") =$AF7) * (INDIRECT("'" &amp; AN$6 &amp; "'!E:E") = Tables_TN!$AF$4), 0)), "")</f>
        <v>244.60217971486117</v>
      </c>
      <c r="AO7" s="103" cm="1">
        <f t="array" aca="1" ref="AO7" ca="1">IFERROR(INDEX(INDIRECT("'" &amp; AO$6 &amp; "'!O:O"), MATCH(1, (INDIRECT("'"&amp; AO$6 &amp; "'!F:F") =$AF7) * (INDIRECT("'" &amp; AO$6 &amp; "'!E:E") = Tables_TN!$AF$4), 0)), "")</f>
        <v>6.8385714285714281</v>
      </c>
      <c r="AP7" s="105">
        <f>IFERROR(INDEX('Date Key'!$I$25:$I$42, MATCH(AF7, 'Date Key'!$A$25:$A$42, 0)), "")</f>
        <v>496.67727272727274</v>
      </c>
      <c r="AQ7" s="106">
        <f ca="1">(E7-AK7)/AP7/1000</f>
        <v>5.4561535443878399E-6</v>
      </c>
      <c r="AR7" s="108">
        <f ca="1">AQ7/1000*(10^6)*1440</f>
        <v>7.8568611039184892</v>
      </c>
      <c r="AS7" s="109">
        <f ca="1">AVERAGE(AR7,AR9:AR24)</f>
        <v>11.474507824096232</v>
      </c>
    </row>
    <row r="8" spans="1:45" x14ac:dyDescent="0.35">
      <c r="A8" s="6">
        <v>2</v>
      </c>
      <c r="B8" s="9" cm="1">
        <f t="array" aca="1" ref="B8" ca="1">IFERROR(INDEX(INDIRECT("'" &amp; B$6 &amp; "'!O:O"), MATCH(1, (INDIRECT("'"&amp; B$6 &amp; "'!F:F") =$L59) * (INDIRECT("'" &amp; B$6 &amp; "'!E:E") = Tables_TN!$A$4), 0)), "")</f>
        <v>0.31092821216278005</v>
      </c>
      <c r="C8" s="9" cm="1">
        <f t="array" aca="1" ref="C8" ca="1">IFERROR(INDEX(INDIRECT("'" &amp; C$6 &amp; "'!O:O"), MATCH(1, (INDIRECT("'"&amp; C$6 &amp; "'!F:F") =$L59) * (INDIRECT("'" &amp; C$6 &amp; "'!E:E") = Tables_TN!$A$4), 0)), "")</f>
        <v>5.9204440333024973E-2</v>
      </c>
      <c r="D8" s="9" cm="1">
        <f t="array" aca="1" ref="D8" ca="1">IFERROR(INDEX(INDIRECT("'" &amp; D$6 &amp; "'!O:O"), MATCH(1, (INDIRECT("'"&amp; D$6 &amp; "'!F:F") =$L59) * (INDIRECT("'" &amp; D$6 &amp; "'!E:E") = Tables_TN!$A$4), 0)), "")</f>
        <v>2.5610948191593352</v>
      </c>
      <c r="E8" s="9" cm="1">
        <f t="array" aca="1" ref="E8" ca="1">IFERROR(INDEX(INDIRECT("'" &amp; E$6 &amp; "'!O:O"), MATCH(1, (INDIRECT("'"&amp; E$6 &amp; "'!F:F") =$L59) * (INDIRECT("'" &amp; E$6 &amp; "'!E:E") = Tables_TN!$A$4), 0)), "")</f>
        <v>2.9312274716551405</v>
      </c>
      <c r="F8" s="9">
        <f t="shared" ca="1" si="0"/>
        <v>2.6202992594923606</v>
      </c>
      <c r="G8" s="9" cm="1">
        <f t="array" aca="1" ref="G8" ca="1">IFERROR(INDEX(INDIRECT("'" &amp; G$6 &amp; "'!O:O"), MATCH(1, (INDIRECT("'"&amp; G$6 &amp; "'!F:F") =$L59) * (INDIRECT("'" &amp; G$6 &amp; "'!E:E") = Tables_TN!$A$4), 0)), "")</f>
        <v>1.5510483167626024</v>
      </c>
      <c r="H8" s="9" cm="1">
        <f t="array" aca="1" ref="H8" ca="1">IFERROR(INDEX(INDIRECT("'" &amp; H$6 &amp; "'!O:O"), MATCH(1, (INDIRECT("'"&amp; H$6 &amp; "'!F:F") =$L59) * (INDIRECT("'" &amp; H$6 &amp; "'!E:E") = Tables_TN!$A$4), 0)), "")</f>
        <v>31.828571428571411</v>
      </c>
      <c r="I8" s="9" cm="1">
        <f t="array" aca="1" ref="I8" ca="1">IFERROR(INDEX(INDIRECT("'" &amp; I$6 &amp; "'!O:O"), MATCH(1, (INDIRECT("'"&amp; I$6 &amp; "'!F:F") =$L59) * (INDIRECT("'" &amp; I$6 &amp; "'!E:E") = Tables_TN!$A$4), 0)), "")</f>
        <v>102.73959987571848</v>
      </c>
      <c r="J8" s="103" cm="1">
        <f t="array" aca="1" ref="J8" ca="1">IFERROR(INDEX(INDIRECT("'" &amp; J$6 &amp; "'!O:O"), MATCH(1, (INDIRECT("'"&amp; J$6 &amp; "'!F:F") =$L59) * (INDIRECT("'" &amp; J$6 &amp; "'!E:E") = Tables_TN!$A$4), 0)), "")</f>
        <v>7.7357142857142858</v>
      </c>
      <c r="K8" s="105">
        <f>IFERROR(INDEX('Date Key'!$H$25:$H$42, MATCH(A8, 'Date Key'!$A$25:$A$42, 0)), "")</f>
        <v>496.67727272727274</v>
      </c>
      <c r="L8" s="106">
        <f t="shared" ref="L8:L24" ca="1" si="5">F8/AA8/1000</f>
        <v>5.2756576621760915E-6</v>
      </c>
      <c r="M8" s="108">
        <f t="shared" ref="M8:M19" ca="1" si="6">L8/1000*(10^6)*1440</f>
        <v>7.5969470335335716</v>
      </c>
      <c r="N8" s="106">
        <f t="shared" ref="N8:N24" ca="1" si="7">F8/AP8/1000</f>
        <v>5.2756576621760915E-6</v>
      </c>
      <c r="O8" s="108">
        <f t="shared" ref="O8:O24" ca="1" si="8">N8/1000*(10^6)*1440</f>
        <v>7.5969470335335716</v>
      </c>
      <c r="Q8" s="6">
        <v>2</v>
      </c>
      <c r="R8" s="9" cm="1">
        <f t="array" aca="1" ref="R8" ca="1">IFERROR(INDEX(INDIRECT("'" &amp; R$6 &amp; "'!O:O"), MATCH(1, (INDIRECT("'"&amp; R$6 &amp; "'!F:F") =$Q8) * (INDIRECT("'" &amp; R$6 &amp; "'!E:E") = Tables_TN!$Q$4), 0)), "")</f>
        <v>0.6986739826245999</v>
      </c>
      <c r="S8" s="9" cm="1">
        <f t="array" aca="1" ref="S8" ca="1">IFERROR(INDEX(INDIRECT("'" &amp; S$6 &amp; "'!O:O"), MATCH(1, (INDIRECT("'"&amp; S$6 &amp; "'!F:F") =$Q8) * (INDIRECT("'" &amp; S$6 &amp; "'!E:E") = Tables_TN!$Q$4), 0)), "")</f>
        <v>6.475485661424607E-2</v>
      </c>
      <c r="T8" s="9" cm="1">
        <f t="array" aca="1" ref="T8" ca="1">IFERROR(INDEX(INDIRECT("'" &amp; T$6 &amp; "'!O:O"), MATCH(1, (INDIRECT("'"&amp; T$6 &amp; "'!F:F") =$Q8) * (INDIRECT("'" &amp; T$6 &amp; "'!E:E") = Tables_TN!$Q$4), 0)), "")</f>
        <v>0.15718475073313781</v>
      </c>
      <c r="U8" s="9" cm="1">
        <f t="array" aca="1" ref="U8" ca="1">IFERROR(INDEX(INDIRECT("'" &amp; U$6 &amp; "'!O:O"), MATCH(1, (INDIRECT("'"&amp; U$6 &amp; "'!F:F") =$Q8) * (INDIRECT("'" &amp; U$6 &amp; "'!E:E") = Tables_TN!$Q$4), 0)), "")</f>
        <v>0.92061358997198384</v>
      </c>
      <c r="V8" s="9">
        <f t="shared" ref="V8:V24" ca="1" si="9">U8-R8</f>
        <v>0.22193960734738394</v>
      </c>
      <c r="W8" s="9" cm="1">
        <f t="array" aca="1" ref="W8" ca="1">IFERROR(INDEX(INDIRECT("'" &amp; W$6 &amp; "'!O:O"), MATCH(1, (INDIRECT("'"&amp; W$6 &amp; "'!F:F") =$Q8) * (INDIRECT("'" &amp; W$6 &amp; "'!E:E") = Tables_TN!$Q$4), 0)), "")</f>
        <v>0.3876085818942962</v>
      </c>
      <c r="X8" s="9" cm="1">
        <f t="array" aca="1" ref="X8" ca="1">IFERROR(INDEX(INDIRECT("'" &amp; X$6 &amp; "'!O:O"), MATCH(1, (INDIRECT("'"&amp; X$6 &amp; "'!F:F") =$Q8) * (INDIRECT("'" &amp; X$6 &amp; "'!E:E") = Tables_TN!$Q$4), 0)), "")</f>
        <v>29.685714285714266</v>
      </c>
      <c r="Y8" s="103" cm="1">
        <f t="array" aca="1" ref="Y8" ca="1">IFERROR(INDEX(INDIRECT("'" &amp; Y$6 &amp; "'!O:O"), MATCH(1, (INDIRECT("'"&amp; Y$6 &amp; "'!F:F") =$Q8) * (INDIRECT("'" &amp; Y$6 &amp; "'!E:E") = Tables_TN!$Q$4), 0)), "")</f>
        <v>119.46025338882482</v>
      </c>
      <c r="Z8" s="103" cm="1">
        <f t="array" aca="1" ref="Z8" ca="1">IFERROR(INDEX(INDIRECT("'" &amp; Z$6 &amp; "'!O:O"), MATCH(1, (INDIRECT("'"&amp; Z$6 &amp; "'!F:F") =$Q8) * (INDIRECT("'" &amp; Z$6 &amp; "'!E:E") = Tables_TN!$Q$4), 0)), "")</f>
        <v>6.9685714285714289</v>
      </c>
      <c r="AA8" s="105">
        <f>IFERROR(INDEX('Date Key'!$H$25:$H$42, MATCH(Q8, 'Date Key'!$A$25:$A$42, 0)), "")</f>
        <v>496.67727272727274</v>
      </c>
      <c r="AB8" s="106">
        <f t="shared" ref="AB8:AB24" ca="1" si="10">(E8-V8)/AA8/1000</f>
        <v>5.4548255236865577E-6</v>
      </c>
      <c r="AC8" s="108">
        <f ca="1">(AB8/1000)*(10^6)*1440</f>
        <v>7.8549487541086442</v>
      </c>
      <c r="AD8" s="109"/>
      <c r="AF8" s="6">
        <v>2</v>
      </c>
      <c r="AG8" s="9" cm="1">
        <f t="array" aca="1" ref="AG8" ca="1">IFERROR(INDEX(INDIRECT("'" &amp; AG$6 &amp; "'!O:O"), MATCH(1, (INDIRECT("'"&amp; AG$6 &amp; "'!F:F") =$AF8) * (INDIRECT("'" &amp; AG$6 &amp; "'!E:E") = Tables_TN!$AF$4), 0)), "")</f>
        <v>0.32190214906264281</v>
      </c>
      <c r="AH8" s="9" cm="1">
        <f t="array" aca="1" ref="AH8" ca="1">IFERROR(INDEX(INDIRECT("'" &amp; AH$6 &amp; "'!O:O"), MATCH(1, (INDIRECT("'"&amp; AH$6 &amp; "'!F:F") =$AF8) * (INDIRECT("'" &amp; AH$6 &amp; "'!E:E") = Tables_TN!$AF$4), 0)), "")</f>
        <v>0.34875115633672527</v>
      </c>
      <c r="AI8" s="9" cm="1">
        <f t="array" aca="1" ref="AI8" ca="1">IFERROR(INDEX(INDIRECT("'" &amp; AI$6 &amp; "'!O:O"), MATCH(1, (INDIRECT("'"&amp; AI$6 &amp; "'!F:F") =$AF8) * (INDIRECT("'" &amp; AI$6 &amp; "'!E:E") = Tables_TN!$AF$4), 0)), "")</f>
        <v>1.5178885630498533</v>
      </c>
      <c r="AJ8" s="9" cm="1">
        <f t="array" aca="1" ref="AJ8" ca="1">IFERROR(INDEX(INDIRECT("'" &amp; AJ$6 &amp; "'!O:O"), MATCH(1, (INDIRECT("'"&amp; AJ$6 &amp; "'!F:F") =$AF8) * (INDIRECT("'" &amp; AJ$6 &amp; "'!E:E") = Tables_TN!$AF$4), 0)), "")</f>
        <v>2.1885418684492213</v>
      </c>
      <c r="AK8" s="9">
        <f t="shared" ref="AK8:AK24" ca="1" si="11">AJ8-AG8</f>
        <v>1.8666397193865785</v>
      </c>
      <c r="AL8" s="9" cm="1">
        <f t="array" aca="1" ref="AL8" ca="1">IFERROR(INDEX(INDIRECT("'" &amp; AL$6 &amp; "'!O:O"), MATCH(1, (INDIRECT("'"&amp; AL$6 &amp; "'!F:F") =$AF8) * (INDIRECT("'" &amp; AL$6 &amp; "'!E:E") = Tables_TN!$AF$4), 0)), "")</f>
        <v>1.4036560265131695</v>
      </c>
      <c r="AM8" s="9" cm="1">
        <f t="array" aca="1" ref="AM8" ca="1">IFERROR(INDEX(INDIRECT("'" &amp; AM$6 &amp; "'!O:O"), MATCH(1, (INDIRECT("'"&amp; AM$6 &amp; "'!F:F") =$AF8) * (INDIRECT("'" &amp; AM$6 &amp; "'!E:E") = Tables_TN!$AF$4), 0)), "")</f>
        <v>39.92380952380951</v>
      </c>
      <c r="AN8" s="9" cm="1">
        <f t="array" aca="1" ref="AN8" ca="1">IFERROR(INDEX(INDIRECT("'" &amp; AN$6 &amp; "'!O:O"), MATCH(1, (INDIRECT("'"&amp; AN$6 &amp; "'!F:F") =$AF8) * (INDIRECT("'" &amp; AN$6 &amp; "'!E:E") = Tables_TN!$AF$4), 0)), "")</f>
        <v>109.08856870521353</v>
      </c>
      <c r="AO8" s="103" cm="1">
        <f t="array" aca="1" ref="AO8" ca="1">IFERROR(INDEX(INDIRECT("'" &amp; AO$6 &amp; "'!O:O"), MATCH(1, (INDIRECT("'"&amp; AO$6 &amp; "'!F:F") =$AF8) * (INDIRECT("'" &amp; AO$6 &amp; "'!E:E") = Tables_TN!$AF$4), 0)), "")</f>
        <v>6.9399999999999986</v>
      </c>
      <c r="AP8" s="105">
        <f>IFERROR(INDEX('Date Key'!$I$25:$I$42, MATCH(AF8, 'Date Key'!$A$25:$A$42, 0)), "")</f>
        <v>496.67727272727274</v>
      </c>
      <c r="AQ8" s="106">
        <f t="shared" ref="AQ8:AQ24" ca="1" si="12">(E8-AK8)/AP8/1000</f>
        <v>2.1434195014055556E-6</v>
      </c>
      <c r="AR8" s="108">
        <f t="shared" ref="AR8:AR24" ca="1" si="13">AQ8/1000*(10^6)*1440</f>
        <v>3.0865240820240003</v>
      </c>
    </row>
    <row r="9" spans="1:45" x14ac:dyDescent="0.35">
      <c r="A9" s="6">
        <v>3</v>
      </c>
      <c r="B9" s="9" cm="1">
        <f t="array" aca="1" ref="B9" ca="1">IFERROR(INDEX(INDIRECT("'" &amp; B$6 &amp; "'!O:O"), MATCH(1, (INDIRECT("'"&amp; B$6 &amp; "'!F:F") =$L60) * (INDIRECT("'" &amp; B$6 &amp; "'!E:E") = Tables_TN!$A$4), 0)), "")</f>
        <v>0.18320610687022901</v>
      </c>
      <c r="C9" s="9" cm="1">
        <f t="array" aca="1" ref="C9" ca="1">IFERROR(INDEX(INDIRECT("'" &amp; C$6 &amp; "'!O:O"), MATCH(1, (INDIRECT("'"&amp; C$6 &amp; "'!F:F") =$L60) * (INDIRECT("'" &amp; C$6 &amp; "'!E:E") = Tables_TN!$A$4), 0)), "")</f>
        <v>1.757631822386679E-2</v>
      </c>
      <c r="D9" s="9" cm="1">
        <f t="array" aca="1" ref="D9" ca="1">IFERROR(INDEX(INDIRECT("'" &amp; D$6 &amp; "'!O:O"), MATCH(1, (INDIRECT("'"&amp; D$6 &amp; "'!F:F") =$L60) * (INDIRECT("'" &amp; D$6 &amp; "'!E:E") = Tables_TN!$A$4), 0)), "")</f>
        <v>1.2887585532746824</v>
      </c>
      <c r="E9" s="9" cm="1">
        <f t="array" aca="1" ref="E9" ca="1">IFERROR(INDEX(INDIRECT("'" &amp; E$6 &amp; "'!O:O"), MATCH(1, (INDIRECT("'"&amp; E$6 &amp; "'!F:F") =$L60) * (INDIRECT("'" &amp; E$6 &amp; "'!E:E") = Tables_TN!$A$4), 0)), "")</f>
        <v>1.4895409783687781</v>
      </c>
      <c r="F9" s="9">
        <f t="shared" ca="1" si="0"/>
        <v>1.306334871498549</v>
      </c>
      <c r="G9" s="9" cm="1">
        <f t="array" aca="1" ref="G9" ca="1">IFERROR(INDEX(INDIRECT("'" &amp; G$6 &amp; "'!O:O"), MATCH(1, (INDIRECT("'"&amp; G$6 &amp; "'!F:F") =$L60) * (INDIRECT("'" &amp; G$6 &amp; "'!E:E") = Tables_TN!$A$4), 0)), "")</f>
        <v>0.653612419326705</v>
      </c>
      <c r="H9" s="9" cm="1">
        <f t="array" aca="1" ref="H9" ca="1">IFERROR(INDEX(INDIRECT("'" &amp; H$6 &amp; "'!O:O"), MATCH(1, (INDIRECT("'"&amp; H$6 &amp; "'!F:F") =$L60) * (INDIRECT("'" &amp; H$6 &amp; "'!E:E") = Tables_TN!$A$4), 0)), "")</f>
        <v>22.590476190476185</v>
      </c>
      <c r="I9" s="9" cm="1">
        <f t="array" aca="1" ref="I9" ca="1">IFERROR(INDEX(INDIRECT("'" &amp; I$6 &amp; "'!O:O"), MATCH(1, (INDIRECT("'"&amp; I$6 &amp; "'!F:F") =$L60) * (INDIRECT("'" &amp; I$6 &amp; "'!E:E") = Tables_TN!$A$4), 0)), "")</f>
        <v>114.79680532915036</v>
      </c>
      <c r="J9" s="103" cm="1">
        <f t="array" aca="1" ref="J9" ca="1">IFERROR(INDEX(INDIRECT("'" &amp; J$6 &amp; "'!O:O"), MATCH(1, (INDIRECT("'"&amp; J$6 &amp; "'!F:F") =$L60) * (INDIRECT("'" &amp; J$6 &amp; "'!E:E") = Tables_TN!$A$4), 0)), "")</f>
        <v>7.5699999999999994</v>
      </c>
      <c r="K9" s="105">
        <f>IFERROR(INDEX('Date Key'!$H$25:$H$42, MATCH(A9, 'Date Key'!$A$25:$A$42, 0)), "")</f>
        <v>496.67727272727274</v>
      </c>
      <c r="L9" s="106">
        <f t="shared" ca="1" si="5"/>
        <v>2.6301482737984312E-6</v>
      </c>
      <c r="M9" s="108">
        <f t="shared" ca="1" si="6"/>
        <v>3.7874135142697409</v>
      </c>
      <c r="N9" s="106">
        <f t="shared" ca="1" si="7"/>
        <v>2.6301482737984312E-6</v>
      </c>
      <c r="O9" s="108">
        <f t="shared" ca="1" si="8"/>
        <v>3.7874135142697409</v>
      </c>
      <c r="Q9" s="6">
        <v>3</v>
      </c>
      <c r="R9" s="9" cm="1">
        <f t="array" aca="1" ref="R9" ca="1">IFERROR(INDEX(INDIRECT("'" &amp; R$6 &amp; "'!O:O"), MATCH(1, (INDIRECT("'"&amp; R$6 &amp; "'!F:F") =$Q9) * (INDIRECT("'" &amp; R$6 &amp; "'!E:E") = Tables_TN!$Q$4), 0)), "")</f>
        <v>0.2544529262086514</v>
      </c>
      <c r="S9" s="9" cm="1">
        <f t="array" aca="1" ref="S9" ca="1">IFERROR(INDEX(INDIRECT("'" &amp; S$6 &amp; "'!O:O"), MATCH(1, (INDIRECT("'"&amp; S$6 &amp; "'!F:F") =$Q9) * (INDIRECT("'" &amp; S$6 &amp; "'!E:E") = Tables_TN!$Q$4), 0)), "")</f>
        <v>3.7002775208140608E-3</v>
      </c>
      <c r="T9" s="9" cm="1">
        <f t="array" aca="1" ref="T9" ca="1">IFERROR(INDEX(INDIRECT("'" &amp; T$6 &amp; "'!O:O"), MATCH(1, (INDIRECT("'"&amp; T$6 &amp; "'!F:F") =$Q9) * (INDIRECT("'" &amp; T$6 &amp; "'!E:E") = Tables_TN!$Q$4), 0)), "")</f>
        <v>1.4858260019550342E-2</v>
      </c>
      <c r="U9" s="9" cm="1">
        <f t="array" aca="1" ref="U9" ca="1">IFERROR(INDEX(INDIRECT("'" &amp; U$6 &amp; "'!O:O"), MATCH(1, (INDIRECT("'"&amp; U$6 &amp; "'!F:F") =$Q9) * (INDIRECT("'" &amp; U$6 &amp; "'!E:E") = Tables_TN!$Q$4), 0)), "")</f>
        <v>0.2730114637490158</v>
      </c>
      <c r="V9" s="9">
        <f t="shared" ca="1" si="9"/>
        <v>1.8558537540364406E-2</v>
      </c>
      <c r="W9" s="9" cm="1">
        <f t="array" aca="1" ref="W9" ca="1">IFERROR(INDEX(INDIRECT("'" &amp; W$6 &amp; "'!O:O"), MATCH(1, (INDIRECT("'"&amp; W$6 &amp; "'!F:F") =$Q9) * (INDIRECT("'" &amp; W$6 &amp; "'!E:E") = Tables_TN!$Q$4), 0)), "")</f>
        <v>0.20881911739054598</v>
      </c>
      <c r="X9" s="9" cm="1">
        <f t="array" aca="1" ref="X9" ca="1">IFERROR(INDEX(INDIRECT("'" &amp; X$6 &amp; "'!O:O"), MATCH(1, (INDIRECT("'"&amp; X$6 &amp; "'!F:F") =$Q9) * (INDIRECT("'" &amp; X$6 &amp; "'!E:E") = Tables_TN!$Q$4), 0)), "")</f>
        <v>26.685714285714266</v>
      </c>
      <c r="Y9" s="103" cm="1">
        <f t="array" aca="1" ref="Y9" ca="1">IFERROR(INDEX(INDIRECT("'" &amp; Y$6 &amp; "'!O:O"), MATCH(1, (INDIRECT("'"&amp; Y$6 &amp; "'!F:F") =$Q9) * (INDIRECT("'" &amp; Y$6 &amp; "'!E:E") = Tables_TN!$Q$4), 0)), "")</f>
        <v>135.31411129388374</v>
      </c>
      <c r="Z9" s="103" cm="1">
        <f t="array" aca="1" ref="Z9" ca="1">IFERROR(INDEX(INDIRECT("'" &amp; Z$6 &amp; "'!O:O"), MATCH(1, (INDIRECT("'"&amp; Z$6 &amp; "'!F:F") =$Q9) * (INDIRECT("'" &amp; Z$6 &amp; "'!E:E") = Tables_TN!$Q$4), 0)), "")</f>
        <v>7.0200000000000005</v>
      </c>
      <c r="AA9" s="105">
        <f>IFERROR(INDEX('Date Key'!$H$25:$H$42, MATCH(Q9, 'Date Key'!$A$25:$A$42, 0)), "")</f>
        <v>496.67727272727274</v>
      </c>
      <c r="AB9" s="106">
        <f t="shared" ca="1" si="10"/>
        <v>2.9616463679749149E-6</v>
      </c>
      <c r="AC9" s="108">
        <f t="shared" ref="AC9:AC24" ca="1" si="14">(AB9/1000)*(10^6)*1440</f>
        <v>4.2647707698838779</v>
      </c>
      <c r="AD9" s="109"/>
      <c r="AF9" s="6">
        <v>3</v>
      </c>
      <c r="AG9" s="9" cm="1">
        <f t="array" aca="1" ref="AG9" ca="1">IFERROR(INDEX(INDIRECT("'" &amp; AG$6 &amp; "'!O:O"), MATCH(1, (INDIRECT("'"&amp; AG$6 &amp; "'!F:F") =$AF9) * (INDIRECT("'" &amp; AG$6 &amp; "'!E:E") = Tables_TN!$AF$4), 0)), "")</f>
        <v>0.12553011026293467</v>
      </c>
      <c r="AH9" s="9" cm="1">
        <f t="array" aca="1" ref="AH9" ca="1">IFERROR(INDEX(INDIRECT("'" &amp; AH$6 &amp; "'!O:O"), MATCH(1, (INDIRECT("'"&amp; AH$6 &amp; "'!F:F") =$AF9) * (INDIRECT("'" &amp; AH$6 &amp; "'!E:E") = Tables_TN!$AF$4), 0)), "")</f>
        <v>3.0527289546716001E-2</v>
      </c>
      <c r="AI9" s="9" cm="1">
        <f t="array" aca="1" ref="AI9" ca="1">IFERROR(INDEX(INDIRECT("'" &amp; AI$6 &amp; "'!O:O"), MATCH(1, (INDIRECT("'"&amp; AI$6 &amp; "'!F:F") =$AF9) * (INDIRECT("'" &amp; AI$6 &amp; "'!E:E") = Tables_TN!$AF$4), 0)), "")</f>
        <v>2.0332355816226784E-2</v>
      </c>
      <c r="AJ9" s="9" cm="1">
        <f t="array" aca="1" ref="AJ9" ca="1">IFERROR(INDEX(INDIRECT("'" &amp; AJ$6 &amp; "'!O:O"), MATCH(1, (INDIRECT("'"&amp; AJ$6 &amp; "'!F:F") =$AF9) * (INDIRECT("'" &amp; AJ$6 &amp; "'!E:E") = Tables_TN!$AF$4), 0)), "")</f>
        <v>0.17638975562587747</v>
      </c>
      <c r="AK9" s="9">
        <f t="shared" ca="1" si="11"/>
        <v>5.0859645362942796E-2</v>
      </c>
      <c r="AL9" s="9" cm="1">
        <f t="array" aca="1" ref="AL9" ca="1">IFERROR(INDEX(INDIRECT("'" &amp; AL$6 &amp; "'!O:O"), MATCH(1, (INDIRECT("'"&amp; AL$6 &amp; "'!F:F") =$AF9) * (INDIRECT("'" &amp; AL$6 &amp; "'!E:E") = Tables_TN!$AF$4), 0)), "")</f>
        <v>0.76350252921681494</v>
      </c>
      <c r="AM9" s="9" cm="1">
        <f t="array" aca="1" ref="AM9" ca="1">IFERROR(INDEX(INDIRECT("'" &amp; AM$6 &amp; "'!O:O"), MATCH(1, (INDIRECT("'"&amp; AM$6 &amp; "'!F:F") =$AF9) * (INDIRECT("'" &amp; AM$6 &amp; "'!E:E") = Tables_TN!$AF$4), 0)), "")</f>
        <v>70.1142857142857</v>
      </c>
      <c r="AN9" s="9" cm="1">
        <f t="array" aca="1" ref="AN9" ca="1">IFERROR(INDEX(INDIRECT("'" &amp; AN$6 &amp; "'!O:O"), MATCH(1, (INDIRECT("'"&amp; AN$6 &amp; "'!F:F") =$AF9) * (INDIRECT("'" &amp; AN$6 &amp; "'!E:E") = Tables_TN!$AF$4), 0)), "")</f>
        <v>184.69929969257888</v>
      </c>
      <c r="AO9" s="103" cm="1">
        <f t="array" aca="1" ref="AO9" ca="1">IFERROR(INDEX(INDIRECT("'" &amp; AO$6 &amp; "'!O:O"), MATCH(1, (INDIRECT("'"&amp; AO$6 &amp; "'!F:F") =$AF9) * (INDIRECT("'" &amp; AO$6 &amp; "'!E:E") = Tables_TN!$AF$4), 0)), "")</f>
        <v>6.8114285714285714</v>
      </c>
      <c r="AP9" s="105">
        <f>IFERROR(INDEX('Date Key'!$I$25:$I$42, MATCH(AF9, 'Date Key'!$A$25:$A$42, 0)), "")</f>
        <v>496.67727272727274</v>
      </c>
      <c r="AQ9" s="106">
        <f t="shared" ca="1" si="12"/>
        <v>2.8966119691887334E-6</v>
      </c>
      <c r="AR9" s="108">
        <f t="shared" ca="1" si="13"/>
        <v>4.1711212356317766</v>
      </c>
    </row>
    <row r="10" spans="1:45" x14ac:dyDescent="0.35">
      <c r="A10" s="6">
        <v>4</v>
      </c>
      <c r="B10" s="9" cm="1">
        <f t="array" aca="1" ref="B10" ca="1">IFERROR(INDEX(INDIRECT("'" &amp; B$6 &amp; "'!O:O"), MATCH(1, (INDIRECT("'"&amp; B$6 &amp; "'!F:F") =$L61) * (INDIRECT("'" &amp; B$6 &amp; "'!E:E") = Tables_TN!$A$4), 0)), "")</f>
        <v>8.3969465648854963E-2</v>
      </c>
      <c r="C10" s="9" cm="1">
        <f t="array" aca="1" ref="C10" ca="1">IFERROR(INDEX(INDIRECT("'" &amp; C$6 &amp; "'!O:O"), MATCH(1, (INDIRECT("'"&amp; C$6 &amp; "'!F:F") =$L61) * (INDIRECT("'" &amp; C$6 &amp; "'!E:E") = Tables_TN!$A$4), 0)), "")</f>
        <v>3.7246615571950428E-2</v>
      </c>
      <c r="D10" s="9" cm="1">
        <f t="array" aca="1" ref="D10" ca="1">IFERROR(INDEX(INDIRECT("'" &amp; D$6 &amp; "'!O:O"), MATCH(1, (INDIRECT("'"&amp; D$6 &amp; "'!F:F") =$L61) * (INDIRECT("'" &amp; D$6 &amp; "'!E:E") = Tables_TN!$A$4), 0)), "")</f>
        <v>1.5199493350221656</v>
      </c>
      <c r="E10" s="9" cm="1">
        <f t="array" aca="1" ref="E10" ca="1">IFERROR(INDEX(INDIRECT("'" &amp; E$6 &amp; "'!O:O"), MATCH(1, (INDIRECT("'"&amp; E$6 &amp; "'!F:F") =$L61) * (INDIRECT("'" &amp; E$6 &amp; "'!E:E") = Tables_TN!$A$4), 0)), "")</f>
        <v>1.641165416242971</v>
      </c>
      <c r="F10" s="9">
        <f t="shared" ca="1" si="0"/>
        <v>1.557195950594116</v>
      </c>
      <c r="G10" s="9" cm="1">
        <f t="array" aca="1" ref="G10" ca="1">IFERROR(INDEX(INDIRECT("'" &amp; G$6 &amp; "'!O:O"), MATCH(1, (INDIRECT("'"&amp; G$6 &amp; "'!F:F") =$L61) * (INDIRECT("'" &amp; G$6 &amp; "'!E:E") = Tables_TN!$A$4), 0)), "")</f>
        <v>0.95351125065410791</v>
      </c>
      <c r="H10" s="9" cm="1">
        <f t="array" aca="1" ref="H10" ca="1">IFERROR(INDEX(INDIRECT("'" &amp; H$6 &amp; "'!O:O"), MATCH(1, (INDIRECT("'"&amp; H$6 &amp; "'!F:F") =$L61) * (INDIRECT("'" &amp; H$6 &amp; "'!E:E") = Tables_TN!$A$4), 0)), "")</f>
        <v>57.733333333333313</v>
      </c>
      <c r="I10" s="9" cm="1">
        <f t="array" aca="1" ref="I10" ca="1">IFERROR(INDEX(INDIRECT("'" &amp; I$6 &amp; "'!O:O"), MATCH(1, (INDIRECT("'"&amp; I$6 &amp; "'!F:F") =$L61) * (INDIRECT("'" &amp; I$6 &amp; "'!E:E") = Tables_TN!$A$4), 0)), "")</f>
        <v>111.34062113269387</v>
      </c>
      <c r="J10" s="103" cm="1">
        <f t="array" aca="1" ref="J10" ca="1">IFERROR(INDEX(INDIRECT("'" &amp; J$6 &amp; "'!O:O"), MATCH(1, (INDIRECT("'"&amp; J$6 &amp; "'!F:F") =$L61) * (INDIRECT("'" &amp; J$6 &amp; "'!E:E") = Tables_TN!$A$4), 0)), "")</f>
        <v>7.7185714285714289</v>
      </c>
      <c r="K10" s="105">
        <f>IFERROR(INDEX('Date Key'!$H$25:$H$42, MATCH(A10, 'Date Key'!$A$25:$A$42, 0)), "")</f>
        <v>248.33863636363637</v>
      </c>
      <c r="L10" s="106">
        <f t="shared" ca="1" si="5"/>
        <v>6.2704538182047155E-6</v>
      </c>
      <c r="M10" s="108">
        <f t="shared" ca="1" si="6"/>
        <v>9.0294534982147905</v>
      </c>
      <c r="N10" s="106">
        <f t="shared" ca="1" si="7"/>
        <v>6.2704538182047155E-6</v>
      </c>
      <c r="O10" s="108">
        <f t="shared" ca="1" si="8"/>
        <v>9.0294534982147905</v>
      </c>
      <c r="Q10" s="6">
        <v>4</v>
      </c>
      <c r="R10" s="9" cm="1">
        <f t="array" aca="1" ref="R10" ca="1">IFERROR(INDEX(INDIRECT("'" &amp; R$6 &amp; "'!O:O"), MATCH(1, (INDIRECT("'"&amp; R$6 &amp; "'!F:F") =$Q10) * (INDIRECT("'" &amp; R$6 &amp; "'!E:E") = Tables_TN!$Q$4), 0)), "")</f>
        <v>0.36132315521628505</v>
      </c>
      <c r="S10" s="9" cm="1">
        <f t="array" aca="1" ref="S10" ca="1">IFERROR(INDEX(INDIRECT("'" &amp; S$6 &amp; "'!O:O"), MATCH(1, (INDIRECT("'"&amp; S$6 &amp; "'!F:F") =$Q10) * (INDIRECT("'" &amp; S$6 &amp; "'!E:E") = Tables_TN!$Q$4), 0)), "")</f>
        <v>4.4409426258863974E-2</v>
      </c>
      <c r="T10" s="9" cm="1">
        <f t="array" aca="1" ref="T10" ca="1">IFERROR(INDEX(INDIRECT("'" &amp; T$6 &amp; "'!O:O"), MATCH(1, (INDIRECT("'"&amp; T$6 &amp; "'!F:F") =$Q10) * (INDIRECT("'" &amp; T$6 &amp; "'!E:E") = Tables_TN!$Q$4), 0)), "")</f>
        <v>7.3545935565588666E-2</v>
      </c>
      <c r="U10" s="9" cm="1">
        <f t="array" aca="1" ref="U10" ca="1">IFERROR(INDEX(INDIRECT("'" &amp; U$6 &amp; "'!O:O"), MATCH(1, (INDIRECT("'"&amp; U$6 &amp; "'!F:F") =$Q10) * (INDIRECT("'" &amp; U$6 &amp; "'!E:E") = Tables_TN!$Q$4), 0)), "")</f>
        <v>0.47927851704073771</v>
      </c>
      <c r="V10" s="9">
        <f t="shared" ca="1" si="9"/>
        <v>0.11795536182445265</v>
      </c>
      <c r="W10" s="9" cm="1">
        <f t="array" aca="1" ref="W10" ca="1">IFERROR(INDEX(INDIRECT("'" &amp; W$6 &amp; "'!O:O"), MATCH(1, (INDIRECT("'"&amp; W$6 &amp; "'!F:F") =$Q10) * (INDIRECT("'" &amp; W$6 &amp; "'!E:E") = Tables_TN!$Q$4), 0)), "")</f>
        <v>0.15898831327402754</v>
      </c>
      <c r="X10" s="9" cm="1">
        <f t="array" aca="1" ref="X10" ca="1">IFERROR(INDEX(INDIRECT("'" &amp; X$6 &amp; "'!O:O"), MATCH(1, (INDIRECT("'"&amp; X$6 &amp; "'!F:F") =$Q10) * (INDIRECT("'" &amp; X$6 &amp; "'!E:E") = Tables_TN!$Q$4), 0)), "")</f>
        <v>48.86666666666666</v>
      </c>
      <c r="Y10" s="103" cm="1">
        <f t="array" aca="1" ref="Y10" ca="1">IFERROR(INDEX(INDIRECT("'" &amp; Y$6 &amp; "'!O:O"), MATCH(1, (INDIRECT("'"&amp; Y$6 &amp; "'!F:F") =$Q10) * (INDIRECT("'" &amp; Y$6 &amp; "'!E:E") = Tables_TN!$Q$4), 0)), "")</f>
        <v>109.0825054306159</v>
      </c>
      <c r="Z10" s="103" cm="1">
        <f t="array" aca="1" ref="Z10" ca="1">IFERROR(INDEX(INDIRECT("'" &amp; Z$6 &amp; "'!O:O"), MATCH(1, (INDIRECT("'"&amp; Z$6 &amp; "'!F:F") =$Q10) * (INDIRECT("'" &amp; Z$6 &amp; "'!E:E") = Tables_TN!$Q$4), 0)), "")</f>
        <v>7.1542857142857148</v>
      </c>
      <c r="AA10" s="105">
        <f>IFERROR(INDEX('Date Key'!$H$25:$H$42, MATCH(Q10, 'Date Key'!$A$25:$A$42, 0)), "")</f>
        <v>248.33863636363637</v>
      </c>
      <c r="AB10" s="106">
        <f t="shared" ca="1" si="10"/>
        <v>6.1336007828766441E-6</v>
      </c>
      <c r="AC10" s="108">
        <f t="shared" ca="1" si="14"/>
        <v>8.8323851273423681</v>
      </c>
      <c r="AD10" s="109"/>
      <c r="AF10" s="6">
        <v>4</v>
      </c>
      <c r="AG10" s="9" cm="1">
        <f t="array" aca="1" ref="AG10" ca="1">IFERROR(INDEX(INDIRECT("'" &amp; AG$6 &amp; "'!O:O"), MATCH(1, (INDIRECT("'"&amp; AG$6 &amp; "'!F:F") =$AF10) * (INDIRECT("'" &amp; AG$6 &amp; "'!E:E") = Tables_TN!$AF$4), 0)), "")</f>
        <v>7.6335877862595417E-3</v>
      </c>
      <c r="AH10" s="9" cm="1">
        <f t="array" aca="1" ref="AH10" ca="1">IFERROR(INDEX(INDIRECT("'" &amp; AH$6 &amp; "'!O:O"), MATCH(1, (INDIRECT("'"&amp; AH$6 &amp; "'!F:F") =$AF10) * (INDIRECT("'" &amp; AH$6 &amp; "'!E:E") = Tables_TN!$AF$4), 0)), "")</f>
        <v>0.17548886182938186</v>
      </c>
      <c r="AI10" s="9" cm="1">
        <f t="array" aca="1" ref="AI10" ca="1">IFERROR(INDEX(INDIRECT("'" &amp; AI$6 &amp; "'!O:O"), MATCH(1, (INDIRECT("'"&amp; AI$6 &amp; "'!F:F") =$AF10) * (INDIRECT("'" &amp; AI$6 &amp; "'!E:E") = Tables_TN!$AF$4), 0)), "")</f>
        <v>0.43453390263335306</v>
      </c>
      <c r="AJ10" s="9" cm="1">
        <f t="array" aca="1" ref="AJ10" ca="1">IFERROR(INDEX(INDIRECT("'" &amp; AJ$6 &amp; "'!O:O"), MATCH(1, (INDIRECT("'"&amp; AJ$6 &amp; "'!F:F") =$AF10) * (INDIRECT("'" &amp; AJ$6 &amp; "'!E:E") = Tables_TN!$AF$4), 0)), "")</f>
        <v>0.6176563522489944</v>
      </c>
      <c r="AK10" s="9">
        <f t="shared" ca="1" si="11"/>
        <v>0.61002276446273485</v>
      </c>
      <c r="AL10" s="9" cm="1">
        <f t="array" aca="1" ref="AL10" ca="1">IFERROR(INDEX(INDIRECT("'" &amp; AL$6 &amp; "'!O:O"), MATCH(1, (INDIRECT("'"&amp; AL$6 &amp; "'!F:F") =$AF10) * (INDIRECT("'" &amp; AL$6 &amp; "'!E:E") = Tables_TN!$AF$4), 0)), "")</f>
        <v>0.44505145648002792</v>
      </c>
      <c r="AM10" s="9" cm="1">
        <f t="array" aca="1" ref="AM10" ca="1">IFERROR(INDEX(INDIRECT("'" &amp; AM$6 &amp; "'!O:O"), MATCH(1, (INDIRECT("'"&amp; AM$6 &amp; "'!F:F") =$AF10) * (INDIRECT("'" &amp; AM$6 &amp; "'!E:E") = Tables_TN!$AF$4), 0)), "")</f>
        <v>58.971428571428568</v>
      </c>
      <c r="AN10" s="9" cm="1">
        <f t="array" aca="1" ref="AN10" ca="1">IFERROR(INDEX(INDIRECT("'" &amp; AN$6 &amp; "'!O:O"), MATCH(1, (INDIRECT("'"&amp; AN$6 &amp; "'!F:F") =$AF10) * (INDIRECT("'" &amp; AN$6 &amp; "'!E:E") = Tables_TN!$AF$4), 0)), "")</f>
        <v>117.48326752068942</v>
      </c>
      <c r="AO10" s="103" cm="1">
        <f t="array" aca="1" ref="AO10" ca="1">IFERROR(INDEX(INDIRECT("'" &amp; AO$6 &amp; "'!O:O"), MATCH(1, (INDIRECT("'"&amp; AO$6 &amp; "'!F:F") =$AF10) * (INDIRECT("'" &amp; AO$6 &amp; "'!E:E") = Tables_TN!$AF$4), 0)), "")</f>
        <v>7.194285714285714</v>
      </c>
      <c r="AP10" s="105">
        <f>IFERROR(INDEX('Date Key'!$I$25:$I$42, MATCH(AF10, 'Date Key'!$A$25:$A$42, 0)), "")</f>
        <v>248.33863636363637</v>
      </c>
      <c r="AQ10" s="106">
        <f t="shared" ca="1" si="12"/>
        <v>4.1521636217344706E-6</v>
      </c>
      <c r="AR10" s="108">
        <f t="shared" ca="1" si="13"/>
        <v>5.9791156152976379</v>
      </c>
    </row>
    <row r="11" spans="1:45" x14ac:dyDescent="0.35">
      <c r="A11" s="6">
        <v>5</v>
      </c>
      <c r="B11" s="9" cm="1">
        <f t="array" aca="1" ref="B11" ca="1">IFERROR(INDEX(INDIRECT("'" &amp; B$6 &amp; "'!O:O"), MATCH(1, (INDIRECT("'"&amp; B$6 &amp; "'!F:F") =$L62) * (INDIRECT("'" &amp; B$6 &amp; "'!E:E") = Tables_TN!$A$4), 0)), "")</f>
        <v>5.7157703299558334E-2</v>
      </c>
      <c r="C11" s="9" cm="1">
        <f t="array" aca="1" ref="C11" ca="1">IFERROR(INDEX(INDIRECT("'" &amp; C$6 &amp; "'!O:O"), MATCH(1, (INDIRECT("'"&amp; C$6 &amp; "'!F:F") =$L62) * (INDIRECT("'" &amp; C$6 &amp; "'!E:E") = Tables_TN!$A$4), 0)), "")</f>
        <v>1.6474464579901153E-2</v>
      </c>
      <c r="D11" s="9" cm="1">
        <f t="array" aca="1" ref="D11" ca="1">IFERROR(INDEX(INDIRECT("'" &amp; D$6 &amp; "'!O:O"), MATCH(1, (INDIRECT("'"&amp; D$6 &amp; "'!F:F") =$L62) * (INDIRECT("'" &amp; D$6 &amp; "'!E:E") = Tables_TN!$A$4), 0)), "")</f>
        <v>1.1810251486240781</v>
      </c>
      <c r="E11" s="9" cm="1">
        <f t="array" aca="1" ref="E11" ca="1">IFERROR(INDEX(INDIRECT("'" &amp; E$6 &amp; "'!O:O"), MATCH(1, (INDIRECT("'"&amp; E$6 &amp; "'!F:F") =$L62) * (INDIRECT("'" &amp; E$6 &amp; "'!E:E") = Tables_TN!$A$4), 0)), "")</f>
        <v>1.2546573165035377</v>
      </c>
      <c r="F11" s="9">
        <f t="shared" ca="1" si="0"/>
        <v>1.1974996132039795</v>
      </c>
      <c r="G11" s="9" cm="1">
        <f t="array" aca="1" ref="G11" ca="1">IFERROR(INDEX(INDIRECT("'" &amp; G$6 &amp; "'!O:O"), MATCH(1, (INDIRECT("'"&amp; G$6 &amp; "'!F:F") =$L62) * (INDIRECT("'" &amp; G$6 &amp; "'!E:E") = Tables_TN!$A$4), 0)), "")</f>
        <v>1.0921821036106751</v>
      </c>
      <c r="H11" s="9" cm="1">
        <f t="array" aca="1" ref="H11" ca="1">IFERROR(INDEX(INDIRECT("'" &amp; H$6 &amp; "'!O:O"), MATCH(1, (INDIRECT("'"&amp; H$6 &amp; "'!F:F") =$L62) * (INDIRECT("'" &amp; H$6 &amp; "'!E:E") = Tables_TN!$A$4), 0)), "")</f>
        <v>29.352380952380933</v>
      </c>
      <c r="I11" s="9" cm="1">
        <f t="array" aca="1" ref="I11" ca="1">IFERROR(INDEX(INDIRECT("'" &amp; I$6 &amp; "'!O:O"), MATCH(1, (INDIRECT("'"&amp; I$6 &amp; "'!F:F") =$L62) * (INDIRECT("'" &amp; I$6 &amp; "'!E:E") = Tables_TN!$A$4), 0)), "")</f>
        <v>122.41137241137244</v>
      </c>
      <c r="J11" s="103" cm="1">
        <f t="array" aca="1" ref="J11" ca="1">IFERROR(INDEX(INDIRECT("'" &amp; J$6 &amp; "'!O:O"), MATCH(1, (INDIRECT("'"&amp; J$6 &amp; "'!F:F") =$L62) * (INDIRECT("'" &amp; J$6 &amp; "'!E:E") = Tables_TN!$A$4), 0)), "")</f>
        <v>7.9357142857142851</v>
      </c>
      <c r="K11" s="105">
        <f>IFERROR(INDEX('Date Key'!$H$25:$H$42, MATCH(A11, 'Date Key'!$A$25:$A$42, 0)), "")</f>
        <v>248.33863636363637</v>
      </c>
      <c r="L11" s="106">
        <f t="shared" ca="1" si="5"/>
        <v>4.8220431211940347E-6</v>
      </c>
      <c r="M11" s="108">
        <f t="shared" ca="1" si="6"/>
        <v>6.9437420945194095</v>
      </c>
      <c r="N11" s="106">
        <f t="shared" ca="1" si="7"/>
        <v>4.8220431211940347E-6</v>
      </c>
      <c r="O11" s="108">
        <f t="shared" ca="1" si="8"/>
        <v>6.9437420945194095</v>
      </c>
      <c r="Q11" s="6">
        <v>5</v>
      </c>
      <c r="R11" s="9" cm="1">
        <f t="array" aca="1" ref="R11" ca="1">IFERROR(INDEX(INDIRECT("'" &amp; R$6 &amp; "'!O:O"), MATCH(1, (INDIRECT("'"&amp; R$6 &amp; "'!F:F") =$Q11) * (INDIRECT("'" &amp; R$6 &amp; "'!E:E") = Tables_TN!$Q$4), 0)), "")</f>
        <v>3.8971161340607949E-2</v>
      </c>
      <c r="S11" s="9" cm="1">
        <f t="array" aca="1" ref="S11" ca="1">IFERROR(INDEX(INDIRECT("'" &amp; S$6 &amp; "'!O:O"), MATCH(1, (INDIRECT("'"&amp; S$6 &amp; "'!F:F") =$Q11) * (INDIRECT("'" &amp; S$6 &amp; "'!E:E") = Tables_TN!$Q$4), 0)), "")</f>
        <v>4.2976864121481275E-3</v>
      </c>
      <c r="T11" s="9" cm="1">
        <f t="array" aca="1" ref="T11" ca="1">IFERROR(INDEX(INDIRECT("'" &amp; T$6 &amp; "'!O:O"), MATCH(1, (INDIRECT("'"&amp; T$6 &amp; "'!F:F") =$Q11) * (INDIRECT("'" &amp; T$6 &amp; "'!E:E") = Tables_TN!$Q$4), 0)), "")</f>
        <v>2.0225132280536885E-2</v>
      </c>
      <c r="U11" s="9" cm="1">
        <f t="array" aca="1" ref="U11" ca="1">IFERROR(INDEX(INDIRECT("'" &amp; U$6 &amp; "'!O:O"), MATCH(1, (INDIRECT("'"&amp; U$6 &amp; "'!F:F") =$Q11) * (INDIRECT("'" &amp; U$6 &amp; "'!E:E") = Tables_TN!$Q$4), 0)), "")</f>
        <v>6.3493980033292971E-2</v>
      </c>
      <c r="V11" s="9">
        <f t="shared" ca="1" si="9"/>
        <v>2.4522818692685022E-2</v>
      </c>
      <c r="W11" s="9" cm="1">
        <f t="array" aca="1" ref="W11" ca="1">IFERROR(INDEX(INDIRECT("'" &amp; W$6 &amp; "'!O:O"), MATCH(1, (INDIRECT("'"&amp; W$6 &amp; "'!F:F") =$Q11) * (INDIRECT("'" &amp; W$6 &amp; "'!E:E") = Tables_TN!$Q$4), 0)), "")</f>
        <v>0.38748997034711319</v>
      </c>
      <c r="X11" s="9" cm="1">
        <f t="array" aca="1" ref="X11" ca="1">IFERROR(INDEX(INDIRECT("'" &amp; X$6 &amp; "'!O:O"), MATCH(1, (INDIRECT("'"&amp; X$6 &amp; "'!F:F") =$Q11) * (INDIRECT("'" &amp; X$6 &amp; "'!E:E") = Tables_TN!$Q$4), 0)), "")</f>
        <v>23.876190476190452</v>
      </c>
      <c r="Y11" s="103" cm="1">
        <f t="array" aca="1" ref="Y11" ca="1">IFERROR(INDEX(INDIRECT("'" &amp; Y$6 &amp; "'!O:O"), MATCH(1, (INDIRECT("'"&amp; Y$6 &amp; "'!F:F") =$Q11) * (INDIRECT("'" &amp; Y$6 &amp; "'!E:E") = Tables_TN!$Q$4), 0)), "")</f>
        <v>128.10537502383266</v>
      </c>
      <c r="Z11" s="103" cm="1">
        <f t="array" aca="1" ref="Z11" ca="1">IFERROR(INDEX(INDIRECT("'" &amp; Z$6 &amp; "'!O:O"), MATCH(1, (INDIRECT("'"&amp; Z$6 &amp; "'!F:F") =$Q11) * (INDIRECT("'" &amp; Z$6 &amp; "'!E:E") = Tables_TN!$Q$4), 0)), "")</f>
        <v>7.2299999999999995</v>
      </c>
      <c r="AA11" s="105">
        <f>IFERROR(INDEX('Date Key'!$H$25:$H$42, MATCH(Q11, 'Date Key'!$A$25:$A$42, 0)), "")</f>
        <v>248.33863636363637</v>
      </c>
      <c r="AB11" s="106">
        <f t="shared" ca="1" si="10"/>
        <v>4.9534559576529035E-6</v>
      </c>
      <c r="AC11" s="108">
        <f t="shared" ca="1" si="14"/>
        <v>7.1329765790201805</v>
      </c>
      <c r="AD11" s="109"/>
      <c r="AF11" s="6">
        <v>5</v>
      </c>
      <c r="AG11" s="9" cm="1">
        <f t="array" aca="1" ref="AG11" ca="1">IFERROR(INDEX(INDIRECT("'" &amp; AG$6 &amp; "'!O:O"), MATCH(1, (INDIRECT("'"&amp; AG$6 &amp; "'!F:F") =$AF11) * (INDIRECT("'" &amp; AG$6 &amp; "'!E:E") = Tables_TN!$AF$4), 0)), "")</f>
        <v>3.8971161340607956E-2</v>
      </c>
      <c r="AH11" s="9" cm="1">
        <f t="array" aca="1" ref="AH11" ca="1">IFERROR(INDEX(INDIRECT("'" &amp; AH$6 &amp; "'!O:O"), MATCH(1, (INDIRECT("'"&amp; AH$6 &amp; "'!F:F") =$AF11) * (INDIRECT("'" &amp; AH$6 &amp; "'!E:E") = Tables_TN!$AF$4), 0)), "")</f>
        <v>0.15973067831817203</v>
      </c>
      <c r="AI11" s="9" cm="1">
        <f t="array" aca="1" ref="AI11" ca="1">IFERROR(INDEX(INDIRECT("'" &amp; AI$6 &amp; "'!O:O"), MATCH(1, (INDIRECT("'"&amp; AI$6 &amp; "'!F:F") =$AF11) * (INDIRECT("'" &amp; AI$6 &amp; "'!E:E") = Tables_TN!$AF$4), 0)), "")</f>
        <v>0.3088929293754723</v>
      </c>
      <c r="AJ11" s="9" cm="1">
        <f t="array" aca="1" ref="AJ11" ca="1">IFERROR(INDEX(INDIRECT("'" &amp; AJ$6 &amp; "'!O:O"), MATCH(1, (INDIRECT("'"&amp; AJ$6 &amp; "'!F:F") =$AF11) * (INDIRECT("'" &amp; AJ$6 &amp; "'!E:E") = Tables_TN!$AF$4), 0)), "")</f>
        <v>0.50759476903425238</v>
      </c>
      <c r="AK11" s="9">
        <f t="shared" ca="1" si="11"/>
        <v>0.46862360769364442</v>
      </c>
      <c r="AL11" s="9" cm="1">
        <f t="array" aca="1" ref="AL11" ca="1">IFERROR(INDEX(INDIRECT("'" &amp; AL$6 &amp; "'!O:O"), MATCH(1, (INDIRECT("'"&amp; AL$6 &amp; "'!F:F") =$AF11) * (INDIRECT("'" &amp; AL$6 &amp; "'!E:E") = Tables_TN!$AF$4), 0)), "")</f>
        <v>0.86716902145473596</v>
      </c>
      <c r="AM11" s="9" cm="1">
        <f t="array" aca="1" ref="AM11" ca="1">IFERROR(INDEX(INDIRECT("'" &amp; AM$6 &amp; "'!O:O"), MATCH(1, (INDIRECT("'"&amp; AM$6 &amp; "'!F:F") =$AF11) * (INDIRECT("'" &amp; AM$6 &amp; "'!E:E") = Tables_TN!$AF$4), 0)), "")</f>
        <v>38.971428571428554</v>
      </c>
      <c r="AN11" s="9" cm="1">
        <f t="array" aca="1" ref="AN11" ca="1">IFERROR(INDEX(INDIRECT("'" &amp; AN$6 &amp; "'!O:O"), MATCH(1, (INDIRECT("'"&amp; AN$6 &amp; "'!F:F") =$AF11) * (INDIRECT("'" &amp; AN$6 &amp; "'!E:E") = Tables_TN!$AF$4), 0)), "")</f>
        <v>135.54088387623497</v>
      </c>
      <c r="AO11" s="103" cm="1">
        <f t="array" aca="1" ref="AO11" ca="1">IFERROR(INDEX(INDIRECT("'" &amp; AO$6 &amp; "'!O:O"), MATCH(1, (INDIRECT("'"&amp; AO$6 &amp; "'!F:F") =$AF11) * (INDIRECT("'" &amp; AO$6 &amp; "'!E:E") = Tables_TN!$AF$4), 0)), "")</f>
        <v>7.13</v>
      </c>
      <c r="AP11" s="105">
        <f>IFERROR(INDEX('Date Key'!$I$25:$I$42, MATCH(AF11, 'Date Key'!$A$25:$A$42, 0)), "")</f>
        <v>248.33863636363637</v>
      </c>
      <c r="AQ11" s="106">
        <f t="shared" ca="1" si="12"/>
        <v>3.1651688207666679E-6</v>
      </c>
      <c r="AR11" s="108">
        <f t="shared" ca="1" si="13"/>
        <v>4.5578431019040018</v>
      </c>
    </row>
    <row r="12" spans="1:45" x14ac:dyDescent="0.35">
      <c r="A12" s="6">
        <v>6</v>
      </c>
      <c r="B12" s="9" cm="1">
        <f t="array" aca="1" ref="B12" ca="1">IFERROR(INDEX(INDIRECT("'" &amp; B$6 &amp; "'!O:O"), MATCH(1, (INDIRECT("'"&amp; B$6 &amp; "'!F:F") =$L63) * (INDIRECT("'" &amp; B$6 &amp; "'!E:E") = Tables_TN!$A$4), 0)), "")</f>
        <v>0.28319043907508445</v>
      </c>
      <c r="C12" s="9" cm="1">
        <f t="array" aca="1" ref="C12" ca="1">IFERROR(INDEX(INDIRECT("'" &amp; C$6 &amp; "'!O:O"), MATCH(1, (INDIRECT("'"&amp; C$6 &amp; "'!F:F") =$L63) * (INDIRECT("'" &amp; C$6 &amp; "'!E:E") = Tables_TN!$A$4), 0)), "")</f>
        <v>7.0543419474686661E-2</v>
      </c>
      <c r="D12" s="9" cm="1">
        <f t="array" aca="1" ref="D12" ca="1">IFERROR(INDEX(INDIRECT("'" &amp; D$6 &amp; "'!O:O"), MATCH(1, (INDIRECT("'"&amp; D$6 &amp; "'!F:F") =$L63) * (INDIRECT("'" &amp; D$6 &amp; "'!E:E") = Tables_TN!$A$4), 0)), "")</f>
        <v>2.1579326058280368</v>
      </c>
      <c r="E12" s="9" cm="1">
        <f t="array" aca="1" ref="E12" ca="1">IFERROR(INDEX(INDIRECT("'" &amp; E$6 &amp; "'!O:O"), MATCH(1, (INDIRECT("'"&amp; E$6 &amp; "'!F:F") =$L63) * (INDIRECT("'" &amp; E$6 &amp; "'!E:E") = Tables_TN!$A$4), 0)), "")</f>
        <v>2.5116664643778082</v>
      </c>
      <c r="F12" s="9">
        <f t="shared" ca="1" si="0"/>
        <v>2.2284760253027236</v>
      </c>
      <c r="G12" s="9" cm="1">
        <f t="array" aca="1" ref="G12" ca="1">IFERROR(INDEX(INDIRECT("'" &amp; G$6 &amp; "'!O:O"), MATCH(1, (INDIRECT("'"&amp; G$6 &amp; "'!F:F") =$L63) * (INDIRECT("'" &amp; G$6 &amp; "'!E:E") = Tables_TN!$A$4), 0)), "")</f>
        <v>0.34126635269492411</v>
      </c>
      <c r="H12" s="9" cm="1">
        <f t="array" aca="1" ref="H12" ca="1">IFERROR(INDEX(INDIRECT("'" &amp; H$6 &amp; "'!O:O"), MATCH(1, (INDIRECT("'"&amp; H$6 &amp; "'!F:F") =$L63) * (INDIRECT("'" &amp; H$6 &amp; "'!E:E") = Tables_TN!$A$4), 0)), "")</f>
        <v>48.590476190476188</v>
      </c>
      <c r="I12" s="9" cm="1">
        <f t="array" aca="1" ref="I12" ca="1">IFERROR(INDEX(INDIRECT("'" &amp; I$6 &amp; "'!O:O"), MATCH(1, (INDIRECT("'"&amp; I$6 &amp; "'!F:F") =$L63) * (INDIRECT("'" &amp; I$6 &amp; "'!E:E") = Tables_TN!$A$4), 0)), "")</f>
        <v>83.320971171438472</v>
      </c>
      <c r="J12" s="103" cm="1">
        <f t="array" aca="1" ref="J12" ca="1">IFERROR(INDEX(INDIRECT("'" &amp; J$6 &amp; "'!O:O"), MATCH(1, (INDIRECT("'"&amp; J$6 &amp; "'!F:F") =$L63) * (INDIRECT("'" &amp; J$6 &amp; "'!E:E") = Tables_TN!$A$4), 0)), "")</f>
        <v>7.3757142857142863</v>
      </c>
      <c r="K12" s="105">
        <f>IFERROR(INDEX('Date Key'!$H$25:$H$42, MATCH(A12, 'Date Key'!$A$25:$A$42, 0)), "")</f>
        <v>248.33863636363637</v>
      </c>
      <c r="L12" s="106">
        <f t="shared" ca="1" si="5"/>
        <v>8.9735373356871438E-6</v>
      </c>
      <c r="M12" s="108">
        <f t="shared" ca="1" si="6"/>
        <v>12.921893763389486</v>
      </c>
      <c r="N12" s="106">
        <f t="shared" ca="1" si="7"/>
        <v>8.9735373356871438E-6</v>
      </c>
      <c r="O12" s="108">
        <f t="shared" ca="1" si="8"/>
        <v>12.921893763389486</v>
      </c>
      <c r="Q12" s="6">
        <v>6</v>
      </c>
      <c r="R12" s="9" cm="1">
        <f t="array" aca="1" ref="R12" ca="1">IFERROR(INDEX(INDIRECT("'" &amp; R$6 &amp; "'!O:O"), MATCH(1, (INDIRECT("'"&amp; R$6 &amp; "'!F:F") =$Q12) * (INDIRECT("'" &amp; R$6 &amp; "'!E:E") = Tables_TN!$Q$4), 0)), "")</f>
        <v>0.12210963886723825</v>
      </c>
      <c r="S12" s="9" cm="1">
        <f t="array" aca="1" ref="S12" ca="1">IFERROR(INDEX(INDIRECT("'" &amp; S$6 &amp; "'!O:O"), MATCH(1, (INDIRECT("'"&amp; S$6 &amp; "'!F:F") =$Q12) * (INDIRECT("'" &amp; S$6 &amp; "'!E:E") = Tables_TN!$Q$4), 0)), "")</f>
        <v>2.75119335951278E-2</v>
      </c>
      <c r="T12" s="9" cm="1">
        <f t="array" aca="1" ref="T12" ca="1">IFERROR(INDEX(INDIRECT("'" &amp; T$6 &amp; "'!O:O"), MATCH(1, (INDIRECT("'"&amp; T$6 &amp; "'!F:F") =$Q12) * (INDIRECT("'" &amp; T$6 &amp; "'!E:E") = Tables_TN!$Q$4), 0)), "")</f>
        <v>6.2357596834152783E-2</v>
      </c>
      <c r="U12" s="9" cm="1">
        <f t="array" aca="1" ref="U12" ca="1">IFERROR(INDEX(INDIRECT("'" &amp; U$6 &amp; "'!O:O"), MATCH(1, (INDIRECT("'"&amp; U$6 &amp; "'!F:F") =$Q12) * (INDIRECT("'" &amp; U$6 &amp; "'!E:E") = Tables_TN!$Q$4), 0)), "")</f>
        <v>0.21197916929651886</v>
      </c>
      <c r="V12" s="9">
        <f t="shared" ca="1" si="9"/>
        <v>8.9869530429280614E-2</v>
      </c>
      <c r="W12" s="9" cm="1">
        <f t="array" aca="1" ref="W12" ca="1">IFERROR(INDEX(INDIRECT("'" &amp; W$6 &amp; "'!O:O"), MATCH(1, (INDIRECT("'"&amp; W$6 &amp; "'!F:F") =$Q12) * (INDIRECT("'" &amp; W$6 &amp; "'!E:E") = Tables_TN!$Q$4), 0)), "")</f>
        <v>0.26190127332984481</v>
      </c>
      <c r="X12" s="9" cm="1">
        <f t="array" aca="1" ref="X12" ca="1">IFERROR(INDEX(INDIRECT("'" &amp; X$6 &amp; "'!O:O"), MATCH(1, (INDIRECT("'"&amp; X$6 &amp; "'!F:F") =$Q12) * (INDIRECT("'" &amp; X$6 &amp; "'!E:E") = Tables_TN!$Q$4), 0)), "")</f>
        <v>30.923809523809513</v>
      </c>
      <c r="Y12" s="103" cm="1">
        <f t="array" aca="1" ref="Y12" ca="1">IFERROR(INDEX(INDIRECT("'" &amp; Y$6 &amp; "'!O:O"), MATCH(1, (INDIRECT("'"&amp; Y$6 &amp; "'!F:F") =$Q12) * (INDIRECT("'" &amp; Y$6 &amp; "'!E:E") = Tables_TN!$Q$4), 0)), "")</f>
        <v>122.12186145353429</v>
      </c>
      <c r="Z12" s="103" cm="1">
        <f t="array" aca="1" ref="Z12" ca="1">IFERROR(INDEX(INDIRECT("'" &amp; Z$6 &amp; "'!O:O"), MATCH(1, (INDIRECT("'"&amp; Z$6 &amp; "'!F:F") =$Q12) * (INDIRECT("'" &amp; Z$6 &amp; "'!E:E") = Tables_TN!$Q$4), 0)), "")</f>
        <v>7.1642857142857137</v>
      </c>
      <c r="AA12" s="105">
        <f>IFERROR(INDEX('Date Key'!$H$25:$H$42, MATCH(Q12, 'Date Key'!$A$25:$A$42, 0)), "")</f>
        <v>248.33863636363637</v>
      </c>
      <c r="AB12" s="106">
        <f t="shared" ca="1" si="10"/>
        <v>9.7519941697768998E-6</v>
      </c>
      <c r="AC12" s="108">
        <f t="shared" ca="1" si="14"/>
        <v>14.042871604478737</v>
      </c>
      <c r="AD12" s="109"/>
      <c r="AF12" s="6">
        <v>6</v>
      </c>
      <c r="AG12" s="9" cm="1">
        <f t="array" aca="1" ref="AG12" ca="1">IFERROR(INDEX(INDIRECT("'" &amp; AG$6 &amp; "'!O:O"), MATCH(1, (INDIRECT("'"&amp; AG$6 &amp; "'!F:F") =$AF12) * (INDIRECT("'" &amp; AG$6 &amp; "'!E:E") = Tables_TN!$AF$4), 0)), "")</f>
        <v>0.17407118732138219</v>
      </c>
      <c r="AH12" s="9" cm="1">
        <f t="array" aca="1" ref="AH12" ca="1">IFERROR(INDEX(INDIRECT("'" &amp; AH$6 &amp; "'!O:O"), MATCH(1, (INDIRECT("'"&amp; AH$6 &amp; "'!F:F") =$AF12) * (INDIRECT("'" &amp; AH$6 &amp; "'!E:E") = Tables_TN!$AF$4), 0)), "")</f>
        <v>0.28781715145672165</v>
      </c>
      <c r="AI12" s="9" cm="1">
        <f t="array" aca="1" ref="AI12" ca="1">IFERROR(INDEX(INDIRECT("'" &amp; AI$6 &amp; "'!O:O"), MATCH(1, (INDIRECT("'"&amp; AI$6 &amp; "'!F:F") =$AF12) * (INDIRECT("'" &amp; AI$6 &amp; "'!E:E") = Tables_TN!$AF$4), 0)), "")</f>
        <v>0.67334212735339982</v>
      </c>
      <c r="AJ12" s="9" cm="1">
        <f t="array" aca="1" ref="AJ12" ca="1">IFERROR(INDEX(INDIRECT("'" &amp; AJ$6 &amp; "'!O:O"), MATCH(1, (INDIRECT("'"&amp; AJ$6 &amp; "'!F:F") =$AF12) * (INDIRECT("'" &amp; AJ$6 &amp; "'!E:E") = Tables_TN!$AF$4), 0)), "")</f>
        <v>1.1352304661315036</v>
      </c>
      <c r="AK12" s="9">
        <f t="shared" ca="1" si="11"/>
        <v>0.96115927881012142</v>
      </c>
      <c r="AL12" s="9" cm="1">
        <f t="array" aca="1" ref="AL12" ca="1">IFERROR(INDEX(INDIRECT("'" &amp; AL$6 &amp; "'!O:O"), MATCH(1, (INDIRECT("'"&amp; AL$6 &amp; "'!F:F") =$AF12) * (INDIRECT("'" &amp; AL$6 &amp; "'!E:E") = Tables_TN!$AF$4), 0)), "")</f>
        <v>0.63169021454735741</v>
      </c>
      <c r="AM12" s="9" cm="1">
        <f t="array" aca="1" ref="AM12" ca="1">IFERROR(INDEX(INDIRECT("'" &amp; AM$6 &amp; "'!O:O"), MATCH(1, (INDIRECT("'"&amp; AM$6 &amp; "'!F:F") =$AF12) * (INDIRECT("'" &amp; AM$6 &amp; "'!E:E") = Tables_TN!$AF$4), 0)), "")</f>
        <v>34.971428571428554</v>
      </c>
      <c r="AN12" s="9" cm="1">
        <f t="array" aca="1" ref="AN12" ca="1">IFERROR(INDEX(INDIRECT("'" &amp; AN$6 &amp; "'!O:O"), MATCH(1, (INDIRECT("'"&amp; AN$6 &amp; "'!F:F") =$AF12) * (INDIRECT("'" &amp; AN$6 &amp; "'!E:E") = Tables_TN!$AF$4), 0)), "")</f>
        <v>121.04589997028782</v>
      </c>
      <c r="AO12" s="103" cm="1">
        <f t="array" aca="1" ref="AO12" ca="1">IFERROR(INDEX(INDIRECT("'" &amp; AO$6 &amp; "'!O:O"), MATCH(1, (INDIRECT("'"&amp; AO$6 &amp; "'!F:F") =$AF12) * (INDIRECT("'" &amp; AO$6 &amp; "'!E:E") = Tables_TN!$AF$4), 0)), "")</f>
        <v>7.2642857142857142</v>
      </c>
      <c r="AP12" s="105">
        <f>IFERROR(INDEX('Date Key'!$I$25:$I$42, MATCH(AF12, 'Date Key'!$A$25:$A$42, 0)), "")</f>
        <v>248.33863636363637</v>
      </c>
      <c r="AQ12" s="106">
        <f t="shared" ca="1" si="12"/>
        <v>6.243519769099947E-6</v>
      </c>
      <c r="AR12" s="108">
        <f t="shared" ca="1" si="13"/>
        <v>8.9906684675039248</v>
      </c>
    </row>
    <row r="13" spans="1:45" x14ac:dyDescent="0.35">
      <c r="A13" s="6">
        <v>7</v>
      </c>
      <c r="B13" s="9" cm="1">
        <f t="array" aca="1" ref="B13" ca="1">IFERROR(INDEX(INDIRECT("'" &amp; B$6 &amp; "'!O:O"), MATCH(1, (INDIRECT("'"&amp; B$6 &amp; "'!F:F") =$L64) * (INDIRECT("'" &amp; B$6 &amp; "'!E:E") = Tables_TN!$A$4), 0)), "")</f>
        <v>0.13510002598077422</v>
      </c>
      <c r="C13" s="9" cm="1">
        <f t="array" aca="1" ref="C13" ca="1">IFERROR(INDEX(INDIRECT("'" &amp; C$6 &amp; "'!O:O"), MATCH(1, (INDIRECT("'"&amp; C$6 &amp; "'!F:F") =$L64) * (INDIRECT("'" &amp; C$6 &amp; "'!E:E") = Tables_TN!$A$4), 0)), "")</f>
        <v>3.5977143932090207E-2</v>
      </c>
      <c r="D13" s="9" cm="1">
        <f t="array" aca="1" ref="D13" ca="1">IFERROR(INDEX(INDIRECT("'" &amp; D$6 &amp; "'!O:O"), MATCH(1, (INDIRECT("'"&amp; D$6 &amp; "'!F:F") =$L64) * (INDIRECT("'" &amp; D$6 &amp; "'!E:E") = Tables_TN!$A$4), 0)), "")</f>
        <v>0.71051684854299069</v>
      </c>
      <c r="E13" s="9" cm="1">
        <f t="array" aca="1" ref="E13" ca="1">IFERROR(INDEX(INDIRECT("'" &amp; E$6 &amp; "'!O:O"), MATCH(1, (INDIRECT("'"&amp; E$6 &amp; "'!F:F") =$L64) * (INDIRECT("'" &amp; E$6 &amp; "'!E:E") = Tables_TN!$A$4), 0)), "")</f>
        <v>0.88159401845585528</v>
      </c>
      <c r="F13" s="9">
        <f t="shared" ca="1" si="0"/>
        <v>0.74649399247508108</v>
      </c>
      <c r="G13" s="9" cm="1">
        <f t="array" aca="1" ref="G13" ca="1">IFERROR(INDEX(INDIRECT("'" &amp; G$6 &amp; "'!O:O"), MATCH(1, (INDIRECT("'"&amp; G$6 &amp; "'!F:F") =$L64) * (INDIRECT("'" &amp; G$6 &amp; "'!E:E") = Tables_TN!$A$4), 0)), "")</f>
        <v>1.2482958311529739</v>
      </c>
      <c r="H13" s="9" cm="1">
        <f t="array" aca="1" ref="H13" ca="1">IFERROR(INDEX(INDIRECT("'" &amp; H$6 &amp; "'!O:O"), MATCH(1, (INDIRECT("'"&amp; H$6 &amp; "'!F:F") =$L64) * (INDIRECT("'" &amp; H$6 &amp; "'!E:E") = Tables_TN!$A$4), 0)), "")</f>
        <v>28.399999999999981</v>
      </c>
      <c r="I13" s="9" cm="1">
        <f t="array" aca="1" ref="I13" ca="1">IFERROR(INDEX(INDIRECT("'" &amp; I$6 &amp; "'!O:O"), MATCH(1, (INDIRECT("'"&amp; I$6 &amp; "'!F:F") =$L64) * (INDIRECT("'" &amp; I$6 &amp; "'!E:E") = Tables_TN!$A$4), 0)), "")</f>
        <v>126.74664460378747</v>
      </c>
      <c r="J13" s="103" cm="1">
        <f t="array" aca="1" ref="J13" ca="1">IFERROR(INDEX(INDIRECT("'" &amp; J$6 &amp; "'!O:O"), MATCH(1, (INDIRECT("'"&amp; J$6 &amp; "'!F:F") =$L64) * (INDIRECT("'" &amp; J$6 &amp; "'!E:E") = Tables_TN!$A$4), 0)), "")</f>
        <v>8.1571428571428566</v>
      </c>
      <c r="K13" s="105">
        <f>IFERROR(INDEX('Date Key'!$H$25:$H$42, MATCH(A13, 'Date Key'!$A$25:$A$42, 0)), "")</f>
        <v>99.335454545454553</v>
      </c>
      <c r="L13" s="106">
        <f t="shared" ca="1" si="5"/>
        <v>7.5148797163201746E-6</v>
      </c>
      <c r="M13" s="108">
        <f t="shared" ca="1" si="6"/>
        <v>10.821426791501052</v>
      </c>
      <c r="N13" s="106">
        <f t="shared" ca="1" si="7"/>
        <v>7.5148797163201746E-6</v>
      </c>
      <c r="O13" s="108">
        <f t="shared" ca="1" si="8"/>
        <v>10.821426791501052</v>
      </c>
      <c r="Q13" s="6">
        <v>7</v>
      </c>
      <c r="R13" s="9" cm="1">
        <f t="array" aca="1" ref="R13" ca="1">IFERROR(INDEX(INDIRECT("'" &amp; R$6 &amp; "'!O:O"), MATCH(1, (INDIRECT("'"&amp; R$6 &amp; "'!F:F") =$Q13) * (INDIRECT("'" &amp; R$6 &amp; "'!E:E") = Tables_TN!$Q$4), 0)), "")</f>
        <v>0.13510002598077422</v>
      </c>
      <c r="S13" s="9" cm="1">
        <f t="array" aca="1" ref="S13" ca="1">IFERROR(INDEX(INDIRECT("'" &amp; S$6 &amp; "'!O:O"), MATCH(1, (INDIRECT("'"&amp; S$6 &amp; "'!F:F") =$Q13) * (INDIRECT("'" &amp; S$6 &amp; "'!E:E") = Tables_TN!$Q$4), 0)), "")</f>
        <v>4.8674959437533805E-2</v>
      </c>
      <c r="T13" s="9" cm="1">
        <f t="array" aca="1" ref="T13" ca="1">IFERROR(INDEX(INDIRECT("'" &amp; T$6 &amp; "'!O:O"), MATCH(1, (INDIRECT("'"&amp; T$6 &amp; "'!F:F") =$Q13) * (INDIRECT("'" &amp; T$6 &amp; "'!E:E") = Tables_TN!$Q$4), 0)), "")</f>
        <v>7.9146180597193916E-2</v>
      </c>
      <c r="U13" s="9" cm="1">
        <f t="array" aca="1" ref="U13" ca="1">IFERROR(INDEX(INDIRECT("'" &amp; U$6 &amp; "'!O:O"), MATCH(1, (INDIRECT("'"&amp; U$6 &amp; "'!F:F") =$Q13) * (INDIRECT("'" &amp; U$6 &amp; "'!E:E") = Tables_TN!$Q$4), 0)), "")</f>
        <v>0.26292116601550192</v>
      </c>
      <c r="V13" s="9">
        <f t="shared" ca="1" si="9"/>
        <v>0.12782114003472769</v>
      </c>
      <c r="W13" s="9" cm="1">
        <f t="array" aca="1" ref="W13" ca="1">IFERROR(INDEX(INDIRECT("'" &amp; W$6 &amp; "'!O:O"), MATCH(1, (INDIRECT("'"&amp; W$6 &amp; "'!F:F") =$Q13) * (INDIRECT("'" &amp; W$6 &amp; "'!E:E") = Tables_TN!$Q$4), 0)), "")</f>
        <v>0.65698238269666842</v>
      </c>
      <c r="X13" s="9" cm="1">
        <f t="array" aca="1" ref="X13" ca="1">IFERROR(INDEX(INDIRECT("'" &amp; X$6 &amp; "'!O:O"), MATCH(1, (INDIRECT("'"&amp; X$6 &amp; "'!F:F") =$Q13) * (INDIRECT("'" &amp; X$6 &amp; "'!E:E") = Tables_TN!$Q$4), 0)), "")</f>
        <v>23.685714285714266</v>
      </c>
      <c r="Y13" s="103" cm="1">
        <f t="array" aca="1" ref="Y13" ca="1">IFERROR(INDEX(INDIRECT("'" &amp; Y$6 &amp; "'!O:O"), MATCH(1, (INDIRECT("'"&amp; Y$6 &amp; "'!F:F") =$Q13) * (INDIRECT("'" &amp; Y$6 &amp; "'!E:E") = Tables_TN!$Q$4), 0)), "")</f>
        <v>113.63636363636364</v>
      </c>
      <c r="Z13" s="103" cm="1">
        <f t="array" aca="1" ref="Z13" ca="1">IFERROR(INDEX(INDIRECT("'" &amp; Z$6 &amp; "'!O:O"), MATCH(1, (INDIRECT("'"&amp; Z$6 &amp; "'!F:F") =$Q13) * (INDIRECT("'" &amp; Z$6 &amp; "'!E:E") = Tables_TN!$Q$4), 0)), "")</f>
        <v>7.6000000000000005</v>
      </c>
      <c r="AA13" s="105">
        <f>IFERROR(INDEX('Date Key'!$H$25:$H$42, MATCH(Q13, 'Date Key'!$A$25:$A$42, 0)), "")</f>
        <v>99.335454545454553</v>
      </c>
      <c r="AB13" s="106">
        <f t="shared" ca="1" si="10"/>
        <v>7.5881555268487883E-6</v>
      </c>
      <c r="AC13" s="108">
        <f t="shared" ca="1" si="14"/>
        <v>10.926943958662255</v>
      </c>
      <c r="AD13" s="109"/>
      <c r="AF13" s="6">
        <v>7</v>
      </c>
      <c r="AG13" s="9" cm="1">
        <f t="array" aca="1" ref="AG13" ca="1">IFERROR(INDEX(INDIRECT("'" &amp; AG$6 &amp; "'!O:O"), MATCH(1, (INDIRECT("'"&amp; AG$6 &amp; "'!F:F") =$AF13) * (INDIRECT("'" &amp; AG$6 &amp; "'!E:E") = Tables_TN!$AF$4), 0)), "")</f>
        <v>7.5344245258508705E-2</v>
      </c>
      <c r="AH13" s="9" cm="1">
        <f t="array" aca="1" ref="AH13" ca="1">IFERROR(INDEX(INDIRECT("'" &amp; AH$6 &amp; "'!O:O"), MATCH(1, (INDIRECT("'"&amp; AH$6 &amp; "'!F:F") =$AF13) * (INDIRECT("'" &amp; AH$6 &amp; "'!E:E") = Tables_TN!$AF$4), 0)), "")</f>
        <v>3.8798880711077663E-2</v>
      </c>
      <c r="AI13" s="9" cm="1">
        <f t="array" aca="1" ref="AI13" ca="1">IFERROR(INDEX(INDIRECT("'" &amp; AI$6 &amp; "'!O:O"), MATCH(1, (INDIRECT("'"&amp; AI$6 &amp; "'!F:F") =$AF13) * (INDIRECT("'" &amp; AI$6 &amp; "'!E:E") = Tables_TN!$AF$4), 0)), "")</f>
        <v>0.26621897109965226</v>
      </c>
      <c r="AJ13" s="9" cm="1">
        <f t="array" aca="1" ref="AJ13" ca="1">IFERROR(INDEX(INDIRECT("'" &amp; AJ$6 &amp; "'!O:O"), MATCH(1, (INDIRECT("'"&amp; AJ$6 &amp; "'!F:F") =$AF13) * (INDIRECT("'" &amp; AJ$6 &amp; "'!E:E") = Tables_TN!$AF$4), 0)), "")</f>
        <v>0.38036209706923862</v>
      </c>
      <c r="AK13" s="9">
        <f t="shared" ca="1" si="11"/>
        <v>0.30501785181072993</v>
      </c>
      <c r="AL13" s="9" cm="1">
        <f t="array" aca="1" ref="AL13" ca="1">IFERROR(INDEX(INDIRECT("'" &amp; AL$6 &amp; "'!O:O"), MATCH(1, (INDIRECT("'"&amp; AL$6 &amp; "'!F:F") =$AF13) * (INDIRECT("'" &amp; AL$6 &amp; "'!E:E") = Tables_TN!$AF$4), 0)), "")</f>
        <v>0.80175824175824173</v>
      </c>
      <c r="AM13" s="9" cm="1">
        <f t="array" aca="1" ref="AM13" ca="1">IFERROR(INDEX(INDIRECT("'" &amp; AM$6 &amp; "'!O:O"), MATCH(1, (INDIRECT("'"&amp; AM$6 &amp; "'!F:F") =$AF13) * (INDIRECT("'" &amp; AM$6 &amp; "'!E:E") = Tables_TN!$AF$4), 0)), "")</f>
        <v>28.35238095238093</v>
      </c>
      <c r="AN13" s="9" cm="1">
        <f t="array" aca="1" ref="AN13" ca="1">IFERROR(INDEX(INDIRECT("'" &amp; AN$6 &amp; "'!O:O"), MATCH(1, (INDIRECT("'"&amp; AN$6 &amp; "'!F:F") =$AF13) * (INDIRECT("'" &amp; AN$6 &amp; "'!E:E") = Tables_TN!$AF$4), 0)), "")</f>
        <v>122.23130879145916</v>
      </c>
      <c r="AO13" s="103" cm="1">
        <f t="array" aca="1" ref="AO13" ca="1">IFERROR(INDEX(INDIRECT("'" &amp; AO$6 &amp; "'!O:O"), MATCH(1, (INDIRECT("'"&amp; AO$6 &amp; "'!F:F") =$AF13) * (INDIRECT("'" &amp; AO$6 &amp; "'!E:E") = Tables_TN!$AF$4), 0)), "")</f>
        <v>7.6171428571428574</v>
      </c>
      <c r="AP13" s="105">
        <f>IFERROR(INDEX('Date Key'!$I$25:$I$42, MATCH(AF13, 'Date Key'!$A$25:$A$42, 0)), "")</f>
        <v>99.335454545454553</v>
      </c>
      <c r="AQ13" s="106">
        <f t="shared" ca="1" si="12"/>
        <v>5.804334104912078E-6</v>
      </c>
      <c r="AR13" s="108">
        <f t="shared" ca="1" si="13"/>
        <v>8.3582411110733918</v>
      </c>
    </row>
    <row r="14" spans="1:45" x14ac:dyDescent="0.35">
      <c r="A14" s="6">
        <v>8</v>
      </c>
      <c r="B14" s="9" cm="1">
        <f t="array" aca="1" ref="B14" ca="1">IFERROR(INDEX(INDIRECT("'" &amp; B$6 &amp; "'!O:O"), MATCH(1, (INDIRECT("'"&amp; B$6 &amp; "'!F:F") =$L65) * (INDIRECT("'" &amp; B$6 &amp; "'!E:E") = Tables_TN!$A$4), 0)), "")</f>
        <v>1.0392309690828787E-2</v>
      </c>
      <c r="C14" s="9" cm="1">
        <f t="array" aca="1" ref="C14" ca="1">IFERROR(INDEX(INDIRECT("'" &amp; C$6 &amp; "'!O:O"), MATCH(1, (INDIRECT("'"&amp; C$6 &amp; "'!F:F") =$L65) * (INDIRECT("'" &amp; C$6 &amp; "'!E:E") = Tables_TN!$A$4), 0)), "")</f>
        <v>2.5395631010887192E-2</v>
      </c>
      <c r="D14" s="9" cm="1">
        <f t="array" aca="1" ref="D14" ca="1">IFERROR(INDEX(INDIRECT("'" &amp; D$6 &amp; "'!O:O"), MATCH(1, (INDIRECT("'"&amp; D$6 &amp; "'!F:F") =$L65) * (INDIRECT("'" &amp; D$6 &amp; "'!E:E") = Tables_TN!$A$4), 0)), "")</f>
        <v>0.43770236239357241</v>
      </c>
      <c r="E14" s="9" cm="1">
        <f t="array" aca="1" ref="E14" ca="1">IFERROR(INDEX(INDIRECT("'" &amp; E$6 &amp; "'!O:O"), MATCH(1, (INDIRECT("'"&amp; E$6 &amp; "'!F:F") =$L65) * (INDIRECT("'" &amp; E$6 &amp; "'!E:E") = Tables_TN!$A$4), 0)), "")</f>
        <v>0.47349030309528839</v>
      </c>
      <c r="F14" s="9">
        <f t="shared" ca="1" si="0"/>
        <v>0.46309799340445962</v>
      </c>
      <c r="G14" s="9" cm="1">
        <f t="array" aca="1" ref="G14" ca="1">IFERROR(INDEX(INDIRECT("'" &amp; G$6 &amp; "'!O:O"), MATCH(1, (INDIRECT("'"&amp; G$6 &amp; "'!F:F") =$L65) * (INDIRECT("'" &amp; G$6 &amp; "'!E:E") = Tables_TN!$A$4), 0)), "")</f>
        <v>1.2482958311529739</v>
      </c>
      <c r="H14" s="9" cm="1">
        <f t="array" aca="1" ref="H14" ca="1">IFERROR(INDEX(INDIRECT("'" &amp; H$6 &amp; "'!O:O"), MATCH(1, (INDIRECT("'"&amp; H$6 &amp; "'!F:F") =$L65) * (INDIRECT("'" &amp; H$6 &amp; "'!E:E") = Tables_TN!$A$4), 0)), "")</f>
        <v>24.542857142857123</v>
      </c>
      <c r="I14" s="9" cm="1">
        <f t="array" aca="1" ref="I14" ca="1">IFERROR(INDEX(INDIRECT("'" &amp; I$6 &amp; "'!O:O"), MATCH(1, (INDIRECT("'"&amp; I$6 &amp; "'!F:F") =$L65) * (INDIRECT("'" &amp; I$6 &amp; "'!E:E") = Tables_TN!$A$4), 0)), "")</f>
        <v>126.74664460378747</v>
      </c>
      <c r="J14" s="103" cm="1">
        <f t="array" aca="1" ref="J14" ca="1">IFERROR(INDEX(INDIRECT("'" &amp; J$6 &amp; "'!O:O"), MATCH(1, (INDIRECT("'"&amp; J$6 &amp; "'!F:F") =$L65) * (INDIRECT("'" &amp; J$6 &amp; "'!E:E") = Tables_TN!$A$4), 0)), "")</f>
        <v>8.17</v>
      </c>
      <c r="K14" s="105">
        <f>IFERROR(INDEX('Date Key'!$H$25:$H$42, MATCH(A14, 'Date Key'!$A$25:$A$42, 0)), "")</f>
        <v>99.335454545454553</v>
      </c>
      <c r="L14" s="106">
        <f t="shared" ca="1" si="5"/>
        <v>4.6619607825175082E-6</v>
      </c>
      <c r="M14" s="108">
        <f t="shared" ca="1" si="6"/>
        <v>6.713223526825213</v>
      </c>
      <c r="N14" s="106">
        <f t="shared" ca="1" si="7"/>
        <v>4.6619607825175082E-6</v>
      </c>
      <c r="O14" s="108">
        <f t="shared" ca="1" si="8"/>
        <v>6.713223526825213</v>
      </c>
      <c r="Q14" s="6">
        <v>8</v>
      </c>
      <c r="R14" s="9" cm="1">
        <f t="array" aca="1" ref="R14" ca="1">IFERROR(INDEX(INDIRECT("'" &amp; R$6 &amp; "'!O:O"), MATCH(1, (INDIRECT("'"&amp; R$6 &amp; "'!F:F") =$Q14) * (INDIRECT("'" &amp; R$6 &amp; "'!E:E") = Tables_TN!$Q$4), 0)), "")</f>
        <v>6.4951935567679905E-2</v>
      </c>
      <c r="S14" s="9" cm="1">
        <f t="array" aca="1" ref="S14" ca="1">IFERROR(INDEX(INDIRECT("'" &amp; S$6 &amp; "'!O:O"), MATCH(1, (INDIRECT("'"&amp; S$6 &amp; "'!F:F") =$Q14) * (INDIRECT("'" &amp; S$6 &amp; "'!E:E") = Tables_TN!$Q$4), 0)), "")</f>
        <v>5.8551038163989939E-2</v>
      </c>
      <c r="T14" s="9" cm="1">
        <f t="array" aca="1" ref="T14" ca="1">IFERROR(INDEX(INDIRECT("'" &amp; T$6 &amp; "'!O:O"), MATCH(1, (INDIRECT("'"&amp; T$6 &amp; "'!F:F") =$Q14) * (INDIRECT("'" &amp; T$6 &amp; "'!E:E") = Tables_TN!$Q$4), 0)), "")</f>
        <v>8.5142103369708622E-2</v>
      </c>
      <c r="U14" s="9" cm="1">
        <f t="array" aca="1" ref="U14" ca="1">IFERROR(INDEX(INDIRECT("'" &amp; U$6 &amp; "'!O:O"), MATCH(1, (INDIRECT("'"&amp; U$6 &amp; "'!F:F") =$Q14) * (INDIRECT("'" &amp; U$6 &amp; "'!E:E") = Tables_TN!$Q$4), 0)), "")</f>
        <v>0.20864507710137845</v>
      </c>
      <c r="V14" s="9">
        <f t="shared" ca="1" si="9"/>
        <v>0.14369314153369855</v>
      </c>
      <c r="W14" s="9" cm="1">
        <f t="array" aca="1" ref="W14" ca="1">IFERROR(INDEX(INDIRECT("'" &amp; W$6 &amp; "'!O:O"), MATCH(1, (INDIRECT("'"&amp; W$6 &amp; "'!F:F") =$Q14) * (INDIRECT("'" &amp; W$6 &amp; "'!E:E") = Tables_TN!$Q$4), 0)), "")</f>
        <v>0.97444270015698586</v>
      </c>
      <c r="X14" s="9" cm="1">
        <f t="array" aca="1" ref="X14" ca="1">IFERROR(INDEX(INDIRECT("'" &amp; X$6 &amp; "'!O:O"), MATCH(1, (INDIRECT("'"&amp; X$6 &amp; "'!F:F") =$Q14) * (INDIRECT("'" &amp; X$6 &amp; "'!E:E") = Tables_TN!$Q$4), 0)), "")</f>
        <v>22.447619047619032</v>
      </c>
      <c r="Y14" s="103" cm="1">
        <f t="array" aca="1" ref="Y14" ca="1">IFERROR(INDEX(INDIRECT("'" &amp; Y$6 &amp; "'!O:O"), MATCH(1, (INDIRECT("'"&amp; Y$6 &amp; "'!F:F") =$Q14) * (INDIRECT("'" &amp; Y$6 &amp; "'!E:E") = Tables_TN!$Q$4), 0)), "")</f>
        <v>120.94887094887098</v>
      </c>
      <c r="Z14" s="103" cm="1">
        <f t="array" aca="1" ref="Z14" ca="1">IFERROR(INDEX(INDIRECT("'" &amp; Z$6 &amp; "'!O:O"), MATCH(1, (INDIRECT("'"&amp; Z$6 &amp; "'!F:F") =$Q14) * (INDIRECT("'" &amp; Z$6 &amp; "'!E:E") = Tables_TN!$Q$4), 0)), "")</f>
        <v>7.6157142857142857</v>
      </c>
      <c r="AA14" s="105">
        <f>IFERROR(INDEX('Date Key'!$H$25:$H$42, MATCH(Q14, 'Date Key'!$A$25:$A$42, 0)), "")</f>
        <v>99.335454545454553</v>
      </c>
      <c r="AB14" s="106">
        <f t="shared" ca="1" si="10"/>
        <v>3.3200347556740595E-6</v>
      </c>
      <c r="AC14" s="108">
        <f t="shared" ca="1" si="14"/>
        <v>4.7808500481706462</v>
      </c>
      <c r="AD14" s="109"/>
      <c r="AF14" s="6">
        <v>8</v>
      </c>
      <c r="AG14" s="9" cm="1">
        <f t="array" aca="1" ref="AG14" ca="1">IFERROR(INDEX(INDIRECT("'" &amp; AG$6 &amp; "'!O:O"), MATCH(1, (INDIRECT("'"&amp; AG$6 &amp; "'!F:F") =$AF14) * (INDIRECT("'" &amp; AG$6 &amp; "'!E:E") = Tables_TN!$AF$4), 0)), "")</f>
        <v>7.0148090413094305E-2</v>
      </c>
      <c r="AH14" s="9" cm="1">
        <f t="array" aca="1" ref="AH14" ca="1">IFERROR(INDEX(INDIRECT("'" &amp; AH$6 &amp; "'!O:O"), MATCH(1, (INDIRECT("'"&amp; AH$6 &amp; "'!F:F") =$AF14) * (INDIRECT("'" &amp; AH$6 &amp; "'!E:E") = Tables_TN!$AF$4), 0)), "")</f>
        <v>3.9504314905824525E-2</v>
      </c>
      <c r="AI14" s="9" cm="1">
        <f t="array" aca="1" ref="AI14" ca="1">IFERROR(INDEX(INDIRECT("'" &amp; AI$6 &amp; "'!O:O"), MATCH(1, (INDIRECT("'"&amp; AI$6 &amp; "'!F:F") =$AF14) * (INDIRECT("'" &amp; AI$6 &amp; "'!E:E") = Tables_TN!$AF$4), 0)), "")</f>
        <v>0.23743854179158172</v>
      </c>
      <c r="AJ14" s="9" cm="1">
        <f t="array" aca="1" ref="AJ14" ca="1">IFERROR(INDEX(INDIRECT("'" &amp; AJ$6 &amp; "'!O:O"), MATCH(1, (INDIRECT("'"&amp; AJ$6 &amp; "'!F:F") =$AF14) * (INDIRECT("'" &amp; AJ$6 &amp; "'!E:E") = Tables_TN!$AF$4), 0)), "")</f>
        <v>0.34709094711050065</v>
      </c>
      <c r="AK14" s="9">
        <f t="shared" ca="1" si="11"/>
        <v>0.27694285669740637</v>
      </c>
      <c r="AL14" s="9" cm="1">
        <f t="array" aca="1" ref="AL14" ca="1">IFERROR(INDEX(INDIRECT("'" &amp; AL$6 &amp; "'!O:O"), MATCH(1, (INDIRECT("'"&amp; AL$6 &amp; "'!F:F") =$AF14) * (INDIRECT("'" &amp; AL$6 &amp; "'!E:E") = Tables_TN!$AF$4), 0)), "")</f>
        <v>1.7332077446363159</v>
      </c>
      <c r="AM14" s="9" cm="1">
        <f t="array" aca="1" ref="AM14" ca="1">IFERROR(INDEX(INDIRECT("'" &amp; AM$6 &amp; "'!O:O"), MATCH(1, (INDIRECT("'"&amp; AM$6 &amp; "'!F:F") =$AF14) * (INDIRECT("'" &amp; AM$6 &amp; "'!E:E") = Tables_TN!$AF$4), 0)), "")</f>
        <v>28.1142857142857</v>
      </c>
      <c r="AN14" s="9" cm="1">
        <f t="array" aca="1" ref="AN14" ca="1">IFERROR(INDEX(INDIRECT("'" &amp; AN$6 &amp; "'!O:O"), MATCH(1, (INDIRECT("'"&amp; AN$6 &amp; "'!F:F") =$AF14) * (INDIRECT("'" &amp; AN$6 &amp; "'!E:E") = Tables_TN!$AF$4), 0)), "")</f>
        <v>129.00369513565641</v>
      </c>
      <c r="AO14" s="103" cm="1">
        <f t="array" aca="1" ref="AO14" ca="1">IFERROR(INDEX(INDIRECT("'" &amp; AO$6 &amp; "'!O:O"), MATCH(1, (INDIRECT("'"&amp; AO$6 &amp; "'!F:F") =$AF14) * (INDIRECT("'" &amp; AO$6 &amp; "'!E:E") = Tables_TN!$AF$4), 0)), "")</f>
        <v>7.6971428571428575</v>
      </c>
      <c r="AP14" s="105">
        <f>IFERROR(INDEX('Date Key'!$I$25:$I$42, MATCH(AF14, 'Date Key'!$A$25:$A$42, 0)), "")</f>
        <v>99.335454545454553</v>
      </c>
      <c r="AQ14" s="106">
        <f t="shared" ca="1" si="12"/>
        <v>1.9786233152831106E-6</v>
      </c>
      <c r="AR14" s="108">
        <f t="shared" ca="1" si="13"/>
        <v>2.8492175740076799</v>
      </c>
    </row>
    <row r="15" spans="1:45" x14ac:dyDescent="0.35">
      <c r="A15" s="6">
        <v>9</v>
      </c>
      <c r="B15" s="9" cm="1">
        <f t="array" aca="1" ref="B15" ca="1">IFERROR(INDEX(INDIRECT("'" &amp; B$6 &amp; "'!O:O"), MATCH(1, (INDIRECT("'"&amp; B$6 &amp; "'!F:F") =$L66) * (INDIRECT("'" &amp; B$6 &amp; "'!E:E") = Tables_TN!$A$4), 0)), "")</f>
        <v>0.32995583268381395</v>
      </c>
      <c r="C15" s="9" cm="1">
        <f t="array" aca="1" ref="C15" ca="1">IFERROR(INDEX(INDIRECT("'" &amp; C$6 &amp; "'!O:O"), MATCH(1, (INDIRECT("'"&amp; C$6 &amp; "'!F:F") =$L66) * (INDIRECT("'" &amp; C$6 &amp; "'!E:E") = Tables_TN!$A$4), 0)), "")</f>
        <v>5.4318432995508745E-2</v>
      </c>
      <c r="D15" s="9" cm="1">
        <f t="array" aca="1" ref="D15" ca="1">IFERROR(INDEX(INDIRECT("'" &amp; D$6 &amp; "'!O:O"), MATCH(1, (INDIRECT("'"&amp; D$6 &amp; "'!F:F") =$L66) * (INDIRECT("'" &amp; D$6 &amp; "'!E:E") = Tables_TN!$A$4), 0)), "")</f>
        <v>1.1524163568773236</v>
      </c>
      <c r="E15" s="9" cm="1">
        <f t="array" aca="1" ref="E15" ca="1">IFERROR(INDEX(INDIRECT("'" &amp; E$6 &amp; "'!O:O"), MATCH(1, (INDIRECT("'"&amp; E$6 &amp; "'!F:F") =$L66) * (INDIRECT("'" &amp; E$6 &amp; "'!E:E") = Tables_TN!$A$4), 0)), "")</f>
        <v>1.5366906225566463</v>
      </c>
      <c r="F15" s="9">
        <f t="shared" ca="1" si="0"/>
        <v>1.2067347898728324</v>
      </c>
      <c r="G15" s="9" cm="1">
        <f t="array" aca="1" ref="G15" ca="1">IFERROR(INDEX(INDIRECT("'" &amp; G$6 &amp; "'!O:O"), MATCH(1, (INDIRECT("'"&amp; G$6 &amp; "'!F:F") =$L66) * (INDIRECT("'" &amp; G$6 &amp; "'!E:E") = Tables_TN!$A$4), 0)), "")</f>
        <v>0.55843014128728408</v>
      </c>
      <c r="H15" s="9" cm="1">
        <f t="array" aca="1" ref="H15" ca="1">IFERROR(INDEX(INDIRECT("'" &amp; H$6 &amp; "'!O:O"), MATCH(1, (INDIRECT("'"&amp; H$6 &amp; "'!F:F") =$L66) * (INDIRECT("'" &amp; H$6 &amp; "'!E:E") = Tables_TN!$A$4), 0)), "")</f>
        <v>35.685714285714269</v>
      </c>
      <c r="I15" s="9" cm="1">
        <f t="array" aca="1" ref="I15" ca="1">IFERROR(INDEX(INDIRECT("'" &amp; I$6 &amp; "'!O:O"), MATCH(1, (INDIRECT("'"&amp; I$6 &amp; "'!F:F") =$L66) * (INDIRECT("'" &amp; I$6 &amp; "'!E:E") = Tables_TN!$A$4), 0)), "")</f>
        <v>100.14959556243961</v>
      </c>
      <c r="J15" s="103" cm="1">
        <f t="array" aca="1" ref="J15" ca="1">IFERROR(INDEX(INDIRECT("'" &amp; J$6 &amp; "'!O:O"), MATCH(1, (INDIRECT("'"&amp; J$6 &amp; "'!F:F") =$L66) * (INDIRECT("'" &amp; J$6 &amp; "'!E:E") = Tables_TN!$A$4), 0)), "")</f>
        <v>7.4371428571428577</v>
      </c>
      <c r="K15" s="105">
        <f>IFERROR(INDEX('Date Key'!$H$25:$H$42, MATCH(A15, 'Date Key'!$A$25:$A$42, 0)), "")</f>
        <v>99.335454545454553</v>
      </c>
      <c r="L15" s="106">
        <f t="shared" ca="1" si="5"/>
        <v>1.2148077394870601E-5</v>
      </c>
      <c r="M15" s="108">
        <f t="shared" ca="1" si="6"/>
        <v>17.493231448613663</v>
      </c>
      <c r="N15" s="106">
        <f t="shared" ca="1" si="7"/>
        <v>1.2148077394870601E-5</v>
      </c>
      <c r="O15" s="108">
        <f t="shared" ca="1" si="8"/>
        <v>17.493231448613663</v>
      </c>
      <c r="Q15" s="6">
        <v>9</v>
      </c>
      <c r="R15" s="9" cm="1">
        <f t="array" aca="1" ref="R15" ca="1">IFERROR(INDEX(INDIRECT("'" &amp; R$6 &amp; "'!O:O"), MATCH(1, (INDIRECT("'"&amp; R$6 &amp; "'!F:F") =$Q15) * (INDIRECT("'" &amp; R$6 &amp; "'!E:E") = Tables_TN!$Q$4), 0)), "")</f>
        <v>0.24681735515718373</v>
      </c>
      <c r="S15" s="9" cm="1">
        <f t="array" aca="1" ref="S15" ca="1">IFERROR(INDEX(INDIRECT("'" &amp; S$6 &amp; "'!O:O"), MATCH(1, (INDIRECT("'"&amp; S$6 &amp; "'!F:F") =$Q15) * (INDIRECT("'" &amp; S$6 &amp; "'!E:E") = Tables_TN!$Q$4), 0)), "")</f>
        <v>0.16366073318127303</v>
      </c>
      <c r="T15" s="9" cm="1">
        <f t="array" aca="1" ref="T15" ca="1">IFERROR(INDEX(INDIRECT("'" &amp; T$6 &amp; "'!O:O"), MATCH(1, (INDIRECT("'"&amp; T$6 &amp; "'!F:F") =$Q15) * (INDIRECT("'" &amp; T$6 &amp; "'!E:E") = Tables_TN!$Q$4), 0)), "")</f>
        <v>0.22724547307830675</v>
      </c>
      <c r="U15" s="9" cm="1">
        <f t="array" aca="1" ref="U15" ca="1">IFERROR(INDEX(INDIRECT("'" &amp; U$6 &amp; "'!O:O"), MATCH(1, (INDIRECT("'"&amp; U$6 &amp; "'!F:F") =$Q15) * (INDIRECT("'" &amp; U$6 &amp; "'!E:E") = Tables_TN!$Q$4), 0)), "")</f>
        <v>0.63772356141676345</v>
      </c>
      <c r="V15" s="9">
        <f t="shared" ca="1" si="9"/>
        <v>0.39090620625957972</v>
      </c>
      <c r="W15" s="9" cm="1">
        <f t="array" aca="1" ref="W15" ca="1">IFERROR(INDEX(INDIRECT("'" &amp; W$6 &amp; "'!O:O"), MATCH(1, (INDIRECT("'"&amp; W$6 &amp; "'!F:F") =$Q15) * (INDIRECT("'" &amp; W$6 &amp; "'!E:E") = Tables_TN!$Q$4), 0)), "")</f>
        <v>0.72675388103959537</v>
      </c>
      <c r="X15" s="9" cm="1">
        <f t="array" aca="1" ref="X15" ca="1">IFERROR(INDEX(INDIRECT("'" &amp; X$6 &amp; "'!O:O"), MATCH(1, (INDIRECT("'"&amp; X$6 &amp; "'!F:F") =$Q15) * (INDIRECT("'" &amp; X$6 &amp; "'!E:E") = Tables_TN!$Q$4), 0)), "")</f>
        <v>27.923809523809506</v>
      </c>
      <c r="Y15" s="103" cm="1">
        <f t="array" aca="1" ref="Y15" ca="1">IFERROR(INDEX(INDIRECT("'" &amp; Y$6 &amp; "'!O:O"), MATCH(1, (INDIRECT("'"&amp; Y$6 &amp; "'!F:F") =$Q15) * (INDIRECT("'" &amp; Y$6 &amp; "'!E:E") = Tables_TN!$Q$4), 0)), "")</f>
        <v>120.53636325586369</v>
      </c>
      <c r="Z15" s="103" cm="1">
        <f t="array" aca="1" ref="Z15" ca="1">IFERROR(INDEX(INDIRECT("'" &amp; Z$6 &amp; "'!O:O"), MATCH(1, (INDIRECT("'"&amp; Z$6 &amp; "'!F:F") =$Q15) * (INDIRECT("'" &amp; Z$6 &amp; "'!E:E") = Tables_TN!$Q$4), 0)), "")</f>
        <v>7.4042857142857139</v>
      </c>
      <c r="AA15" s="105">
        <f>IFERROR(INDEX('Date Key'!$H$25:$H$42, MATCH(Q15, 'Date Key'!$A$25:$A$42, 0)), "")</f>
        <v>99.335454545454553</v>
      </c>
      <c r="AB15" s="106">
        <f t="shared" ca="1" si="10"/>
        <v>1.1534496132725413E-5</v>
      </c>
      <c r="AC15" s="108">
        <f t="shared" ca="1" si="14"/>
        <v>16.609674431124592</v>
      </c>
      <c r="AD15" s="109"/>
      <c r="AF15" s="6">
        <v>9</v>
      </c>
      <c r="AG15" s="9" cm="1">
        <f t="array" aca="1" ref="AG15" ca="1">IFERROR(INDEX(INDIRECT("'" &amp; AG$6 &amp; "'!O:O"), MATCH(1, (INDIRECT("'"&amp; AG$6 &amp; "'!F:F") =$AF15) * (INDIRECT("'" &amp; AG$6 &amp; "'!E:E") = Tables_TN!$AF$4), 0)), "")</f>
        <v>0.35333852948817884</v>
      </c>
      <c r="AH15" s="9" cm="1">
        <f t="array" aca="1" ref="AH15" ca="1">IFERROR(INDEX(INDIRECT("'" &amp; AH$6 &amp; "'!O:O"), MATCH(1, (INDIRECT("'"&amp; AH$6 &amp; "'!F:F") =$AF15) * (INDIRECT("'" &amp; AH$6 &amp; "'!E:E") = Tables_TN!$AF$4), 0)), "")</f>
        <v>0.12345098408070167</v>
      </c>
      <c r="AI15" s="9" cm="1">
        <f t="array" aca="1" ref="AI15" ca="1">IFERROR(INDEX(INDIRECT("'" &amp; AI$6 &amp; "'!O:O"), MATCH(1, (INDIRECT("'"&amp; AI$6 &amp; "'!F:F") =$AF15) * (INDIRECT("'" &amp; AI$6 &amp; "'!E:E") = Tables_TN!$AF$4), 0)), "")</f>
        <v>0.6187792301235161</v>
      </c>
      <c r="AJ15" s="9" cm="1">
        <f t="array" aca="1" ref="AJ15" ca="1">IFERROR(INDEX(INDIRECT("'" &amp; AJ$6 &amp; "'!O:O"), MATCH(1, (INDIRECT("'"&amp; AJ$6 &amp; "'!F:F") =$AF15) * (INDIRECT("'" &amp; AJ$6 &amp; "'!E:E") = Tables_TN!$AF$4), 0)), "")</f>
        <v>1.0955687436923964</v>
      </c>
      <c r="AK15" s="9">
        <f t="shared" ca="1" si="11"/>
        <v>0.74223021420421764</v>
      </c>
      <c r="AL15" s="9" cm="1">
        <f t="array" aca="1" ref="AL15" ca="1">IFERROR(INDEX(INDIRECT("'" &amp; AL$6 &amp; "'!O:O"), MATCH(1, (INDIRECT("'"&amp; AL$6 &amp; "'!F:F") =$AF15) * (INDIRECT("'" &amp; AL$6 &amp; "'!E:E") = Tables_TN!$AF$4), 0)), "")</f>
        <v>1.3965602651316933</v>
      </c>
      <c r="AM15" s="9" cm="1">
        <f t="array" aca="1" ref="AM15" ca="1">IFERROR(INDEX(INDIRECT("'" &amp; AM$6 &amp; "'!O:O"), MATCH(1, (INDIRECT("'"&amp; AM$6 &amp; "'!F:F") =$AF15) * (INDIRECT("'" &amp; AM$6 &amp; "'!E:E") = Tables_TN!$AF$4), 0)), "")</f>
        <v>41.733333333333327</v>
      </c>
      <c r="AN15" s="9" cm="1">
        <f t="array" aca="1" ref="AN15" ca="1">IFERROR(INDEX(INDIRECT("'" &amp; AN$6 &amp; "'!O:O"), MATCH(1, (INDIRECT("'"&amp; AN$6 &amp; "'!F:F") =$AF15) * (INDIRECT("'" &amp; AN$6 &amp; "'!E:E") = Tables_TN!$AF$4), 0)), "")</f>
        <v>118.74215583099003</v>
      </c>
      <c r="AO15" s="103" cm="1">
        <f t="array" aca="1" ref="AO15" ca="1">IFERROR(INDEX(INDIRECT("'" &amp; AO$6 &amp; "'!O:O"), MATCH(1, (INDIRECT("'"&amp; AO$6 &amp; "'!F:F") =$AF15) * (INDIRECT("'" &amp; AO$6 &amp; "'!E:E") = Tables_TN!$AF$4), 0)), "")</f>
        <v>7.3657142857142848</v>
      </c>
      <c r="AP15" s="105">
        <f>IFERROR(INDEX('Date Key'!$I$25:$I$42, MATCH(AF15, 'Date Key'!$A$25:$A$42, 0)), "")</f>
        <v>99.335454545454553</v>
      </c>
      <c r="AQ15" s="106">
        <f t="shared" ca="1" si="12"/>
        <v>7.9977527861302977E-6</v>
      </c>
      <c r="AR15" s="108">
        <f t="shared" ca="1" si="13"/>
        <v>11.516764012027629</v>
      </c>
    </row>
    <row r="16" spans="1:45" x14ac:dyDescent="0.35">
      <c r="A16" s="6">
        <v>10</v>
      </c>
      <c r="B16" s="9" cm="1">
        <f t="array" aca="1" ref="B16" ca="1">IFERROR(INDEX(INDIRECT("'" &amp; B$6 &amp; "'!O:O"), MATCH(1, (INDIRECT("'"&amp; B$6 &amp; "'!F:F") =$L67) * (INDIRECT("'" &amp; B$6 &amp; "'!E:E") = Tables_TN!$A$4), 0)), "")</f>
        <v>0.28578851649779174</v>
      </c>
      <c r="C16" s="9" cm="1">
        <f t="array" aca="1" ref="C16" ca="1">IFERROR(INDEX(INDIRECT("'" &amp; C$6 &amp; "'!O:O"), MATCH(1, (INDIRECT("'"&amp; C$6 &amp; "'!F:F") =$L67) * (INDIRECT("'" &amp; C$6 &amp; "'!E:E") = Tables_TN!$A$4), 0)), "")</f>
        <v>4.0915183295318271E-2</v>
      </c>
      <c r="D16" s="9" cm="1">
        <f t="array" aca="1" ref="D16" ca="1">IFERROR(INDEX(INDIRECT("'" &amp; D$6 &amp; "'!O:O"), MATCH(1, (INDIRECT("'"&amp; D$6 &amp; "'!F:F") =$L67) * (INDIRECT("'" &amp; D$6 &amp; "'!E:E") = Tables_TN!$A$4), 0)), "")</f>
        <v>0.91138026142223294</v>
      </c>
      <c r="E16" s="9" cm="1">
        <f t="array" aca="1" ref="E16" ca="1">IFERROR(INDEX(INDIRECT("'" &amp; E$6 &amp; "'!O:O"), MATCH(1, (INDIRECT("'"&amp; E$6 &amp; "'!F:F") =$L67) * (INDIRECT("'" &amp; E$6 &amp; "'!E:E") = Tables_TN!$A$4), 0)), "")</f>
        <v>1.2380839612153429</v>
      </c>
      <c r="F16" s="9">
        <f t="shared" ca="1" si="0"/>
        <v>0.95229544471755112</v>
      </c>
      <c r="G16" s="9" cm="1">
        <f t="array" aca="1" ref="G16" ca="1">IFERROR(INDEX(INDIRECT("'" &amp; G$6 &amp; "'!O:O"), MATCH(1, (INDIRECT("'"&amp; G$6 &amp; "'!F:F") =$L67) * (INDIRECT("'" &amp; G$6 &amp; "'!E:E") = Tables_TN!$A$4), 0)), "")</f>
        <v>0.36394208965637531</v>
      </c>
      <c r="H16" s="9" cm="1">
        <f t="array" aca="1" ref="H16" ca="1">IFERROR(INDEX(INDIRECT("'" &amp; H$6 &amp; "'!O:O"), MATCH(1, (INDIRECT("'"&amp; H$6 &amp; "'!F:F") =$L67) * (INDIRECT("'" &amp; H$6 &amp; "'!E:E") = Tables_TN!$A$4), 0)), "")</f>
        <v>36.54285714285713</v>
      </c>
      <c r="I16" s="9" cm="1">
        <f t="array" aca="1" ref="I16" ca="1">IFERROR(INDEX(INDIRECT("'" &amp; I$6 &amp; "'!O:O"), MATCH(1, (INDIRECT("'"&amp; I$6 &amp; "'!F:F") =$L67) * (INDIRECT("'" &amp; I$6 &amp; "'!E:E") = Tables_TN!$A$4), 0)), "")</f>
        <v>94.109509247123938</v>
      </c>
      <c r="J16" s="103" cm="1">
        <f t="array" aca="1" ref="J16" ca="1">IFERROR(INDEX(INDIRECT("'" &amp; J$6 &amp; "'!O:O"), MATCH(1, (INDIRECT("'"&amp; J$6 &amp; "'!F:F") =$L67) * (INDIRECT("'" &amp; J$6 &amp; "'!E:E") = Tables_TN!$A$4), 0)), "")</f>
        <v>7.5842857142857136</v>
      </c>
      <c r="K16" s="105">
        <f>IFERROR(INDEX('Date Key'!$H$25:$H$42, MATCH(A16, 'Date Key'!$A$25:$A$42, 0)), "")</f>
        <v>145.3240909090909</v>
      </c>
      <c r="L16" s="106">
        <f t="shared" ca="1" si="5"/>
        <v>6.5529083220845338E-6</v>
      </c>
      <c r="M16" s="108">
        <f t="shared" ca="1" si="6"/>
        <v>9.4361879838017284</v>
      </c>
      <c r="N16" s="106">
        <f t="shared" ca="1" si="7"/>
        <v>6.5529083220845338E-6</v>
      </c>
      <c r="O16" s="108">
        <f t="shared" ca="1" si="8"/>
        <v>9.4361879838017284</v>
      </c>
      <c r="Q16" s="6">
        <v>10</v>
      </c>
      <c r="R16" s="9" cm="1">
        <f t="array" aca="1" ref="R16" ca="1">IFERROR(INDEX(INDIRECT("'" &amp; R$6 &amp; "'!O:O"), MATCH(1, (INDIRECT("'"&amp; R$6 &amp; "'!F:F") =$Q16) * (INDIRECT("'" &amp; R$6 &amp; "'!E:E") = Tables_TN!$Q$4), 0)), "")</f>
        <v>0.15328656793972462</v>
      </c>
      <c r="S16" s="9" cm="1">
        <f t="array" aca="1" ref="S16" ca="1">IFERROR(INDEX(INDIRECT("'" &amp; S$6 &amp; "'!O:O"), MATCH(1, (INDIRECT("'"&amp; S$6 &amp; "'!F:F") =$Q16) * (INDIRECT("'" &amp; S$6 &amp; "'!E:E") = Tables_TN!$Q$4), 0)), "")</f>
        <v>0.13050532602817033</v>
      </c>
      <c r="T16" s="9" cm="1">
        <f t="array" aca="1" ref="T16" ca="1">IFERROR(INDEX(INDIRECT("'" &amp; T$6 &amp; "'!O:O"), MATCH(1, (INDIRECT("'"&amp; T$6 &amp; "'!F:F") =$Q16) * (INDIRECT("'" &amp; T$6 &amp; "'!E:E") = Tables_TN!$Q$4), 0)), "")</f>
        <v>0.11931886317304231</v>
      </c>
      <c r="U16" s="9" cm="1">
        <f t="array" aca="1" ref="U16" ca="1">IFERROR(INDEX(INDIRECT("'" &amp; U$6 &amp; "'!O:O"), MATCH(1, (INDIRECT("'"&amp; U$6 &amp; "'!F:F") =$Q16) * (INDIRECT("'" &amp; U$6 &amp; "'!E:E") = Tables_TN!$Q$4), 0)), "")</f>
        <v>0.40311075714093725</v>
      </c>
      <c r="V16" s="9">
        <f t="shared" ca="1" si="9"/>
        <v>0.24982418920121263</v>
      </c>
      <c r="W16" s="9" cm="1">
        <f t="array" aca="1" ref="W16" ca="1">IFERROR(INDEX(INDIRECT("'" &amp; W$6 &amp; "'!O:O"), MATCH(1, (INDIRECT("'"&amp; W$6 &amp; "'!F:F") =$Q16) * (INDIRECT("'" &amp; W$6 &amp; "'!E:E") = Tables_TN!$Q$4), 0)), "")</f>
        <v>0.3744078144078144</v>
      </c>
      <c r="X16" s="9" cm="1">
        <f t="array" aca="1" ref="X16" ca="1">IFERROR(INDEX(INDIRECT("'" &amp; X$6 &amp; "'!O:O"), MATCH(1, (INDIRECT("'"&amp; X$6 &amp; "'!F:F") =$Q16) * (INDIRECT("'" &amp; X$6 &amp; "'!E:E") = Tables_TN!$Q$4), 0)), "")</f>
        <v>28.019047619047608</v>
      </c>
      <c r="Y16" s="103" cm="1">
        <f t="array" aca="1" ref="Y16" ca="1">IFERROR(INDEX(INDIRECT("'" &amp; Y$6 &amp; "'!O:O"), MATCH(1, (INDIRECT("'"&amp; Y$6 &amp; "'!F:F") =$Q16) * (INDIRECT("'" &amp; Y$6 &amp; "'!E:E") = Tables_TN!$Q$4), 0)), "")</f>
        <v>103.10143337666275</v>
      </c>
      <c r="Z16" s="103" cm="1">
        <f t="array" aca="1" ref="Z16" ca="1">IFERROR(INDEX(INDIRECT("'" &amp; Z$6 &amp; "'!O:O"), MATCH(1, (INDIRECT("'"&amp; Z$6 &amp; "'!F:F") =$Q16) * (INDIRECT("'" &amp; Z$6 &amp; "'!E:E") = Tables_TN!$Q$4), 0)), "")</f>
        <v>7.3157142857142849</v>
      </c>
      <c r="AA16" s="105">
        <f>IFERROR(INDEX('Date Key'!$H$25:$H$42, MATCH(Q16, 'Date Key'!$A$25:$A$42, 0)), "")</f>
        <v>145.3240909090909</v>
      </c>
      <c r="AB16" s="106">
        <f t="shared" ca="1" si="10"/>
        <v>6.8003850279190614E-6</v>
      </c>
      <c r="AC16" s="108">
        <f t="shared" ca="1" si="14"/>
        <v>9.7925544402034479</v>
      </c>
      <c r="AD16" s="109"/>
      <c r="AF16" s="6">
        <v>10</v>
      </c>
      <c r="AG16" s="9" cm="1">
        <f t="array" aca="1" ref="AG16" ca="1">IFERROR(INDEX(INDIRECT("'" &amp; AG$6 &amp; "'!O:O"), MATCH(1, (INDIRECT("'"&amp; AG$6 &amp; "'!F:F") =$AF16) * (INDIRECT("'" &amp; AG$6 &amp; "'!E:E") = Tables_TN!$AF$4), 0)), "")</f>
        <v>0.11431540659911665</v>
      </c>
      <c r="AH16" s="9" cm="1">
        <f t="array" aca="1" ref="AH16" ca="1">IFERROR(INDEX(INDIRECT("'" &amp; AH$6 &amp; "'!O:O"), MATCH(1, (INDIRECT("'"&amp; AH$6 &amp; "'!F:F") =$AF16) * (INDIRECT("'" &amp; AH$6 &amp; "'!E:E") = Tables_TN!$AF$4), 0)), "")</f>
        <v>0.18129658804994472</v>
      </c>
      <c r="AI16" s="9" cm="1">
        <f t="array" aca="1" ref="AI16" ca="1">IFERROR(INDEX(INDIRECT("'" &amp; AI$6 &amp; "'!O:O"), MATCH(1, (INDIRECT("'"&amp; AI$6 &amp; "'!F:F") =$AF16) * (INDIRECT("'" &amp; AI$6 &amp; "'!E:E") = Tables_TN!$AF$4), 0)), "")</f>
        <v>0.41731622496702248</v>
      </c>
      <c r="AJ16" s="9" cm="1">
        <f t="array" aca="1" ref="AJ16" ca="1">IFERROR(INDEX(INDIRECT("'" &amp; AJ$6 &amp; "'!O:O"), MATCH(1, (INDIRECT("'"&amp; AJ$6 &amp; "'!F:F") =$AF16) * (INDIRECT("'" &amp; AJ$6 &amp; "'!E:E") = Tables_TN!$AF$4), 0)), "")</f>
        <v>0.71292821961608388</v>
      </c>
      <c r="AK16" s="9">
        <f t="shared" ca="1" si="11"/>
        <v>0.59861281301696723</v>
      </c>
      <c r="AL16" s="9" cm="1">
        <f t="array" aca="1" ref="AL16" ca="1">IFERROR(INDEX(INDIRECT("'" &amp; AL$6 &amp; "'!O:O"), MATCH(1, (INDIRECT("'"&amp; AL$6 &amp; "'!F:F") =$AF16) * (INDIRECT("'" &amp; AL$6 &amp; "'!E:E") = Tables_TN!$AF$4), 0)), "")</f>
        <v>0.81920111634397352</v>
      </c>
      <c r="AM16" s="9" cm="1">
        <f t="array" aca="1" ref="AM16" ca="1">IFERROR(INDEX(INDIRECT("'" &amp; AM$6 &amp; "'!O:O"), MATCH(1, (INDIRECT("'"&amp; AM$6 &amp; "'!F:F") =$AF16) * (INDIRECT("'" &amp; AM$6 &amp; "'!E:E") = Tables_TN!$AF$4), 0)), "")</f>
        <v>29.780952380952368</v>
      </c>
      <c r="AN16" s="9" cm="1">
        <f t="array" aca="1" ref="AN16" ca="1">IFERROR(INDEX(INDIRECT("'" &amp; AN$6 &amp; "'!O:O"), MATCH(1, (INDIRECT("'"&amp; AN$6 &amp; "'!F:F") =$AF16) * (INDIRECT("'" &amp; AN$6 &amp; "'!E:E") = Tables_TN!$AF$4), 0)), "")</f>
        <v>103.0209020870882</v>
      </c>
      <c r="AO16" s="103" cm="1">
        <f t="array" aca="1" ref="AO16" ca="1">IFERROR(INDEX(INDIRECT("'" &amp; AO$6 &amp; "'!O:O"), MATCH(1, (INDIRECT("'"&amp; AO$6 &amp; "'!F:F") =$AF16) * (INDIRECT("'" &amp; AO$6 &amp; "'!E:E") = Tables_TN!$AF$4), 0)), "")</f>
        <v>7.2957142857142854</v>
      </c>
      <c r="AP16" s="105">
        <f>IFERROR(INDEX('Date Key'!$I$25:$I$42, MATCH(AF16, 'Date Key'!$A$25:$A$42, 0)), "")</f>
        <v>145.3240909090909</v>
      </c>
      <c r="AQ16" s="106">
        <f t="shared" ca="1" si="12"/>
        <v>4.4003106724982296E-6</v>
      </c>
      <c r="AR16" s="108">
        <f t="shared" ca="1" si="13"/>
        <v>6.33644736839745</v>
      </c>
    </row>
    <row r="17" spans="1:68" x14ac:dyDescent="0.35">
      <c r="A17" s="6">
        <v>11</v>
      </c>
      <c r="B17" s="9" cm="1">
        <f t="array" aca="1" ref="B17" ca="1">IFERROR(INDEX(INDIRECT("'" &amp; B$6 &amp; "'!O:O"), MATCH(1, (INDIRECT("'"&amp; B$6 &amp; "'!F:F") =$L68) * (INDIRECT("'" &amp; B$6 &amp; "'!E:E") = Tables_TN!$A$4), 0)), "")</f>
        <v>0.50198959289868383</v>
      </c>
      <c r="C17" s="9" cm="1">
        <f t="array" aca="1" ref="C17" ca="1">IFERROR(INDEX(INDIRECT("'" &amp; C$6 &amp; "'!O:O"), MATCH(1, (INDIRECT("'"&amp; C$6 &amp; "'!F:F") =$L68) * (INDIRECT("'" &amp; C$6 &amp; "'!E:E") = Tables_TN!$A$4), 0)), "")</f>
        <v>0.10397495040275354</v>
      </c>
      <c r="D17" s="9" cm="1">
        <f t="array" aca="1" ref="D17" ca="1">IFERROR(INDEX(INDIRECT("'" &amp; D$6 &amp; "'!O:O"), MATCH(1, (INDIRECT("'"&amp; D$6 &amp; "'!F:F") =$L68) * (INDIRECT("'" &amp; D$6 &amp; "'!E:E") = Tables_TN!$A$4), 0)), "")</f>
        <v>0.96046111841439974</v>
      </c>
      <c r="E17" s="9" cm="1">
        <f t="array" aca="1" ref="E17" ca="1">IFERROR(INDEX(INDIRECT("'" &amp; E$6 &amp; "'!O:O"), MATCH(1, (INDIRECT("'"&amp; E$6 &amp; "'!F:F") =$L68) * (INDIRECT("'" &amp; E$6 &amp; "'!E:E") = Tables_TN!$A$4), 0)), "")</f>
        <v>1.566425661715837</v>
      </c>
      <c r="F17" s="9">
        <f t="shared" ca="1" si="0"/>
        <v>1.064436068817153</v>
      </c>
      <c r="G17" s="9" cm="1">
        <f t="array" aca="1" ref="G17" ca="1">IFERROR(INDEX(INDIRECT("'" &amp; G$6 &amp; "'!O:O"), MATCH(1, (INDIRECT("'"&amp; G$6 &amp; "'!F:F") =$L68) * (INDIRECT("'" &amp; G$6 &amp; "'!E:E") = Tables_TN!$A$4), 0)), "")</f>
        <v>1.3595150880865166</v>
      </c>
      <c r="H17" s="9" cm="1">
        <f t="array" aca="1" ref="H17" ca="1">IFERROR(INDEX(INDIRECT("'" &amp; H$6 &amp; "'!O:O"), MATCH(1, (INDIRECT("'"&amp; H$6 &amp; "'!F:F") =$L68) * (INDIRECT("'" &amp; H$6 &amp; "'!E:E") = Tables_TN!$A$4), 0)), "")</f>
        <v>24.019047619047608</v>
      </c>
      <c r="I17" s="9" cm="1">
        <f t="array" aca="1" ref="I17" ca="1">IFERROR(INDEX(INDIRECT("'" &amp; I$6 &amp; "'!O:O"), MATCH(1, (INDIRECT("'"&amp; I$6 &amp; "'!F:F") =$L68) * (INDIRECT("'" &amp; I$6 &amp; "'!E:E") = Tables_TN!$A$4), 0)), "")</f>
        <v>119.46025338882482</v>
      </c>
      <c r="J17" s="103" cm="1">
        <f t="array" aca="1" ref="J17" ca="1">IFERROR(INDEX(INDIRECT("'" &amp; J$6 &amp; "'!O:O"), MATCH(1, (INDIRECT("'"&amp; J$6 &amp; "'!F:F") =$L68) * (INDIRECT("'" &amp; J$6 &amp; "'!E:E") = Tables_TN!$A$4), 0)), "")</f>
        <v>8.0971428571428579</v>
      </c>
      <c r="K17" s="105">
        <f>IFERROR(INDEX('Date Key'!$H$25:$H$42, MATCH(A17, 'Date Key'!$A$25:$A$42, 0)), "")</f>
        <v>145.3240909090909</v>
      </c>
      <c r="L17" s="106">
        <f t="shared" ca="1" si="5"/>
        <v>7.3245671943203338E-6</v>
      </c>
      <c r="M17" s="108">
        <f t="shared" ca="1" si="6"/>
        <v>10.547376759821281</v>
      </c>
      <c r="N17" s="106">
        <f t="shared" ca="1" si="7"/>
        <v>7.3245671943203338E-6</v>
      </c>
      <c r="O17" s="108">
        <f t="shared" ca="1" si="8"/>
        <v>10.547376759821281</v>
      </c>
      <c r="Q17" s="6">
        <v>11</v>
      </c>
      <c r="R17" s="9" cm="1">
        <f t="array" aca="1" ref="R17" ca="1">IFERROR(INDEX(INDIRECT("'" &amp; R$6 &amp; "'!O:O"), MATCH(1, (INDIRECT("'"&amp; R$6 &amp; "'!F:F") =$Q17) * (INDIRECT("'" &amp; R$6 &amp; "'!E:E") = Tables_TN!$Q$4), 0)), "")</f>
        <v>0.18365472910927455</v>
      </c>
      <c r="S17" s="9" cm="1">
        <f t="array" aca="1" ref="S17" ca="1">IFERROR(INDEX(INDIRECT("'" &amp; S$6 &amp; "'!O:O"), MATCH(1, (INDIRECT("'"&amp; S$6 &amp; "'!F:F") =$Q17) * (INDIRECT("'" &amp; S$6 &amp; "'!E:E") = Tables_TN!$Q$4), 0)), "")</f>
        <v>0.12978942084757511</v>
      </c>
      <c r="T17" s="9" cm="1">
        <f t="array" aca="1" ref="T17" ca="1">IFERROR(INDEX(INDIRECT("'" &amp; T$6 &amp; "'!O:O"), MATCH(1, (INDIRECT("'"&amp; T$6 &amp; "'!F:F") =$Q17) * (INDIRECT("'" &amp; T$6 &amp; "'!E:E") = Tables_TN!$Q$4), 0)), "")</f>
        <v>0.17534634442309635</v>
      </c>
      <c r="U17" s="9" cm="1">
        <f t="array" aca="1" ref="U17" ca="1">IFERROR(INDEX(INDIRECT("'" &amp; U$6 &amp; "'!O:O"), MATCH(1, (INDIRECT("'"&amp; U$6 &amp; "'!F:F") =$Q17) * (INDIRECT("'" &amp; U$6 &amp; "'!E:E") = Tables_TN!$Q$4), 0)), "")</f>
        <v>0.48879049437994609</v>
      </c>
      <c r="V17" s="9">
        <f t="shared" ca="1" si="9"/>
        <v>0.30513576527067154</v>
      </c>
      <c r="W17" s="9" cm="1">
        <f t="array" aca="1" ref="W17" ca="1">IFERROR(INDEX(INDIRECT("'" &amp; W$6 &amp; "'!O:O"), MATCH(1, (INDIRECT("'"&amp; W$6 &amp; "'!F:F") =$Q17) * (INDIRECT("'" &amp; W$6 &amp; "'!E:E") = Tables_TN!$Q$4), 0)), "")</f>
        <v>0.65307866736438158</v>
      </c>
      <c r="X17" s="9" cm="1">
        <f t="array" aca="1" ref="X17" ca="1">IFERROR(INDEX(INDIRECT("'" &amp; X$6 &amp; "'!O:O"), MATCH(1, (INDIRECT("'"&amp; X$6 &amp; "'!F:F") =$Q17) * (INDIRECT("'" &amp; X$6 &amp; "'!E:E") = Tables_TN!$Q$4), 0)), "")</f>
        <v>17.447619047619042</v>
      </c>
      <c r="Y17" s="103" cm="1">
        <f t="array" aca="1" ref="Y17" ca="1">IFERROR(INDEX(INDIRECT("'" &amp; Y$6 &amp; "'!O:O"), MATCH(1, (INDIRECT("'"&amp; Y$6 &amp; "'!F:F") =$Q17) * (INDIRECT("'" &amp; Y$6 &amp; "'!E:E") = Tables_TN!$Q$4), 0)), "")</f>
        <v>123.84775777632922</v>
      </c>
      <c r="Z17" s="103" cm="1">
        <f t="array" aca="1" ref="Z17" ca="1">IFERROR(INDEX(INDIRECT("'" &amp; Z$6 &amp; "'!O:O"), MATCH(1, (INDIRECT("'"&amp; Z$6 &amp; "'!F:F") =$Q17) * (INDIRECT("'" &amp; Z$6 &amp; "'!E:E") = Tables_TN!$Q$4), 0)), "")</f>
        <v>7.3185714285714294</v>
      </c>
      <c r="AA17" s="105">
        <f>IFERROR(INDEX('Date Key'!$H$25:$H$42, MATCH(Q17, 'Date Key'!$A$25:$A$42, 0)), "")</f>
        <v>145.3240909090909</v>
      </c>
      <c r="AB17" s="106">
        <f t="shared" ca="1" si="10"/>
        <v>8.6791521526474177E-6</v>
      </c>
      <c r="AC17" s="108">
        <f t="shared" ca="1" si="14"/>
        <v>12.497979099812282</v>
      </c>
      <c r="AD17" s="109"/>
      <c r="AF17" s="6">
        <v>11</v>
      </c>
      <c r="AG17" s="9" cm="1">
        <f t="array" aca="1" ref="AG17" ca="1">IFERROR(INDEX(INDIRECT("'" &amp; AG$6 &amp; "'!O:O"), MATCH(1, (INDIRECT("'"&amp; AG$6 &amp; "'!F:F") =$AF17) * (INDIRECT("'" &amp; AG$6 &amp; "'!E:E") = Tables_TN!$AF$4), 0)), "")</f>
        <v>0.56014692378328745</v>
      </c>
      <c r="AH17" s="9" cm="1">
        <f t="array" aca="1" ref="AH17" ca="1">IFERROR(INDEX(INDIRECT("'" &amp; AH$6 &amp; "'!O:O"), MATCH(1, (INDIRECT("'"&amp; AH$6 &amp; "'!F:F") =$AF17) * (INDIRECT("'" &amp; AH$6 &amp; "'!E:E") = Tables_TN!$AF$4), 0)), "")</f>
        <v>9.6804264168080884E-2</v>
      </c>
      <c r="AI17" s="9" cm="1">
        <f t="array" aca="1" ref="AI17" ca="1">IFERROR(INDEX(INDIRECT("'" &amp; AI$6 &amp; "'!O:O"), MATCH(1, (INDIRECT("'"&amp; AI$6 &amp; "'!F:F") =$AF17) * (INDIRECT("'" &amp; AI$6 &amp; "'!E:E") = Tables_TN!$AF$4), 0)), "")</f>
        <v>0.42896147234300736</v>
      </c>
      <c r="AJ17" s="9" cm="1">
        <f t="array" aca="1" ref="AJ17" ca="1">IFERROR(INDEX(INDIRECT("'" &amp; AJ$6 &amp; "'!O:O"), MATCH(1, (INDIRECT("'"&amp; AJ$6 &amp; "'!F:F") =$AF17) * (INDIRECT("'" &amp; AJ$6 &amp; "'!E:E") = Tables_TN!$AF$4), 0)), "")</f>
        <v>1.0859126602943758</v>
      </c>
      <c r="AK17" s="9">
        <f t="shared" ca="1" si="11"/>
        <v>0.52576573651108838</v>
      </c>
      <c r="AL17" s="9" cm="1">
        <f t="array" aca="1" ref="AL17" ca="1">IFERROR(INDEX(INDIRECT("'" &amp; AL$6 &amp; "'!O:O"), MATCH(1, (INDIRECT("'"&amp; AL$6 &amp; "'!F:F") =$AF17) * (INDIRECT("'" &amp; AL$6 &amp; "'!E:E") = Tables_TN!$AF$4), 0)), "")</f>
        <v>0.93042037327751614</v>
      </c>
      <c r="AM17" s="9" cm="1">
        <f t="array" aca="1" ref="AM17" ca="1">IFERROR(INDEX(INDIRECT("'" &amp; AM$6 &amp; "'!O:O"), MATCH(1, (INDIRECT("'"&amp; AM$6 &amp; "'!F:F") =$AF17) * (INDIRECT("'" &amp; AM$6 &amp; "'!E:E") = Tables_TN!$AF$4), 0)), "")</f>
        <v>18.304761904761904</v>
      </c>
      <c r="AN17" s="9" cm="1">
        <f t="array" aca="1" ref="AN17" ca="1">IFERROR(INDEX(INDIRECT("'" &amp; AN$6 &amp; "'!O:O"), MATCH(1, (INDIRECT("'"&amp; AN$6 &amp; "'!F:F") =$AF17) * (INDIRECT("'" &amp; AN$6 &amp; "'!E:E") = Tables_TN!$AF$4), 0)), "")</f>
        <v>126.36374630685297</v>
      </c>
      <c r="AO17" s="103" cm="1">
        <f t="array" aca="1" ref="AO17" ca="1">IFERROR(INDEX(INDIRECT("'" &amp; AO$6 &amp; "'!O:O"), MATCH(1, (INDIRECT("'"&amp; AO$6 &amp; "'!F:F") =$AF17) * (INDIRECT("'" &amp; AO$6 &amp; "'!E:E") = Tables_TN!$AF$4), 0)), "")</f>
        <v>7.3642857142857139</v>
      </c>
      <c r="AP17" s="105">
        <f>IFERROR(INDEX('Date Key'!$I$25:$I$42, MATCH(AF17, 'Date Key'!$A$25:$A$42, 0)), "")</f>
        <v>145.3240909090909</v>
      </c>
      <c r="AQ17" s="106">
        <f t="shared" ca="1" si="12"/>
        <v>7.1609594713084773E-6</v>
      </c>
      <c r="AR17" s="108">
        <f t="shared" ca="1" si="13"/>
        <v>10.311781638684208</v>
      </c>
    </row>
    <row r="18" spans="1:68" x14ac:dyDescent="0.35">
      <c r="A18" s="6">
        <v>12</v>
      </c>
      <c r="B18" s="9" cm="1">
        <f t="array" aca="1" ref="B18" ca="1">IFERROR(INDEX(INDIRECT("'" &amp; B$6 &amp; "'!O:O"), MATCH(1, (INDIRECT("'"&amp; B$6 &amp; "'!F:F") =$L69) * (INDIRECT("'" &amp; B$6 &amp; "'!E:E") = Tables_TN!$A$4), 0)), "")</f>
        <v>0.4775022956841139</v>
      </c>
      <c r="C18" s="9" cm="1">
        <f t="array" aca="1" ref="C18" ca="1">IFERROR(INDEX(INDIRECT("'" &amp; C$6 &amp; "'!O:O"), MATCH(1, (INDIRECT("'"&amp; C$6 &amp; "'!F:F") =$L69) * (INDIRECT("'" &amp; C$6 &amp; "'!E:E") = Tables_TN!$A$4), 0)), "")</f>
        <v>6.3959755659360421E-2</v>
      </c>
      <c r="D18" s="9" cm="1">
        <f t="array" aca="1" ref="D18" ca="1">IFERROR(INDEX(INDIRECT("'" &amp; D$6 &amp; "'!O:O"), MATCH(1, (INDIRECT("'"&amp; D$6 &amp; "'!F:F") =$L69) * (INDIRECT("'" &amp; D$6 &amp; "'!E:E") = Tables_TN!$A$4), 0)), "")</f>
        <v>1.067874224076524</v>
      </c>
      <c r="E18" s="9" cm="1">
        <f t="array" aca="1" ref="E18" ca="1">IFERROR(INDEX(INDIRECT("'" &amp; E$6 &amp; "'!O:O"), MATCH(1, (INDIRECT("'"&amp; E$6 &amp; "'!F:F") =$L69) * (INDIRECT("'" &amp; E$6 &amp; "'!E:E") = Tables_TN!$A$4), 0)), "")</f>
        <v>1.6093362754199985</v>
      </c>
      <c r="F18" s="9">
        <f t="shared" ca="1" si="0"/>
        <v>1.1318339797358845</v>
      </c>
      <c r="G18" s="9" cm="1">
        <f t="array" aca="1" ref="G18" ca="1">IFERROR(INDEX(INDIRECT("'" &amp; G$6 &amp; "'!O:O"), MATCH(1, (INDIRECT("'"&amp; G$6 &amp; "'!F:F") =$L69) * (INDIRECT("'" &amp; G$6 &amp; "'!E:E") = Tables_TN!$A$4), 0)), "")</f>
        <v>1.37580673294959</v>
      </c>
      <c r="H18" s="9" cm="1">
        <f t="array" aca="1" ref="H18" ca="1">IFERROR(INDEX(INDIRECT("'" &amp; H$6 &amp; "'!O:O"), MATCH(1, (INDIRECT("'"&amp; H$6 &amp; "'!F:F") =$L69) * (INDIRECT("'" &amp; H$6 &amp; "'!E:E") = Tables_TN!$A$4), 0)), "")</f>
        <v>34.019047619047605</v>
      </c>
      <c r="I18" s="9" cm="1">
        <f t="array" aca="1" ref="I18" ca="1">IFERROR(INDEX(INDIRECT("'" &amp; I$6 &amp; "'!O:O"), MATCH(1, (INDIRECT("'"&amp; I$6 &amp; "'!F:F") =$L69) * (INDIRECT("'" &amp; I$6 &amp; "'!E:E") = Tables_TN!$A$4), 0)), "")</f>
        <v>123.82164167878454</v>
      </c>
      <c r="J18" s="103" cm="1">
        <f t="array" aca="1" ref="J18" ca="1">IFERROR(INDEX(INDIRECT("'" &amp; J$6 &amp; "'!O:O"), MATCH(1, (INDIRECT("'"&amp; J$6 &amp; "'!F:F") =$L69) * (INDIRECT("'" &amp; J$6 &amp; "'!E:E") = Tables_TN!$A$4), 0)), "")</f>
        <v>7.9714285714285706</v>
      </c>
      <c r="K18" s="105">
        <f>IFERROR(INDEX('Date Key'!$H$25:$H$42, MATCH(A18, 'Date Key'!$A$25:$A$42, 0)), "")</f>
        <v>145.3240909090909</v>
      </c>
      <c r="L18" s="106">
        <f t="shared" ca="1" si="5"/>
        <v>7.7883437815132519E-6</v>
      </c>
      <c r="M18" s="108">
        <f t="shared" ca="1" si="6"/>
        <v>11.215215045379082</v>
      </c>
      <c r="N18" s="106">
        <f t="shared" ca="1" si="7"/>
        <v>7.7883437815132519E-6</v>
      </c>
      <c r="O18" s="108">
        <f t="shared" ca="1" si="8"/>
        <v>11.215215045379082</v>
      </c>
      <c r="Q18" s="6">
        <v>12</v>
      </c>
      <c r="R18" s="9" cm="1">
        <f t="array" aca="1" ref="R18" ca="1">IFERROR(INDEX(INDIRECT("'" &amp; R$6 &amp; "'!O:O"), MATCH(1, (INDIRECT("'"&amp; R$6 &amp; "'!F:F") =$Q18) * (INDIRECT("'" &amp; R$6 &amp; "'!E:E") = Tables_TN!$Q$4), 0)), "")</f>
        <v>0.13161922252831343</v>
      </c>
      <c r="S18" s="9" cm="1">
        <f t="array" aca="1" ref="S18" ca="1">IFERROR(INDEX(INDIRECT("'" &amp; S$6 &amp; "'!O:O"), MATCH(1, (INDIRECT("'"&amp; S$6 &amp; "'!F:F") =$Q18) * (INDIRECT("'" &amp; S$6 &amp; "'!E:E") = Tables_TN!$Q$4), 0)), "")</f>
        <v>0.10923463887890768</v>
      </c>
      <c r="T18" s="9" cm="1">
        <f t="array" aca="1" ref="T18" ca="1">IFERROR(INDEX(INDIRECT("'" &amp; T$6 &amp; "'!O:O"), MATCH(1, (INDIRECT("'"&amp; T$6 &amp; "'!F:F") =$Q18) * (INDIRECT("'" &amp; T$6 &amp; "'!E:E") = Tables_TN!$Q$4), 0)), "")</f>
        <v>0.12394423527017399</v>
      </c>
      <c r="U18" s="9" cm="1">
        <f t="array" aca="1" ref="U18" ca="1">IFERROR(INDEX(INDIRECT("'" &amp; U$6 &amp; "'!O:O"), MATCH(1, (INDIRECT("'"&amp; U$6 &amp; "'!F:F") =$Q18) * (INDIRECT("'" &amp; U$6 &amp; "'!E:E") = Tables_TN!$Q$4), 0)), "")</f>
        <v>0.36479809667739505</v>
      </c>
      <c r="V18" s="9">
        <f t="shared" ca="1" si="9"/>
        <v>0.23317887414908162</v>
      </c>
      <c r="W18" s="9" cm="1">
        <f t="array" aca="1" ref="W18" ca="1">IFERROR(INDEX(INDIRECT("'" &amp; W$6 &amp; "'!O:O"), MATCH(1, (INDIRECT("'"&amp; W$6 &amp; "'!F:F") =$Q18) * (INDIRECT("'" &amp; W$6 &amp; "'!E:E") = Tables_TN!$Q$4), 0)), "")</f>
        <v>0.80542473399616255</v>
      </c>
      <c r="X18" s="9" cm="1">
        <f t="array" aca="1" ref="X18" ca="1">IFERROR(INDEX(INDIRECT("'" &amp; X$6 &amp; "'!O:O"), MATCH(1, (INDIRECT("'"&amp; X$6 &amp; "'!F:F") =$Q18) * (INDIRECT("'" &amp; X$6 &amp; "'!E:E") = Tables_TN!$Q$4), 0)), "")</f>
        <v>22.304761904761897</v>
      </c>
      <c r="Y18" s="103" cm="1">
        <f t="array" aca="1" ref="Y18" ca="1">IFERROR(INDEX(INDIRECT("'" &amp; Y$6 &amp; "'!O:O"), MATCH(1, (INDIRECT("'"&amp; Y$6 &amp; "'!F:F") =$Q18) * (INDIRECT("'" &amp; Y$6 &amp; "'!E:E") = Tables_TN!$Q$4), 0)), "")</f>
        <v>126.69441240869813</v>
      </c>
      <c r="Z18" s="103" cm="1">
        <f t="array" aca="1" ref="Z18" ca="1">IFERROR(INDEX(INDIRECT("'" &amp; Z$6 &amp; "'!O:O"), MATCH(1, (INDIRECT("'"&amp; Z$6 &amp; "'!F:F") =$Q18) * (INDIRECT("'" &amp; Z$6 &amp; "'!E:E") = Tables_TN!$Q$4), 0)), "")</f>
        <v>7.1328571428571426</v>
      </c>
      <c r="AA18" s="105">
        <f>IFERROR(INDEX('Date Key'!$H$25:$H$42, MATCH(Q18, 'Date Key'!$A$25:$A$42, 0)), "")</f>
        <v>145.3240909090909</v>
      </c>
      <c r="AB18" s="106">
        <f t="shared" ca="1" si="10"/>
        <v>9.4695751589582448E-6</v>
      </c>
      <c r="AC18" s="108">
        <f t="shared" ca="1" si="14"/>
        <v>13.636188228899872</v>
      </c>
      <c r="AD18" s="109"/>
      <c r="AF18" s="6">
        <v>12</v>
      </c>
      <c r="AG18" s="9" cm="1">
        <f t="array" aca="1" ref="AG18" ca="1">IFERROR(INDEX(INDIRECT("'" &amp; AG$6 &amp; "'!O:O"), MATCH(1, (INDIRECT("'"&amp; AG$6 &amp; "'!F:F") =$AF18) * (INDIRECT("'" &amp; AG$6 &amp; "'!E:E") = Tables_TN!$AF$4), 0)), "")</f>
        <v>0.14692378328741967</v>
      </c>
      <c r="AH18" s="9" cm="1">
        <f t="array" aca="1" ref="AH18" ca="1">IFERROR(INDEX(INDIRECT("'" &amp; AH$6 &amp; "'!O:O"), MATCH(1, (INDIRECT("'"&amp; AH$6 &amp; "'!F:F") =$AF18) * (INDIRECT("'" &amp; AH$6 &amp; "'!E:E") = Tables_TN!$AF$4), 0)), "")</f>
        <v>3.3776500179662231E-2</v>
      </c>
      <c r="AI18" s="9" cm="1">
        <f t="array" aca="1" ref="AI18" ca="1">IFERROR(INDEX(INDIRECT("'" &amp; AI$6 &amp; "'!O:O"), MATCH(1, (INDIRECT("'"&amp; AI$6 &amp; "'!F:F") =$AF18) * (INDIRECT("'" &amp; AI$6 &amp; "'!E:E") = Tables_TN!$AF$4), 0)), "")</f>
        <v>0.15141955835962145</v>
      </c>
      <c r="AJ18" s="9" cm="1">
        <f t="array" aca="1" ref="AJ18" ca="1">IFERROR(INDEX(INDIRECT("'" &amp; AJ$6 &amp; "'!O:O"), MATCH(1, (INDIRECT("'"&amp; AJ$6 &amp; "'!F:F") =$AF18) * (INDIRECT("'" &amp; AJ$6 &amp; "'!E:E") = Tables_TN!$AF$4), 0)), "")</f>
        <v>0.3321198418267034</v>
      </c>
      <c r="AK18" s="9">
        <f t="shared" ca="1" si="11"/>
        <v>0.18519605853928373</v>
      </c>
      <c r="AL18" s="9" cm="1">
        <f t="array" aca="1" ref="AL18" ca="1">IFERROR(INDEX(INDIRECT("'" &amp; AL$6 &amp; "'!O:O"), MATCH(1, (INDIRECT("'"&amp; AL$6 &amp; "'!F:F") =$AF18) * (INDIRECT("'" &amp; AL$6 &amp; "'!E:E") = Tables_TN!$AF$4), 0)), "")</f>
        <v>1.8022850165707307</v>
      </c>
      <c r="AM18" s="9" cm="1">
        <f t="array" aca="1" ref="AM18" ca="1">IFERROR(INDEX(INDIRECT("'" &amp; AM$6 &amp; "'!O:O"), MATCH(1, (INDIRECT("'"&amp; AM$6 &amp; "'!F:F") =$AF18) * (INDIRECT("'" &amp; AM$6 &amp; "'!E:E") = Tables_TN!$AF$4), 0)), "")</f>
        <v>25.304761904761897</v>
      </c>
      <c r="AN18" s="9" cm="1">
        <f t="array" aca="1" ref="AN18" ca="1">IFERROR(INDEX(INDIRECT("'" &amp; AN$6 &amp; "'!O:O"), MATCH(1, (INDIRECT("'"&amp; AN$6 &amp; "'!F:F") =$AF18) * (INDIRECT("'" &amp; AN$6 &amp; "'!E:E") = Tables_TN!$AF$4), 0)), "")</f>
        <v>133.45268679655058</v>
      </c>
      <c r="AO18" s="103" cm="1">
        <f t="array" aca="1" ref="AO18" ca="1">IFERROR(INDEX(INDIRECT("'" &amp; AO$6 &amp; "'!O:O"), MATCH(1, (INDIRECT("'"&amp; AO$6 &amp; "'!F:F") =$AF18) * (INDIRECT("'" &amp; AO$6 &amp; "'!E:E") = Tables_TN!$AF$4), 0)), "")</f>
        <v>7.1642857142857137</v>
      </c>
      <c r="AP18" s="105">
        <f>IFERROR(INDEX('Date Key'!$I$25:$I$42, MATCH(AF18, 'Date Key'!$A$25:$A$42, 0)), "")</f>
        <v>145.3240909090909</v>
      </c>
      <c r="AQ18" s="106">
        <f t="shared" ca="1" si="12"/>
        <v>9.7997531446565277E-6</v>
      </c>
      <c r="AR18" s="108">
        <f t="shared" ca="1" si="13"/>
        <v>14.1116445283054</v>
      </c>
    </row>
    <row r="19" spans="1:68" x14ac:dyDescent="0.35">
      <c r="A19" s="6">
        <v>13</v>
      </c>
      <c r="B19" s="9" cm="1">
        <f t="array" aca="1" ref="B19" ca="1">IFERROR(INDEX(INDIRECT("'" &amp; B$6 &amp; "'!O:O"), MATCH(1, (INDIRECT("'"&amp; B$6 &amp; "'!F:F") =$L70) * (INDIRECT("'" &amp; B$6 &amp; "'!E:E") = Tables_TN!$A$4), 0)), "")</f>
        <v>0.60346001907097124</v>
      </c>
      <c r="C19" s="9" cm="1">
        <f t="array" aca="1" ref="C19" ca="1">IFERROR(INDEX(INDIRECT("'" &amp; C$6 &amp; "'!O:O"), MATCH(1, (INDIRECT("'"&amp; C$6 &amp; "'!F:F") =$L70) * (INDIRECT("'" &amp; C$6 &amp; "'!E:E") = Tables_TN!$A$4), 0)), "")</f>
        <v>4.1460515768816167E-2</v>
      </c>
      <c r="D19" s="9" cm="1">
        <f t="array" aca="1" ref="D19" ca="1">IFERROR(INDEX(INDIRECT("'" &amp; D$6 &amp; "'!O:O"), MATCH(1, (INDIRECT("'"&amp; D$6 &amp; "'!F:F") =$L70) * (INDIRECT("'" &amp; D$6 &amp; "'!E:E") = Tables_TN!$A$4), 0)), "")</f>
        <v>2.2270949657526509</v>
      </c>
      <c r="E19" s="9" cm="1">
        <f t="array" aca="1" ref="E19" ca="1">IFERROR(INDEX(INDIRECT("'" &amp; E$6 &amp; "'!O:O"), MATCH(1, (INDIRECT("'"&amp; E$6 &amp; "'!F:F") =$L70) * (INDIRECT("'" &amp; E$6 &amp; "'!E:E") = Tables_TN!$A$4), 0)), "")</f>
        <v>2.8720155005924384</v>
      </c>
      <c r="F19" s="9">
        <f t="shared" ca="1" si="0"/>
        <v>2.2685554815214672</v>
      </c>
      <c r="G19" s="9" cm="1">
        <f t="array" aca="1" ref="G19" ca="1">IFERROR(INDEX(INDIRECT("'" &amp; G$6 &amp; "'!O:O"), MATCH(1, (INDIRECT("'"&amp; G$6 &amp; "'!F:F") =$L70) * (INDIRECT("'" &amp; G$6 &amp; "'!E:E") = Tables_TN!$A$4), 0)), "")</f>
        <v>7.1515785801500101E-2</v>
      </c>
      <c r="H19" s="9" cm="1">
        <f t="array" aca="1" ref="H19" ca="1">IFERROR(INDEX(INDIRECT("'" &amp; H$6 &amp; "'!O:O"), MATCH(1, (INDIRECT("'"&amp; H$6 &amp; "'!F:F") =$L70) * (INDIRECT("'" &amp; H$6 &amp; "'!E:E") = Tables_TN!$A$4), 0)), "")</f>
        <v>31.733333333333317</v>
      </c>
      <c r="I19" s="9" cm="1">
        <f t="array" aca="1" ref="I19" ca="1">IFERROR(INDEX(INDIRECT("'" &amp; I$6 &amp; "'!O:O"), MATCH(1, (INDIRECT("'"&amp; I$6 &amp; "'!F:F") =$L70) * (INDIRECT("'" &amp; I$6 &amp; "'!E:E") = Tables_TN!$A$4), 0)), "")</f>
        <v>96.325357603662979</v>
      </c>
      <c r="J19" s="103" cm="1">
        <f t="array" aca="1" ref="J19" ca="1">IFERROR(INDEX(INDIRECT("'" &amp; J$6 &amp; "'!O:O"), MATCH(1, (INDIRECT("'"&amp; J$6 &amp; "'!F:F") =$L70) * (INDIRECT("'" &amp; J$6 &amp; "'!E:E") = Tables_TN!$A$4), 0)), "")</f>
        <v>7.2314285714285713</v>
      </c>
      <c r="K19" s="105">
        <f>IFERROR(INDEX('Date Key'!$H$25:$H$42, MATCH(A19, 'Date Key'!$A$25:$A$42, 0)), "")</f>
        <v>99.335454545454553</v>
      </c>
      <c r="L19" s="106">
        <f t="shared" ca="1" si="5"/>
        <v>2.2837319181777209E-5</v>
      </c>
      <c r="M19" s="108">
        <f t="shared" ca="1" si="6"/>
        <v>32.885739621759178</v>
      </c>
      <c r="N19" s="106">
        <f t="shared" ca="1" si="7"/>
        <v>2.2837319181777209E-5</v>
      </c>
      <c r="O19" s="108">
        <f t="shared" ca="1" si="8"/>
        <v>32.885739621759178</v>
      </c>
      <c r="Q19" s="6">
        <v>13</v>
      </c>
      <c r="R19" s="9" cm="1">
        <f t="array" aca="1" ref="R19" ca="1">IFERROR(INDEX(INDIRECT("'" &amp; R$6 &amp; "'!O:O"), MATCH(1, (INDIRECT("'"&amp; R$6 &amp; "'!F:F") =$Q19) * (INDIRECT("'" &amp; R$6 &amp; "'!E:E") = Tables_TN!$Q$4), 0)), "")</f>
        <v>0.54352268083367383</v>
      </c>
      <c r="S19" s="9" cm="1">
        <f t="array" aca="1" ref="S19" ca="1">IFERROR(INDEX(INDIRECT("'" &amp; S$6 &amp; "'!O:O"), MATCH(1, (INDIRECT("'"&amp; S$6 &amp; "'!F:F") =$Q19) * (INDIRECT("'" &amp; S$6 &amp; "'!E:E") = Tables_TN!$Q$4), 0)), "")</f>
        <v>0.18823074159042541</v>
      </c>
      <c r="T19" s="9" cm="1">
        <f t="array" aca="1" ref="T19" ca="1">IFERROR(INDEX(INDIRECT("'" &amp; T$6 &amp; "'!O:O"), MATCH(1, (INDIRECT("'"&amp; T$6 &amp; "'!F:F") =$Q19) * (INDIRECT("'" &amp; T$6 &amp; "'!E:E") = Tables_TN!$Q$4), 0)), "")</f>
        <v>1.1630535524560888</v>
      </c>
      <c r="U19" s="9" cm="1">
        <f t="array" aca="1" ref="U19" ca="1">IFERROR(INDEX(INDIRECT("'" &amp; U$6 &amp; "'!O:O"), MATCH(1, (INDIRECT("'"&amp; U$6 &amp; "'!F:F") =$Q19) * (INDIRECT("'" &amp; U$6 &amp; "'!E:E") = Tables_TN!$Q$4), 0)), "")</f>
        <v>1.8948069748801879</v>
      </c>
      <c r="V19" s="9">
        <f t="shared" ca="1" si="9"/>
        <v>1.351284294046514</v>
      </c>
      <c r="W19" s="9" cm="1">
        <f t="array" aca="1" ref="W19" ca="1">IFERROR(INDEX(INDIRECT("'" &amp; W$6 &amp; "'!O:O"), MATCH(1, (INDIRECT("'"&amp; W$6 &amp; "'!F:F") =$Q19) * (INDIRECT("'" &amp; W$6 &amp; "'!E:E") = Tables_TN!$Q$4), 0)), "")</f>
        <v>0.2005930577359149</v>
      </c>
      <c r="X19" s="9" cm="1">
        <f t="array" aca="1" ref="X19" ca="1">IFERROR(INDEX(INDIRECT("'" &amp; X$6 &amp; "'!O:O"), MATCH(1, (INDIRECT("'"&amp; X$6 &amp; "'!F:F") =$Q19) * (INDIRECT("'" &amp; X$6 &amp; "'!E:E") = Tables_TN!$Q$4), 0)), "")</f>
        <v>35.209523809523795</v>
      </c>
      <c r="Y19" s="103" cm="1">
        <f t="array" aca="1" ref="Y19" ca="1">IFERROR(INDEX(INDIRECT("'" &amp; Y$6 &amp; "'!O:O"), MATCH(1, (INDIRECT("'"&amp; Y$6 &amp; "'!F:F") =$Q19) * (INDIRECT("'" &amp; Y$6 &amp; "'!E:E") = Tables_TN!$Q$4), 0)), "")</f>
        <v>125.86346147773422</v>
      </c>
      <c r="Z19" s="103" cm="1">
        <f t="array" aca="1" ref="Z19" ca="1">IFERROR(INDEX(INDIRECT("'" &amp; Z$6 &amp; "'!O:O"), MATCH(1, (INDIRECT("'"&amp; Z$6 &amp; "'!F:F") =$Q19) * (INDIRECT("'" &amp; Z$6 &amp; "'!E:E") = Tables_TN!$Q$4), 0)), "")</f>
        <v>7.2371428571428575</v>
      </c>
      <c r="AA19" s="105">
        <f>IFERROR(INDEX('Date Key'!$H$25:$H$42, MATCH(Q19, 'Date Key'!$A$25:$A$42, 0)), "")</f>
        <v>99.335454545454553</v>
      </c>
      <c r="AB19" s="106">
        <f t="shared" ca="1" si="10"/>
        <v>1.5309047645723093E-5</v>
      </c>
      <c r="AC19" s="108">
        <f t="shared" ca="1" si="14"/>
        <v>22.045028609841257</v>
      </c>
      <c r="AD19" s="109"/>
      <c r="AF19" s="6">
        <v>13</v>
      </c>
      <c r="AG19" s="9" cm="1">
        <f t="array" aca="1" ref="AG19" ca="1">IFERROR(INDEX(INDIRECT("'" &amp; AG$6 &amp; "'!O:O"), MATCH(1, (INDIRECT("'"&amp; AG$6 &amp; "'!F:F") =$AF19) * (INDIRECT("'" &amp; AG$6 &amp; "'!E:E") = Tables_TN!$AF$4), 0)), "")</f>
        <v>0.42909685328974251</v>
      </c>
      <c r="AH19" s="9" cm="1">
        <f t="array" aca="1" ref="AH19" ca="1">IFERROR(INDEX(INDIRECT("'" &amp; AH$6 &amp; "'!O:O"), MATCH(1, (INDIRECT("'"&amp; AH$6 &amp; "'!F:F") =$AF19) * (INDIRECT("'" &amp; AH$6 &amp; "'!E:E") = Tables_TN!$AF$4), 0)), "")</f>
        <v>6.7166035545482186E-2</v>
      </c>
      <c r="AI19" s="9" cm="1">
        <f t="array" aca="1" ref="AI19" ca="1">IFERROR(INDEX(INDIRECT("'" &amp; AI$6 &amp; "'!O:O"), MATCH(1, (INDIRECT("'"&amp; AI$6 &amp; "'!F:F") =$AF19) * (INDIRECT("'" &amp; AI$6 &amp; "'!E:E") = Tables_TN!$AF$4), 0)), "")</f>
        <v>1.5272283382688701</v>
      </c>
      <c r="AJ19" s="9" cm="1">
        <f t="array" aca="1" ref="AJ19" ca="1">IFERROR(INDEX(INDIRECT("'" &amp; AJ$6 &amp; "'!O:O"), MATCH(1, (INDIRECT("'"&amp; AJ$6 &amp; "'!F:F") =$AF19) * (INDIRECT("'" &amp; AJ$6 &amp; "'!E:E") = Tables_TN!$AF$4), 0)), "")</f>
        <v>2.0234912271040946</v>
      </c>
      <c r="AK19" s="9">
        <f t="shared" ca="1" si="11"/>
        <v>1.594394373814352</v>
      </c>
      <c r="AL19" s="9" cm="1">
        <f t="array" aca="1" ref="AL19" ca="1">IFERROR(INDEX(INDIRECT("'" &amp; AL$6 &amp; "'!O:O"), MATCH(1, (INDIRECT("'"&amp; AL$6 &amp; "'!F:F") =$AF19) * (INDIRECT("'" &amp; AL$6 &amp; "'!E:E") = Tables_TN!$AF$4), 0)), "")</f>
        <v>0.40467469038897608</v>
      </c>
      <c r="AM19" s="9" cm="1">
        <f t="array" aca="1" ref="AM19" ca="1">IFERROR(INDEX(INDIRECT("'" &amp; AM$6 &amp; "'!O:O"), MATCH(1, (INDIRECT("'"&amp; AM$6 &amp; "'!F:F") =$AF19) * (INDIRECT("'" &amp; AM$6 &amp; "'!E:E") = Tables_TN!$AF$4), 0)), "")</f>
        <v>42.209523809523795</v>
      </c>
      <c r="AN19" s="9" cm="1">
        <f t="array" aca="1" ref="AN19" ca="1">IFERROR(INDEX(INDIRECT("'" &amp; AN$6 &amp; "'!O:O"), MATCH(1, (INDIRECT("'"&amp; AN$6 &amp; "'!F:F") =$AF19) * (INDIRECT("'" &amp; AN$6 &amp; "'!E:E") = Tables_TN!$AF$4), 0)), "")</f>
        <v>122.96983448497693</v>
      </c>
      <c r="AO19" s="103" cm="1">
        <f t="array" aca="1" ref="AO19" ca="1">IFERROR(INDEX(INDIRECT("'" &amp; AO$6 &amp; "'!O:O"), MATCH(1, (INDIRECT("'"&amp; AO$6 &amp; "'!F:F") =$AF19) * (INDIRECT("'" &amp; AO$6 &amp; "'!E:E") = Tables_TN!$AF$4), 0)), "")</f>
        <v>7.3828571428571426</v>
      </c>
      <c r="AP19" s="105">
        <f>IFERROR(INDEX('Date Key'!$I$25:$I$42, MATCH(AF19, 'Date Key'!$A$25:$A$42, 0)), "")</f>
        <v>99.335454545454553</v>
      </c>
      <c r="AQ19" s="106">
        <f t="shared" ca="1" si="12"/>
        <v>1.2861682997518921E-5</v>
      </c>
      <c r="AR19" s="108">
        <f t="shared" ca="1" si="13"/>
        <v>18.520823516427246</v>
      </c>
    </row>
    <row r="20" spans="1:68" x14ac:dyDescent="0.35">
      <c r="A20" s="6">
        <v>14</v>
      </c>
      <c r="B20" s="9" cm="1">
        <f t="array" aca="1" ref="B20" ca="1">IFERROR(INDEX(INDIRECT("'" &amp; B$6 &amp; "'!O:O"), MATCH(1, (INDIRECT("'"&amp; B$6 &amp; "'!F:F") =$L71) * (INDIRECT("'" &amp; B$6 &amp; "'!E:E") = Tables_TN!$A$4), 0)), "")</f>
        <v>0.12941016210325568</v>
      </c>
      <c r="C20" s="9" cm="1">
        <f t="array" aca="1" ref="C20" ca="1">IFERROR(INDEX(INDIRECT("'" &amp; C$6 &amp; "'!O:O"), MATCH(1, (INDIRECT("'"&amp; C$6 &amp; "'!F:F") =$L71) * (INDIRECT("'" &amp; C$6 &amp; "'!E:E") = Tables_TN!$A$4), 0)), "")</f>
        <v>2.0730257884408087E-2</v>
      </c>
      <c r="D20" s="9" cm="1">
        <f t="array" aca="1" ref="D20" ca="1">IFERROR(INDEX(INDIRECT("'" &amp; D$6 &amp; "'!O:O"), MATCH(1, (INDIRECT("'"&amp; D$6 &amp; "'!F:F") =$L71) * (INDIRECT("'" &amp; D$6 &amp; "'!E:E") = Tables_TN!$A$4), 0)), "")</f>
        <v>2.5044645884666679</v>
      </c>
      <c r="E20" s="9" cm="1">
        <f t="array" aca="1" ref="E20" ca="1">IFERROR(INDEX(INDIRECT("'" &amp; E$6 &amp; "'!O:O"), MATCH(1, (INDIRECT("'"&amp; E$6 &amp; "'!F:F") =$L71) * (INDIRECT("'" &amp; E$6 &amp; "'!E:E") = Tables_TN!$A$4), 0)), "")</f>
        <v>2.654605008454332</v>
      </c>
      <c r="F20" s="9">
        <f t="shared" ca="1" si="0"/>
        <v>2.5251948463510763</v>
      </c>
      <c r="G20" s="9" cm="1">
        <f t="array" aca="1" ref="G20" ca="1">IFERROR(INDEX(INDIRECT("'" &amp; G$6 &amp; "'!O:O"), MATCH(1, (INDIRECT("'"&amp; G$6 &amp; "'!F:F") =$L71) * (INDIRECT("'" &amp; G$6 &amp; "'!E:E") = Tables_TN!$A$4), 0)), "")</f>
        <v>1.6278562707134134</v>
      </c>
      <c r="H20" s="9" cm="1">
        <f t="array" aca="1" ref="H20" ca="1">IFERROR(INDEX(INDIRECT("'" &amp; H$6 &amp; "'!O:O"), MATCH(1, (INDIRECT("'"&amp; H$6 &amp; "'!F:F") =$L71) * (INDIRECT("'" &amp; H$6 &amp; "'!E:E") = Tables_TN!$A$4), 0)), "")</f>
        <v>29.923809523809503</v>
      </c>
      <c r="I20" s="9" cm="1">
        <f t="array" aca="1" ref="I20" ca="1">IFERROR(INDEX(INDIRECT("'" &amp; I$6 &amp; "'!O:O"), MATCH(1, (INDIRECT("'"&amp; I$6 &amp; "'!F:F") =$L71) * (INDIRECT("'" &amp; I$6 &amp; "'!E:E") = Tables_TN!$A$4), 0)), "")</f>
        <v>128.18947115872166</v>
      </c>
      <c r="J20" s="103" cm="1">
        <f t="array" aca="1" ref="J20" ca="1">IFERROR(INDEX(INDIRECT("'" &amp; J$6 &amp; "'!O:O"), MATCH(1, (INDIRECT("'"&amp; J$6 &amp; "'!F:F") =$L71) * (INDIRECT("'" &amp; J$6 &amp; "'!E:E") = Tables_TN!$A$4), 0)), "")</f>
        <v>7.8642857142857139</v>
      </c>
      <c r="K20" s="105">
        <f>IFERROR(INDEX('Date Key'!$H$25:$H$42, MATCH(A20, 'Date Key'!$A$25:$A$42, 0)), "")</f>
        <v>99.335454545454553</v>
      </c>
      <c r="L20" s="106">
        <f t="shared" ca="1" si="5"/>
        <v>2.5420881777870976E-5</v>
      </c>
      <c r="M20" s="108">
        <f ca="1">L20/1000*(10^6)*1440</f>
        <v>36.606069760134204</v>
      </c>
      <c r="N20" s="106">
        <f t="shared" ca="1" si="7"/>
        <v>2.5420881777870976E-5</v>
      </c>
      <c r="O20" s="108">
        <f t="shared" ca="1" si="8"/>
        <v>36.606069760134204</v>
      </c>
      <c r="Q20" s="6">
        <v>14</v>
      </c>
      <c r="R20" s="9" cm="1">
        <f t="array" aca="1" ref="R20" ca="1">IFERROR(INDEX(INDIRECT("'" &amp; R$6 &amp; "'!O:O"), MATCH(1, (INDIRECT("'"&amp; R$6 &amp; "'!F:F") =$Q20) * (INDIRECT("'" &amp; R$6 &amp; "'!E:E") = Tables_TN!$Q$4), 0)), "")</f>
        <v>0.32829314807246973</v>
      </c>
      <c r="S20" s="9" cm="1">
        <f t="array" aca="1" ref="S20" ca="1">IFERROR(INDEX(INDIRECT("'" &amp; S$6 &amp; "'!O:O"), MATCH(1, (INDIRECT("'"&amp; S$6 &amp; "'!F:F") =$Q20) * (INDIRECT("'" &amp; S$6 &amp; "'!E:E") = Tables_TN!$Q$4), 0)), "")</f>
        <v>0.1807678487520385</v>
      </c>
      <c r="T20" s="9" cm="1">
        <f t="array" aca="1" ref="T20" ca="1">IFERROR(INDEX(INDIRECT("'" &amp; T$6 &amp; "'!O:O"), MATCH(1, (INDIRECT("'"&amp; T$6 &amp; "'!F:F") =$Q20) * (INDIRECT("'" &amp; T$6 &amp; "'!E:E") = Tables_TN!$Q$4), 0)), "")</f>
        <v>1.1142256482130344</v>
      </c>
      <c r="U20" s="9" cm="1">
        <f t="array" aca="1" ref="U20" ca="1">IFERROR(INDEX(INDIRECT("'" &amp; U$6 &amp; "'!O:O"), MATCH(1, (INDIRECT("'"&amp; U$6 &amp; "'!F:F") =$Q20) * (INDIRECT("'" &amp; U$6 &amp; "'!E:E") = Tables_TN!$Q$4), 0)), "")</f>
        <v>1.6232866450375429</v>
      </c>
      <c r="V20" s="9">
        <f t="shared" ca="1" si="9"/>
        <v>1.2949934969650732</v>
      </c>
      <c r="W20" s="9" cm="1">
        <f t="array" aca="1" ref="W20" ca="1">IFERROR(INDEX(INDIRECT("'" &amp; W$6 &amp; "'!O:O"), MATCH(1, (INDIRECT("'"&amp; W$6 &amp; "'!F:F") =$Q20) * (INDIRECT("'" &amp; W$6 &amp; "'!E:E") = Tables_TN!$Q$4), 0)), "")</f>
        <v>0.92490842490842495</v>
      </c>
      <c r="X20" s="9" cm="1">
        <f t="array" aca="1" ref="X20" ca="1">IFERROR(INDEX(INDIRECT("'" &amp; X$6 &amp; "'!O:O"), MATCH(1, (INDIRECT("'"&amp; X$6 &amp; "'!F:F") =$Q20) * (INDIRECT("'" &amp; X$6 &amp; "'!E:E") = Tables_TN!$Q$4), 0)), "")</f>
        <v>26.876190476190459</v>
      </c>
      <c r="Y20" s="103" cm="1">
        <f t="array" aca="1" ref="Y20" ca="1">IFERROR(INDEX(INDIRECT("'" &amp; Y$6 &amp; "'!O:O"), MATCH(1, (INDIRECT("'"&amp; Y$6 &amp; "'!F:F") =$Q20) * (INDIRECT("'" &amp; Y$6 &amp; "'!E:E") = Tables_TN!$Q$4), 0)), "")</f>
        <v>133.1125773615249</v>
      </c>
      <c r="Z20" s="103" cm="1">
        <f t="array" aca="1" ref="Z20" ca="1">IFERROR(INDEX(INDIRECT("'" &amp; Z$6 &amp; "'!O:O"), MATCH(1, (INDIRECT("'"&amp; Z$6 &amp; "'!F:F") =$Q20) * (INDIRECT("'" &amp; Z$6 &amp; "'!E:E") = Tables_TN!$Q$4), 0)), "")</f>
        <v>7.1828571428571433</v>
      </c>
      <c r="AA20" s="105">
        <f>IFERROR(INDEX('Date Key'!$H$25:$H$42, MATCH(Q20, 'Date Key'!$A$25:$A$42, 0)), "")</f>
        <v>99.335454545454553</v>
      </c>
      <c r="AB20" s="106">
        <f t="shared" ca="1" si="10"/>
        <v>1.3687071929258844E-5</v>
      </c>
      <c r="AC20" s="108">
        <f t="shared" ca="1" si="14"/>
        <v>19.709383578132734</v>
      </c>
      <c r="AD20" s="109"/>
      <c r="AF20" s="6">
        <v>14</v>
      </c>
      <c r="AG20" s="9" cm="1">
        <f t="array" aca="1" ref="AG20" ca="1">IFERROR(INDEX(INDIRECT("'" &amp; AG$6 &amp; "'!O:O"), MATCH(1, (INDIRECT("'"&amp; AG$6 &amp; "'!F:F") =$AF20) * (INDIRECT("'" &amp; AG$6 &amp; "'!E:E") = Tables_TN!$AF$4), 0)), "")</f>
        <v>0.12259910093992644</v>
      </c>
      <c r="AH20" s="9" cm="1">
        <f t="array" aca="1" ref="AH20" ca="1">IFERROR(INDEX(INDIRECT("'" &amp; AH$6 &amp; "'!O:O"), MATCH(1, (INDIRECT("'"&amp; AH$6 &amp; "'!F:F") =$AF20) * (INDIRECT("'" &amp; AH$6 &amp; "'!E:E") = Tables_TN!$AF$4), 0)), "")</f>
        <v>5.4727880814837336E-2</v>
      </c>
      <c r="AI20" s="9" cm="1">
        <f t="array" aca="1" ref="AI20" ca="1">IFERROR(INDEX(INDIRECT("'" &amp; AI$6 &amp; "'!O:O"), MATCH(1, (INDIRECT("'"&amp; AI$6 &amp; "'!F:F") =$AF20) * (INDIRECT("'" &amp; AI$6 &amp; "'!E:E") = Tables_TN!$AF$4), 0)), "")</f>
        <v>1.7001604991296879</v>
      </c>
      <c r="AJ20" s="9" cm="1">
        <f t="array" aca="1" ref="AJ20" ca="1">IFERROR(INDEX(INDIRECT("'" &amp; AJ$6 &amp; "'!O:O"), MATCH(1, (INDIRECT("'"&amp; AJ$6 &amp; "'!F:F") =$AF20) * (INDIRECT("'" &amp; AJ$6 &amp; "'!E:E") = Tables_TN!$AF$4), 0)), "")</f>
        <v>1.8774874808844519</v>
      </c>
      <c r="AK20" s="9">
        <f t="shared" ca="1" si="11"/>
        <v>1.7548883799445254</v>
      </c>
      <c r="AL20" s="9" cm="1">
        <f t="array" aca="1" ref="AL20" ca="1">IFERROR(INDEX(INDIRECT("'" &amp; AL$6 &amp; "'!O:O"), MATCH(1, (INDIRECT("'"&amp; AL$6 &amp; "'!F:F") =$AF20) * (INDIRECT("'" &amp; AL$6 &amp; "'!E:E") = Tables_TN!$AF$4), 0)), "")</f>
        <v>0.98421419849991287</v>
      </c>
      <c r="AM20" s="9" cm="1">
        <f t="array" aca="1" ref="AM20" ca="1">IFERROR(INDEX(INDIRECT("'" &amp; AM$6 &amp; "'!O:O"), MATCH(1, (INDIRECT("'"&amp; AM$6 &amp; "'!F:F") =$AF20) * (INDIRECT("'" &amp; AM$6 &amp; "'!E:E") = Tables_TN!$AF$4), 0)), "")</f>
        <v>34.828571428571415</v>
      </c>
      <c r="AN20" s="9" cm="1">
        <f t="array" aca="1" ref="AN20" ca="1">IFERROR(INDEX(INDIRECT("'" &amp; AN$6 &amp; "'!O:O"), MATCH(1, (INDIRECT("'"&amp; AN$6 &amp; "'!F:F") =$AF20) * (INDIRECT("'" &amp; AN$6 &amp; "'!E:E") = Tables_TN!$AF$4), 0)), "")</f>
        <v>130.42225166270813</v>
      </c>
      <c r="AO20" s="103" cm="1">
        <f t="array" aca="1" ref="AO20" ca="1">IFERROR(INDEX(INDIRECT("'" &amp; AO$6 &amp; "'!O:O"), MATCH(1, (INDIRECT("'"&amp; AO$6 &amp; "'!F:F") =$AF20) * (INDIRECT("'" &amp; AO$6 &amp; "'!E:E") = Tables_TN!$AF$4), 0)), "")</f>
        <v>7.4314285714285706</v>
      </c>
      <c r="AP20" s="105">
        <f>IFERROR(INDEX('Date Key'!$I$25:$I$42, MATCH(AF20, 'Date Key'!$A$25:$A$42, 0)), "")</f>
        <v>99.335454545454553</v>
      </c>
      <c r="AQ20" s="106">
        <f t="shared" ca="1" si="12"/>
        <v>9.0573565362617685E-6</v>
      </c>
      <c r="AR20" s="108">
        <f t="shared" ca="1" si="13"/>
        <v>13.042593412216947</v>
      </c>
    </row>
    <row r="21" spans="1:68" x14ac:dyDescent="0.35">
      <c r="A21" s="6">
        <v>15</v>
      </c>
      <c r="B21" s="9" cm="1">
        <f t="array" aca="1" ref="B21" ca="1">IFERROR(INDEX(INDIRECT("'" &amp; B$6 &amp; "'!O:O"), MATCH(1, (INDIRECT("'"&amp; B$6 &amp; "'!F:F") =$L72) * (INDIRECT("'" &amp; B$6 &amp; "'!E:E") = Tables_TN!$A$4), 0)), "")</f>
        <v>6.8110611633292462E-3</v>
      </c>
      <c r="C21" s="9" cm="1">
        <f t="array" aca="1" ref="C21" ca="1">IFERROR(INDEX(INDIRECT("'" &amp; C$6 &amp; "'!O:O"), MATCH(1, (INDIRECT("'"&amp; C$6 &amp; "'!F:F") =$L72) * (INDIRECT("'" &amp; C$6 &amp; "'!E:E") = Tables_TN!$A$4), 0)), "")</f>
        <v>2.902236103817132E-2</v>
      </c>
      <c r="D21" s="9" cm="1">
        <f t="array" aca="1" ref="D21" ca="1">IFERROR(INDEX(INDIRECT("'" &amp; D$6 &amp; "'!O:O"), MATCH(1, (INDIRECT("'"&amp; D$6 &amp; "'!F:F") =$L72) * (INDIRECT("'" &amp; D$6 &amp; "'!E:E") = Tables_TN!$A$4), 0)), "")</f>
        <v>1.2457897235345978</v>
      </c>
      <c r="E21" s="9" cm="1">
        <f t="array" aca="1" ref="E21" ca="1">IFERROR(INDEX(INDIRECT("'" &amp; E$6 &amp; "'!O:O"), MATCH(1, (INDIRECT("'"&amp; E$6 &amp; "'!F:F") =$L72) * (INDIRECT("'" &amp; E$6 &amp; "'!E:E") = Tables_TN!$A$4), 0)), "")</f>
        <v>1.2816231457360985</v>
      </c>
      <c r="F21" s="9">
        <f t="shared" ca="1" si="0"/>
        <v>1.2748120845727693</v>
      </c>
      <c r="G21" s="9" cm="1">
        <f t="array" aca="1" ref="G21" ca="1">IFERROR(INDEX(INDIRECT("'" &amp; G$6 &amp; "'!O:O"), MATCH(1, (INDIRECT("'"&amp; G$6 &amp; "'!F:F") =$L72) * (INDIRECT("'" &amp; G$6 &amp; "'!E:E") = Tables_TN!$A$4), 0)), "")</f>
        <v>0.79931972789115646</v>
      </c>
      <c r="H21" s="9" cm="1">
        <f t="array" aca="1" ref="H21" ca="1">IFERROR(INDEX(INDIRECT("'" &amp; H$6 &amp; "'!O:O"), MATCH(1, (INDIRECT("'"&amp; H$6 &amp; "'!F:F") =$L72) * (INDIRECT("'" &amp; H$6 &amp; "'!E:E") = Tables_TN!$A$4), 0)), "")</f>
        <v>28.114285714285693</v>
      </c>
      <c r="I21" s="9" cm="1">
        <f t="array" aca="1" ref="I21" ca="1">IFERROR(INDEX(INDIRECT("'" &amp; I$6 &amp; "'!O:O"), MATCH(1, (INDIRECT("'"&amp; I$6 &amp; "'!F:F") =$L72) * (INDIRECT("'" &amp; I$6 &amp; "'!E:E") = Tables_TN!$A$4), 0)), "")</f>
        <v>121.58450883556193</v>
      </c>
      <c r="J21" s="103" cm="1">
        <f t="array" aca="1" ref="J21" ca="1">IFERROR(INDEX(INDIRECT("'" &amp; J$6 &amp; "'!O:O"), MATCH(1, (INDIRECT("'"&amp; J$6 &amp; "'!F:F") =$L72) * (INDIRECT("'" &amp; J$6 &amp; "'!E:E") = Tables_TN!$A$4), 0)), "")</f>
        <v>7.7628571428571433</v>
      </c>
      <c r="K21" s="105">
        <f>IFERROR(INDEX('Date Key'!$H$25:$H$42, MATCH(A21, 'Date Key'!$A$25:$A$42, 0)), "")</f>
        <v>99.335454545454553</v>
      </c>
      <c r="L21" s="106">
        <f t="shared" ca="1" si="5"/>
        <v>1.2833404653012713E-5</v>
      </c>
      <c r="M21" s="108">
        <f ca="1">L21/1000*(10^6)*1440</f>
        <v>18.480102700338307</v>
      </c>
      <c r="N21" s="106">
        <f t="shared" ca="1" si="7"/>
        <v>1.2833404653012713E-5</v>
      </c>
      <c r="O21" s="108">
        <f t="shared" ca="1" si="8"/>
        <v>18.480102700338307</v>
      </c>
      <c r="Q21" s="6">
        <v>15</v>
      </c>
      <c r="R21" s="9" cm="1">
        <f t="array" aca="1" ref="R21" ca="1">IFERROR(INDEX(INDIRECT("'" &amp; R$6 &amp; "'!O:O"), MATCH(1, (INDIRECT("'"&amp; R$6 &amp; "'!F:F") =$Q21) * (INDIRECT("'" &amp; R$6 &amp; "'!E:E") = Tables_TN!$Q$4), 0)), "")</f>
        <v>0.12804794987058984</v>
      </c>
      <c r="S21" s="9" cm="1">
        <f t="array" aca="1" ref="S21" ca="1">IFERROR(INDEX(INDIRECT("'" &amp; S$6 &amp; "'!O:O"), MATCH(1, (INDIRECT("'"&amp; S$6 &amp; "'!F:F") =$Q21) * (INDIRECT("'" &amp; S$6 &amp; "'!E:E") = Tables_TN!$Q$4), 0)), "")</f>
        <v>0.12769838856795379</v>
      </c>
      <c r="T21" s="9" cm="1">
        <f t="array" aca="1" ref="T21" ca="1">IFERROR(INDEX(INDIRECT("'" &amp; T$6 &amp; "'!O:O"), MATCH(1, (INDIRECT("'"&amp; T$6 &amp; "'!F:F") =$Q21) * (INDIRECT("'" &amp; T$6 &amp; "'!E:E") = Tables_TN!$Q$4), 0)), "")</f>
        <v>0.45097994891154464</v>
      </c>
      <c r="U21" s="9" cm="1">
        <f t="array" aca="1" ref="U21" ca="1">IFERROR(INDEX(INDIRECT("'" &amp; U$6 &amp; "'!O:O"), MATCH(1, (INDIRECT("'"&amp; U$6 &amp; "'!F:F") =$Q21) * (INDIRECT("'" &amp; U$6 &amp; "'!E:E") = Tables_TN!$Q$4), 0)), "")</f>
        <v>0.70672628735008813</v>
      </c>
      <c r="V21" s="9">
        <f t="shared" ca="1" si="9"/>
        <v>0.57867833747949826</v>
      </c>
      <c r="W21" s="9" cm="1">
        <f t="array" aca="1" ref="W21" ca="1">IFERROR(INDEX(INDIRECT("'" &amp; W$6 &amp; "'!O:O"), MATCH(1, (INDIRECT("'"&amp; W$6 &amp; "'!F:F") =$Q21) * (INDIRECT("'" &amp; W$6 &amp; "'!E:E") = Tables_TN!$Q$4), 0)), "")</f>
        <v>0.59523809523809523</v>
      </c>
      <c r="X21" s="9" cm="1">
        <f t="array" aca="1" ref="X21" ca="1">IFERROR(INDEX(INDIRECT("'" &amp; X$6 &amp; "'!O:O"), MATCH(1, (INDIRECT("'"&amp; X$6 &amp; "'!F:F") =$Q21) * (INDIRECT("'" &amp; X$6 &amp; "'!E:E") = Tables_TN!$Q$4), 0)), "")</f>
        <v>24.16190476190474</v>
      </c>
      <c r="Y21" s="103" cm="1">
        <f t="array" aca="1" ref="Y21" ca="1">IFERROR(INDEX(INDIRECT("'" &amp; Y$6 &amp; "'!O:O"), MATCH(1, (INDIRECT("'"&amp; Y$6 &amp; "'!F:F") =$Q21) * (INDIRECT("'" &amp; Y$6 &amp; "'!E:E") = Tables_TN!$Q$4), 0)), "")</f>
        <v>123.81528637134019</v>
      </c>
      <c r="Z21" s="103" cm="1">
        <f t="array" aca="1" ref="Z21" ca="1">IFERROR(INDEX(INDIRECT("'" &amp; Z$6 &amp; "'!O:O"), MATCH(1, (INDIRECT("'"&amp; Z$6 &amp; "'!F:F") =$Q21) * (INDIRECT("'" &amp; Z$6 &amp; "'!E:E") = Tables_TN!$Q$4), 0)), "")</f>
        <v>7.089999999999999</v>
      </c>
      <c r="AA21" s="105">
        <f>IFERROR(INDEX('Date Key'!$H$25:$H$42, MATCH(Q21, 'Date Key'!$A$25:$A$42, 0)), "")</f>
        <v>99.335454545454553</v>
      </c>
      <c r="AB21" s="106">
        <f t="shared" ca="1" si="10"/>
        <v>7.0764744720118259E-6</v>
      </c>
      <c r="AC21" s="108">
        <f t="shared" ca="1" si="14"/>
        <v>10.190123239697028</v>
      </c>
      <c r="AD21" s="109"/>
      <c r="AF21" s="6">
        <v>15</v>
      </c>
      <c r="AG21" s="9" cm="1">
        <f t="array" aca="1" ref="AG21" ca="1">IFERROR(INDEX(INDIRECT("'" &amp; AG$6 &amp; "'!O:O"), MATCH(1, (INDIRECT("'"&amp; AG$6 &amp; "'!F:F") =$AF21) * (INDIRECT("'" &amp; AG$6 &amp; "'!E:E") = Tables_TN!$AF$4), 0)), "")</f>
        <v>6.8110611633292462E-2</v>
      </c>
      <c r="AH21" s="9" cm="1">
        <f t="array" aca="1" ref="AH21" ca="1">IFERROR(INDEX(INDIRECT("'" &amp; AH$6 &amp; "'!O:O"), MATCH(1, (INDIRECT("'"&amp; AH$6 &amp; "'!F:F") =$AF21) * (INDIRECT("'" &amp; AH$6 &amp; "'!E:E") = Tables_TN!$AF$4), 0)), "")</f>
        <v>6.7995245860858505E-2</v>
      </c>
      <c r="AI21" s="9" cm="1">
        <f t="array" aca="1" ref="AI21" ca="1">IFERROR(INDEX(INDIRECT("'" &amp; AI$6 &amp; "'!O:O"), MATCH(1, (INDIRECT("'"&amp; AI$6 &amp; "'!F:F") =$AF21) * (INDIRECT("'" &amp; AI$6 &amp; "'!E:E") = Tables_TN!$AF$4), 0)), "")</f>
        <v>0.89043108709903485</v>
      </c>
      <c r="AJ21" s="9" cm="1">
        <f t="array" aca="1" ref="AJ21" ca="1">IFERROR(INDEX(INDIRECT("'" &amp; AJ$6 &amp; "'!O:O"), MATCH(1, (INDIRECT("'"&amp; AJ$6 &amp; "'!F:F") =$AF21) * (INDIRECT("'" &amp; AJ$6 &amp; "'!E:E") = Tables_TN!$AF$4), 0)), "")</f>
        <v>1.0265369445931858</v>
      </c>
      <c r="AK21" s="9">
        <f t="shared" ca="1" si="11"/>
        <v>0.95842633295989332</v>
      </c>
      <c r="AL21" s="9" cm="1">
        <f t="array" aca="1" ref="AL21" ca="1">IFERROR(INDEX(INDIRECT("'" &amp; AL$6 &amp; "'!O:O"), MATCH(1, (INDIRECT("'"&amp; AL$6 &amp; "'!F:F") =$AF21) * (INDIRECT("'" &amp; AL$6 &amp; "'!E:E") = Tables_TN!$AF$4), 0)), "")</f>
        <v>0.76792255363683926</v>
      </c>
      <c r="AM21" s="9" cm="1">
        <f t="array" aca="1" ref="AM21" ca="1">IFERROR(INDEX(INDIRECT("'" &amp; AM$6 &amp; "'!O:O"), MATCH(1, (INDIRECT("'"&amp; AM$6 &amp; "'!F:F") =$AF21) * (INDIRECT("'" &amp; AM$6 &amp; "'!E:E") = Tables_TN!$AF$4), 0)), "")</f>
        <v>29.590476190476174</v>
      </c>
      <c r="AN21" s="9" cm="1">
        <f t="array" aca="1" ref="AN21" ca="1">IFERROR(INDEX(INDIRECT("'" &amp; AN$6 &amp; "'!O:O"), MATCH(1, (INDIRECT("'"&amp; AN$6 &amp; "'!F:F") =$AF21) * (INDIRECT("'" &amp; AN$6 &amp; "'!E:E") = Tables_TN!$AF$4), 0)), "")</f>
        <v>120.7613802308156</v>
      </c>
      <c r="AO21" s="103" cm="1">
        <f t="array" aca="1" ref="AO21" ca="1">IFERROR(INDEX(INDIRECT("'" &amp; AO$6 &amp; "'!O:O"), MATCH(1, (INDIRECT("'"&amp; AO$6 &amp; "'!F:F") =$AF21) * (INDIRECT("'" &amp; AO$6 &amp; "'!E:E") = Tables_TN!$AF$4), 0)), "")</f>
        <v>7.1757142857142862</v>
      </c>
      <c r="AP21" s="105">
        <f>IFERROR(INDEX('Date Key'!$I$25:$I$42, MATCH(AF21, 'Date Key'!$A$25:$A$42, 0)), "")</f>
        <v>99.335454545454553</v>
      </c>
      <c r="AQ21" s="106">
        <f t="shared" ca="1" si="12"/>
        <v>3.2535897102913512E-6</v>
      </c>
      <c r="AR21" s="108">
        <f t="shared" ca="1" si="13"/>
        <v>4.6851691828195454</v>
      </c>
    </row>
    <row r="22" spans="1:68" x14ac:dyDescent="0.35">
      <c r="A22" s="6">
        <v>16</v>
      </c>
      <c r="B22" s="9" cm="1">
        <f t="array" aca="1" ref="B22" ca="1">IFERROR(INDEX(INDIRECT("'" &amp; B$6 &amp; "'!O:O"), MATCH(1, (INDIRECT("'"&amp; B$6 &amp; "'!F:F") =$L73) * (INDIRECT("'" &amp; B$6 &amp; "'!E:E") = Tables_TN!$A$4), 0)), "")</f>
        <v>3.4055305816646238E-2</v>
      </c>
      <c r="C22" s="9" cm="1">
        <f t="array" aca="1" ref="C22" ca="1">IFERROR(INDEX(INDIRECT("'" &amp; C$6 &amp; "'!O:O"), MATCH(1, (INDIRECT("'"&amp; C$6 &amp; "'!F:F") =$L73) * (INDIRECT("'" &amp; C$6 &amp; "'!E:E") = Tables_TN!$A$4), 0)), "")</f>
        <v>5.7215511760966307E-2</v>
      </c>
      <c r="D22" s="9" cm="1">
        <f t="array" aca="1" ref="D22" ca="1">IFERROR(INDEX(INDIRECT("'" &amp; D$6 &amp; "'!O:O"), MATCH(1, (INDIRECT("'"&amp; D$6 &amp; "'!F:F") =$L73) * (INDIRECT("'" &amp; D$6 &amp; "'!E:E") = Tables_TN!$A$4), 0)), "")</f>
        <v>6.021430024640007</v>
      </c>
      <c r="E22" s="9" cm="1">
        <f t="array" aca="1" ref="E22" ca="1">IFERROR(INDEX(INDIRECT("'" &amp; E$6 &amp; "'!O:O"), MATCH(1, (INDIRECT("'"&amp; E$6 &amp; "'!F:F") =$L73) * (INDIRECT("'" &amp; E$6 &amp; "'!E:E") = Tables_TN!$A$4), 0)), "")</f>
        <v>6.1127008422176203</v>
      </c>
      <c r="F22" s="9">
        <f t="shared" ca="1" si="0"/>
        <v>6.0786455364009742</v>
      </c>
      <c r="G22" s="9" cm="1">
        <f t="array" aca="1" ref="G22" ca="1">IFERROR(INDEX(INDIRECT("'" &amp; G$6 &amp; "'!O:O"), MATCH(1, (INDIRECT("'"&amp; G$6 &amp; "'!F:F") =$L73) * (INDIRECT("'" &amp; G$6 &amp; "'!E:E") = Tables_TN!$A$4), 0)), "")</f>
        <v>1.1664922379208094</v>
      </c>
      <c r="H22" s="9" cm="1">
        <f t="array" aca="1" ref="H22" ca="1">IFERROR(INDEX(INDIRECT("'" &amp; H$6 &amp; "'!O:O"), MATCH(1, (INDIRECT("'"&amp; H$6 &amp; "'!F:F") =$L73) * (INDIRECT("'" &amp; H$6 &amp; "'!E:E") = Tables_TN!$A$4), 0)), "")</f>
        <v>28.590476190476174</v>
      </c>
      <c r="I22" s="9" cm="1">
        <f t="array" aca="1" ref="I22" ca="1">IFERROR(INDEX(INDIRECT("'" &amp; I$6 &amp; "'!O:O"), MATCH(1, (INDIRECT("'"&amp; I$6 &amp; "'!F:F") =$L73) * (INDIRECT("'" &amp; I$6 &amp; "'!E:E") = Tables_TN!$A$4), 0)), "")</f>
        <v>152.91396615865369</v>
      </c>
      <c r="J22" s="103" cm="1">
        <f t="array" aca="1" ref="J22" ca="1">IFERROR(INDEX(INDIRECT("'" &amp; J$6 &amp; "'!O:O"), MATCH(1, (INDIRECT("'"&amp; J$6 &amp; "'!F:F") =$L73) * (INDIRECT("'" &amp; J$6 &amp; "'!E:E") = Tables_TN!$A$4), 0)), "")</f>
        <v>8.1985714285714284</v>
      </c>
      <c r="K22" s="105">
        <f>IFERROR(INDEX('Date Key'!$H$25:$H$42, MATCH(A22, 'Date Key'!$A$25:$A$42, 0)), "")</f>
        <v>363.31022727272722</v>
      </c>
      <c r="L22" s="106">
        <f t="shared" ca="1" si="5"/>
        <v>1.6731281092832814E-5</v>
      </c>
      <c r="M22" s="108">
        <f ca="1">L22/1000*(10^6)*1440</f>
        <v>24.093044773679249</v>
      </c>
      <c r="N22" s="106">
        <f t="shared" ca="1" si="7"/>
        <v>1.6731281092832814E-5</v>
      </c>
      <c r="O22" s="108">
        <f t="shared" ca="1" si="8"/>
        <v>24.093044773679249</v>
      </c>
      <c r="Q22" s="6">
        <v>16</v>
      </c>
      <c r="R22" s="9" cm="1">
        <f t="array" aca="1" ref="R22" ca="1">IFERROR(INDEX(INDIRECT("'" &amp; R$6 &amp; "'!O:O"), MATCH(1, (INDIRECT("'"&amp; R$6 &amp; "'!F:F") =$Q22) * (INDIRECT("'" &amp; R$6 &amp; "'!E:E") = Tables_TN!$Q$4), 0)), "")</f>
        <v>1.4371339054624708</v>
      </c>
      <c r="S22" s="9" cm="1">
        <f t="array" aca="1" ref="S22" ca="1">IFERROR(INDEX(INDIRECT("'" &amp; S$6 &amp; "'!O:O"), MATCH(1, (INDIRECT("'"&amp; S$6 &amp; "'!F:F") =$Q22) * (INDIRECT("'" &amp; S$6 &amp; "'!E:E") = Tables_TN!$Q$4), 0)), "")</f>
        <v>3.8143674507310869E-2</v>
      </c>
      <c r="T22" s="9" cm="1">
        <f t="array" aca="1" ref="T22" ca="1">IFERROR(INDEX(INDIRECT("'" &amp; T$6 &amp; "'!O:O"), MATCH(1, (INDIRECT("'"&amp; T$6 &amp; "'!F:F") =$Q22) * (INDIRECT("'" &amp; T$6 &amp; "'!E:E") = Tables_TN!$Q$4), 0)), "")</f>
        <v>3.1873770825327219E-2</v>
      </c>
      <c r="U22" s="9" cm="1">
        <f t="array" aca="1" ref="U22" ca="1">IFERROR(INDEX(INDIRECT("'" &amp; U$6 &amp; "'!O:O"), MATCH(1, (INDIRECT("'"&amp; U$6 &amp; "'!F:F") =$Q22) * (INDIRECT("'" &amp; U$6 &amp; "'!E:E") = Tables_TN!$Q$4), 0)), "")</f>
        <v>1.5071513507951089</v>
      </c>
      <c r="V22" s="9">
        <f t="shared" ca="1" si="9"/>
        <v>7.0017445332638095E-2</v>
      </c>
      <c r="W22" s="9" cm="1">
        <f t="array" aca="1" ref="W22" ca="1">IFERROR(INDEX(INDIRECT("'" &amp; W$6 &amp; "'!O:O"), MATCH(1, (INDIRECT("'"&amp; W$6 &amp; "'!F:F") =$Q22) * (INDIRECT("'" &amp; W$6 &amp; "'!E:E") = Tables_TN!$Q$4), 0)), "")</f>
        <v>0.49319727891156456</v>
      </c>
      <c r="X22" s="9" cm="1">
        <f t="array" aca="1" ref="X22" ca="1">IFERROR(INDEX(INDIRECT("'" &amp; X$6 &amp; "'!O:O"), MATCH(1, (INDIRECT("'"&amp; X$6 &amp; "'!F:F") =$Q22) * (INDIRECT("'" &amp; X$6 &amp; "'!E:E") = Tables_TN!$Q$4), 0)), "")</f>
        <v>32.54285714285713</v>
      </c>
      <c r="Y22" s="103" cm="1">
        <f t="array" aca="1" ref="Y22" ca="1">IFERROR(INDEX(INDIRECT("'" &amp; Y$6 &amp; "'!O:O"), MATCH(1, (INDIRECT("'"&amp; Y$6 &amp; "'!F:F") =$Q22) * (INDIRECT("'" &amp; Y$6 &amp; "'!E:E") = Tables_TN!$Q$4), 0)), "")</f>
        <v>217.80791262739521</v>
      </c>
      <c r="Z22" s="103" cm="1">
        <f t="array" aca="1" ref="Z22" ca="1">IFERROR(INDEX(INDIRECT("'" &amp; Z$6 &amp; "'!O:O"), MATCH(1, (INDIRECT("'"&amp; Z$6 &amp; "'!F:F") =$Q22) * (INDIRECT("'" &amp; Z$6 &amp; "'!E:E") = Tables_TN!$Q$4), 0)), "")</f>
        <v>7.1014285714285714</v>
      </c>
      <c r="AA22" s="105">
        <f>IFERROR(INDEX('Date Key'!$H$25:$H$42, MATCH(Q22, 'Date Key'!$A$25:$A$42, 0)), "")</f>
        <v>363.31022727272722</v>
      </c>
      <c r="AB22" s="106">
        <f t="shared" ca="1" si="10"/>
        <v>1.663229643229642E-5</v>
      </c>
      <c r="AC22" s="108">
        <f t="shared" ca="1" si="14"/>
        <v>23.950506862506842</v>
      </c>
      <c r="AD22" s="109"/>
      <c r="AF22" s="6">
        <v>16</v>
      </c>
      <c r="AG22" s="9" cm="1">
        <f t="array" aca="1" ref="AG22" ca="1">IFERROR(INDEX(INDIRECT("'" &amp; AG$6 &amp; "'!O:O"), MATCH(1, (INDIRECT("'"&amp; AG$6 &amp; "'!F:F") =$AF22) * (INDIRECT("'" &amp; AG$6 &amp; "'!E:E") = Tables_TN!$AF$4), 0)), "")</f>
        <v>0.34327748263179408</v>
      </c>
      <c r="AH22" s="9" cm="1">
        <f t="array" aca="1" ref="AH22" ca="1">IFERROR(INDEX(INDIRECT("'" &amp; AH$6 &amp; "'!O:O"), MATCH(1, (INDIRECT("'"&amp; AH$6 &amp; "'!F:F") =$AF22) * (INDIRECT("'" &amp; AH$6 &amp; "'!E:E") = Tables_TN!$AF$4), 0)), "")</f>
        <v>0.13681970203709337</v>
      </c>
      <c r="AI22" s="9" cm="1">
        <f t="array" aca="1" ref="AI22" ca="1">IFERROR(INDEX(INDIRECT("'" &amp; AI$6 &amp; "'!O:O"), MATCH(1, (INDIRECT("'"&amp; AI$6 &amp; "'!F:F") =$AF22) * (INDIRECT("'" &amp; AI$6 &amp; "'!E:E") = Tables_TN!$AF$4), 0)), "")</f>
        <v>0.19734611298234511</v>
      </c>
      <c r="AJ22" s="9" cm="1">
        <f t="array" aca="1" ref="AJ22" ca="1">IFERROR(INDEX(INDIRECT("'" &amp; AJ$6 &amp; "'!O:O"), MATCH(1, (INDIRECT("'"&amp; AJ$6 &amp; "'!F:F") =$AF22) * (INDIRECT("'" &amp; AJ$6 &amp; "'!E:E") = Tables_TN!$AF$4), 0)), "")</f>
        <v>0.67744329765123246</v>
      </c>
      <c r="AK22" s="9">
        <f t="shared" ca="1" si="11"/>
        <v>0.33416581501943837</v>
      </c>
      <c r="AL22" s="9" cm="1">
        <f t="array" aca="1" ref="AL22" ca="1">IFERROR(INDEX(INDIRECT("'" &amp; AL$6 &amp; "'!O:O"), MATCH(1, (INDIRECT("'"&amp; AL$6 &amp; "'!F:F") =$AF22) * (INDIRECT("'" &amp; AL$6 &amp; "'!E:E") = Tables_TN!$AF$4), 0)), "")</f>
        <v>1.3034188034188035</v>
      </c>
      <c r="AM22" s="9" cm="1">
        <f t="array" aca="1" ref="AM22" ca="1">IFERROR(INDEX(INDIRECT("'" &amp; AM$6 &amp; "'!O:O"), MATCH(1, (INDIRECT("'"&amp; AM$6 &amp; "'!F:F") =$AF22) * (INDIRECT("'" &amp; AM$6 &amp; "'!E:E") = Tables_TN!$AF$4), 0)), "")</f>
        <v>38.114285714285707</v>
      </c>
      <c r="AN22" s="9" cm="1">
        <f t="array" aca="1" ref="AN22" ca="1">IFERROR(INDEX(INDIRECT("'" &amp; AN$6 &amp; "'!O:O"), MATCH(1, (INDIRECT("'"&amp; AN$6 &amp; "'!F:F") =$AF22) * (INDIRECT("'" &amp; AN$6 &amp; "'!E:E") = Tables_TN!$AF$4), 0)), "")</f>
        <v>220.06622266872554</v>
      </c>
      <c r="AO22" s="103" cm="1">
        <f t="array" aca="1" ref="AO22" ca="1">IFERROR(INDEX(INDIRECT("'" &amp; AO$6 &amp; "'!O:O"), MATCH(1, (INDIRECT("'"&amp; AO$6 &amp; "'!F:F") =$AF22) * (INDIRECT("'" &amp; AO$6 &amp; "'!E:E") = Tables_TN!$AF$4), 0)), "")</f>
        <v>7.0328571428571438</v>
      </c>
      <c r="AP22" s="105">
        <f>IFERROR(INDEX('Date Key'!$I$25:$I$42, MATCH(AF22, 'Date Key'!$A$25:$A$42, 0)), "")</f>
        <v>363.31022727272722</v>
      </c>
      <c r="AQ22" s="106">
        <f t="shared" ca="1" si="12"/>
        <v>1.5905236333631729E-5</v>
      </c>
      <c r="AR22" s="108">
        <f t="shared" ca="1" si="13"/>
        <v>22.903540320429684</v>
      </c>
    </row>
    <row r="23" spans="1:68" x14ac:dyDescent="0.35">
      <c r="A23" s="6">
        <v>17</v>
      </c>
      <c r="B23" s="9" cm="1">
        <f t="array" aca="1" ref="B23" ca="1">IFERROR(INDEX(INDIRECT("'" &amp; B$6 &amp; "'!O:O"), MATCH(1, (INDIRECT("'"&amp; B$6 &amp; "'!F:F") =$L74) * (INDIRECT("'" &amp; B$6 &amp; "'!E:E") = Tables_TN!$A$4), 0)), "")</f>
        <v>0</v>
      </c>
      <c r="C23" s="9" cm="1">
        <f t="array" aca="1" ref="C23" ca="1">IFERROR(INDEX(INDIRECT("'" &amp; C$6 &amp; "'!O:O"), MATCH(1, (INDIRECT("'"&amp; C$6 &amp; "'!F:F") =$L74) * (INDIRECT("'" &amp; C$6 &amp; "'!E:E") = Tables_TN!$A$4), 0)), "")</f>
        <v>7.8774979960750738E-2</v>
      </c>
      <c r="D23" s="9" cm="1">
        <f t="array" aca="1" ref="D23" ca="1">IFERROR(INDEX(INDIRECT("'" &amp; D$6 &amp; "'!O:O"), MATCH(1, (INDIRECT("'"&amp; D$6 &amp; "'!F:F") =$L74) * (INDIRECT("'" &amp; D$6 &amp; "'!E:E") = Tables_TN!$A$4), 0)), "")</f>
        <v>8.5618373759522566</v>
      </c>
      <c r="E23" s="9" cm="1">
        <f t="array" aca="1" ref="E23" ca="1">IFERROR(INDEX(INDIRECT("'" &amp; E$6 &amp; "'!O:O"), MATCH(1, (INDIRECT("'"&amp; E$6 &amp; "'!F:F") =$L74) * (INDIRECT("'" &amp; E$6 &amp; "'!E:E") = Tables_TN!$A$4), 0)), "")</f>
        <v>8.6406123559130066</v>
      </c>
      <c r="F23" s="9">
        <f t="shared" ca="1" si="0"/>
        <v>8.6406123559130066</v>
      </c>
      <c r="G23" s="9" cm="1">
        <f t="array" aca="1" ref="G23" ca="1">IFERROR(INDEX(INDIRECT("'" &amp; G$6 &amp; "'!O:O"), MATCH(1, (INDIRECT("'"&amp; G$6 &amp; "'!F:F") =$L74) * (INDIRECT("'" &amp; G$6 &amp; "'!E:E") = Tables_TN!$A$4), 0)), "")</f>
        <v>1.4970347113204256</v>
      </c>
      <c r="H23" s="9" cm="1">
        <f t="array" aca="1" ref="H23" ca="1">IFERROR(INDEX(INDIRECT("'" &amp; H$6 &amp; "'!O:O"), MATCH(1, (INDIRECT("'"&amp; H$6 &amp; "'!F:F") =$L74) * (INDIRECT("'" &amp; H$6 &amp; "'!E:E") = Tables_TN!$A$4), 0)), "")</f>
        <v>28.876190476190459</v>
      </c>
      <c r="I23" s="9" cm="1">
        <f t="array" aca="1" ref="I23" ca="1">IFERROR(INDEX(INDIRECT("'" &amp; I$6 &amp; "'!O:O"), MATCH(1, (INDIRECT("'"&amp; I$6 &amp; "'!F:F") =$L74) * (INDIRECT("'" &amp; I$6 &amp; "'!E:E") = Tables_TN!$A$4), 0)), "")</f>
        <v>135.24495325412656</v>
      </c>
      <c r="J23" s="103" cm="1">
        <f t="array" aca="1" ref="J23" ca="1">IFERROR(INDEX(INDIRECT("'" &amp; J$6 &amp; "'!O:O"), MATCH(1, (INDIRECT("'"&amp; J$6 &amp; "'!F:F") =$L74) * (INDIRECT("'" &amp; J$6 &amp; "'!E:E") = Tables_TN!$A$4), 0)), "")</f>
        <v>8.1399999999999988</v>
      </c>
      <c r="K23" s="105">
        <f>IFERROR(INDEX('Date Key'!$H$25:$H$42, MATCH(A23, 'Date Key'!$A$25:$A$42, 0)), "")</f>
        <v>363.31022727272722</v>
      </c>
      <c r="L23" s="106">
        <f t="shared" ca="1" si="5"/>
        <v>2.378301436977366E-5</v>
      </c>
      <c r="M23" s="108">
        <f ca="1">L23/1000*(10^6)*1440</f>
        <v>34.247540692474068</v>
      </c>
      <c r="N23" s="106">
        <f t="shared" ca="1" si="7"/>
        <v>2.378301436977366E-5</v>
      </c>
      <c r="O23" s="108">
        <f t="shared" ca="1" si="8"/>
        <v>34.247540692474068</v>
      </c>
      <c r="Q23" s="6">
        <v>17</v>
      </c>
      <c r="R23" s="9" cm="1">
        <f t="array" aca="1" ref="R23" ca="1">IFERROR(INDEX(INDIRECT("'" &amp; R$6 &amp; "'!O:O"), MATCH(1, (INDIRECT("'"&amp; R$6 &amp; "'!F:F") =$Q23) * (INDIRECT("'" &amp; R$6 &amp; "'!E:E") = Tables_TN!$Q$4), 0)), "")</f>
        <v>0</v>
      </c>
      <c r="S23" s="9" cm="1">
        <f t="array" aca="1" ref="S23" ca="1">IFERROR(INDEX(INDIRECT("'" &amp; S$6 &amp; "'!O:O"), MATCH(1, (INDIRECT("'"&amp; S$6 &amp; "'!F:F") =$Q23) * (INDIRECT("'" &amp; S$6 &amp; "'!E:E") = Tables_TN!$Q$4), 0)), "")</f>
        <v>0.22803283672848895</v>
      </c>
      <c r="T23" s="9" cm="1">
        <f t="array" aca="1" ref="T23" ca="1">IFERROR(INDEX(INDIRECT("'" &amp; T$6 &amp; "'!O:O"), MATCH(1, (INDIRECT("'"&amp; T$6 &amp; "'!F:F") =$Q23) * (INDIRECT("'" &amp; T$6 &amp; "'!E:E") = Tables_TN!$Q$4), 0)), "")</f>
        <v>0.79480977462305324</v>
      </c>
      <c r="U23" s="9" cm="1">
        <f t="array" aca="1" ref="U23" ca="1">IFERROR(INDEX(INDIRECT("'" &amp; U$6 &amp; "'!O:O"), MATCH(1, (INDIRECT("'"&amp; U$6 &amp; "'!F:F") =$Q23) * (INDIRECT("'" &amp; U$6 &amp; "'!E:E") = Tables_TN!$Q$4), 0)), "")</f>
        <v>1.0228426113515421</v>
      </c>
      <c r="V23" s="9">
        <f t="shared" ca="1" si="9"/>
        <v>1.0228426113515421</v>
      </c>
      <c r="W23" s="9" cm="1">
        <f t="array" aca="1" ref="W23" ca="1">IFERROR(INDEX(INDIRECT("'" &amp; W$6 &amp; "'!O:O"), MATCH(1, (INDIRECT("'"&amp; W$6 &amp; "'!F:F") =$Q23) * (INDIRECT("'" &amp; W$6 &amp; "'!E:E") = Tables_TN!$Q$4), 0)), "")</f>
        <v>0.53942089656375358</v>
      </c>
      <c r="X23" s="9" cm="1">
        <f t="array" aca="1" ref="X23" ca="1">IFERROR(INDEX(INDIRECT("'" &amp; X$6 &amp; "'!O:O"), MATCH(1, (INDIRECT("'"&amp; X$6 &amp; "'!F:F") =$Q23) * (INDIRECT("'" &amp; X$6 &amp; "'!E:E") = Tables_TN!$Q$4), 0)), "")</f>
        <v>28.304761904761882</v>
      </c>
      <c r="Y23" s="103" cm="1">
        <f t="array" aca="1" ref="Y23" ca="1">IFERROR(INDEX(INDIRECT("'" &amp; Y$6 &amp; "'!O:O"), MATCH(1, (INDIRECT("'"&amp; Y$6 &amp; "'!F:F") =$Q23) * (INDIRECT("'" &amp; Y$6 &amp; "'!E:E") = Tables_TN!$Q$4), 0)), "")</f>
        <v>212.57427346842283</v>
      </c>
      <c r="Z23" s="103" cm="1">
        <f t="array" aca="1" ref="Z23" ca="1">IFERROR(INDEX(INDIRECT("'" &amp; Z$6 &amp; "'!O:O"), MATCH(1, (INDIRECT("'"&amp; Z$6 &amp; "'!F:F") =$Q23) * (INDIRECT("'" &amp; Z$6 &amp; "'!E:E") = Tables_TN!$Q$4), 0)), "")</f>
        <v>6.9185714285714282</v>
      </c>
      <c r="AA23" s="105">
        <f>IFERROR(INDEX('Date Key'!$H$25:$H$42, MATCH(Q23, 'Date Key'!$A$25:$A$42, 0)), "")</f>
        <v>363.31022727272722</v>
      </c>
      <c r="AB23" s="106">
        <f t="shared" ca="1" si="10"/>
        <v>2.0967672178529147E-5</v>
      </c>
      <c r="AC23" s="108">
        <f t="shared" ca="1" si="14"/>
        <v>30.193447937081974</v>
      </c>
      <c r="AD23" s="109"/>
      <c r="AF23" s="6">
        <v>17</v>
      </c>
      <c r="AG23" s="9" cm="1">
        <f t="array" aca="1" ref="AG23" ca="1">IFERROR(INDEX(INDIRECT("'" &amp; AG$6 &amp; "'!O:O"), MATCH(1, (INDIRECT("'"&amp; AG$6 &amp; "'!F:F") =$AF23) * (INDIRECT("'" &amp; AG$6 &amp; "'!E:E") = Tables_TN!$AF$4), 0)), "")</f>
        <v>0</v>
      </c>
      <c r="AH23" s="9" cm="1">
        <f t="array" aca="1" ref="AH23" ca="1">IFERROR(INDEX(INDIRECT("'" &amp; AH$6 &amp; "'!O:O"), MATCH(1, (INDIRECT("'"&amp; AH$6 &amp; "'!F:F") =$AF23) * (INDIRECT("'" &amp; AH$6 &amp; "'!E:E") = Tables_TN!$AF$4), 0)), "")</f>
        <v>0.2305204676746179</v>
      </c>
      <c r="AI23" s="9" cm="1">
        <f t="array" aca="1" ref="AI23" ca="1">IFERROR(INDEX(INDIRECT("'" &amp; AI$6 &amp; "'!O:O"), MATCH(1, (INDIRECT("'"&amp; AI$6 &amp; "'!F:F") =$AF23) * (INDIRECT("'" &amp; AI$6 &amp; "'!E:E") = Tables_TN!$AF$4), 0)), "")</f>
        <v>1.0837082080611256</v>
      </c>
      <c r="AJ23" s="9" cm="1">
        <f t="array" aca="1" ref="AJ23" ca="1">IFERROR(INDEX(INDIRECT("'" &amp; AJ$6 &amp; "'!O:O"), MATCH(1, (INDIRECT("'"&amp; AJ$6 &amp; "'!F:F") =$AF23) * (INDIRECT("'" &amp; AJ$6 &amp; "'!E:E") = Tables_TN!$AF$4), 0)), "")</f>
        <v>1.3142286757357433</v>
      </c>
      <c r="AK23" s="9">
        <f t="shared" ca="1" si="11"/>
        <v>1.3142286757357433</v>
      </c>
      <c r="AL23" s="9" cm="1">
        <f t="array" aca="1" ref="AL23" ca="1">IFERROR(INDEX(INDIRECT("'" &amp; AL$6 &amp; "'!O:O"), MATCH(1, (INDIRECT("'"&amp; AL$6 &amp; "'!F:F") =$AF23) * (INDIRECT("'" &amp; AL$6 &amp; "'!E:E") = Tables_TN!$AF$4), 0)), "")</f>
        <v>1.0391592534449678</v>
      </c>
      <c r="AM23" s="9" cm="1">
        <f t="array" aca="1" ref="AM23" ca="1">IFERROR(INDEX(INDIRECT("'" &amp; AM$6 &amp; "'!O:O"), MATCH(1, (INDIRECT("'"&amp; AM$6 &amp; "'!F:F") =$AF23) * (INDIRECT("'" &amp; AM$6 &amp; "'!E:E") = Tables_TN!$AF$4), 0)), "")</f>
        <v>31.399999999999981</v>
      </c>
      <c r="AN23" s="9" cm="1">
        <f t="array" aca="1" ref="AN23" ca="1">IFERROR(INDEX(INDIRECT("'" &amp; AN$6 &amp; "'!O:O"), MATCH(1, (INDIRECT("'"&amp; AN$6 &amp; "'!F:F") =$AF23) * (INDIRECT("'" &amp; AN$6 &amp; "'!E:E") = Tables_TN!$AF$4), 0)), "")</f>
        <v>195.61041614275763</v>
      </c>
      <c r="AO23" s="103" cm="1">
        <f t="array" aca="1" ref="AO23" ca="1">IFERROR(INDEX(INDIRECT("'" &amp; AO$6 &amp; "'!O:O"), MATCH(1, (INDIRECT("'"&amp; AO$6 &amp; "'!F:F") =$AF23) * (INDIRECT("'" &amp; AO$6 &amp; "'!E:E") = Tables_TN!$AF$4), 0)), "")</f>
        <v>6.9828571428571431</v>
      </c>
      <c r="AP23" s="105">
        <f>IFERROR(INDEX('Date Key'!$I$25:$I$42, MATCH(AF23, 'Date Key'!$A$25:$A$42, 0)), "")</f>
        <v>363.31022727272722</v>
      </c>
      <c r="AQ23" s="106">
        <f t="shared" ca="1" si="12"/>
        <v>2.0165641179920719E-5</v>
      </c>
      <c r="AR23" s="108">
        <f t="shared" ca="1" si="13"/>
        <v>29.038523299085835</v>
      </c>
    </row>
    <row r="24" spans="1:68" x14ac:dyDescent="0.35">
      <c r="A24" s="6">
        <v>18</v>
      </c>
      <c r="B24" s="9" cm="1">
        <f t="array" aca="1" ref="B24" ca="1">IFERROR(INDEX(INDIRECT("'" &amp; B$6 &amp; "'!O:O"), MATCH(1, (INDIRECT("'"&amp; B$6 &amp; "'!F:F") =$L75) * (INDIRECT("'" &amp; B$6 &amp; "'!E:E") = Tables_TN!$A$4), 0)), "")</f>
        <v>0.27698185291308502</v>
      </c>
      <c r="C24" s="9" cm="1">
        <f t="array" aca="1" ref="C24" ca="1">IFERROR(INDEX(INDIRECT("'" &amp; C$6 &amp; "'!O:O"), MATCH(1, (INDIRECT("'"&amp; C$6 &amp; "'!F:F") =$L75) * (INDIRECT("'" &amp; C$6 &amp; "'!E:E") = Tables_TN!$A$4), 0)), "")</f>
        <v>0.30209463406492532</v>
      </c>
      <c r="D24" s="9" cm="1">
        <f t="array" aca="1" ref="D24" ca="1">IFERROR(INDEX(INDIRECT("'" &amp; D$6 &amp; "'!O:O"), MATCH(1, (INDIRECT("'"&amp; D$6 &amp; "'!F:F") =$L75) * (INDIRECT("'" &amp; D$6 &amp; "'!E:E") = Tables_TN!$A$4), 0)), "")</f>
        <v>8.0642741330493912</v>
      </c>
      <c r="E24" s="9" cm="1">
        <f t="array" aca="1" ref="E24" ca="1">IFERROR(INDEX(INDIRECT("'" &amp; E$6 &amp; "'!O:O"), MATCH(1, (INDIRECT("'"&amp; E$6 &amp; "'!F:F") =$L75) * (INDIRECT("'" &amp; E$6 &amp; "'!E:E") = Tables_TN!$A$4), 0)), "")</f>
        <v>8.6433506200274035</v>
      </c>
      <c r="F24" s="9">
        <f t="shared" ca="1" si="0"/>
        <v>8.3663687671143183</v>
      </c>
      <c r="G24" s="9" cm="1">
        <f t="array" aca="1" ref="G24" ca="1">IFERROR(INDEX(INDIRECT("'" &amp; G$6 &amp; "'!O:O"), MATCH(1, (INDIRECT("'"&amp; G$6 &amp; "'!F:F") =$L75) * (INDIRECT("'" &amp; G$6 &amp; "'!E:E") = Tables_TN!$A$4), 0)), "")</f>
        <v>0.84292691435548583</v>
      </c>
      <c r="H24" s="9" cm="1">
        <f t="array" aca="1" ref="H24" ca="1">IFERROR(INDEX(INDIRECT("'" &amp; H$6 &amp; "'!O:O"), MATCH(1, (INDIRECT("'"&amp; H$6 &amp; "'!F:F") =$L75) * (INDIRECT("'" &amp; H$6 &amp; "'!E:E") = Tables_TN!$A$4), 0)), "")</f>
        <v>36.828571428571415</v>
      </c>
      <c r="I24" s="9" cm="1">
        <f t="array" aca="1" ref="I24" ca="1">IFERROR(INDEX(INDIRECT("'" &amp; I$6 &amp; "'!O:O"), MATCH(1, (INDIRECT("'"&amp; I$6 &amp; "'!F:F") =$L75) * (INDIRECT("'" &amp; I$6 &amp; "'!E:E") = Tables_TN!$A$4), 0)), "")</f>
        <v>114.21257724791225</v>
      </c>
      <c r="J24" s="103" cm="1">
        <f t="array" aca="1" ref="J24" ca="1">IFERROR(INDEX(INDIRECT("'" &amp; J$6 &amp; "'!O:O"), MATCH(1, (INDIRECT("'"&amp; J$6 &amp; "'!F:F") =$L75) * (INDIRECT("'" &amp; J$6 &amp; "'!E:E") = Tables_TN!$A$4), 0)), "")</f>
        <v>7.7914285714285727</v>
      </c>
      <c r="K24" s="105">
        <f>IFERROR(INDEX('Date Key'!$H$25:$H$42, MATCH(A24, 'Date Key'!$A$25:$A$42, 0)), "")</f>
        <v>363.31022727272722</v>
      </c>
      <c r="L24" s="106">
        <f t="shared" ca="1" si="5"/>
        <v>2.3028167497288511E-5</v>
      </c>
      <c r="M24" s="108">
        <f ca="1">L24/1000*(10^6)*1440</f>
        <v>33.160561196095458</v>
      </c>
      <c r="N24" s="106">
        <f t="shared" ca="1" si="7"/>
        <v>2.3028167497288511E-5</v>
      </c>
      <c r="O24" s="108">
        <f t="shared" ca="1" si="8"/>
        <v>33.160561196095458</v>
      </c>
      <c r="Q24" s="6">
        <v>18</v>
      </c>
      <c r="R24" s="9" cm="1">
        <f t="array" aca="1" ref="R24" ca="1">IFERROR(INDEX(INDIRECT("'" &amp; R$6 &amp; "'!O:O"), MATCH(1, (INDIRECT("'"&amp; R$6 &amp; "'!F:F") =$Q24) * (INDIRECT("'" &amp; R$6 &amp; "'!E:E") = Tables_TN!$Q$4), 0)), "")</f>
        <v>0.21967526265520537</v>
      </c>
      <c r="S24" s="9" cm="1">
        <f t="array" aca="1" ref="S24" ca="1">IFERROR(INDEX(INDIRECT("'" &amp; S$6 &amp; "'!O:O"), MATCH(1, (INDIRECT("'"&amp; S$6 &amp; "'!F:F") =$Q24) * (INDIRECT("'" &amp; S$6 &amp; "'!E:E") = Tables_TN!$Q$4), 0)), "")</f>
        <v>0.30793624301093214</v>
      </c>
      <c r="T24" s="9" cm="1">
        <f t="array" aca="1" ref="T24" ca="1">IFERROR(INDEX(INDIRECT("'" &amp; T$6 &amp; "'!O:O"), MATCH(1, (INDIRECT("'"&amp; T$6 &amp; "'!F:F") =$Q24) * (INDIRECT("'" &amp; T$6 &amp; "'!E:E") = Tables_TN!$Q$4), 0)), "")</f>
        <v>0.54521694939863996</v>
      </c>
      <c r="U24" s="9" cm="1">
        <f t="array" aca="1" ref="U24" ca="1">IFERROR(INDEX(INDIRECT("'" &amp; U$6 &amp; "'!O:O"), MATCH(1, (INDIRECT("'"&amp; U$6 &amp; "'!F:F") =$Q24) * (INDIRECT("'" &amp; U$6 &amp; "'!E:E") = Tables_TN!$Q$4), 0)), "")</f>
        <v>1.0728284550647775</v>
      </c>
      <c r="V24" s="9">
        <f t="shared" ca="1" si="9"/>
        <v>0.8531531924095721</v>
      </c>
      <c r="W24" s="9" cm="1">
        <f t="array" aca="1" ref="W24" ca="1">IFERROR(INDEX(INDIRECT("'" &amp; W$6 &amp; "'!O:O"), MATCH(1, (INDIRECT("'"&amp; W$6 &amp; "'!F:F") =$Q24) * (INDIRECT("'" &amp; W$6 &amp; "'!E:E") = Tables_TN!$Q$4), 0)), "")</f>
        <v>0.496685853828711</v>
      </c>
      <c r="X24" s="9" cm="1">
        <f t="array" aca="1" ref="X24" ca="1">IFERROR(INDEX(INDIRECT("'" &amp; X$6 &amp; "'!O:O"), MATCH(1, (INDIRECT("'"&amp; X$6 &amp; "'!F:F") =$Q24) * (INDIRECT("'" &amp; X$6 &amp; "'!E:E") = Tables_TN!$Q$4), 0)), "")</f>
        <v>36.019047619047605</v>
      </c>
      <c r="Y24" s="103" cm="1">
        <f t="array" aca="1" ref="Y24" ca="1">IFERROR(INDEX(INDIRECT("'" &amp; Y$6 &amp; "'!O:O"), MATCH(1, (INDIRECT("'"&amp; Y$6 &amp; "'!F:F") =$Q24) * (INDIRECT("'" &amp; Y$6 &amp; "'!E:E") = Tables_TN!$Q$4), 0)), "")</f>
        <v>185.30907844836869</v>
      </c>
      <c r="Z24" s="103" cm="1">
        <f t="array" aca="1" ref="Z24" ca="1">IFERROR(INDEX(INDIRECT("'" &amp; Z$6 &amp; "'!O:O"), MATCH(1, (INDIRECT("'"&amp; Z$6 &amp; "'!F:F") =$Q24) * (INDIRECT("'" &amp; Z$6 &amp; "'!E:E") = Tables_TN!$Q$4), 0)), "")</f>
        <v>7.152857142857143</v>
      </c>
      <c r="AA24" s="105">
        <f>IFERROR(INDEX('Date Key'!$H$25:$H$42, MATCH(Q24, 'Date Key'!$A$25:$A$42, 0)), "")</f>
        <v>363.31022727272722</v>
      </c>
      <c r="AB24" s="106">
        <f t="shared" ca="1" si="10"/>
        <v>2.1442273965411771E-5</v>
      </c>
      <c r="AC24" s="108">
        <f t="shared" ca="1" si="14"/>
        <v>30.876874510192948</v>
      </c>
      <c r="AD24" s="109"/>
      <c r="AF24" s="6">
        <v>18</v>
      </c>
      <c r="AG24" s="9" cm="1">
        <f t="array" aca="1" ref="AG24" ca="1">IFERROR(INDEX(INDIRECT("'" &amp; AG$6 &amp; "'!O:O"), MATCH(1, (INDIRECT("'"&amp; AG$6 &amp; "'!F:F") =$AF24) * (INDIRECT("'" &amp; AG$6 &amp; "'!E:E") = Tables_TN!$AF$4), 0)), "")</f>
        <v>0.14326647564469916</v>
      </c>
      <c r="AH24" s="9" cm="1">
        <f t="array" aca="1" ref="AH24" ca="1">IFERROR(INDEX(INDIRECT("'" &amp; AH$6 &amp; "'!O:O"), MATCH(1, (INDIRECT("'"&amp; AH$6 &amp; "'!F:F") =$AF24) * (INDIRECT("'" &amp; AH$6 &amp; "'!E:E") = Tables_TN!$AF$4), 0)), "")</f>
        <v>0.50237836935658853</v>
      </c>
      <c r="AI24" s="9" cm="1">
        <f t="array" aca="1" ref="AI24" ca="1">IFERROR(INDEX(INDIRECT("'" &amp; AI$6 &amp; "'!O:O"), MATCH(1, (INDIRECT("'"&amp; AI$6 &amp; "'!F:F") =$AF24) * (INDIRECT("'" &amp; AI$6 &amp; "'!E:E") = Tables_TN!$AF$4), 0)), "")</f>
        <v>2.6317063136751928</v>
      </c>
      <c r="AJ24" s="9" cm="1">
        <f t="array" aca="1" ref="AJ24" ca="1">IFERROR(INDEX(INDIRECT("'" &amp; AJ$6 &amp; "'!O:O"), MATCH(1, (INDIRECT("'"&amp; AJ$6 &amp; "'!F:F") =$AF24) * (INDIRECT("'" &amp; AJ$6 &amp; "'!E:E") = Tables_TN!$AF$4), 0)), "")</f>
        <v>3.2773511586764803</v>
      </c>
      <c r="AK24" s="9">
        <f t="shared" ca="1" si="11"/>
        <v>3.134084683031781</v>
      </c>
      <c r="AL24" s="9" cm="1">
        <f t="array" aca="1" ref="AL24" ca="1">IFERROR(INDEX(INDIRECT("'" &amp; AL$6 &amp; "'!O:O"), MATCH(1, (INDIRECT("'"&amp; AL$6 &amp; "'!F:F") =$AF24) * (INDIRECT("'" &amp; AL$6 &amp; "'!E:E") = Tables_TN!$AF$4), 0)), "")</f>
        <v>0.82635618349904061</v>
      </c>
      <c r="AM24" s="9" cm="1">
        <f t="array" aca="1" ref="AM24" ca="1">IFERROR(INDEX(INDIRECT("'" &amp; AM$6 &amp; "'!O:O"), MATCH(1, (INDIRECT("'"&amp; AM$6 &amp; "'!F:F") =$AF24) * (INDIRECT("'" &amp; AM$6 &amp; "'!E:E") = Tables_TN!$AF$4), 0)), "")</f>
        <v>37.780952380952371</v>
      </c>
      <c r="AN24" s="9" cm="1">
        <f t="array" aca="1" ref="AN24" ca="1">IFERROR(INDEX(INDIRECT("'" &amp; AN$6 &amp; "'!O:O"), MATCH(1, (INDIRECT("'"&amp; AN$6 &amp; "'!F:F") =$AF24) * (INDIRECT("'" &amp; AN$6 &amp; "'!E:E") = Tables_TN!$AF$4), 0)), "")</f>
        <v>118.33779534653232</v>
      </c>
      <c r="AO24" s="103" cm="1">
        <f t="array" aca="1" ref="AO24" ca="1">IFERROR(INDEX(INDIRECT("'" &amp; AO$6 &amp; "'!O:O"), MATCH(1, (INDIRECT("'"&amp; AO$6 &amp; "'!F:F") =$AF24) * (INDIRECT("'" &amp; AO$6 &amp; "'!E:E") = Tables_TN!$AF$4), 0)), "")</f>
        <v>7.3507142857142851</v>
      </c>
      <c r="AP24" s="105">
        <f>IFERROR(INDEX('Date Key'!$I$25:$I$42, MATCH(AF24, 'Date Key'!$A$25:$A$42, 0)), "")</f>
        <v>363.31022727272722</v>
      </c>
      <c r="AQ24" s="106">
        <f t="shared" ca="1" si="12"/>
        <v>1.5164081612434117E-5</v>
      </c>
      <c r="AR24" s="108">
        <f t="shared" ca="1" si="13"/>
        <v>21.836277521905131</v>
      </c>
    </row>
    <row r="25" spans="1:68" x14ac:dyDescent="0.35">
      <c r="L25" s="109"/>
    </row>
    <row r="26" spans="1:68" x14ac:dyDescent="0.35">
      <c r="A26" s="158" t="s">
        <v>714</v>
      </c>
      <c r="B26" s="159"/>
      <c r="C26" s="159"/>
      <c r="D26" s="159"/>
      <c r="E26" s="159"/>
      <c r="F26" s="159"/>
      <c r="G26" s="159"/>
      <c r="H26" s="159"/>
      <c r="I26" s="159"/>
      <c r="J26" s="159"/>
      <c r="K26" s="159"/>
      <c r="L26" s="159"/>
      <c r="M26" s="159"/>
      <c r="N26" s="159"/>
      <c r="O26" s="159"/>
      <c r="P26" s="160"/>
      <c r="R26" s="158" t="s">
        <v>700</v>
      </c>
      <c r="S26" s="159"/>
      <c r="T26" s="159"/>
      <c r="U26" s="159"/>
      <c r="V26" s="159"/>
      <c r="W26" s="159"/>
      <c r="X26" s="159"/>
      <c r="Y26" s="159"/>
      <c r="Z26" s="159"/>
      <c r="AA26" s="159"/>
      <c r="AB26" s="159"/>
      <c r="AC26" s="159"/>
      <c r="AD26" s="159"/>
      <c r="AE26" s="159"/>
      <c r="AF26" s="159"/>
      <c r="AG26" s="160"/>
      <c r="AI26" s="173" t="s">
        <v>716</v>
      </c>
      <c r="AJ26" s="174"/>
      <c r="AK26" s="174"/>
      <c r="AL26" s="174"/>
      <c r="AM26" s="174"/>
      <c r="AN26" s="174"/>
      <c r="AO26" s="174"/>
      <c r="AP26" s="174"/>
      <c r="AQ26" s="174"/>
      <c r="AR26" s="174"/>
      <c r="AS26" s="174"/>
      <c r="AT26" s="174"/>
      <c r="AU26" s="174"/>
      <c r="AV26" s="174"/>
      <c r="AW26" s="174"/>
      <c r="AX26" s="174"/>
      <c r="BA26" s="96" t="s">
        <v>713</v>
      </c>
      <c r="BB26" s="97"/>
      <c r="BC26" s="97"/>
      <c r="BD26" s="97"/>
      <c r="BE26" s="97"/>
      <c r="BF26" s="97"/>
      <c r="BG26" s="97"/>
      <c r="BH26" s="97"/>
      <c r="BI26" s="97"/>
      <c r="BJ26" s="97"/>
      <c r="BK26" s="97"/>
      <c r="BL26" s="98"/>
    </row>
    <row r="27" spans="1:68" ht="30" customHeight="1" x14ac:dyDescent="0.35">
      <c r="A27" s="5" t="s">
        <v>317</v>
      </c>
      <c r="B27" s="5" t="s">
        <v>453</v>
      </c>
      <c r="C27" s="5" t="s">
        <v>11</v>
      </c>
      <c r="D27" s="5" t="s">
        <v>318</v>
      </c>
      <c r="E27" s="7" t="s">
        <v>17</v>
      </c>
      <c r="F27" s="7" t="s">
        <v>18</v>
      </c>
      <c r="G27" s="7" t="s">
        <v>19</v>
      </c>
      <c r="H27" s="7" t="s">
        <v>319</v>
      </c>
      <c r="I27" s="156" t="s">
        <v>719</v>
      </c>
      <c r="J27" s="7" t="s">
        <v>479</v>
      </c>
      <c r="K27" s="7" t="s">
        <v>321</v>
      </c>
      <c r="L27" s="7" t="s">
        <v>531</v>
      </c>
      <c r="M27" s="7" t="s">
        <v>322</v>
      </c>
      <c r="N27" s="7" t="s">
        <v>20</v>
      </c>
      <c r="O27" s="7" t="s">
        <v>21</v>
      </c>
      <c r="P27" s="7" t="s">
        <v>23</v>
      </c>
      <c r="R27" s="5" t="s">
        <v>317</v>
      </c>
      <c r="S27" s="5" t="s">
        <v>453</v>
      </c>
      <c r="T27" s="5" t="s">
        <v>11</v>
      </c>
      <c r="U27" s="5" t="s">
        <v>318</v>
      </c>
      <c r="V27" s="7" t="s">
        <v>17</v>
      </c>
      <c r="W27" s="7" t="s">
        <v>18</v>
      </c>
      <c r="X27" s="7" t="s">
        <v>19</v>
      </c>
      <c r="Y27" s="7" t="s">
        <v>319</v>
      </c>
      <c r="Z27" s="156" t="s">
        <v>719</v>
      </c>
      <c r="AA27" s="7" t="s">
        <v>479</v>
      </c>
      <c r="AB27" s="7" t="s">
        <v>321</v>
      </c>
      <c r="AC27" s="7" t="s">
        <v>531</v>
      </c>
      <c r="AD27" s="7" t="s">
        <v>322</v>
      </c>
      <c r="AE27" s="7" t="s">
        <v>20</v>
      </c>
      <c r="AF27" s="7" t="s">
        <v>21</v>
      </c>
      <c r="AG27" s="7" t="s">
        <v>23</v>
      </c>
      <c r="AI27" s="5" t="s">
        <v>317</v>
      </c>
      <c r="AJ27" s="5" t="s">
        <v>453</v>
      </c>
      <c r="AK27" s="5" t="s">
        <v>11</v>
      </c>
      <c r="AL27" s="5" t="s">
        <v>318</v>
      </c>
      <c r="AM27" s="7" t="s">
        <v>17</v>
      </c>
      <c r="AN27" s="7" t="s">
        <v>18</v>
      </c>
      <c r="AO27" s="7" t="s">
        <v>19</v>
      </c>
      <c r="AP27" s="7" t="s">
        <v>319</v>
      </c>
      <c r="AQ27" s="156" t="s">
        <v>719</v>
      </c>
      <c r="AR27" s="7" t="s">
        <v>479</v>
      </c>
      <c r="AS27" s="7" t="s">
        <v>321</v>
      </c>
      <c r="AT27" s="7" t="s">
        <v>531</v>
      </c>
      <c r="AU27" s="7" t="s">
        <v>322</v>
      </c>
      <c r="AV27" s="7" t="s">
        <v>20</v>
      </c>
      <c r="AW27" s="7" t="s">
        <v>21</v>
      </c>
      <c r="AX27" s="7" t="s">
        <v>23</v>
      </c>
      <c r="BA27" s="5" t="s">
        <v>317</v>
      </c>
      <c r="BB27" s="5" t="s">
        <v>453</v>
      </c>
      <c r="BC27" s="5" t="s">
        <v>11</v>
      </c>
      <c r="BD27" s="5" t="s">
        <v>318</v>
      </c>
      <c r="BE27" s="7" t="s">
        <v>17</v>
      </c>
      <c r="BF27" s="7" t="s">
        <v>18</v>
      </c>
      <c r="BG27" s="7" t="s">
        <v>19</v>
      </c>
      <c r="BH27" s="7" t="s">
        <v>319</v>
      </c>
      <c r="BI27" s="156" t="s">
        <v>719</v>
      </c>
      <c r="BJ27" s="7" t="s">
        <v>479</v>
      </c>
      <c r="BK27" s="7" t="s">
        <v>321</v>
      </c>
      <c r="BL27" s="7" t="s">
        <v>531</v>
      </c>
      <c r="BM27" s="7" t="s">
        <v>322</v>
      </c>
      <c r="BN27" s="7" t="s">
        <v>20</v>
      </c>
      <c r="BO27" s="7" t="s">
        <v>21</v>
      </c>
      <c r="BP27" s="7" t="s">
        <v>23</v>
      </c>
    </row>
    <row r="28" spans="1:68" ht="30" customHeight="1" x14ac:dyDescent="0.35">
      <c r="A28" s="8" t="s">
        <v>338</v>
      </c>
      <c r="B28" s="73" t="s">
        <v>457</v>
      </c>
      <c r="C28" s="100">
        <f>'Date Key'!$C$25</f>
        <v>0.10872251050160613</v>
      </c>
      <c r="D28" s="6" t="str">
        <f>'Date Key'!$G$25</f>
        <v>Lower</v>
      </c>
      <c r="E28" s="9" cm="1">
        <f t="array" aca="1" ref="E28" ca="1">IFERROR(INDIRECT("'" &amp; E$27 &amp;  "'!Q3" &amp; "±" &amp; "'!T3"),0)</f>
        <v>0</v>
      </c>
      <c r="F28" s="9" cm="1">
        <f t="array" aca="1" ref="F28" ca="1">IFERROR(INDIRECT("'" &amp; F$27 &amp;  "'!Q3"),0)</f>
        <v>4.4403330249768731E-2</v>
      </c>
      <c r="G28" s="9" cm="1">
        <f t="array" aca="1" ref="G28" ca="1">IFERROR(INDIRECT("'" &amp; G$27 &amp;  "'!Q3"),0)</f>
        <v>2.3972629521016615</v>
      </c>
      <c r="H28" s="9" cm="1">
        <f t="array" aca="1" ref="H28" ca="1">IFERROR(INDIRECT("'" &amp; H$27 &amp;  "'!Q3"),0)</f>
        <v>2.7216552525675235</v>
      </c>
      <c r="I28" s="9">
        <f ca="1">H28-E28</f>
        <v>2.7216552525675235</v>
      </c>
      <c r="J28" s="9" cm="1">
        <f t="array" aca="1" ref="J28" ca="1">IFERROR(INDIRECT("'" &amp; J$27 &amp;  "'!Q3"),0)</f>
        <v>1.1790790162218734</v>
      </c>
      <c r="K28" s="9" cm="1">
        <f t="array" aca="1" ref="K28" ca="1">IFERROR(INDIRECT("'" &amp; K$27 &amp;  "'!Q3"),0)</f>
        <v>27.661904761904751</v>
      </c>
      <c r="L28" s="9" cm="1">
        <f t="array" aca="1" ref="L28" ca="1">IFERROR(INDIRECT("'" &amp; L$27 &amp;  "'!Q3"),0)</f>
        <v>155.22006418380965</v>
      </c>
      <c r="M28" s="9" cm="1">
        <f t="array" aca="1" ref="M28" ca="1">IFERROR(INDIRECT("'" &amp; M$27 &amp;  "'!Q3"),0)</f>
        <v>7.7114285714285717</v>
      </c>
      <c r="N28" s="9" cm="1">
        <f t="array" aca="1" ref="N28" ca="1">IFERROR(INDIRECT("'" &amp; N$27 &amp;  "'!Q3"),0)</f>
        <v>2.2793739315175352</v>
      </c>
      <c r="O28" s="9" cm="1">
        <f t="array" aca="1" ref="O28" ca="1">IFERROR(INDIRECT("'" &amp; O$27 &amp;  "'!Q3"),0)</f>
        <v>107.02835840766875</v>
      </c>
      <c r="P28" s="9" cm="1">
        <f t="array" aca="1" ref="P28" ca="1">IFERROR(INDIRECT("'" &amp; P$27 &amp;  "'!Q3"),0)</f>
        <v>0</v>
      </c>
      <c r="R28" s="8" t="s">
        <v>338</v>
      </c>
      <c r="S28" s="73" t="s">
        <v>457</v>
      </c>
      <c r="T28" s="100">
        <f>'Date Key'!$C$25</f>
        <v>0.10872251050160613</v>
      </c>
      <c r="U28" s="6" t="str">
        <f>'Date Key'!$G$25</f>
        <v>Lower</v>
      </c>
      <c r="V28" s="9" cm="1">
        <f t="array" aca="1" ref="V28" ca="1">IFERROR(INDIRECT("'" &amp; V$27 &amp;  "'!Q6"),0)</f>
        <v>0.43998366475041628</v>
      </c>
      <c r="W28" s="9" cm="1">
        <f t="array" aca="1" ref="W28" ca="1">IFERROR(INDIRECT("'" &amp; W$27 &amp;  "'!Q6"),0)</f>
        <v>5.8741905642923226E-2</v>
      </c>
      <c r="X28" s="9" cm="1">
        <f t="array" aca="1" ref="X28" ca="1">IFERROR(INDIRECT("'" &amp; X$27 &amp;  "'!Q6"),0)</f>
        <v>8.6412512218963844E-2</v>
      </c>
      <c r="Y28" s="9" cm="1">
        <f t="array" aca="1" ref="Y28" ca="1">IFERROR(INDIRECT("'" &amp; Y$27 &amp;  "'!Q6"),0)</f>
        <v>0.58513808261230338</v>
      </c>
      <c r="Z28" s="9">
        <f ca="1">Y28-V28</f>
        <v>0.1451544178618871</v>
      </c>
      <c r="AA28" s="9" cm="1">
        <f t="array" aca="1" ref="AA28" ca="1">IFERROR(INDIRECT("'" &amp; AA$27 &amp;  "'!Q6"),0)</f>
        <v>0.12770975056689343</v>
      </c>
      <c r="AB28" s="9" cm="1">
        <f t="array" aca="1" ref="AB28" ca="1">IFERROR(INDIRECT("'" &amp; AB$27 &amp;  "'!Q6"),0)</f>
        <v>22.780952380952371</v>
      </c>
      <c r="AC28" s="9" cm="1">
        <f t="array" aca="1" ref="AC28" ca="1">IFERROR(INDIRECT("'" &amp; AC$27 &amp;  "'!Q6"),0)</f>
        <v>227.95119366595782</v>
      </c>
      <c r="AD28" s="9" cm="1">
        <f t="array" aca="1" ref="AD28" ca="1">IFERROR(INDIRECT("'" &amp; AD$27 &amp;  "'!Q6"),0)</f>
        <v>6.9742857142857151</v>
      </c>
      <c r="AE28" s="9" cm="1">
        <f t="array" aca="1" ref="AE28" ca="1">IFERROR(INDIRECT("'" &amp; AE$27 &amp;  "'!Q6"),0)</f>
        <v>1.4540656276452721</v>
      </c>
      <c r="AF28" s="9" cm="1">
        <f t="array" aca="1" ref="AF28" ca="1">IFERROR(INDIRECT("'" &amp; AF$27 &amp;  "'!Q6"),0)</f>
        <v>43.883637331913192</v>
      </c>
      <c r="AG28" s="9" cm="1">
        <f t="array" aca="1" ref="AG28" ca="1">IFERROR(INDIRECT("'" &amp; AG$27 &amp;  "'!Q6"),0)</f>
        <v>0</v>
      </c>
      <c r="AI28" s="8" t="s">
        <v>338</v>
      </c>
      <c r="AJ28" s="73" t="s">
        <v>457</v>
      </c>
      <c r="AK28" s="100">
        <f>'Date Key'!$C$25</f>
        <v>0.10872251050160613</v>
      </c>
      <c r="AL28" s="6" t="str">
        <f>'Date Key'!$G$25</f>
        <v>Lower</v>
      </c>
      <c r="AM28" s="9" cm="1">
        <f t="array" aca="1" ref="AM28" ca="1">IFERROR(INDIRECT("'" &amp; AM$27 &amp;  "'!Q9"),0)</f>
        <v>0.23582794933280277</v>
      </c>
      <c r="AN28" s="9" cm="1">
        <f t="array" aca="1" ref="AN28" ca="1">IFERROR(INDIRECT("'" &amp; AN$27 &amp;  "'!Q9"),0)</f>
        <v>0.16512488436632747</v>
      </c>
      <c r="AO28" s="9" cm="1">
        <f t="array" aca="1" ref="AO28" ca="1">IFERROR(INDIRECT("'" &amp; AO$27 &amp;  "'!Q9"),0)</f>
        <v>0.96344086021505382</v>
      </c>
      <c r="AP28" s="9" cm="1">
        <f t="array" aca="1" ref="AP28" ca="1">IFERROR(INDIRECT("'" &amp; AP$27 &amp;  "'!Q9"),0)</f>
        <v>1.3643936939141841</v>
      </c>
      <c r="AQ28" s="9">
        <f ca="1">AP28-AM28</f>
        <v>1.1285657445813813</v>
      </c>
      <c r="AR28" s="9" cm="1">
        <f t="array" aca="1" ref="AR28" ca="1">IFERROR(INDIRECT("'" &amp; AR$27 &amp;  "'!Q9"),0)</f>
        <v>0.52976800976800975</v>
      </c>
      <c r="AS28" s="9" cm="1">
        <f t="array" aca="1" ref="AS28" ca="1">IFERROR(INDIRECT("'" &amp; AS$27 &amp;  "'!Q9"),0)</f>
        <v>36.73333333333332</v>
      </c>
      <c r="AT28" s="9" cm="1">
        <f t="array" aca="1" ref="AT28" ca="1">IFERROR(INDIRECT("'" &amp; AT$27 &amp;  "'!Q9"),0)</f>
        <v>166.75420168067228</v>
      </c>
      <c r="AU28" s="9" cm="1">
        <f t="array" aca="1" ref="AU28" ca="1">IFERROR(INDIRECT("'" &amp; AU$27 &amp;  "'!Q9"),0)</f>
        <v>6.9450000000000003</v>
      </c>
      <c r="AV28" s="9" cm="1">
        <f t="array" aca="1" ref="AV28" ca="1">IFERROR(INDIRECT("'" &amp; AV$27 &amp;  "'!Q9"),0)</f>
        <v>1.3470431044498665</v>
      </c>
      <c r="AW28" s="9" cm="1">
        <f t="array" aca="1" ref="AW28" ca="1">IFERROR(INDIRECT("'" &amp; AW$27 &amp;  "'!Q9"),0)</f>
        <v>83.718546132339242</v>
      </c>
      <c r="AX28" s="9" cm="1">
        <f t="array" aca="1" ref="AX28" ca="1">IFERROR(INDIRECT("'" &amp; AX$27 &amp;  "'!Q9"),0)</f>
        <v>0</v>
      </c>
      <c r="BA28" s="8" t="s">
        <v>323</v>
      </c>
      <c r="BB28" s="73" t="s">
        <v>457</v>
      </c>
      <c r="BC28" s="6">
        <f>'Date Key'!$C$25</f>
        <v>0.10872251050160613</v>
      </c>
      <c r="BD28" s="6" t="str">
        <f>'Date Key'!$G$25</f>
        <v>Lower</v>
      </c>
      <c r="BE28" s="9">
        <f t="shared" ref="BE28:BH33" ca="1" si="15">AVERAGE(V28,AL28)</f>
        <v>0.43998366475041628</v>
      </c>
      <c r="BF28" s="9">
        <f t="shared" ca="1" si="15"/>
        <v>0.14728492748786298</v>
      </c>
      <c r="BG28" s="9">
        <f t="shared" ca="1" si="15"/>
        <v>0.12576869829264564</v>
      </c>
      <c r="BH28" s="9">
        <f t="shared" ca="1" si="15"/>
        <v>0.77428947141367854</v>
      </c>
      <c r="BI28" s="9">
        <f ca="1">BH28-BE28</f>
        <v>0.33430580666326226</v>
      </c>
      <c r="BJ28" s="9">
        <f t="shared" ref="BJ28:BJ33" ca="1" si="16">AVERAGE(AA28,AP28)</f>
        <v>0.74605172224053873</v>
      </c>
      <c r="BK28" s="9">
        <f t="shared" ref="BK28:BP33" ca="1" si="17">AVERAGE(AB28,AR28)</f>
        <v>11.65536019536019</v>
      </c>
      <c r="BL28" s="9">
        <f t="shared" ca="1" si="17"/>
        <v>132.34226349964558</v>
      </c>
      <c r="BM28" s="9">
        <f t="shared" ca="1" si="17"/>
        <v>86.864243697478997</v>
      </c>
      <c r="BN28" s="9">
        <f t="shared" ca="1" si="17"/>
        <v>4.1995328138226364</v>
      </c>
      <c r="BO28" s="9">
        <f t="shared" ca="1" si="17"/>
        <v>22.61534021818153</v>
      </c>
      <c r="BP28" s="9">
        <f t="shared" ca="1" si="17"/>
        <v>41.859273066169621</v>
      </c>
    </row>
    <row r="29" spans="1:68" ht="30" customHeight="1" x14ac:dyDescent="0.35">
      <c r="A29" s="8" t="s">
        <v>325</v>
      </c>
      <c r="B29" s="73" t="s">
        <v>458</v>
      </c>
      <c r="C29" s="100">
        <f>'Date Key'!$C$28</f>
        <v>0.21744502100321225</v>
      </c>
      <c r="D29" s="6" t="str">
        <f>'Date Key'!$G$28</f>
        <v>Lower</v>
      </c>
      <c r="E29" s="9" cm="1">
        <f t="array" aca="1" ref="E29" ca="1">IFERROR(INDIRECT("'" &amp; E$27 &amp;  "'!Q12"),0)</f>
        <v>0.14143920267449925</v>
      </c>
      <c r="F29" s="9" cm="1">
        <f t="array" aca="1" ref="F29" ca="1">IFERROR(INDIRECT("'" &amp; F$27 &amp;  "'!Q12"),0)</f>
        <v>4.1421499875512746E-2</v>
      </c>
      <c r="G29" s="9" cm="1">
        <f t="array" aca="1" ref="G29" ca="1">IFERROR(INDIRECT("'" &amp; G$27 &amp;  "'!Q12"),0)</f>
        <v>1.6196356964914269</v>
      </c>
      <c r="H29" s="9" cm="1">
        <f t="array" aca="1" ref="H29" ca="1">IFERROR(INDIRECT("'" &amp; H$27 &amp;  "'!Q12"),0)</f>
        <v>1.8024963990414389</v>
      </c>
      <c r="I29" s="9">
        <f t="shared" ref="I29:I33" ca="1" si="18">H29-E29</f>
        <v>1.6610571963669396</v>
      </c>
      <c r="J29" s="9" cm="1">
        <f t="array" aca="1" ref="J29" ca="1">IFERROR(INDIRECT("'" &amp; J$27 &amp;  "'!Q12"),0)</f>
        <v>0.79565323565323565</v>
      </c>
      <c r="K29" s="9" cm="1">
        <f t="array" aca="1" ref="K29" ca="1">IFERROR(INDIRECT("'" &amp; K$27 &amp;  "'!Q12"),0)</f>
        <v>45.225396825396814</v>
      </c>
      <c r="L29" s="9" cm="1">
        <f t="array" aca="1" ref="L29" ca="1">IFERROR(INDIRECT("'" &amp; L$27 &amp;  "'!Q12"),0)</f>
        <v>105.69098823850159</v>
      </c>
      <c r="M29" s="9" cm="1">
        <f t="array" aca="1" ref="M29" ca="1">IFERROR(INDIRECT("'" &amp; M$27 &amp;  "'!Q12"),0)</f>
        <v>7.6766666666666667</v>
      </c>
      <c r="N29" s="9" cm="1">
        <f t="array" aca="1" ref="N29" ca="1">IFERROR(INDIRECT("'" &amp; N$27 &amp;  "'!Q12"),0)</f>
        <v>1.6241794963599474</v>
      </c>
      <c r="O29" s="9" cm="1">
        <f t="array" aca="1" ref="O29" ca="1">IFERROR(INDIRECT("'" &amp; O$27 &amp;  "'!Q12"),0)</f>
        <v>121.00193433490962</v>
      </c>
      <c r="P29" s="9" cm="1">
        <f t="array" aca="1" ref="P29" ca="1">IFERROR(INDIRECT("'" &amp; P$27 &amp;  "'!Q12"),0)</f>
        <v>0</v>
      </c>
      <c r="R29" s="8" t="s">
        <v>325</v>
      </c>
      <c r="S29" s="73" t="s">
        <v>458</v>
      </c>
      <c r="T29" s="100">
        <f>'Date Key'!$C$28</f>
        <v>0.21744502100321225</v>
      </c>
      <c r="U29" s="6" t="str">
        <f>'Date Key'!$G$28</f>
        <v>Lower</v>
      </c>
      <c r="V29" s="9" cm="1">
        <f t="array" aca="1" ref="V29" ca="1">IFERROR(INDIRECT("'" &amp; V$27 &amp;  "'!Q15"),0)</f>
        <v>0.17413465180804377</v>
      </c>
      <c r="W29" s="9" cm="1">
        <f t="array" aca="1" ref="W29" ca="1">IFERROR(INDIRECT("'" &amp; W$27 &amp;  "'!Q15"),0)</f>
        <v>2.5406348755379966E-2</v>
      </c>
      <c r="X29" s="9" cm="1">
        <f t="array" aca="1" ref="X29" ca="1">IFERROR(INDIRECT("'" &amp; X$27 &amp;  "'!Q15"),0)</f>
        <v>5.2042888226759447E-2</v>
      </c>
      <c r="Y29" s="9" cm="1">
        <f t="array" aca="1" ref="Y29" ca="1">IFERROR(INDIRECT("'" &amp; Y$27 &amp;  "'!Q15"),0)</f>
        <v>0.25158388879018317</v>
      </c>
      <c r="Z29" s="9">
        <f t="shared" ref="Z29:Z33" ca="1" si="19">Y29-V29</f>
        <v>7.7449236982139402E-2</v>
      </c>
      <c r="AA29" s="9" cm="1">
        <f t="array" aca="1" ref="AA29" ca="1">IFERROR(INDIRECT("'" &amp; AA$27 &amp;  "'!Q15"),0)</f>
        <v>0.26945985231699515</v>
      </c>
      <c r="AB29" s="9" cm="1">
        <f t="array" aca="1" ref="AB29" ca="1">IFERROR(INDIRECT("'" &amp; AB$27 &amp;  "'!Q15"),0)</f>
        <v>34.555555555555536</v>
      </c>
      <c r="AC29" s="9" cm="1">
        <f t="array" aca="1" ref="AC29" ca="1">IFERROR(INDIRECT("'" &amp; AC$27 &amp;  "'!Q15"),0)</f>
        <v>119.76991396932762</v>
      </c>
      <c r="AD29" s="9" cm="1">
        <f t="array" aca="1" ref="AD29" ca="1">IFERROR(INDIRECT("'" &amp; AD$27 &amp;  "'!Q15"),0)</f>
        <v>7.1828571428571424</v>
      </c>
      <c r="AE29" s="9" cm="1">
        <f t="array" aca="1" ref="AE29" ca="1">IFERROR(INDIRECT("'" &amp; AE$27 &amp;  "'!Q15"),0)</f>
        <v>0.87351353679580257</v>
      </c>
      <c r="AF29" s="9" cm="1">
        <f t="array" aca="1" ref="AF29" ca="1">IFERROR(INDIRECT("'" &amp; AF$27 &amp;  "'!Q15"),0)</f>
        <v>102.9528532436312</v>
      </c>
      <c r="AG29" s="9" cm="1">
        <f t="array" aca="1" ref="AG29" ca="1">IFERROR(INDIRECT("'" &amp; AG$27 &amp;  "'!Q15"),0)</f>
        <v>0</v>
      </c>
      <c r="AI29" s="8" t="s">
        <v>325</v>
      </c>
      <c r="AJ29" s="73" t="s">
        <v>458</v>
      </c>
      <c r="AK29" s="100">
        <f>'Date Key'!$C$28</f>
        <v>0.21744502100321225</v>
      </c>
      <c r="AL29" s="6" t="str">
        <f>'Date Key'!$G$28</f>
        <v>Lower</v>
      </c>
      <c r="AM29" s="9" cm="1">
        <f t="array" aca="1" ref="AM29" ca="1">IFERROR(INDIRECT("'" &amp; AM$27 &amp;  "'!Q18"),0)</f>
        <v>0</v>
      </c>
      <c r="AN29" s="9" cm="1">
        <f t="array" aca="1" ref="AN29" ca="1">IFERROR(INDIRECT("'" &amp; AN$27 &amp;  "'!Q18"),0)</f>
        <v>0.22370502432495418</v>
      </c>
      <c r="AO29" s="9" cm="1">
        <f t="array" aca="1" ref="AO29" ca="1">IFERROR(INDIRECT("'" &amp; AO$27 &amp;  "'!Q18"),0)</f>
        <v>0.65725958659701023</v>
      </c>
      <c r="AP29" s="9" cm="1">
        <f t="array" aca="1" ref="AP29" ca="1">IFERROR(INDIRECT("'" &amp; AP$27 &amp;  "'!Q18"),0)</f>
        <v>0.88096461092196454</v>
      </c>
      <c r="AQ29" s="9">
        <f t="shared" ref="AQ29:AQ33" ca="1" si="20">AP29-AM29</f>
        <v>0.88096461092196454</v>
      </c>
      <c r="AR29" s="9" cm="1">
        <f t="array" aca="1" ref="AR29" ca="1">IFERROR(INDIRECT("'" &amp; AR$27 &amp;  "'!Q18"),0)</f>
        <v>0.40900284900284894</v>
      </c>
      <c r="AS29" s="9" cm="1">
        <f t="array" aca="1" ref="AS29" ca="1">IFERROR(INDIRECT("'" &amp; AS$27 &amp;  "'!Q18"),0)</f>
        <v>43.844444444444434</v>
      </c>
      <c r="AT29" s="9" cm="1">
        <f t="array" aca="1" ref="AT29" ca="1">IFERROR(INDIRECT("'" &amp; AT$27 &amp;  "'!Q18"),0)</f>
        <v>93.652480271331243</v>
      </c>
      <c r="AU29" s="9" cm="1">
        <f t="array" aca="1" ref="AU29" ca="1">IFERROR(INDIRECT("'" &amp; AU$27 &amp;  "'!Q18"),0)</f>
        <v>7.0566666666666675</v>
      </c>
      <c r="AV29" s="9" cm="1">
        <f t="array" aca="1" ref="AV29" ca="1">IFERROR(INDIRECT("'" &amp; AV$27 &amp;  "'!Q18"),0)</f>
        <v>0.99460304897582308</v>
      </c>
      <c r="AW29" s="9" cm="1">
        <f t="array" aca="1" ref="AW29" ca="1">IFERROR(INDIRECT("'" &amp; AW$27 &amp;  "'!Q18"),0)</f>
        <v>118.33357047535351</v>
      </c>
      <c r="AX29" s="9" cm="1">
        <f t="array" aca="1" ref="AX29" ca="1">IFERROR(INDIRECT("'" &amp; AX$27 &amp;  "'!Q18"),0)</f>
        <v>0</v>
      </c>
      <c r="BA29" s="8" t="s">
        <v>325</v>
      </c>
      <c r="BB29" s="73" t="s">
        <v>458</v>
      </c>
      <c r="BC29" s="6">
        <f>'Date Key'!$C$28</f>
        <v>0.21744502100321225</v>
      </c>
      <c r="BD29" s="6" t="str">
        <f>'Date Key'!$G$28</f>
        <v>Lower</v>
      </c>
      <c r="BE29" s="9">
        <f t="shared" ca="1" si="15"/>
        <v>0.17413465180804377</v>
      </c>
      <c r="BF29" s="9">
        <f t="shared" ca="1" si="15"/>
        <v>1.2703174377689983E-2</v>
      </c>
      <c r="BG29" s="9">
        <f t="shared" ca="1" si="15"/>
        <v>0.1378739562758568</v>
      </c>
      <c r="BH29" s="9">
        <f t="shared" ca="1" si="15"/>
        <v>0.45442173769359673</v>
      </c>
      <c r="BI29" s="9">
        <f t="shared" ref="BI29:BI33" ca="1" si="21">BH29-BE29</f>
        <v>0.28028708588555296</v>
      </c>
      <c r="BJ29" s="9">
        <f t="shared" ca="1" si="16"/>
        <v>0.57521223161947987</v>
      </c>
      <c r="BK29" s="9">
        <f t="shared" ca="1" si="17"/>
        <v>17.482279202279191</v>
      </c>
      <c r="BL29" s="9">
        <f t="shared" ca="1" si="17"/>
        <v>81.807179206886019</v>
      </c>
      <c r="BM29" s="9">
        <f t="shared" ca="1" si="17"/>
        <v>50.417668707094194</v>
      </c>
      <c r="BN29" s="9">
        <f t="shared" ca="1" si="17"/>
        <v>3.965090101731235</v>
      </c>
      <c r="BO29" s="9">
        <f t="shared" ca="1" si="17"/>
        <v>51.973728146303507</v>
      </c>
      <c r="BP29" s="9">
        <f t="shared" ca="1" si="17"/>
        <v>59.166785237676756</v>
      </c>
    </row>
    <row r="30" spans="1:68" ht="30" customHeight="1" x14ac:dyDescent="0.35">
      <c r="A30" s="8" t="s">
        <v>326</v>
      </c>
      <c r="B30" s="73" t="s">
        <v>459</v>
      </c>
      <c r="C30" s="100">
        <f>'Date Key'!$C$31</f>
        <v>0.54361255250803064</v>
      </c>
      <c r="D30" s="6" t="str">
        <f>'Date Key'!$G$31</f>
        <v>Lower</v>
      </c>
      <c r="E30" s="9" cm="1">
        <f t="array" aca="1" ref="E30" ca="1">IFERROR(INDIRECT("'" &amp; E$27 &amp;  "'!Q21"),0)</f>
        <v>0.158482722785139</v>
      </c>
      <c r="F30" s="9" cm="1">
        <f t="array" aca="1" ref="F30" ca="1">IFERROR(INDIRECT("'" &amp; F$27 &amp;  "'!Q21"),0)</f>
        <v>3.8563735979495382E-2</v>
      </c>
      <c r="G30" s="9" cm="1">
        <f t="array" aca="1" ref="G30" ca="1">IFERROR(INDIRECT("'" &amp; G$27 &amp;  "'!Q21"),0)</f>
        <v>0.76687852260462874</v>
      </c>
      <c r="H30" s="9" cm="1">
        <f t="array" aca="1" ref="H30" ca="1">IFERROR(INDIRECT("'" &amp; H$27 &amp;  "'!Q21"),0)</f>
        <v>0.9639249813692633</v>
      </c>
      <c r="I30" s="9">
        <f t="shared" ca="1" si="18"/>
        <v>0.80544225858412433</v>
      </c>
      <c r="J30" s="9" cm="1">
        <f t="array" aca="1" ref="J30" ca="1">IFERROR(INDIRECT("'" &amp; J$27 &amp;  "'!Q21"),0)</f>
        <v>1.0183406011977441</v>
      </c>
      <c r="K30" s="9" cm="1">
        <f t="array" aca="1" ref="K30" ca="1">IFERROR(INDIRECT("'" &amp; K$27 &amp;  "'!Q21"),0)</f>
        <v>29.542857142857127</v>
      </c>
      <c r="L30" s="9" cm="1">
        <f t="array" aca="1" ref="L30" ca="1">IFERROR(INDIRECT("'" &amp; L$27 &amp;  "'!Q21"),0)</f>
        <v>117.88096159000486</v>
      </c>
      <c r="M30" s="9" cm="1">
        <f t="array" aca="1" ref="M30" ca="1">IFERROR(INDIRECT("'" &amp; M$27 &amp;  "'!Q21"),0)</f>
        <v>7.9214285714285708</v>
      </c>
      <c r="N30" s="9" cm="1">
        <f t="array" aca="1" ref="N30" ca="1">IFERROR(INDIRECT("'" &amp; N$27 &amp;  "'!Q21"),0)</f>
        <v>1.4481115068372687</v>
      </c>
      <c r="O30" s="9" cm="1">
        <f t="array" aca="1" ref="O30" ca="1">IFERROR(INDIRECT("'" &amp; O$27 &amp;  "'!Q21"),0)</f>
        <v>114.73069036226933</v>
      </c>
      <c r="P30" s="9" cm="1">
        <f t="array" aca="1" ref="P30" ca="1">IFERROR(INDIRECT("'" &amp; P$27 &amp;  "'!Q21"),0)</f>
        <v>4.3909523809523812</v>
      </c>
      <c r="R30" s="8" t="s">
        <v>326</v>
      </c>
      <c r="S30" s="73" t="s">
        <v>459</v>
      </c>
      <c r="T30" s="100">
        <f>'Date Key'!$C$31</f>
        <v>0.54361255250803064</v>
      </c>
      <c r="U30" s="6" t="str">
        <f>'Date Key'!$G$31</f>
        <v>Lower</v>
      </c>
      <c r="V30" s="9" cm="1">
        <f t="array" aca="1" ref="V30" ca="1">IFERROR(INDIRECT("'" &amp; V$27 &amp;  "'!Q24"),0)</f>
        <v>0.14895643890187929</v>
      </c>
      <c r="W30" s="9" cm="1">
        <f t="array" aca="1" ref="W30" ca="1">IFERROR(INDIRECT("'" &amp; W$27 &amp;  "'!Q24"),0)</f>
        <v>9.0295576927598931E-2</v>
      </c>
      <c r="X30" s="9" cm="1">
        <f t="array" aca="1" ref="X30" ca="1">IFERROR(INDIRECT("'" &amp; X$27 &amp;  "'!Q24"),0)</f>
        <v>0.13051125234840311</v>
      </c>
      <c r="Y30" s="9" cm="1">
        <f t="array" aca="1" ref="Y30" ca="1">IFERROR(INDIRECT("'" &amp; Y$27 &amp;  "'!Q24"),0)</f>
        <v>0.36976326817788124</v>
      </c>
      <c r="Z30" s="9">
        <f t="shared" ca="1" si="19"/>
        <v>0.22080682927600195</v>
      </c>
      <c r="AA30" s="9" cm="1">
        <f t="array" aca="1" ref="AA30" ca="1">IFERROR(INDIRECT("'" &amp; AA$27 &amp;  "'!Q24"),0)</f>
        <v>0.78605965463108329</v>
      </c>
      <c r="AB30" s="9" cm="1">
        <f t="array" aca="1" ref="AB30" ca="1">IFERROR(INDIRECT("'" &amp; AB$27 &amp;  "'!Q24"),0)</f>
        <v>24.685714285714269</v>
      </c>
      <c r="AC30" s="9" cm="1">
        <f t="array" aca="1" ref="AC30" ca="1">IFERROR(INDIRECT("'" &amp; AC$27 &amp;  "'!Q24"),0)</f>
        <v>118.37386594703277</v>
      </c>
      <c r="AD30" s="9" cm="1">
        <f t="array" aca="1" ref="AD30" ca="1">IFERROR(INDIRECT("'" &amp; AD$27 &amp;  "'!Q24"),0)</f>
        <v>7.54</v>
      </c>
      <c r="AE30" s="9" cm="1">
        <f t="array" aca="1" ref="AE30" ca="1">IFERROR(INDIRECT("'" &amp; AE$27 &amp;  "'!Q24"),0)</f>
        <v>1.1155256562458777</v>
      </c>
      <c r="AF30" s="9" cm="1">
        <f t="array" aca="1" ref="AF30" ca="1">IFERROR(INDIRECT("'" &amp; AF$27 &amp;  "'!Q24"),0)</f>
        <v>112.40806561859195</v>
      </c>
      <c r="AG30" s="9" cm="1">
        <f t="array" aca="1" ref="AG30" ca="1">IFERROR(INDIRECT("'" &amp; AG$27 &amp;  "'!Q24"),0)</f>
        <v>0.63952380952380949</v>
      </c>
      <c r="AI30" s="8" t="s">
        <v>326</v>
      </c>
      <c r="AJ30" s="73" t="s">
        <v>459</v>
      </c>
      <c r="AK30" s="100">
        <f>'Date Key'!$C$31</f>
        <v>0.54361255250803064</v>
      </c>
      <c r="AL30" s="6" t="str">
        <f>'Date Key'!$G$31</f>
        <v>Lower</v>
      </c>
      <c r="AM30" s="9" cm="1">
        <f t="array" aca="1" ref="AM30" ca="1">IFERROR(INDIRECT("'" &amp; AM$27 &amp;  "'!Q24"),0)</f>
        <v>0.14895643890187929</v>
      </c>
      <c r="AN30" s="9" cm="1">
        <f t="array" aca="1" ref="AN30" ca="1">IFERROR(INDIRECT("'" &amp; AN$27 &amp;  "'!Q24"),0)</f>
        <v>9.0295576927598931E-2</v>
      </c>
      <c r="AO30" s="9" cm="1">
        <f t="array" aca="1" ref="AO30" ca="1">IFERROR(INDIRECT("'" &amp; AO$27 &amp;  "'!Q24"),0)</f>
        <v>0.13051125234840311</v>
      </c>
      <c r="AP30" s="9" cm="1">
        <f t="array" aca="1" ref="AP30" ca="1">IFERROR(INDIRECT("'" &amp; AP$27 &amp;  "'!Q24"),0)</f>
        <v>0.36976326817788124</v>
      </c>
      <c r="AQ30" s="9">
        <f t="shared" ca="1" si="20"/>
        <v>0.22080682927600195</v>
      </c>
      <c r="AR30" s="9" cm="1">
        <f t="array" aca="1" ref="AR30" ca="1">IFERROR(INDIRECT("'" &amp; AR$27 &amp;  "'!Q24"),0)</f>
        <v>0.78605965463108329</v>
      </c>
      <c r="AS30" s="9" cm="1">
        <f t="array" aca="1" ref="AS30" ca="1">IFERROR(INDIRECT("'" &amp; AS$27 &amp;  "'!Q24"),0)</f>
        <v>24.685714285714269</v>
      </c>
      <c r="AT30" s="9" cm="1">
        <f t="array" aca="1" ref="AT30" ca="1">IFERROR(INDIRECT("'" &amp; AT$27 &amp;  "'!Q24"),0)</f>
        <v>118.37386594703277</v>
      </c>
      <c r="AU30" s="9" cm="1">
        <f t="array" aca="1" ref="AU30" ca="1">IFERROR(INDIRECT("'" &amp; AU$27 &amp;  "'!Q24"),0)</f>
        <v>7.54</v>
      </c>
      <c r="AV30" s="9" cm="1">
        <f t="array" aca="1" ref="AV30" ca="1">IFERROR(INDIRECT("'" &amp; AV$27 &amp;  "'!Q24"),0)</f>
        <v>1.1155256562458777</v>
      </c>
      <c r="AW30" s="9" cm="1">
        <f t="array" aca="1" ref="AW30" ca="1">IFERROR(INDIRECT("'" &amp; AW$27 &amp;  "'!Q24"),0)</f>
        <v>112.40806561859195</v>
      </c>
      <c r="AX30" s="9" cm="1">
        <f t="array" aca="1" ref="AX30" ca="1">IFERROR(INDIRECT("'" &amp; AX$27 &amp;  "'!Q24"),0)</f>
        <v>0.63952380952380949</v>
      </c>
      <c r="BA30" s="8" t="s">
        <v>326</v>
      </c>
      <c r="BB30" s="73" t="s">
        <v>459</v>
      </c>
      <c r="BC30" s="6">
        <f>'Date Key'!$C$31</f>
        <v>0.54361255250803064</v>
      </c>
      <c r="BD30" s="6" t="str">
        <f>'Date Key'!$G$31</f>
        <v>Lower</v>
      </c>
      <c r="BE30" s="9">
        <f t="shared" ca="1" si="15"/>
        <v>0.14895643890187929</v>
      </c>
      <c r="BF30" s="9">
        <f t="shared" ca="1" si="15"/>
        <v>0.11962600791473911</v>
      </c>
      <c r="BG30" s="9">
        <f t="shared" ca="1" si="15"/>
        <v>0.11040341463800102</v>
      </c>
      <c r="BH30" s="9">
        <f t="shared" ca="1" si="15"/>
        <v>0.2501372602631422</v>
      </c>
      <c r="BI30" s="9">
        <f t="shared" ca="1" si="21"/>
        <v>0.10118082136126291</v>
      </c>
      <c r="BJ30" s="9">
        <f t="shared" ca="1" si="16"/>
        <v>0.57791146140448224</v>
      </c>
      <c r="BK30" s="9">
        <f t="shared" ca="1" si="17"/>
        <v>12.735886970172675</v>
      </c>
      <c r="BL30" s="9">
        <f t="shared" ca="1" si="17"/>
        <v>71.529790116373519</v>
      </c>
      <c r="BM30" s="9">
        <f t="shared" ca="1" si="17"/>
        <v>62.956932973516388</v>
      </c>
      <c r="BN30" s="9">
        <f t="shared" ca="1" si="17"/>
        <v>4.327762828122939</v>
      </c>
      <c r="BO30" s="9">
        <f t="shared" ca="1" si="17"/>
        <v>56.761795637418913</v>
      </c>
      <c r="BP30" s="9">
        <f t="shared" ca="1" si="17"/>
        <v>56.523794714057878</v>
      </c>
    </row>
    <row r="31" spans="1:68" ht="30" customHeight="1" x14ac:dyDescent="0.35">
      <c r="A31" s="8" t="s">
        <v>327</v>
      </c>
      <c r="B31" s="73" t="s">
        <v>460</v>
      </c>
      <c r="C31" s="100">
        <f>'Date Key'!$C$34</f>
        <v>0.54361255250803064</v>
      </c>
      <c r="D31" s="6" t="str">
        <f>'Date Key'!$G$34</f>
        <v>Upper</v>
      </c>
      <c r="E31" s="9" cm="1">
        <f t="array" aca="1" ref="E31" ca="1">IFERROR(INDIRECT("'" &amp; E$27 &amp;  "'!Q30"),0)</f>
        <v>0.42176013502686316</v>
      </c>
      <c r="F31" s="9" cm="1">
        <f t="array" aca="1" ref="F31" ca="1">IFERROR(INDIRECT("'" &amp; F$27 &amp;  "'!Q30"),0)</f>
        <v>6.9616629785810735E-2</v>
      </c>
      <c r="G31" s="9" cm="1">
        <f t="array" aca="1" ref="G31" ca="1">IFERROR(INDIRECT("'" &amp; G$27 &amp;  "'!Q30"),0)</f>
        <v>0.97990520130438552</v>
      </c>
      <c r="H31" s="9" cm="1">
        <f t="array" aca="1" ref="H31" ca="1">IFERROR(INDIRECT("'" &amp; H$27 &amp;  "'!Q30"),0)</f>
        <v>1.4712819661170595</v>
      </c>
      <c r="I31" s="9">
        <f t="shared" ca="1" si="18"/>
        <v>1.0495218310901964</v>
      </c>
      <c r="J31" s="9" cm="1">
        <f t="array" aca="1" ref="J31" ca="1">IFERROR(INDIRECT("'" &amp; J$27 &amp;  "'!Q30"),0)</f>
        <v>1.0330879702308273</v>
      </c>
      <c r="K31" s="9" cm="1">
        <f t="array" aca="1" ref="K31" ca="1">IFERROR(INDIRECT("'" &amp; K$27 &amp;  "'!Q30"),0)</f>
        <v>31.526984126984114</v>
      </c>
      <c r="L31" s="9" cm="1">
        <f t="array" aca="1" ref="L31" ca="1">IFERROR(INDIRECT("'" &amp; L$27 &amp;  "'!Q30"),0)</f>
        <v>112.46380143824445</v>
      </c>
      <c r="M31" s="9" cm="1">
        <f t="array" aca="1" ref="M31" ca="1">IFERROR(INDIRECT("'" &amp; M$27 &amp;  "'!Q30"),0)</f>
        <v>7.8842857142857143</v>
      </c>
      <c r="N31" s="9" cm="1">
        <f t="array" aca="1" ref="N31" ca="1">IFERROR(INDIRECT("'" &amp; N$27 &amp;  "'!Q30"),0)</f>
        <v>3.7710452666639025</v>
      </c>
      <c r="O31" s="9" cm="1">
        <f t="array" aca="1" ref="O31" ca="1">IFERROR(INDIRECT("'" &amp; O$27 &amp;  "'!Q30"),0)</f>
        <v>112.61265415543721</v>
      </c>
      <c r="P31" s="9" cm="1">
        <f t="array" aca="1" ref="P31" ca="1">IFERROR(INDIRECT("'" &amp; P$27 &amp;  "'!Q30"),0)</f>
        <v>5.5438095238095242</v>
      </c>
      <c r="R31" s="8" t="s">
        <v>327</v>
      </c>
      <c r="S31" s="73" t="s">
        <v>460</v>
      </c>
      <c r="T31" s="100">
        <f>'Date Key'!$C$34</f>
        <v>0.54361255250803064</v>
      </c>
      <c r="U31" s="6" t="str">
        <f>'Date Key'!$G$34</f>
        <v>Upper</v>
      </c>
      <c r="V31" s="9" cm="1">
        <f t="array" aca="1" ref="V31" ca="1">IFERROR(INDIRECT("'" &amp; V$27 &amp;  "'!Q33"),0)</f>
        <v>0.1561868398591042</v>
      </c>
      <c r="W31" s="9" cm="1">
        <f t="array" aca="1" ref="W31" ca="1">IFERROR(INDIRECT("'" &amp; W$27 &amp;  "'!Q33"),0)</f>
        <v>0.1231764619182177</v>
      </c>
      <c r="X31" s="9" cm="1">
        <f t="array" aca="1" ref="X31" ca="1">IFERROR(INDIRECT("'" &amp; X$27 &amp;  "'!Q33"),0)</f>
        <v>0.13953648095543755</v>
      </c>
      <c r="Y31" s="9" cm="1">
        <f t="array" aca="1" ref="Y31" ca="1">IFERROR(INDIRECT("'" &amp; Y$27 &amp;  "'!Q33"),0)</f>
        <v>0.41889978273275946</v>
      </c>
      <c r="Z31" s="9">
        <f t="shared" ca="1" si="19"/>
        <v>0.26271294287365526</v>
      </c>
      <c r="AA31" s="9" cm="1">
        <f t="array" aca="1" ref="AA31" ca="1">IFERROR(INDIRECT("'" &amp; AA$27 &amp;  "'!Q33"),0)</f>
        <v>0.61097040525611945</v>
      </c>
      <c r="AB31" s="9" cm="1">
        <f t="array" aca="1" ref="AB31" ca="1">IFERROR(INDIRECT("'" &amp; AB$27 &amp;  "'!Q33"),0)</f>
        <v>22.590476190476181</v>
      </c>
      <c r="AC31" s="9" cm="1">
        <f t="array" aca="1" ref="AC31" ca="1">IFERROR(INDIRECT("'" &amp; AC$27 &amp;  "'!Q33"),0)</f>
        <v>117.88120118723003</v>
      </c>
      <c r="AD31" s="9" cm="1">
        <f t="array" aca="1" ref="AD31" ca="1">IFERROR(INDIRECT("'" &amp; AD$27 &amp;  "'!Q33"),0)</f>
        <v>7.2557142857142862</v>
      </c>
      <c r="AE31" s="9" cm="1">
        <f t="array" aca="1" ref="AE31" ca="1">IFERROR(INDIRECT("'" &amp; AE$27 &amp;  "'!Q33"),0)</f>
        <v>2.9884188718603464</v>
      </c>
      <c r="AF31" s="9" cm="1">
        <f t="array" aca="1" ref="AF31" ca="1">IFERROR(INDIRECT("'" &amp; AF$27 &amp;  "'!Q33"),0)</f>
        <v>102.24418952294506</v>
      </c>
      <c r="AG31" s="9" cm="1">
        <f t="array" aca="1" ref="AG31" ca="1">IFERROR(INDIRECT("'" &amp; AG$27 &amp;  "'!Q33"),0)</f>
        <v>0.92666666666666664</v>
      </c>
      <c r="AI31" s="8" t="s">
        <v>327</v>
      </c>
      <c r="AJ31" s="73" t="s">
        <v>460</v>
      </c>
      <c r="AK31" s="100">
        <f>'Date Key'!$C$34</f>
        <v>0.54361255250803064</v>
      </c>
      <c r="AL31" s="6" t="str">
        <f>'Date Key'!$G$34</f>
        <v>Upper</v>
      </c>
      <c r="AM31" s="9" cm="1">
        <f t="array" aca="1" ref="AM31" ca="1">IFERROR(INDIRECT("'" &amp; AM$27 &amp;  "'!Q36"),0)</f>
        <v>9.9989796959493935E-2</v>
      </c>
      <c r="AN31" s="9" cm="1">
        <f t="array" aca="1" ref="AN31" ca="1">IFERROR(INDIRECT("'" &amp; AN$27 &amp;  "'!Q36"),0)</f>
        <v>0.10269194413561324</v>
      </c>
      <c r="AO31" s="9" cm="1">
        <f t="array" aca="1" ref="AO31" ca="1">IFERROR(INDIRECT("'" &amp; AO$27 &amp;  "'!Q36"),0)</f>
        <v>0.5662619092582899</v>
      </c>
      <c r="AP31" s="9" cm="1">
        <f t="array" aca="1" ref="AP31" ca="1">IFERROR(INDIRECT("'" &amp; AP$27 &amp;  "'!Q36"),0)</f>
        <v>0.76894365035339707</v>
      </c>
      <c r="AQ31" s="9">
        <f t="shared" ca="1" si="20"/>
        <v>0.66895385339390312</v>
      </c>
      <c r="AR31" s="9" cm="1">
        <f t="array" aca="1" ref="AR31" ca="1">IFERROR(INDIRECT("'" &amp; AR$27 &amp;  "'!Q36"),0)</f>
        <v>0.87115995115995126</v>
      </c>
      <c r="AS31" s="9" cm="1">
        <f t="array" aca="1" ref="AS31" ca="1">IFERROR(INDIRECT("'" &amp; AS$27 &amp;  "'!Q36"),0)</f>
        <v>30.955555555555538</v>
      </c>
      <c r="AT31" s="9" cm="1">
        <f t="array" aca="1" ref="AT31" ca="1">IFERROR(INDIRECT("'" &amp; AT$27 &amp;  "'!Q36"),0)</f>
        <v>103.14665513442272</v>
      </c>
      <c r="AU31" s="9" cm="1">
        <f t="array" aca="1" ref="AU31" ca="1">IFERROR(INDIRECT("'" &amp; AU$27 &amp;  "'!Q36"),0)</f>
        <v>7.4233333333333329</v>
      </c>
      <c r="AV31" s="9" cm="1">
        <f t="array" aca="1" ref="AV31" ca="1">IFERROR(INDIRECT("'" &amp; AV$27 &amp;  "'!Q36"),0)</f>
        <v>3.0417271973391133</v>
      </c>
      <c r="AW31" s="9" cm="1">
        <f t="array" aca="1" ref="AW31" ca="1">IFERROR(INDIRECT("'" &amp; AW$27 &amp;  "'!Q36"),0)</f>
        <v>92.04881450088179</v>
      </c>
      <c r="AX31" s="9" cm="1">
        <f t="array" aca="1" ref="AX31" ca="1">IFERROR(INDIRECT("'" &amp; AX$27 &amp;  "'!Q36"),0)</f>
        <v>1.4566666666666668</v>
      </c>
      <c r="BA31" s="8" t="s">
        <v>327</v>
      </c>
      <c r="BB31" s="73" t="s">
        <v>460</v>
      </c>
      <c r="BC31" s="6">
        <f>'Date Key'!$C$34</f>
        <v>0.54361255250803064</v>
      </c>
      <c r="BD31" s="6" t="str">
        <f>'Date Key'!$G$34</f>
        <v>Upper</v>
      </c>
      <c r="BE31" s="9">
        <f t="shared" ca="1" si="15"/>
        <v>0.1561868398591042</v>
      </c>
      <c r="BF31" s="9">
        <f t="shared" ca="1" si="15"/>
        <v>0.11158312943885582</v>
      </c>
      <c r="BG31" s="9">
        <f t="shared" ca="1" si="15"/>
        <v>0.1211142125455254</v>
      </c>
      <c r="BH31" s="9">
        <f t="shared" ca="1" si="15"/>
        <v>0.49258084599552465</v>
      </c>
      <c r="BI31" s="9">
        <f t="shared" ca="1" si="21"/>
        <v>0.33639400613642045</v>
      </c>
      <c r="BJ31" s="9">
        <f t="shared" ca="1" si="16"/>
        <v>0.68995702780475821</v>
      </c>
      <c r="BK31" s="9">
        <f t="shared" ca="1" si="17"/>
        <v>11.730818070818067</v>
      </c>
      <c r="BL31" s="9">
        <f t="shared" ca="1" si="17"/>
        <v>74.418378371392791</v>
      </c>
      <c r="BM31" s="9">
        <f t="shared" ca="1" si="17"/>
        <v>55.201184710068503</v>
      </c>
      <c r="BN31" s="9">
        <f t="shared" ca="1" si="17"/>
        <v>5.2058761025968394</v>
      </c>
      <c r="BO31" s="9">
        <f t="shared" ca="1" si="17"/>
        <v>52.642958360142089</v>
      </c>
      <c r="BP31" s="9">
        <f t="shared" ca="1" si="17"/>
        <v>46.487740583774226</v>
      </c>
    </row>
    <row r="32" spans="1:68" ht="30" customHeight="1" x14ac:dyDescent="0.35">
      <c r="A32" s="8" t="s">
        <v>471</v>
      </c>
      <c r="B32" s="73" t="s">
        <v>461</v>
      </c>
      <c r="C32" s="100">
        <f>'Date Key'!$C$37</f>
        <v>0.54361255250803064</v>
      </c>
      <c r="D32" s="6" t="str">
        <f>'Date Key'!$G$37</f>
        <v>Lower</v>
      </c>
      <c r="E32" s="9" cm="1">
        <f t="array" aca="1" ref="E32" ca="1">IFERROR(INDIRECT("'" &amp; E$27 &amp;  "'!Q39"),0)</f>
        <v>0.24656041411251869</v>
      </c>
      <c r="F32" s="9" cm="1">
        <f t="array" aca="1" ref="F32" ca="1">IFERROR(INDIRECT("'" &amp; F$27 &amp;  "'!Q39"),0)</f>
        <v>3.0404378230465195E-2</v>
      </c>
      <c r="G32" s="9" cm="1">
        <f t="array" aca="1" ref="G32" ca="1">IFERROR(INDIRECT("'" &amp; G$27 &amp;  "'!Q39"),0)</f>
        <v>1.9924497592513053</v>
      </c>
      <c r="H32" s="9" cm="1">
        <f t="array" aca="1" ref="H32" ca="1">IFERROR(INDIRECT("'" &amp; H$27 &amp;  "'!Q39"),0)</f>
        <v>2.2694145515942896</v>
      </c>
      <c r="I32" s="9">
        <f t="shared" ca="1" si="18"/>
        <v>2.022854137481771</v>
      </c>
      <c r="J32" s="9" cm="1">
        <f t="array" aca="1" ref="J32" ca="1">IFERROR(INDIRECT("'" &amp; J$27 &amp;  "'!Q39"),0)</f>
        <v>0.83289726146868992</v>
      </c>
      <c r="K32" s="9" cm="1">
        <f t="array" aca="1" ref="K32" ca="1">IFERROR(INDIRECT("'" &amp; K$27 &amp;  "'!Q39"),0)</f>
        <v>29.923809523809506</v>
      </c>
      <c r="L32" s="9" cm="1">
        <f t="array" aca="1" ref="L32" ca="1">IFERROR(INDIRECT("'" &amp; L$27 &amp;  "'!Q39"),0)</f>
        <v>115.3664458659822</v>
      </c>
      <c r="M32" s="9" cm="1">
        <f t="array" aca="1" ref="M32" ca="1">IFERROR(INDIRECT("'" &amp; M$27 &amp;  "'!Q39"),0)</f>
        <v>7.6195238095238098</v>
      </c>
      <c r="N32" s="9" cm="1">
        <f t="array" aca="1" ref="N32" ca="1">IFERROR(INDIRECT("'" &amp; N$27 &amp;  "'!Q39"),0)</f>
        <v>0.72909794923275495</v>
      </c>
      <c r="O32" s="9" cm="1">
        <f t="array" aca="1" ref="O32" ca="1">IFERROR(INDIRECT("'" &amp; O$27 &amp;  "'!Q39"),0)</f>
        <v>109.96162762810776</v>
      </c>
      <c r="P32" s="9" cm="1">
        <f t="array" aca="1" ref="P32" ca="1">IFERROR(INDIRECT("'" &amp; P$27 &amp;  "'!Q39"),0)</f>
        <v>0</v>
      </c>
      <c r="R32" s="8" t="s">
        <v>471</v>
      </c>
      <c r="S32" s="73" t="s">
        <v>461</v>
      </c>
      <c r="T32" s="100">
        <f>'Date Key'!$C$37</f>
        <v>0.54361255250803064</v>
      </c>
      <c r="U32" s="6" t="str">
        <f>'Date Key'!$G$37</f>
        <v>Lower</v>
      </c>
      <c r="V32" s="9" cm="1">
        <f t="array" aca="1" ref="V32" ca="1">IFERROR(INDIRECT("'" &amp; V$27 &amp;  "'!Q42"),0)</f>
        <v>0.33328792625891113</v>
      </c>
      <c r="W32" s="9" cm="1">
        <f t="array" aca="1" ref="W32" ca="1">IFERROR(INDIRECT("'" &amp; W$27 &amp;  "'!Q42"),0)</f>
        <v>0.16556565963680589</v>
      </c>
      <c r="X32" s="9" cm="1">
        <f t="array" aca="1" ref="X32" ca="1">IFERROR(INDIRECT("'" &amp; X$27 &amp;  "'!Q42"),0)</f>
        <v>0.90941971652688924</v>
      </c>
      <c r="Y32" s="9" cm="1">
        <f t="array" aca="1" ref="Y32" ca="1">IFERROR(INDIRECT("'" &amp; Y$27 &amp;  "'!Q42"),0)</f>
        <v>1.4082733024226064</v>
      </c>
      <c r="Z32" s="9">
        <f t="shared" ca="1" si="19"/>
        <v>1.0749853761636952</v>
      </c>
      <c r="AA32" s="9" cm="1">
        <f t="array" aca="1" ref="AA32" ca="1">IFERROR(INDIRECT("'" &amp; AA$27 &amp;  "'!Q42"),0)</f>
        <v>0.57357985929414512</v>
      </c>
      <c r="AB32" s="9" cm="1">
        <f t="array" aca="1" ref="AB32" ca="1">IFERROR(INDIRECT("'" &amp; AB$27 &amp;  "'!Q42"),0)</f>
        <v>28.749206349206332</v>
      </c>
      <c r="AC32" s="9" cm="1">
        <f t="array" aca="1" ref="AC32" ca="1">IFERROR(INDIRECT("'" &amp; AC$27 &amp;  "'!Q42"),0)</f>
        <v>127.59710840353311</v>
      </c>
      <c r="AD32" s="9" cm="1">
        <f t="array" aca="1" ref="AD32" ca="1">IFERROR(INDIRECT("'" &amp; AD$27 &amp;  "'!Q42"),0)</f>
        <v>7.1700000000000008</v>
      </c>
      <c r="AE32" s="9" cm="1">
        <f t="array" aca="1" ref="AE32" ca="1">IFERROR(INDIRECT("'" &amp; AE$27 &amp;  "'!Q42"),0)</f>
        <v>0.53983733174899096</v>
      </c>
      <c r="AF32" s="9" cm="1">
        <f t="array" aca="1" ref="AF32" ca="1">IFERROR(INDIRECT("'" &amp; AF$27 &amp;  "'!Q42"),0)</f>
        <v>98.955951714765376</v>
      </c>
      <c r="AG32" s="9" cm="1">
        <f t="array" aca="1" ref="AG32" ca="1">IFERROR(INDIRECT("'" &amp; AG$27 &amp;  "'!Q42"),0)</f>
        <v>0</v>
      </c>
      <c r="AI32" s="8" t="s">
        <v>471</v>
      </c>
      <c r="AJ32" s="73" t="s">
        <v>461</v>
      </c>
      <c r="AK32" s="100">
        <f>'Date Key'!$C$37</f>
        <v>0.54361255250803064</v>
      </c>
      <c r="AL32" s="6" t="str">
        <f>'Date Key'!$G$37</f>
        <v>Lower</v>
      </c>
      <c r="AM32" s="9" cm="1">
        <f t="array" aca="1" ref="AM32" ca="1">IFERROR(INDIRECT("'" &amp; AM$27 &amp;  "'!Q45"),0)</f>
        <v>0.20024519820187983</v>
      </c>
      <c r="AN32" s="9" cm="1">
        <f t="array" aca="1" ref="AN32" ca="1">IFERROR(INDIRECT("'" &amp; AN$27 &amp;  "'!Q45"),0)</f>
        <v>8.1262610906879681E-2</v>
      </c>
      <c r="AO32" s="9" cm="1">
        <f t="array" aca="1" ref="AO32" ca="1">IFERROR(INDIRECT("'" &amp; AO$27 &amp;  "'!Q45"),0)</f>
        <v>2.0302009629947784</v>
      </c>
      <c r="AP32" s="9" cm="1">
        <f t="array" aca="1" ref="AP32" ca="1">IFERROR(INDIRECT("'" &amp; AP$27 &amp;  "'!Q45"),0)</f>
        <v>2.3117087721035379</v>
      </c>
      <c r="AQ32" s="9">
        <f t="shared" ca="1" si="20"/>
        <v>2.1114635739016578</v>
      </c>
      <c r="AR32" s="9" cm="1">
        <f t="array" aca="1" ref="AR32" ca="1">IFERROR(INDIRECT("'" &amp; AR$27 &amp;  "'!Q45"),0)</f>
        <v>0.70614570614570615</v>
      </c>
      <c r="AS32" s="9" cm="1">
        <f t="array" aca="1" ref="AS32" ca="1">IFERROR(INDIRECT("'" &amp; AS$27 &amp;  "'!Q45"),0)</f>
        <v>32.511111111111092</v>
      </c>
      <c r="AT32" s="9" cm="1">
        <f t="array" aca="1" ref="AT32" ca="1">IFERROR(INDIRECT("'" &amp; AT$27 &amp;  "'!Q45"),0)</f>
        <v>106.5102215946434</v>
      </c>
      <c r="AU32" s="9" cm="1">
        <f t="array" aca="1" ref="AU32" ca="1">IFERROR(INDIRECT("'" &amp; AU$27 &amp;  "'!Q45"),0)</f>
        <v>7.4066666666666663</v>
      </c>
      <c r="AV32" s="9" cm="1">
        <f t="array" aca="1" ref="AV32" ca="1">IFERROR(INDIRECT("'" &amp; AV$27 &amp;  "'!Q45"),0)</f>
        <v>0.62684640757206356</v>
      </c>
      <c r="AW32" s="9" cm="1">
        <f t="array" aca="1" ref="AW32" ca="1">IFERROR(INDIRECT("'" &amp; AW$27 &amp;  "'!Q45"),0)</f>
        <v>110.83939563514269</v>
      </c>
      <c r="AX32" s="9" cm="1">
        <f t="array" aca="1" ref="AX32" ca="1">IFERROR(INDIRECT("'" &amp; AX$27 &amp;  "'!Q45"),0)</f>
        <v>0</v>
      </c>
      <c r="BA32" s="8" t="s">
        <v>471</v>
      </c>
      <c r="BB32" s="73" t="s">
        <v>461</v>
      </c>
      <c r="BC32" s="6">
        <f>'Date Key'!$C$37</f>
        <v>0.54361255250803064</v>
      </c>
      <c r="BD32" s="6" t="str">
        <f>'Date Key'!$G$37</f>
        <v>Lower</v>
      </c>
      <c r="BE32" s="9">
        <f t="shared" ca="1" si="15"/>
        <v>0.33328792625891113</v>
      </c>
      <c r="BF32" s="9">
        <f t="shared" ca="1" si="15"/>
        <v>0.18290542891934286</v>
      </c>
      <c r="BG32" s="9">
        <f t="shared" ca="1" si="15"/>
        <v>0.49534116371688447</v>
      </c>
      <c r="BH32" s="9">
        <f t="shared" ca="1" si="15"/>
        <v>1.7192371327086924</v>
      </c>
      <c r="BI32" s="9">
        <f t="shared" ca="1" si="21"/>
        <v>1.3859492064497814</v>
      </c>
      <c r="BJ32" s="9">
        <f t="shared" ca="1" si="16"/>
        <v>1.4426443156988416</v>
      </c>
      <c r="BK32" s="9">
        <f t="shared" ca="1" si="17"/>
        <v>14.727676027676019</v>
      </c>
      <c r="BL32" s="9">
        <f t="shared" ca="1" si="17"/>
        <v>80.054109757322095</v>
      </c>
      <c r="BM32" s="9">
        <f t="shared" ca="1" si="17"/>
        <v>56.840110797321699</v>
      </c>
      <c r="BN32" s="9">
        <f t="shared" ca="1" si="17"/>
        <v>3.9732519992078288</v>
      </c>
      <c r="BO32" s="9">
        <f t="shared" ca="1" si="17"/>
        <v>49.791399061168718</v>
      </c>
      <c r="BP32" s="9">
        <f t="shared" ca="1" si="17"/>
        <v>55.419697817571347</v>
      </c>
    </row>
    <row r="33" spans="1:85" ht="30" customHeight="1" x14ac:dyDescent="0.35">
      <c r="A33" s="74" t="s">
        <v>472</v>
      </c>
      <c r="B33" s="75" t="s">
        <v>535</v>
      </c>
      <c r="C33" s="146">
        <f>'Date Key'!$C$40</f>
        <v>0.21744502100321225</v>
      </c>
      <c r="D33" s="76" t="str">
        <f>'Date Key'!$G$40</f>
        <v>Upper</v>
      </c>
      <c r="E33" s="77" cm="1">
        <f t="array" aca="1" ref="E33" ca="1">IFERROR(INDIRECT("'" &amp; E$27 &amp;  "'!Q48"),0)</f>
        <v>0.10367905290991042</v>
      </c>
      <c r="F33" s="77" cm="1">
        <f t="array" aca="1" ref="F33" ca="1">IFERROR(INDIRECT("'" &amp; F$27 &amp;  "'!Q48"),0)</f>
        <v>0.14602837526221413</v>
      </c>
      <c r="G33" s="77" cm="1">
        <f t="array" aca="1" ref="G33" ca="1">IFERROR(INDIRECT("'" &amp; G$27 &amp;  "'!Q48"),0)</f>
        <v>7.5491805112138843</v>
      </c>
      <c r="H33" s="77" cm="1">
        <f t="array" aca="1" ref="H33" ca="1">IFERROR(INDIRECT("'" &amp; H$27 &amp;  "'!Q48"),0)</f>
        <v>7.7988879393860104</v>
      </c>
      <c r="I33" s="77">
        <f t="shared" ca="1" si="18"/>
        <v>7.6952088864760997</v>
      </c>
      <c r="J33" s="77" cm="1">
        <f t="array" aca="1" ref="J33" ca="1">IFERROR(INDIRECT("'" &amp; J$27 &amp;  "'!Q48"),0)</f>
        <v>1.1688179545322404</v>
      </c>
      <c r="K33" s="77" cm="1">
        <f t="array" aca="1" ref="K33" ca="1">IFERROR(INDIRECT("'" &amp; K$27 &amp;  "'!Q48"),0)</f>
        <v>31.431746031746016</v>
      </c>
      <c r="L33" s="77" cm="1">
        <f t="array" aca="1" ref="L33" ca="1">IFERROR(INDIRECT("'" &amp; L$27 &amp;  "'!Q48"),0)</f>
        <v>134.12383222023084</v>
      </c>
      <c r="M33" s="77" cm="1">
        <f t="array" aca="1" ref="M33" ca="1">IFERROR(INDIRECT("'" &amp; M$27 &amp;  "'!Q48"),0)</f>
        <v>8.043333333333333</v>
      </c>
      <c r="N33" s="77" cm="1">
        <f t="array" aca="1" ref="N33" ca="1">IFERROR(INDIRECT("'" &amp; N$27 &amp;  "'!Q48"),0)</f>
        <v>0.76863605355222975</v>
      </c>
      <c r="O33" s="77" cm="1">
        <f t="array" aca="1" ref="O33" ca="1">IFERROR(INDIRECT("'" &amp; O$27 &amp;  "'!Q48"),0)</f>
        <v>124.45747989598254</v>
      </c>
      <c r="P33" s="77" cm="1">
        <f t="array" aca="1" ref="P33" ca="1">IFERROR(INDIRECT("'" &amp; P$27 &amp;  "'!Q48"),0)</f>
        <v>0</v>
      </c>
      <c r="R33" s="74" t="s">
        <v>472</v>
      </c>
      <c r="S33" s="75" t="s">
        <v>535</v>
      </c>
      <c r="T33" s="146">
        <f>'Date Key'!$C$40</f>
        <v>0.21744502100321225</v>
      </c>
      <c r="U33" s="76" t="str">
        <f>'Date Key'!$G$40</f>
        <v>Upper</v>
      </c>
      <c r="V33" s="77" cm="1">
        <f t="array" aca="1" ref="V33" ca="1">IFERROR(INDIRECT("'" &amp; V$27 &amp;  "'!Q51"),0)</f>
        <v>0.55226972270589203</v>
      </c>
      <c r="W33" s="77" cm="1">
        <f t="array" aca="1" ref="W33" ca="1">IFERROR(INDIRECT("'" &amp; W$27 &amp;  "'!Q51"),0)</f>
        <v>0.19137091808224396</v>
      </c>
      <c r="X33" s="77" cm="1">
        <f t="array" aca="1" ref="X33" ca="1">IFERROR(INDIRECT("'" &amp; X$27 &amp;  "'!Q51"),0)</f>
        <v>0.45730016494900677</v>
      </c>
      <c r="Y33" s="77" cm="1">
        <f t="array" aca="1" ref="Y33" ca="1">IFERROR(INDIRECT("'" &amp; Y$27 &amp;  "'!Q51"),0)</f>
        <v>1.2009408057371429</v>
      </c>
      <c r="Z33" s="77">
        <f t="shared" ca="1" si="19"/>
        <v>0.64867108303125087</v>
      </c>
      <c r="AA33" s="77" cm="1">
        <f t="array" aca="1" ref="AA33" ca="1">IFERROR(INDIRECT("'" &amp; AA$27 &amp;  "'!Q51"),0)</f>
        <v>0.50976800976800973</v>
      </c>
      <c r="AB33" s="77" cm="1">
        <f t="array" aca="1" ref="AB33" ca="1">IFERROR(INDIRECT("'" &amp; AB$27 &amp;  "'!Q51"),0)</f>
        <v>32.28888888888887</v>
      </c>
      <c r="AC33" s="77" cm="1">
        <f t="array" aca="1" ref="AC33" ca="1">IFERROR(INDIRECT("'" &amp; AC$27 &amp;  "'!Q51"),0)</f>
        <v>205.23042151472893</v>
      </c>
      <c r="AD33" s="77" cm="1">
        <f t="array" aca="1" ref="AD33" ca="1">IFERROR(INDIRECT("'" &amp; AD$27 &amp;  "'!Q51"),0)</f>
        <v>7.0576190476190481</v>
      </c>
      <c r="AE33" s="77" cm="1">
        <f t="array" aca="1" ref="AE33" ca="1">IFERROR(INDIRECT("'" &amp; AE$27 &amp;  "'!Q51"),0)</f>
        <v>0.44819121695280223</v>
      </c>
      <c r="AF33" s="77" cm="1">
        <f t="array" aca="1" ref="AF33" ca="1">IFERROR(INDIRECT("'" &amp; AF$27 &amp;  "'!Q51"),0)</f>
        <v>58.145521796744504</v>
      </c>
      <c r="AG33" s="77" cm="1">
        <f t="array" aca="1" ref="AG33" ca="1">IFERROR(INDIRECT("'" &amp; AG$27 &amp;  "'!Q51"),0)</f>
        <v>0</v>
      </c>
      <c r="AI33" s="74" t="s">
        <v>472</v>
      </c>
      <c r="AJ33" s="75" t="s">
        <v>535</v>
      </c>
      <c r="AK33" s="146">
        <f>'Date Key'!$C$40</f>
        <v>0.21744502100321225</v>
      </c>
      <c r="AL33" s="76" t="str">
        <f>'Date Key'!$G$40</f>
        <v>Upper</v>
      </c>
      <c r="AM33" s="77" cm="1">
        <f t="array" aca="1" ref="AM33" ca="1">IFERROR(INDIRECT("'" &amp; AM$27 &amp;  "'!Q54"),0)</f>
        <v>9.865825347738176E-2</v>
      </c>
      <c r="AN33" s="77" cm="1">
        <f t="array" aca="1" ref="AN33" ca="1">IFERROR(INDIRECT("'" &amp; AN$27 &amp;  "'!Q54"),0)</f>
        <v>0.67526226539373957</v>
      </c>
      <c r="AO33" s="77" cm="1">
        <f t="array" aca="1" ref="AO33" ca="1">IFERROR(INDIRECT("'" &amp; AO$27 &amp;  "'!Q54"),0)</f>
        <v>3.3193966597533602</v>
      </c>
      <c r="AP33" s="77" cm="1">
        <f t="array" aca="1" ref="AP33" ca="1">IFERROR(INDIRECT("'" &amp; AP$27 &amp;  "'!Q54"),0)</f>
        <v>4.0933171786244813</v>
      </c>
      <c r="AQ33" s="77">
        <f t="shared" ca="1" si="20"/>
        <v>3.9946589251470996</v>
      </c>
      <c r="AR33" s="77" cm="1">
        <f t="array" aca="1" ref="AR33" ca="1">IFERROR(INDIRECT("'" &amp; AR$27 &amp;  "'!Q54"),0)</f>
        <v>0.89234839234839247</v>
      </c>
      <c r="AS33" s="77" cm="1">
        <f t="array" aca="1" ref="AS33" ca="1">IFERROR(INDIRECT("'" &amp; AS$27 &amp;  "'!Q54"),0)</f>
        <v>32.399999999999984</v>
      </c>
      <c r="AT33" s="77" cm="1">
        <f t="array" aca="1" ref="AT33" ca="1">IFERROR(INDIRECT("'" &amp; AT$27 &amp;  "'!Q54"),0)</f>
        <v>156.18042791955835</v>
      </c>
      <c r="AU33" s="77" cm="1">
        <f t="array" aca="1" ref="AU33" ca="1">IFERROR(INDIRECT("'" &amp; AU$27 &amp;  "'!Q54"),0)</f>
        <v>7.1333333333333329</v>
      </c>
      <c r="AV33" s="77" cm="1">
        <f t="array" aca="1" ref="AV33" ca="1">IFERROR(INDIRECT("'" &amp; AV$27 &amp;  "'!Q54"),0)</f>
        <v>0.62865506973214336</v>
      </c>
      <c r="AW33" s="77" cm="1">
        <f t="array" aca="1" ref="AW33" ca="1">IFERROR(INDIRECT("'" &amp; AW$27 &amp;  "'!Q54"),0)</f>
        <v>97.540686135899705</v>
      </c>
      <c r="AX33" s="77" cm="1">
        <f t="array" aca="1" ref="AX33" ca="1">IFERROR(INDIRECT("'" &amp; AX$27 &amp;  "'!Q54"),0)</f>
        <v>0</v>
      </c>
      <c r="BA33" s="74" t="s">
        <v>472</v>
      </c>
      <c r="BB33" s="75" t="s">
        <v>535</v>
      </c>
      <c r="BC33" s="76">
        <f>'Date Key'!$C$40</f>
        <v>0.21744502100321225</v>
      </c>
      <c r="BD33" s="76" t="str">
        <f>'Date Key'!$G$40</f>
        <v>Upper</v>
      </c>
      <c r="BE33" s="9">
        <f t="shared" ca="1" si="15"/>
        <v>0.55226972270589203</v>
      </c>
      <c r="BF33" s="9">
        <f t="shared" ca="1" si="15"/>
        <v>0.14501458577981285</v>
      </c>
      <c r="BG33" s="9">
        <f t="shared" ca="1" si="15"/>
        <v>0.5662812151713732</v>
      </c>
      <c r="BH33" s="9">
        <f t="shared" ca="1" si="15"/>
        <v>2.2601687327452513</v>
      </c>
      <c r="BI33" s="77">
        <f t="shared" ca="1" si="21"/>
        <v>1.7078990100393594</v>
      </c>
      <c r="BJ33" s="9">
        <f t="shared" ca="1" si="16"/>
        <v>2.3015425941962455</v>
      </c>
      <c r="BK33" s="9">
        <f t="shared" ca="1" si="17"/>
        <v>16.590618640618633</v>
      </c>
      <c r="BL33" s="9">
        <f t="shared" ca="1" si="17"/>
        <v>118.81521075736445</v>
      </c>
      <c r="BM33" s="9">
        <f t="shared" ca="1" si="17"/>
        <v>81.619023483588705</v>
      </c>
      <c r="BN33" s="9">
        <f t="shared" ca="1" si="17"/>
        <v>3.7907622751430674</v>
      </c>
      <c r="BO33" s="9">
        <f t="shared" ca="1" si="17"/>
        <v>29.387088433238322</v>
      </c>
      <c r="BP33" s="9">
        <f t="shared" ca="1" si="17"/>
        <v>48.770343067949852</v>
      </c>
    </row>
    <row r="34" spans="1:85" ht="30" customHeight="1" x14ac:dyDescent="0.35">
      <c r="A34" s="4"/>
      <c r="B34" s="11"/>
      <c r="C34" s="4"/>
      <c r="D34" t="s">
        <v>340</v>
      </c>
      <c r="E34" s="1">
        <f ca="1">AVERAGE(E28:E33)</f>
        <v>0.17865358791815508</v>
      </c>
      <c r="F34" s="1">
        <f t="shared" ref="F34:H34" ca="1" si="22">AVERAGE(F28:F33)</f>
        <v>6.1739658230544482E-2</v>
      </c>
      <c r="G34" s="1">
        <f t="shared" ca="1" si="22"/>
        <v>2.5508854404945485</v>
      </c>
      <c r="H34" s="1">
        <f t="shared" ca="1" si="22"/>
        <v>2.8379435150125976</v>
      </c>
      <c r="I34" s="1">
        <f t="shared" ref="I34:P34" ca="1" si="23">AVERAGE(I28:I33)</f>
        <v>2.6592899270944419</v>
      </c>
      <c r="J34" s="1">
        <f t="shared" ca="1" si="23"/>
        <v>1.0046460065507685</v>
      </c>
      <c r="K34" s="1">
        <f t="shared" ca="1" si="23"/>
        <v>32.552116402116383</v>
      </c>
      <c r="L34" s="1">
        <f t="shared" ca="1" si="23"/>
        <v>123.45768225612893</v>
      </c>
      <c r="M34" s="1">
        <f t="shared" ca="1" si="23"/>
        <v>7.8094444444444449</v>
      </c>
      <c r="N34" s="1">
        <f t="shared" ca="1" si="23"/>
        <v>1.7700740340272729</v>
      </c>
      <c r="O34" s="1">
        <f t="shared" ca="1" si="23"/>
        <v>114.96545746406252</v>
      </c>
      <c r="P34" s="1">
        <f t="shared" ca="1" si="23"/>
        <v>1.655793650793651</v>
      </c>
      <c r="U34" t="s">
        <v>340</v>
      </c>
      <c r="V34" s="1">
        <f ca="1">AVERAGE(V28:V33)</f>
        <v>0.30080320738070782</v>
      </c>
      <c r="W34" s="1">
        <f t="shared" ref="W34:Y34" ca="1" si="24">AVERAGE(W28:W33)</f>
        <v>0.10909281182719494</v>
      </c>
      <c r="X34" s="1">
        <f t="shared" ca="1" si="24"/>
        <v>0.29587050253757663</v>
      </c>
      <c r="Y34" s="1">
        <f t="shared" ca="1" si="24"/>
        <v>0.70576652174547938</v>
      </c>
      <c r="Z34" s="1">
        <f t="shared" ref="Z34:AG34" ca="1" si="25">AVERAGE(Z28:Z33)</f>
        <v>0.40496331436477168</v>
      </c>
      <c r="AA34" s="1">
        <f t="shared" ca="1" si="25"/>
        <v>0.47959125530554103</v>
      </c>
      <c r="AB34" s="1">
        <f t="shared" ca="1" si="25"/>
        <v>27.608465608465593</v>
      </c>
      <c r="AC34" s="1">
        <f t="shared" ca="1" si="25"/>
        <v>152.80061744796836</v>
      </c>
      <c r="AD34" s="1">
        <f t="shared" ca="1" si="25"/>
        <v>7.1967460317460317</v>
      </c>
      <c r="AE34" s="1">
        <f t="shared" ca="1" si="25"/>
        <v>1.2365920402081818</v>
      </c>
      <c r="AF34" s="1">
        <f t="shared" ca="1" si="25"/>
        <v>86.431703204765213</v>
      </c>
      <c r="AG34" s="1">
        <f t="shared" ca="1" si="25"/>
        <v>0.261031746031746</v>
      </c>
      <c r="AL34" t="s">
        <v>340</v>
      </c>
      <c r="AM34" s="1">
        <f ca="1">AVERAGE(AM28:AM33)</f>
        <v>0.13061293947890626</v>
      </c>
      <c r="AN34" s="1">
        <f t="shared" ref="AN34:AP34" ca="1" si="26">AVERAGE(AN28:AN33)</f>
        <v>0.22305705100918552</v>
      </c>
      <c r="AO34" s="1">
        <f t="shared" ca="1" si="26"/>
        <v>1.2778452051944826</v>
      </c>
      <c r="AP34" s="1">
        <f t="shared" ca="1" si="26"/>
        <v>1.6315151956825744</v>
      </c>
      <c r="AQ34" s="1">
        <f t="shared" ref="AQ34:AX34" ca="1" si="27">AVERAGE(AQ28:AQ33)</f>
        <v>1.500902256203668</v>
      </c>
      <c r="AR34" s="1">
        <f t="shared" ca="1" si="27"/>
        <v>0.69908076050933199</v>
      </c>
      <c r="AS34" s="1">
        <f t="shared" ca="1" si="27"/>
        <v>33.521693121693104</v>
      </c>
      <c r="AT34" s="1">
        <f t="shared" ca="1" si="27"/>
        <v>124.10297542461012</v>
      </c>
      <c r="AU34" s="1">
        <f t="shared" ca="1" si="27"/>
        <v>7.2508333333333335</v>
      </c>
      <c r="AV34" s="1">
        <f t="shared" ca="1" si="27"/>
        <v>1.2924000807191482</v>
      </c>
      <c r="AW34" s="1">
        <f t="shared" ca="1" si="27"/>
        <v>102.48151308303481</v>
      </c>
      <c r="AX34" s="1">
        <f t="shared" ca="1" si="27"/>
        <v>0.34936507936507938</v>
      </c>
      <c r="BI34" s="1"/>
    </row>
    <row r="35" spans="1:85" ht="30" customHeight="1" x14ac:dyDescent="0.35">
      <c r="A35" s="4"/>
      <c r="B35" s="4"/>
      <c r="C35" s="4"/>
      <c r="D35" s="4"/>
      <c r="E35" s="4"/>
      <c r="F35" s="4"/>
      <c r="G35" s="4"/>
      <c r="H35" s="4"/>
      <c r="I35" s="4"/>
      <c r="J35" s="4"/>
      <c r="K35" s="4"/>
      <c r="R35" s="78" t="s">
        <v>536</v>
      </c>
    </row>
    <row r="36" spans="1:85" ht="30" customHeight="1" x14ac:dyDescent="0.35">
      <c r="A36" s="175" t="s">
        <v>532</v>
      </c>
      <c r="B36" s="176"/>
      <c r="C36" s="176"/>
      <c r="D36" s="176"/>
      <c r="E36" s="176"/>
      <c r="F36" s="176"/>
      <c r="G36" s="176"/>
      <c r="H36" s="176"/>
      <c r="I36" s="176"/>
      <c r="J36" s="176"/>
      <c r="K36" s="176"/>
      <c r="L36" s="176"/>
      <c r="M36" s="176"/>
      <c r="N36" s="176"/>
      <c r="O36" s="176"/>
      <c r="P36" s="177"/>
      <c r="R36" s="158" t="s">
        <v>534</v>
      </c>
      <c r="S36" s="159"/>
      <c r="T36" s="159"/>
      <c r="U36" s="159"/>
      <c r="V36" s="159"/>
      <c r="W36" s="159"/>
      <c r="X36" s="159"/>
      <c r="Y36" s="159"/>
      <c r="Z36" s="159"/>
      <c r="AA36" s="159"/>
      <c r="AB36" s="159"/>
      <c r="AC36" s="159"/>
      <c r="AD36" s="159"/>
      <c r="AE36" s="159"/>
      <c r="AF36" s="159"/>
      <c r="AG36" s="160"/>
      <c r="AI36" s="158" t="s">
        <v>715</v>
      </c>
      <c r="AJ36" s="159"/>
      <c r="AK36" s="159"/>
      <c r="AL36" s="159"/>
      <c r="AM36" s="159"/>
      <c r="AN36" s="159"/>
      <c r="AO36" s="159"/>
      <c r="AP36" s="159"/>
      <c r="AQ36" s="159"/>
      <c r="AR36" s="159"/>
      <c r="AS36" s="159"/>
      <c r="AT36" s="159"/>
      <c r="AU36" s="159"/>
      <c r="AV36" s="159"/>
      <c r="AW36" s="159"/>
      <c r="AX36" s="160"/>
      <c r="BG36" s="161" t="s">
        <v>332</v>
      </c>
      <c r="BH36" s="161"/>
      <c r="BI36" s="161"/>
      <c r="BN36" s="161" t="s">
        <v>333</v>
      </c>
      <c r="BO36" s="161"/>
      <c r="BP36" s="161"/>
      <c r="BQ36" s="161"/>
      <c r="BU36" s="161" t="s">
        <v>334</v>
      </c>
      <c r="BV36" s="161"/>
      <c r="BW36" s="161"/>
      <c r="BX36" s="161"/>
      <c r="BY36" s="161"/>
      <c r="CC36" s="162" t="s">
        <v>335</v>
      </c>
      <c r="CD36" s="162"/>
      <c r="CE36" s="162"/>
      <c r="CF36" s="162"/>
      <c r="CG36" s="162"/>
    </row>
    <row r="37" spans="1:85" ht="30" customHeight="1" x14ac:dyDescent="0.35">
      <c r="A37" s="5" t="s">
        <v>317</v>
      </c>
      <c r="B37" s="5" t="s">
        <v>453</v>
      </c>
      <c r="C37" s="5" t="s">
        <v>11</v>
      </c>
      <c r="D37" s="5" t="s">
        <v>318</v>
      </c>
      <c r="E37" s="7" t="s">
        <v>17</v>
      </c>
      <c r="F37" s="7" t="s">
        <v>18</v>
      </c>
      <c r="G37" s="7" t="s">
        <v>19</v>
      </c>
      <c r="H37" s="7" t="s">
        <v>319</v>
      </c>
      <c r="I37" s="156" t="s">
        <v>719</v>
      </c>
      <c r="J37" s="7" t="s">
        <v>479</v>
      </c>
      <c r="K37" s="7" t="s">
        <v>321</v>
      </c>
      <c r="L37" s="7" t="s">
        <v>531</v>
      </c>
      <c r="M37" s="7" t="s">
        <v>322</v>
      </c>
      <c r="N37" s="7" t="s">
        <v>20</v>
      </c>
      <c r="O37" s="7" t="s">
        <v>21</v>
      </c>
      <c r="P37" s="7" t="s">
        <v>23</v>
      </c>
      <c r="R37" s="5" t="s">
        <v>317</v>
      </c>
      <c r="S37" s="5" t="s">
        <v>453</v>
      </c>
      <c r="T37" s="5" t="s">
        <v>11</v>
      </c>
      <c r="U37" s="5" t="s">
        <v>318</v>
      </c>
      <c r="V37" s="7" t="s">
        <v>17</v>
      </c>
      <c r="W37" s="7" t="s">
        <v>18</v>
      </c>
      <c r="X37" s="7" t="s">
        <v>19</v>
      </c>
      <c r="Y37" s="7" t="s">
        <v>319</v>
      </c>
      <c r="Z37" s="156" t="s">
        <v>719</v>
      </c>
      <c r="AA37" s="7" t="s">
        <v>479</v>
      </c>
      <c r="AB37" s="7" t="s">
        <v>321</v>
      </c>
      <c r="AC37" s="7" t="s">
        <v>531</v>
      </c>
      <c r="AD37" s="7" t="s">
        <v>322</v>
      </c>
      <c r="AE37" s="7" t="s">
        <v>20</v>
      </c>
      <c r="AF37" s="7" t="s">
        <v>21</v>
      </c>
      <c r="AG37" s="7" t="s">
        <v>23</v>
      </c>
      <c r="AI37" s="5" t="s">
        <v>317</v>
      </c>
      <c r="AJ37" s="5" t="s">
        <v>453</v>
      </c>
      <c r="AK37" s="5" t="s">
        <v>11</v>
      </c>
      <c r="AL37" s="5" t="s">
        <v>318</v>
      </c>
      <c r="AM37" s="7" t="s">
        <v>17</v>
      </c>
      <c r="AN37" s="7" t="s">
        <v>18</v>
      </c>
      <c r="AO37" s="7" t="s">
        <v>19</v>
      </c>
      <c r="AP37" s="7" t="s">
        <v>319</v>
      </c>
      <c r="AQ37" s="156" t="s">
        <v>719</v>
      </c>
      <c r="AR37" s="7" t="s">
        <v>479</v>
      </c>
      <c r="AS37" s="7" t="s">
        <v>321</v>
      </c>
      <c r="AT37" s="7" t="s">
        <v>531</v>
      </c>
      <c r="AU37" s="7" t="s">
        <v>322</v>
      </c>
      <c r="AV37" s="7" t="s">
        <v>20</v>
      </c>
      <c r="AW37" s="7" t="s">
        <v>21</v>
      </c>
      <c r="AX37" s="7" t="s">
        <v>23</v>
      </c>
      <c r="BG37" s="5" t="s">
        <v>336</v>
      </c>
      <c r="BH37" s="7" t="s">
        <v>319</v>
      </c>
      <c r="BI37" s="7" t="s">
        <v>320</v>
      </c>
      <c r="BN37" s="5" t="s">
        <v>317</v>
      </c>
      <c r="BO37" s="5" t="s">
        <v>11</v>
      </c>
      <c r="BP37" s="7" t="s">
        <v>319</v>
      </c>
      <c r="BQ37" s="7" t="s">
        <v>320</v>
      </c>
      <c r="BU37" s="5" t="s">
        <v>317</v>
      </c>
      <c r="BV37" s="5" t="s">
        <v>11</v>
      </c>
      <c r="BW37" s="5" t="s">
        <v>318</v>
      </c>
      <c r="BX37" s="7" t="s">
        <v>319</v>
      </c>
      <c r="BY37" s="7" t="s">
        <v>320</v>
      </c>
      <c r="CC37" s="5" t="s">
        <v>317</v>
      </c>
      <c r="CD37" s="5" t="s">
        <v>11</v>
      </c>
      <c r="CE37" s="5" t="s">
        <v>337</v>
      </c>
      <c r="CF37" s="7" t="s">
        <v>319</v>
      </c>
      <c r="CG37" s="7" t="s">
        <v>320</v>
      </c>
    </row>
    <row r="38" spans="1:85" ht="30" customHeight="1" x14ac:dyDescent="0.35">
      <c r="A38" s="8" t="s">
        <v>338</v>
      </c>
      <c r="B38" s="73" t="str">
        <f>'Date Key'!$G57</f>
        <v>Low HLR, Lower Outlet Height, No Plants</v>
      </c>
      <c r="C38" s="100">
        <f>'Date Key'!$C$25</f>
        <v>0.10872251050160613</v>
      </c>
      <c r="D38" s="6" t="str">
        <f>'Date Key'!$G$25</f>
        <v>Lower</v>
      </c>
      <c r="E38" s="9" cm="1">
        <f t="array" aca="1" ref="E38" ca="1">IFERROR(INDIRECT("'" &amp; E$37 &amp;  "'!S6"),0)</f>
        <v>-76.538062905852755</v>
      </c>
      <c r="F38" s="9" cm="1">
        <f t="array" aca="1" ref="F38" ca="1">IFERROR(INDIRECT("'" &amp; F$37 &amp;  "'!S6"),0)</f>
        <v>3.2773695602642854</v>
      </c>
      <c r="G38" s="9" cm="1">
        <f t="array" aca="1" ref="G38" ca="1">IFERROR(INDIRECT("'" &amp; G$37 &amp;  "'!S6"),0)</f>
        <v>96.067923859441009</v>
      </c>
      <c r="H38" s="9" cm="1">
        <f t="array" aca="1" ref="H38" ca="1">IFERROR(INDIRECT("'" &amp; H$37 &amp;  "'!S6"),0)</f>
        <v>79.488765746499212</v>
      </c>
      <c r="I38" s="9">
        <f ca="1">(I28-Z28)/I28*100</f>
        <v>94.666686101226333</v>
      </c>
      <c r="J38" s="9" cm="1">
        <f t="array" aca="1" ref="J38" ca="1">IFERROR(INDIRECT("'" &amp; J$37 &amp;  "'!S6"),0)</f>
        <v>82.658824386304872</v>
      </c>
      <c r="K38" s="9" cm="1">
        <f t="array" aca="1" ref="K38" ca="1">IFERROR(INDIRECT("'" &amp; K$37 &amp;  "'!S6"),0)</f>
        <v>10.312587980035071</v>
      </c>
      <c r="L38" s="9" cm="1">
        <f t="array" aca="1" ref="L38" ca="1">IFERROR(INDIRECT("'" &amp; L$37 &amp;  "'!S6"),0)</f>
        <v>-32.670382437630884</v>
      </c>
      <c r="M38" s="9" cm="1">
        <f t="array" aca="1" ref="M38" ca="1">IFERROR(INDIRECT("'" &amp; M$37 &amp;  "'!S6"),0)</f>
        <v>9.6508252326291792</v>
      </c>
      <c r="N38" s="9" cm="1">
        <f t="array" aca="1" ref="N38" ca="1">IFERROR(INDIRECT("'" &amp; N$37 &amp;  "'!S6"),0)</f>
        <v>39.6978422650864</v>
      </c>
      <c r="O38" s="9" cm="1">
        <f t="array" aca="1" ref="O38" ca="1">IFERROR(INDIRECT("'" &amp; O$37 &amp;  "'!S6"),0)</f>
        <v>42.22040119566681</v>
      </c>
      <c r="P38" s="9" cm="1">
        <f t="array" aca="1" ref="P38" ca="1">IFERROR(INDIRECT("'" &amp; P$37 &amp;  "'!S6"),0)</f>
        <v>0</v>
      </c>
      <c r="R38" s="8" t="s">
        <v>338</v>
      </c>
      <c r="S38" s="73" t="s">
        <v>457</v>
      </c>
      <c r="T38" s="100">
        <f>'Date Key'!$C$25</f>
        <v>0.10872251050160613</v>
      </c>
      <c r="U38" s="6" t="str">
        <f>'Date Key'!$G$25</f>
        <v>Lower</v>
      </c>
      <c r="V38" s="9" cm="1">
        <f t="array" aca="1" ref="V38" ca="1">IFERROR(INDIRECT("'" &amp; V$37 &amp;  "'!S9"),0)</f>
        <v>23.233214177436526</v>
      </c>
      <c r="W38" s="9" cm="1">
        <f t="array" aca="1" ref="W38" ca="1">IFERROR(INDIRECT("'" &amp; W$37 &amp;  "'!S9"),0)</f>
        <v>-221.78137104123948</v>
      </c>
      <c r="X38" s="9" cm="1">
        <f t="array" aca="1" ref="X38" ca="1">IFERROR(INDIRECT("'" &amp; X$37 &amp;  "'!S9"),0)</f>
        <v>69.264075970974758</v>
      </c>
      <c r="Y38" s="9" cm="1">
        <f t="array" aca="1" ref="Y38" ca="1">IFERROR(INDIRECT("'" &amp; Y$37 &amp;  "'!S9"),0)</f>
        <v>75.573921303994183</v>
      </c>
      <c r="Z38" s="9">
        <f ca="1">(I28-AQ28)/I28*100</f>
        <v>58.53384650694727</v>
      </c>
      <c r="AA38" s="9" cm="1">
        <f t="array" aca="1" ref="AA38" ca="1">IFERROR(INDIRECT("'" &amp; AA$37 &amp;  "'!S9"),0)</f>
        <v>19.120812830576156</v>
      </c>
      <c r="AB38" s="9" cm="1">
        <f t="array" aca="1" ref="AB38" ca="1">IFERROR(INDIRECT("'" &amp; AB$37 &amp;  "'!S9"),0)</f>
        <v>-108.13319051942339</v>
      </c>
      <c r="AC38" s="9" cm="1">
        <f t="array" aca="1" ref="AC38" ca="1">IFERROR(INDIRECT("'" &amp; AC$37 &amp;  "'!S9"),0)</f>
        <v>-30.698862442085417</v>
      </c>
      <c r="AD38" s="9" cm="1">
        <f t="array" aca="1" ref="AD38" ca="1">IFERROR(INDIRECT("'" &amp; AD$37 &amp;  "'!S9"),0)</f>
        <v>11.074378876172588</v>
      </c>
      <c r="AE38" s="9" cm="1">
        <f t="array" aca="1" ref="AE38" ca="1">IFERROR(INDIRECT("'" &amp; AE$37 &amp;  "'!S9"),0)</f>
        <v>15.531085654018691</v>
      </c>
      <c r="AF38" s="9" cm="1">
        <f t="array" aca="1" ref="AF38" ca="1">IFERROR(INDIRECT("'" &amp; AF$37 &amp;  "'!S9"),0)</f>
        <v>47.611071372131128</v>
      </c>
      <c r="AG38" s="9" cm="1">
        <f t="array" aca="1" ref="AG38" ca="1">IFERROR(INDIRECT("'" &amp; AG$37 &amp;  "'!S9"),0)</f>
        <v>0</v>
      </c>
      <c r="AI38" s="8" t="s">
        <v>338</v>
      </c>
      <c r="AJ38" s="73" t="s">
        <v>457</v>
      </c>
      <c r="AK38" s="100">
        <f>'Date Key'!$C$25</f>
        <v>0.10872251050160613</v>
      </c>
      <c r="AL38" s="6" t="str">
        <f>'Date Key'!$G$25</f>
        <v>Lower</v>
      </c>
      <c r="AM38" s="9" cm="1">
        <f t="array" aca="1" ref="AM38" ca="1">IFERROR(INDIRECT("'" &amp; AM$37 &amp;  "'!V3"),0)</f>
        <v>-9.3771816096539311</v>
      </c>
      <c r="AN38" s="9" cm="1">
        <f t="array" aca="1" ref="AN38" ca="1">IFERROR(INDIRECT("'" &amp; AN$37 &amp;  "'!V3"),0)</f>
        <v>-64.583333333333343</v>
      </c>
      <c r="AO38" s="9" cm="1">
        <f t="array" aca="1" ref="AO38" ca="1">IFERROR(INDIRECT("'" &amp; AO$37 &amp;  "'!V3"),0)</f>
        <v>86.519328005219378</v>
      </c>
      <c r="AP38" s="9" cm="1">
        <f t="array" aca="1" ref="AP38" ca="1">IFERROR(INDIRECT("'" &amp; AP$37 &amp;  "'!V3"),0)</f>
        <v>74.188807335578403</v>
      </c>
      <c r="AQ38" s="9">
        <f ca="1">AVERAGE(I38,Z38)</f>
        <v>76.600266304086801</v>
      </c>
      <c r="AR38" s="9" cm="1">
        <f t="array" aca="1" ref="AR38" ca="1">IFERROR(INDIRECT("'" &amp; AR$37 &amp;  "'!V3"),0)</f>
        <v>62.151794616889013</v>
      </c>
      <c r="AS38" s="9" cm="1">
        <f t="array" aca="1" ref="AS38" ca="1">IFERROR(INDIRECT("'" &amp; AS$37 &amp;  "'!V3"),0)</f>
        <v>-60.337407471165392</v>
      </c>
      <c r="AT38" s="9" cm="1">
        <f t="array" aca="1" ref="AT38" ca="1">IFERROR(INDIRECT("'" &amp; AT$37 &amp;  "'!V3"),0)</f>
        <v>-42.572397356296086</v>
      </c>
      <c r="AU38" s="9" cm="1">
        <f t="array" aca="1" ref="AU38" ca="1">IFERROR(INDIRECT("'" &amp; AU$37 &amp;  "'!V3"),0)</f>
        <v>10.527047054464617</v>
      </c>
      <c r="AV38" s="9" cm="1">
        <f t="array" aca="1" ref="AV38" ca="1">IFERROR(INDIRECT("'" &amp; AV$37 &amp;  "'!V3"),0)</f>
        <v>32.392776523702032</v>
      </c>
      <c r="AW38" s="9" cm="1">
        <f t="array" aca="1" ref="AW38" ca="1">IFERROR(INDIRECT("'" &amp; AW$37 &amp;  "'!V3"),0)</f>
        <v>60.601574842329164</v>
      </c>
      <c r="AX38" s="9" cm="1">
        <f t="array" aca="1" ref="AX38" ca="1">IFERROR(INDIRECT("'" &amp; AX$37 &amp;  "'!V3"),0)</f>
        <v>0</v>
      </c>
      <c r="BG38" s="6" t="s">
        <v>8</v>
      </c>
      <c r="BH38" s="16" t="e">
        <f>BH43</f>
        <v>#REF!</v>
      </c>
      <c r="BI38" s="16" t="e">
        <f>BI43</f>
        <v>#REF!</v>
      </c>
      <c r="BN38" s="8" t="s">
        <v>338</v>
      </c>
      <c r="BO38" s="6">
        <v>0.109</v>
      </c>
      <c r="BP38" s="16" t="e">
        <f>AVERAGE(#REF!,#REF!)</f>
        <v>#REF!</v>
      </c>
      <c r="BQ38" s="16" t="e">
        <f>AVERAGE(#REF!,#REF!)</f>
        <v>#REF!</v>
      </c>
      <c r="BU38" s="8" t="s">
        <v>326</v>
      </c>
      <c r="BV38" s="6">
        <v>0.54500000000000004</v>
      </c>
      <c r="BW38" s="6" t="s">
        <v>324</v>
      </c>
      <c r="BX38" s="16" t="e">
        <f>AVERAGE(#REF!,#REF!)</f>
        <v>#REF!</v>
      </c>
      <c r="BY38" s="16" t="e">
        <f>AVERAGE(#REF!,#REF!)</f>
        <v>#REF!</v>
      </c>
      <c r="CC38" s="8" t="s">
        <v>326</v>
      </c>
      <c r="CD38" s="6">
        <v>0.54500000000000004</v>
      </c>
      <c r="CE38" s="6" t="s">
        <v>15</v>
      </c>
      <c r="CF38" s="16" t="e">
        <f>AVERAGE(#REF!,#REF!)</f>
        <v>#REF!</v>
      </c>
      <c r="CG38" s="16" t="e">
        <f>AVERAGE(#REF!,#REF!)</f>
        <v>#REF!</v>
      </c>
    </row>
    <row r="39" spans="1:85" ht="30" customHeight="1" x14ac:dyDescent="0.35">
      <c r="A39" s="8" t="s">
        <v>325</v>
      </c>
      <c r="B39" s="73" t="str">
        <f>'Date Key'!$G58</f>
        <v>Medium HLR, Lower Outlet Height, No Plants</v>
      </c>
      <c r="C39" s="100">
        <f>'Date Key'!$C$28</f>
        <v>0.21744502100321225</v>
      </c>
      <c r="D39" s="6" t="str">
        <f>'Date Key'!$G$28</f>
        <v>Lower</v>
      </c>
      <c r="E39" s="9" cm="1">
        <f t="array" aca="1" ref="E39" ca="1">IFERROR(INDIRECT("'" &amp; E$37 &amp;  "'!S15"),0)</f>
        <v>-80.53470484663147</v>
      </c>
      <c r="F39" s="9" cm="1">
        <f t="array" aca="1" ref="F39" ca="1">IFERROR(INDIRECT("'" &amp; F$37 &amp;  "'!S15"),0)</f>
        <v>38.560758082497209</v>
      </c>
      <c r="G39" s="9" cm="1">
        <f t="array" aca="1" ref="G39" ca="1">IFERROR(INDIRECT("'" &amp; G$37 &amp;  "'!S15"),0)</f>
        <v>96.853030751606312</v>
      </c>
      <c r="H39" s="9" cm="1">
        <f t="array" aca="1" ref="H39" ca="1">IFERROR(INDIRECT("'" &amp; H$37 &amp;  "'!S15"),0)</f>
        <v>85.765335958036317</v>
      </c>
      <c r="I39" s="9">
        <f t="shared" ref="I39:I43" ca="1" si="28">(I29-Z29)/I29*100</f>
        <v>95.33735279245434</v>
      </c>
      <c r="J39" s="9" cm="1">
        <f t="array" aca="1" ref="J39" ca="1">IFERROR(INDIRECT("'" &amp; J$37 &amp;  "'!S15"),0)</f>
        <v>57.034518209254259</v>
      </c>
      <c r="K39" s="9" cm="1">
        <f t="array" aca="1" ref="K39" ca="1">IFERROR(INDIRECT("'" &amp; K$37 &amp;  "'!S15"),0)</f>
        <v>23.457658317224631</v>
      </c>
      <c r="L39" s="9" cm="1">
        <f t="array" aca="1" ref="L39" ca="1">IFERROR(INDIRECT("'" &amp; L$37 &amp;  "'!S15"),0)</f>
        <v>-16.397130789180242</v>
      </c>
      <c r="M39" s="9" cm="1">
        <f t="array" aca="1" ref="M39" ca="1">IFERROR(INDIRECT("'" &amp; M$37 &amp;  "'!S15"),0)</f>
        <v>6.3567310097675174</v>
      </c>
      <c r="N39" s="9" cm="1">
        <f t="array" aca="1" ref="N39" ca="1">IFERROR(INDIRECT("'" &amp; N$37 &amp;  "'!S15"),0)</f>
        <v>41.339416690606754</v>
      </c>
      <c r="O39" s="9" cm="1">
        <f t="array" aca="1" ref="O39" ca="1">IFERROR(INDIRECT("'" &amp; O$37 &amp;  "'!S15"),0)</f>
        <v>15.435702793969446</v>
      </c>
      <c r="P39" s="9" cm="1">
        <f t="array" aca="1" ref="P39" ca="1">IFERROR(INDIRECT("'" &amp; P$37 &amp;  "'!S15"),0)</f>
        <v>0</v>
      </c>
      <c r="R39" s="8" t="s">
        <v>325</v>
      </c>
      <c r="S39" s="73" t="s">
        <v>458</v>
      </c>
      <c r="T39" s="100">
        <f>'Date Key'!$C$28</f>
        <v>0.21744502100321225</v>
      </c>
      <c r="U39" s="6" t="str">
        <f>'Date Key'!$G$28</f>
        <v>Lower</v>
      </c>
      <c r="V39" s="9" cm="1">
        <f t="array" aca="1" ref="V39" ca="1">IFERROR(INDIRECT("'" &amp; V$37 &amp;  "'!S18"),0)</f>
        <v>53.753127606338616</v>
      </c>
      <c r="W39" s="9" cm="1">
        <f t="array" aca="1" ref="W39" ca="1">IFERROR(INDIRECT("'" &amp; W$37 &amp;  "'!S18"),0)</f>
        <v>-516.2396878483836</v>
      </c>
      <c r="X39" s="9" cm="1">
        <f t="array" aca="1" ref="X39" ca="1">IFERROR(INDIRECT("'" &amp; X$37 &amp;  "'!S18"),0)</f>
        <v>71.351177940621071</v>
      </c>
      <c r="Y39" s="9" cm="1">
        <f t="array" aca="1" ref="Y39" ca="1">IFERROR(INDIRECT("'" &amp; Y$37 &amp;  "'!S18"),0)</f>
        <v>58.903209820643305</v>
      </c>
      <c r="Z39" s="9">
        <f t="shared" ref="Z39:Z43" ca="1" si="29">(I29-AQ29)/I29*100</f>
        <v>46.963619744774093</v>
      </c>
      <c r="AA39" s="9" cm="1">
        <f t="array" aca="1" ref="AA39" ca="1">IFERROR(INDIRECT("'" &amp; AA$37 &amp;  "'!S18"),0)</f>
        <v>-3.7248886546843352</v>
      </c>
      <c r="AB39" s="9" cm="1">
        <f t="array" aca="1" ref="AB39" ca="1">IFERROR(INDIRECT("'" &amp; AB$37 &amp;  "'!S18"),0)</f>
        <v>-2.2957368355006715</v>
      </c>
      <c r="AC39" s="9" cm="1">
        <f t="array" aca="1" ref="AC39" ca="1">IFERROR(INDIRECT("'" &amp; AC$37 &amp;  "'!S18"),0)</f>
        <v>-20.506448528656435</v>
      </c>
      <c r="AD39" s="9" cm="1">
        <f t="array" aca="1" ref="AD39" ca="1">IFERROR(INDIRECT("'" &amp; AD$37 &amp;  "'!S18"),0)</f>
        <v>6.1520958461087742</v>
      </c>
      <c r="AE39" s="9" cm="1">
        <f t="array" aca="1" ref="AE39" ca="1">IFERROR(INDIRECT("'" &amp; AE$37 &amp;  "'!S18"),0)</f>
        <v>19.865722039429262</v>
      </c>
      <c r="AF39" s="9" cm="1">
        <f t="array" aca="1" ref="AF39" ca="1">IFERROR(INDIRECT("'" &amp; AF$37 &amp;  "'!S18"),0)</f>
        <v>29.483453647088982</v>
      </c>
      <c r="AG39" s="9" cm="1">
        <f t="array" aca="1" ref="AG39" ca="1">IFERROR(INDIRECT("'" &amp; AG$37 &amp;  "'!S18"),0)</f>
        <v>0</v>
      </c>
      <c r="AI39" s="8" t="s">
        <v>325</v>
      </c>
      <c r="AJ39" s="73" t="s">
        <v>458</v>
      </c>
      <c r="AK39" s="100">
        <f>'Date Key'!$C$28</f>
        <v>0.21744502100321225</v>
      </c>
      <c r="AL39" s="6" t="str">
        <f>'Date Key'!$G$28</f>
        <v>Lower</v>
      </c>
      <c r="AM39" s="9" cm="1">
        <f t="array" aca="1" ref="AM39" ca="1">IFERROR(INDIRECT("'" &amp; AM$37 &amp;  "'!V12"),0)</f>
        <v>12.438244628392743</v>
      </c>
      <c r="AN39" s="9" cm="1">
        <f t="array" aca="1" ref="AN39" ca="1">IFERROR(INDIRECT("'" &amp; AN$37 &amp;  "'!V12"),0)</f>
        <v>-181.35780531525214</v>
      </c>
      <c r="AO39" s="9" cm="1">
        <f t="array" aca="1" ref="AO39" ca="1">IFERROR(INDIRECT("'" &amp; AO$37 &amp;  "'!V12"),0)</f>
        <v>83.814285856074207</v>
      </c>
      <c r="AP39" s="9" cm="1">
        <f t="array" aca="1" ref="AP39" ca="1">IFERROR(INDIRECT("'" &amp; AP$37 &amp;  "'!V12"),0)</f>
        <v>72.119840244999565</v>
      </c>
      <c r="AQ39" s="9">
        <f t="shared" ref="AQ39:AQ43" ca="1" si="30">AVERAGE(I39,Z39)</f>
        <v>71.150486268614216</v>
      </c>
      <c r="AR39" s="9" cm="1">
        <f t="array" aca="1" ref="AR39" ca="1">IFERROR(INDIRECT("'" &amp; AR$37 &amp;  "'!V12"),0)</f>
        <v>42.347366790310744</v>
      </c>
      <c r="AS39" s="9" cm="1">
        <f t="array" aca="1" ref="AS39" ca="1">IFERROR(INDIRECT("'" &amp; AS$37 &amp;  "'!V12"),0)</f>
        <v>12.814123262670245</v>
      </c>
      <c r="AT39" s="9" cm="1">
        <f t="array" aca="1" ref="AT39" ca="1">IFERROR(INDIRECT("'" &amp; AT$37 &amp;  "'!V12"),0)</f>
        <v>-15.648427158276279</v>
      </c>
      <c r="AU39" s="9" cm="1">
        <f t="array" aca="1" ref="AU39" ca="1">IFERROR(INDIRECT("'" &amp; AU$37 &amp;  "'!V12"),0)</f>
        <v>6.3457601885739345</v>
      </c>
      <c r="AV39" s="9" cm="1">
        <f t="array" aca="1" ref="AV39" ca="1">IFERROR(INDIRECT("'" &amp; AV$37 &amp;  "'!V12"),0)</f>
        <v>37.146111291897171</v>
      </c>
      <c r="AW39" s="9" cm="1">
        <f t="array" aca="1" ref="AW39" ca="1">IFERROR(INDIRECT("'" &amp; AW$37 &amp;  "'!V12"),0)</f>
        <v>22.07135563263461</v>
      </c>
      <c r="AX39" s="9" cm="1">
        <f t="array" aca="1" ref="AX39" ca="1">IFERROR(INDIRECT("'" &amp; AX$37 &amp;  "'!V12"),0)</f>
        <v>0</v>
      </c>
      <c r="BG39" s="6" t="s">
        <v>15</v>
      </c>
      <c r="BH39" s="16" t="e">
        <f>BH44</f>
        <v>#REF!</v>
      </c>
      <c r="BI39" s="16" t="e">
        <f>BI44</f>
        <v>#REF!</v>
      </c>
      <c r="BN39" s="8" t="s">
        <v>325</v>
      </c>
      <c r="BO39" s="6">
        <v>0.218</v>
      </c>
      <c r="BP39" s="16" t="e">
        <f>AVERAGE(#REF!,#REF!)</f>
        <v>#REF!</v>
      </c>
      <c r="BQ39" s="16" t="e">
        <f>AVERAGE(#REF!,#REF!)</f>
        <v>#REF!</v>
      </c>
      <c r="BU39" s="8" t="s">
        <v>327</v>
      </c>
      <c r="BV39" s="6">
        <v>0.54500000000000004</v>
      </c>
      <c r="BW39" s="6" t="s">
        <v>9</v>
      </c>
      <c r="BX39" s="16" t="e">
        <f>AVERAGE(#REF!,#REF!)</f>
        <v>#REF!</v>
      </c>
      <c r="BY39" s="16" t="e">
        <f>AVERAGE(#REF!,#REF!)</f>
        <v>#REF!</v>
      </c>
      <c r="CC39" s="8" t="s">
        <v>339</v>
      </c>
      <c r="CD39" s="6">
        <v>0.54500000000000004</v>
      </c>
      <c r="CE39" s="6" t="s">
        <v>8</v>
      </c>
      <c r="CF39" s="16" t="e">
        <f>AVERAGE(#REF!,#REF!)</f>
        <v>#REF!</v>
      </c>
      <c r="CG39" s="16" t="e">
        <f>AVERAGE(#REF!,#REF!)</f>
        <v>#REF!</v>
      </c>
    </row>
    <row r="40" spans="1:85" ht="30" customHeight="1" x14ac:dyDescent="0.35">
      <c r="A40" s="8" t="s">
        <v>326</v>
      </c>
      <c r="B40" s="73" t="str">
        <f>'Date Key'!$G59</f>
        <v>High HLR, Lower Outlet Height, No Plants</v>
      </c>
      <c r="C40" s="100">
        <f>'Date Key'!$C$31</f>
        <v>0.54361255250803064</v>
      </c>
      <c r="D40" s="6" t="str">
        <f>'Date Key'!$G$31</f>
        <v>Lower</v>
      </c>
      <c r="E40" s="9" cm="1">
        <f t="array" aca="1" ref="E40" ca="1">IFERROR(INDIRECT("'" &amp; E$37 &amp;  "'!S24"),0)</f>
        <v>-166.60104986876635</v>
      </c>
      <c r="F40" s="9" cm="1">
        <f t="array" aca="1" ref="F40" ca="1">IFERROR(INDIRECT("'" &amp; F$37 &amp;  "'!S24"),0)</f>
        <v>-122.38279150043854</v>
      </c>
      <c r="G40" s="9" cm="1">
        <f t="array" aca="1" ref="G40" ca="1">IFERROR(INDIRECT("'" &amp; G$37 &amp;  "'!S24"),0)</f>
        <v>83.229887345086198</v>
      </c>
      <c r="H40" s="9" cm="1">
        <f t="array" aca="1" ref="H40" ca="1">IFERROR(INDIRECT("'" &amp; H$37 &amp;  "'!S24"),0)</f>
        <v>61.537160674502758</v>
      </c>
      <c r="I40" s="9">
        <f t="shared" ca="1" si="28"/>
        <v>72.585641376185649</v>
      </c>
      <c r="J40" s="9" cm="1">
        <f t="array" aca="1" ref="J40" ca="1">IFERROR(INDIRECT("'" &amp; J$37 &amp;  "'!S24"),0)</f>
        <v>13.055168983689214</v>
      </c>
      <c r="K40" s="9" cm="1">
        <f t="array" aca="1" ref="K40" ca="1">IFERROR(INDIRECT("'" &amp; K$37 &amp;  "'!S24"),0)</f>
        <v>15.629130033749538</v>
      </c>
      <c r="L40" s="9" cm="1">
        <f t="array" aca="1" ref="L40" ca="1">IFERROR(INDIRECT("'" &amp; L$37 &amp;  "'!S24"),0)</f>
        <v>-1.812774432050879</v>
      </c>
      <c r="M40" s="9" cm="1">
        <f t="array" aca="1" ref="M40" ca="1">IFERROR(INDIRECT("'" &amp; M$37 &amp;  "'!S24"),0)</f>
        <v>4.6854411283495887</v>
      </c>
      <c r="N40" s="9" cm="1">
        <f t="array" aca="1" ref="N40" ca="1">IFERROR(INDIRECT("'" &amp; N$37 &amp;  "'!S24"),0)</f>
        <v>14.719187168609865</v>
      </c>
      <c r="O40" s="9" cm="1">
        <f t="array" aca="1" ref="O40" ca="1">IFERROR(INDIRECT("'" &amp; O$37 &amp;  "'!S24"),0)</f>
        <v>1.1523849507546482</v>
      </c>
      <c r="P40" s="9" cm="1">
        <f t="array" aca="1" ref="P40" ca="1">IFERROR(INDIRECT("'" &amp; P$37 &amp;  "'!S24"),0)</f>
        <v>0</v>
      </c>
      <c r="R40" s="8" t="s">
        <v>326</v>
      </c>
      <c r="S40" s="73" t="s">
        <v>459</v>
      </c>
      <c r="T40" s="100">
        <f>'Date Key'!$C$31</f>
        <v>0.54361255250803064</v>
      </c>
      <c r="U40" s="6" t="str">
        <f>'Date Key'!$G$31</f>
        <v>Lower</v>
      </c>
      <c r="V40" s="9" cm="1">
        <f t="array" aca="1" ref="V40" ca="1">IFERROR(INDIRECT("'" &amp; V$37 &amp;  "'!S27"),0)</f>
        <v>-179.28528164748636</v>
      </c>
      <c r="W40" s="9" cm="1">
        <f t="array" aca="1" ref="W40" ca="1">IFERROR(INDIRECT("'" &amp; W$37 &amp;  "'!S27"),0)</f>
        <v>-63.557140027728245</v>
      </c>
      <c r="X40" s="9" cm="1">
        <f t="array" aca="1" ref="X40" ca="1">IFERROR(INDIRECT("'" &amp; X$37 &amp;  "'!S27"),0)</f>
        <v>51.530333849564862</v>
      </c>
      <c r="Y40" s="9" cm="1">
        <f t="array" aca="1" ref="Y40" ca="1">IFERROR(INDIRECT("'" &amp; Y$37 &amp;  "'!S27"),0)</f>
        <v>37.41879605194827</v>
      </c>
      <c r="Z40" s="9">
        <f t="shared" ca="1" si="29"/>
        <v>72.585641376185649</v>
      </c>
      <c r="AA40" s="9" cm="1">
        <f t="array" aca="1" ref="AA40" ca="1">IFERROR(INDIRECT("'" &amp; AA$37 &amp;  "'!S27"),0)</f>
        <v>-51.053657281596436</v>
      </c>
      <c r="AB40" s="9" cm="1">
        <f t="array" aca="1" ref="AB40" ca="1">IFERROR(INDIRECT("'" &amp; AB$37 &amp;  "'!S27"),0)</f>
        <v>-10.443674188958257</v>
      </c>
      <c r="AC40" s="9" cm="1">
        <f t="array" aca="1" ref="AC40" ca="1">IFERROR(INDIRECT("'" &amp; AC$37 &amp;  "'!S27"),0)</f>
        <v>-5.594352120955282</v>
      </c>
      <c r="AD40" s="9" cm="1">
        <f t="array" aca="1" ref="AD40" ca="1">IFERROR(INDIRECT("'" &amp; AD$37 &amp;  "'!S27"),0)</f>
        <v>4.4560401244209675</v>
      </c>
      <c r="AE40" s="9" cm="1">
        <f t="array" aca="1" ref="AE40" ca="1">IFERROR(INDIRECT("'" &amp; AE$37 &amp;  "'!S27"),0)</f>
        <v>-28.327903923218155</v>
      </c>
      <c r="AF40" s="9" cm="1">
        <f t="array" aca="1" ref="AF40" ca="1">IFERROR(INDIRECT("'" &amp; AF$37 &amp;  "'!S27"),0)</f>
        <v>9.8832162107087793</v>
      </c>
      <c r="AG40" s="9" cm="1">
        <f t="array" aca="1" ref="AG40" ca="1">IFERROR(INDIRECT("'" &amp; AG$37 &amp;  "'!S27"),0)</f>
        <v>0</v>
      </c>
      <c r="AI40" s="8" t="s">
        <v>326</v>
      </c>
      <c r="AJ40" s="73" t="s">
        <v>459</v>
      </c>
      <c r="AK40" s="100">
        <f>'Date Key'!$C$31</f>
        <v>0.54361255250803064</v>
      </c>
      <c r="AL40" s="6" t="str">
        <f>'Date Key'!$G$31</f>
        <v>Lower</v>
      </c>
      <c r="AM40" s="9" cm="1">
        <f t="array" aca="1" ref="AM40" ca="1">IFERROR(INDIRECT("'" &amp; AM$37 &amp;  "'!V21"),0)</f>
        <v>0.54644808743169992</v>
      </c>
      <c r="AN40" s="9" cm="1">
        <f t="array" aca="1" ref="AN40" ca="1">IFERROR(INDIRECT("'" &amp; AN$37 &amp;  "'!V21"),0)</f>
        <v>-104.26829268292681</v>
      </c>
      <c r="AO40" s="9" cm="1">
        <f t="array" aca="1" ref="AO40" ca="1">IFERROR(INDIRECT("'" &amp; AO$37 &amp;  "'!V21"),0)</f>
        <v>67.096690122491523</v>
      </c>
      <c r="AP40" s="9" cm="1">
        <f t="array" aca="1" ref="AP40" ca="1">IFERROR(INDIRECT("'" &amp; AP$37 &amp;  "'!V21"),0)</f>
        <v>49.299104372202507</v>
      </c>
      <c r="AQ40" s="9">
        <f t="shared" ca="1" si="30"/>
        <v>72.585641376185649</v>
      </c>
      <c r="AR40" s="9" cm="1">
        <f t="array" aca="1" ref="AR40" ca="1">IFERROR(INDIRECT("'" &amp; AR$37 &amp;  "'!V21"),0)</f>
        <v>-2.9404308673300861</v>
      </c>
      <c r="AS40" s="9" cm="1">
        <f t="array" aca="1" ref="AS40" ca="1">IFERROR(INDIRECT("'" &amp; AS$37 &amp;  "'!V21"),0)</f>
        <v>2.8207607994841846</v>
      </c>
      <c r="AT40" s="9" cm="1">
        <f t="array" aca="1" ref="AT40" ca="1">IFERROR(INDIRECT("'" &amp; AT$37 &amp;  "'!V21"),0)</f>
        <v>-2.5184994278563355</v>
      </c>
      <c r="AU40" s="9" cm="1">
        <f t="array" aca="1" ref="AU40" ca="1">IFERROR(INDIRECT("'" &amp; AU$37 &amp;  "'!V21"),0)</f>
        <v>4.6889089269612327</v>
      </c>
      <c r="AV40" s="9" cm="1">
        <f t="array" aca="1" ref="AV40" ca="1">IFERROR(INDIRECT("'" &amp; AV$37 &amp;  "'!V21"),0)</f>
        <v>7.5112951807228985</v>
      </c>
      <c r="AW40" s="9" cm="1">
        <f t="array" aca="1" ref="AW40" ca="1">IFERROR(INDIRECT("'" &amp; AW$37 &amp;  "'!V21"),0)</f>
        <v>6.1929925946226092</v>
      </c>
      <c r="AX40" s="9" cm="1">
        <f t="array" aca="1" ref="AX40" ca="1">IFERROR(INDIRECT("'" &amp; AX$37 &amp;  "'!V21"),0)</f>
        <v>79.004446372410811</v>
      </c>
      <c r="BN40" s="8" t="s">
        <v>326</v>
      </c>
      <c r="BO40" s="6">
        <v>0.54500000000000004</v>
      </c>
      <c r="BP40" s="16" t="e">
        <f>AVERAGE(#REF!,#REF!)</f>
        <v>#REF!</v>
      </c>
      <c r="BQ40" s="16" t="e">
        <f>AVERAGE(#REF!,#REF!)</f>
        <v>#REF!</v>
      </c>
      <c r="BX40" s="16" t="e">
        <f>STDEV(#REF!,#REF!)</f>
        <v>#REF!</v>
      </c>
      <c r="BY40" s="16" t="e">
        <f>STDEV(#REF!,#REF!)</f>
        <v>#REF!</v>
      </c>
      <c r="CF40" s="16" t="e">
        <f>STDEV(#REF!,#REF!)</f>
        <v>#REF!</v>
      </c>
      <c r="CG40" s="16" t="e">
        <f>STDEV(#REF!,#REF!)</f>
        <v>#REF!</v>
      </c>
    </row>
    <row r="41" spans="1:85" ht="30" customHeight="1" x14ac:dyDescent="0.35">
      <c r="A41" s="8" t="s">
        <v>327</v>
      </c>
      <c r="B41" s="73" t="str">
        <f>'Date Key'!$G60</f>
        <v>High HLR, Upper Outlet Height, No Plants</v>
      </c>
      <c r="C41" s="100">
        <f>'Date Key'!$C$34</f>
        <v>0.54361255250803064</v>
      </c>
      <c r="D41" s="6" t="str">
        <f>'Date Key'!$G$34</f>
        <v>Upper</v>
      </c>
      <c r="E41" s="9" cm="1">
        <f t="array" aca="1" ref="E41" ca="1">IFERROR(INDIRECT("'" &amp; E$37 &amp;  "'!S33"),0)</f>
        <v>60.738055981958439</v>
      </c>
      <c r="F41" s="9" cm="1">
        <f t="array" aca="1" ref="F41" ca="1">IFERROR(INDIRECT("'" &amp; F$37 &amp;  "'!S33"),0)</f>
        <v>-104.85987343406947</v>
      </c>
      <c r="G41" s="9" cm="1">
        <f t="array" aca="1" ref="G41" ca="1">IFERROR(INDIRECT("'" &amp; G$37 &amp;  "'!S33"),0)</f>
        <v>85.681595776038122</v>
      </c>
      <c r="H41" s="9" cm="1">
        <f t="array" aca="1" ref="H41" ca="1">IFERROR(INDIRECT("'" &amp; H$37 &amp;  "'!S33"),0)</f>
        <v>71.189650851778126</v>
      </c>
      <c r="I41" s="9">
        <f t="shared" ca="1" si="28"/>
        <v>74.968320325384681</v>
      </c>
      <c r="J41" s="9" cm="1">
        <f t="array" aca="1" ref="J41" ca="1">IFERROR(INDIRECT("'" &amp; J$37 &amp;  "'!S33"),0)</f>
        <v>30.181576120977457</v>
      </c>
      <c r="K41" s="9" cm="1">
        <f t="array" aca="1" ref="K41" ca="1">IFERROR(INDIRECT("'" &amp; K$37 &amp;  "'!S33"),0)</f>
        <v>28.373081302004483</v>
      </c>
      <c r="L41" s="9" cm="1">
        <f t="array" aca="1" ref="L41" ca="1">IFERROR(INDIRECT("'" &amp; L$37 &amp;  "'!S33"),0)</f>
        <v>-5.18253555139081</v>
      </c>
      <c r="M41" s="9" cm="1">
        <f t="array" aca="1" ref="M41" ca="1">IFERROR(INDIRECT("'" &amp; M$37 &amp;  "'!S33"),0)</f>
        <v>7.8920848012287381</v>
      </c>
      <c r="N41" s="9" cm="1">
        <f t="array" aca="1" ref="N41" ca="1">IFERROR(INDIRECT("'" &amp; N$37 &amp;  "'!S33"),0)</f>
        <v>20.242898910518889</v>
      </c>
      <c r="O41" s="9" cm="1">
        <f t="array" aca="1" ref="O41" ca="1">IFERROR(INDIRECT("'" &amp; O$37 &amp;  "'!S33"),0)</f>
        <v>9.0327433318250154</v>
      </c>
      <c r="P41" s="9" cm="1">
        <f t="array" aca="1" ref="P41" ca="1">IFERROR(INDIRECT("'" &amp; P$37 &amp;  "'!S33"),0)</f>
        <v>81.478571020460024</v>
      </c>
      <c r="R41" s="8" t="s">
        <v>327</v>
      </c>
      <c r="S41" s="73" t="s">
        <v>460</v>
      </c>
      <c r="T41" s="100">
        <f>'Date Key'!$C$34</f>
        <v>0.54361255250803064</v>
      </c>
      <c r="U41" s="6" t="str">
        <f>'Date Key'!$G$34</f>
        <v>Upper</v>
      </c>
      <c r="V41" s="9" cm="1">
        <f t="array" aca="1" ref="V41" ca="1">IFERROR(INDIRECT("'" &amp; V$37 &amp;  "'!S36"),0)</f>
        <v>39.215134459036896</v>
      </c>
      <c r="W41" s="9" cm="1">
        <f t="array" aca="1" ref="W41" ca="1">IFERROR(INDIRECT("'" &amp; W$37 &amp;  "'!S36"),0)</f>
        <v>-96.33862843858968</v>
      </c>
      <c r="X41" s="9" cm="1">
        <f t="array" aca="1" ref="X41" ca="1">IFERROR(INDIRECT("'" &amp; X$37 &amp;  "'!S36"),0)</f>
        <v>65.122987014227164</v>
      </c>
      <c r="Y41" s="9" cm="1">
        <f t="array" aca="1" ref="Y41" ca="1">IFERROR(INDIRECT("'" &amp; Y$37 &amp;  "'!S36"),0)</f>
        <v>50.818501316678997</v>
      </c>
      <c r="Z41" s="9">
        <f t="shared" ca="1" si="29"/>
        <v>36.261082563759182</v>
      </c>
      <c r="AA41" s="9" cm="1">
        <f t="array" aca="1" ref="AA41" ca="1">IFERROR(INDIRECT("'" &amp; AA$37 &amp;  "'!S36"),0)</f>
        <v>-41.50904735345744</v>
      </c>
      <c r="AB41" s="9" cm="1">
        <f t="array" aca="1" ref="AB41" ca="1">IFERROR(INDIRECT("'" &amp; AB$37 &amp;  "'!S36"),0)</f>
        <v>22.636861139130804</v>
      </c>
      <c r="AC41" s="9" cm="1">
        <f t="array" aca="1" ref="AC41" ca="1">IFERROR(INDIRECT("'" &amp; AC$37 &amp;  "'!S36"),0)</f>
        <v>-7.6754123449112184</v>
      </c>
      <c r="AD41" s="9" cm="1">
        <f t="array" aca="1" ref="AD41" ca="1">IFERROR(INDIRECT("'" &amp; AD$37 &amp;  "'!S36"),0)</f>
        <v>7.6603730915586183</v>
      </c>
      <c r="AE41" s="9" cm="1">
        <f t="array" aca="1" ref="AE41" ca="1">IFERROR(INDIRECT("'" &amp; AE$37 &amp;  "'!S36"),0)</f>
        <v>-14.997836239525661</v>
      </c>
      <c r="AF41" s="9" cm="1">
        <f t="array" aca="1" ref="AF41" ca="1">IFERROR(INDIRECT("'" &amp; AF$37 &amp;  "'!S36"),0)</f>
        <v>27.942648332150672</v>
      </c>
      <c r="AG41" s="9" cm="1">
        <f t="array" aca="1" ref="AG41" ca="1">IFERROR(INDIRECT("'" &amp; AG$37 &amp;  "'!S36"),0)</f>
        <v>82.523344459131351</v>
      </c>
      <c r="AI41" s="8" t="s">
        <v>327</v>
      </c>
      <c r="AJ41" s="73" t="s">
        <v>460</v>
      </c>
      <c r="AK41" s="100">
        <f>'Date Key'!$C$34</f>
        <v>0.54361255250803064</v>
      </c>
      <c r="AL41" s="6" t="str">
        <f>'Date Key'!$G$34</f>
        <v>Upper</v>
      </c>
      <c r="AM41" s="9" cm="1">
        <f t="array" aca="1" ref="AM41" ca="1">IFERROR(INDIRECT("'" &amp; AM$37 &amp;  "'!V30"),0)</f>
        <v>49.025266333553326</v>
      </c>
      <c r="AN41" s="9" cm="1">
        <f t="array" aca="1" ref="AN41" ca="1">IFERROR(INDIRECT("'" &amp; AN$37 &amp;  "'!V30"),0)</f>
        <v>-63.133133622627938</v>
      </c>
      <c r="AO41" s="9" cm="1">
        <f t="array" aca="1" ref="AO41" ca="1">IFERROR(INDIRECT("'" &amp; AO$37 &amp;  "'!V30"),0)</f>
        <v>75.910821158164595</v>
      </c>
      <c r="AP41" s="9" cm="1">
        <f t="array" aca="1" ref="AP41" ca="1">IFERROR(INDIRECT("'" &amp; AP$37 &amp;  "'!V30"),0)</f>
        <v>61.624622291402105</v>
      </c>
      <c r="AQ41" s="9">
        <f t="shared" ca="1" si="30"/>
        <v>55.614701444571935</v>
      </c>
      <c r="AR41" s="9" cm="1">
        <f t="array" aca="1" ref="AR41" ca="1">IFERROR(INDIRECT("'" &amp; AR$37 &amp;  "'!V30"),0)</f>
        <v>13.127473536814298</v>
      </c>
      <c r="AS41" s="9" cm="1">
        <f t="array" aca="1" ref="AS41" ca="1">IFERROR(INDIRECT("'" &amp; AS$37 &amp;  "'!V30"),0)</f>
        <v>25.375088107944819</v>
      </c>
      <c r="AT41" s="9" cm="1">
        <f t="array" aca="1" ref="AT41" ca="1">IFERROR(INDIRECT("'" &amp; AT$37 &amp;  "'!V30"),0)</f>
        <v>-6.1794891021908267</v>
      </c>
      <c r="AU41" s="9" cm="1">
        <f t="array" aca="1" ref="AU41" ca="1">IFERROR(INDIRECT("'" &amp; AU$37 &amp;  "'!V30"),0)</f>
        <v>7.8516639487829885</v>
      </c>
      <c r="AV41" s="9" cm="1">
        <f t="array" aca="1" ref="AV41" ca="1">IFERROR(INDIRECT("'" &amp; AV$37 &amp;  "'!V30"),0)</f>
        <v>-1.0922286202183109</v>
      </c>
      <c r="AW41" s="9" cm="1">
        <f t="array" aca="1" ref="AW41" ca="1">IFERROR(INDIRECT("'" &amp; AW$37 &amp;  "'!V30"),0)</f>
        <v>17.848661406196641</v>
      </c>
      <c r="AX41" s="9" cm="1">
        <f t="array" aca="1" ref="AX41" ca="1">IFERROR(INDIRECT("'" &amp; AX$37 &amp;  "'!V30"),0)</f>
        <v>83.220237072667942</v>
      </c>
      <c r="BO41" s="4"/>
      <c r="BP41" s="17"/>
      <c r="BQ41" s="17"/>
      <c r="BX41" s="16" t="e">
        <f>STDEV(#REF!,#REF!)</f>
        <v>#REF!</v>
      </c>
      <c r="BY41" s="16" t="e">
        <f>STDEV(#REF!,#REF!)</f>
        <v>#REF!</v>
      </c>
      <c r="CF41" s="16" t="e">
        <f>STDEV(#REF!,#REF!)</f>
        <v>#REF!</v>
      </c>
      <c r="CG41" s="16" t="e">
        <f>STDEV(#REF!,#REF!)</f>
        <v>#REF!</v>
      </c>
    </row>
    <row r="42" spans="1:85" ht="30" customHeight="1" x14ac:dyDescent="0.35">
      <c r="A42" s="8" t="s">
        <v>471</v>
      </c>
      <c r="B42" s="73" t="str">
        <f>'Date Key'!$G61</f>
        <v>High HLR, Lower Outlet Height, Yes Plants</v>
      </c>
      <c r="C42" s="100">
        <f>'Date Key'!$C$37</f>
        <v>0.54361255250803064</v>
      </c>
      <c r="D42" s="6" t="str">
        <f>'Date Key'!$G$37</f>
        <v>Lower</v>
      </c>
      <c r="E42" s="9" cm="1">
        <f t="array" aca="1" ref="E42" ca="1">IFERROR(INDIRECT("'" &amp; E$37 &amp;  "'!S42"),0)</f>
        <v>-641.25064353886978</v>
      </c>
      <c r="F42" s="9" cm="1">
        <f t="array" aca="1" ref="F42" ca="1">IFERROR(INDIRECT("'" &amp; F$37 &amp;  "'!S42"),0)</f>
        <v>-488.66666666666669</v>
      </c>
      <c r="G42" s="9" cm="1">
        <f t="array" aca="1" ref="G42" ca="1">IFERROR(INDIRECT("'" &amp; G$37 &amp;  "'!S42"),0)</f>
        <v>55.695733201785849</v>
      </c>
      <c r="H42" s="9" cm="1">
        <f t="array" aca="1" ref="H42" ca="1">IFERROR(INDIRECT("'" &amp; H$37 &amp;  "'!S42"),0)</f>
        <v>39.244093421650668</v>
      </c>
      <c r="I42" s="9">
        <f t="shared" ca="1" si="28"/>
        <v>46.857988609009013</v>
      </c>
      <c r="J42" s="9" cm="1">
        <f t="array" aca="1" ref="J42" ca="1">IFERROR(INDIRECT("'" &amp; J$37 &amp;  "'!S42"),0)</f>
        <v>-37.257820994006941</v>
      </c>
      <c r="K42" s="9" cm="1">
        <f t="array" aca="1" ref="K42" ca="1">IFERROR(INDIRECT("'" &amp; K$37 &amp;  "'!S42"),0)</f>
        <v>4.42949320960299</v>
      </c>
      <c r="L42" s="9" cm="1">
        <f t="array" aca="1" ref="L42" ca="1">IFERROR(INDIRECT("'" &amp; L$37 &amp;  "'!S42"),0)</f>
        <v>-12.113392334374732</v>
      </c>
      <c r="M42" s="9" cm="1">
        <f t="array" aca="1" ref="M42" ca="1">IFERROR(INDIRECT("'" &amp; M$37 &amp;  "'!S42"),0)</f>
        <v>5.7511593758112838</v>
      </c>
      <c r="N42" s="9" cm="1">
        <f t="array" aca="1" ref="N42" ca="1">IFERROR(INDIRECT("'" &amp; N$37 &amp;  "'!S42"),0)</f>
        <v>-12.020407254782256</v>
      </c>
      <c r="O42" s="9" cm="1">
        <f t="array" aca="1" ref="O42" ca="1">IFERROR(INDIRECT("'" &amp; O$37 &amp;  "'!S42"),0)</f>
        <v>9.6588627938613083</v>
      </c>
      <c r="P42" s="9" cm="1">
        <f t="array" aca="1" ref="P42" ca="1">IFERROR(INDIRECT("'" &amp; P$37 &amp;  "'!S42"),0)</f>
        <v>0</v>
      </c>
      <c r="R42" s="8" t="s">
        <v>471</v>
      </c>
      <c r="S42" s="73" t="s">
        <v>461</v>
      </c>
      <c r="T42" s="100">
        <f>'Date Key'!$C$37</f>
        <v>0.54361255250803064</v>
      </c>
      <c r="U42" s="6" t="str">
        <f>'Date Key'!$G$37</f>
        <v>Lower</v>
      </c>
      <c r="V42" s="9" cm="1">
        <f t="array" aca="1" ref="V42" ca="1">IFERROR(INDIRECT("'" &amp; V$37 &amp;  "'!S45"),0)</f>
        <v>-288.61431230446323</v>
      </c>
      <c r="W42" s="9" cm="1">
        <f t="array" aca="1" ref="W42" ca="1">IFERROR(INDIRECT("'" &amp; W$37 &amp;  "'!S45"),0)</f>
        <v>-120.09523809523803</v>
      </c>
      <c r="X42" s="9" cm="1">
        <f t="array" aca="1" ref="X42" ca="1">IFERROR(INDIRECT("'" &amp; X$37 &amp;  "'!S45"),0)</f>
        <v>30.688223934219511</v>
      </c>
      <c r="Y42" s="9" cm="1">
        <f t="array" aca="1" ref="Y42" ca="1">IFERROR(INDIRECT("'" &amp; Y$37 &amp;  "'!S45"),0)</f>
        <v>26.240748842393618</v>
      </c>
      <c r="Z42" s="9">
        <f t="shared" ca="1" si="29"/>
        <v>-4.380416500529086</v>
      </c>
      <c r="AA42" s="9" cm="1">
        <f t="array" aca="1" ref="AA42" ca="1">IFERROR(INDIRECT("'" &amp; AA$37 &amp;  "'!S45"),0)</f>
        <v>-140.79547568482215</v>
      </c>
      <c r="AB42" s="9" cm="1">
        <f t="array" aca="1" ref="AB42" ca="1">IFERROR(INDIRECT("'" &amp; AB$37 &amp;  "'!S45"),0)</f>
        <v>-18.218238884223002</v>
      </c>
      <c r="AC42" s="9" cm="1">
        <f t="array" aca="1" ref="AC42" ca="1">IFERROR(INDIRECT("'" &amp; AC$37 &amp;  "'!S45"),0)</f>
        <v>-9.5752323142415143</v>
      </c>
      <c r="AD42" s="9" cm="1">
        <f t="array" aca="1" ref="AD42" ca="1">IFERROR(INDIRECT("'" &amp; AD$37 &amp;  "'!S45"),0)</f>
        <v>3.6578474524108118</v>
      </c>
      <c r="AE42" s="9" cm="1">
        <f t="array" aca="1" ref="AE42" ca="1">IFERROR(INDIRECT("'" &amp; AE$37 &amp;  "'!S45"),0)</f>
        <v>-68.430536477411465</v>
      </c>
      <c r="AF42" s="9" cm="1">
        <f t="array" aca="1" ref="AF42" ca="1">IFERROR(INDIRECT("'" &amp; AF$37 &amp;  "'!S45"),0)</f>
        <v>8.4546564002030493</v>
      </c>
      <c r="AG42" s="9" cm="1">
        <f t="array" aca="1" ref="AG42" ca="1">IFERROR(INDIRECT("'" &amp; AG$37 &amp;  "'!S45"),0)</f>
        <v>0</v>
      </c>
      <c r="AI42" s="8" t="s">
        <v>471</v>
      </c>
      <c r="AJ42" s="73" t="s">
        <v>461</v>
      </c>
      <c r="AK42" s="100">
        <f>'Date Key'!$C$37</f>
        <v>0.54361255250803064</v>
      </c>
      <c r="AL42" s="6" t="str">
        <f>'Date Key'!$G$37</f>
        <v>Lower</v>
      </c>
      <c r="AM42" s="9" cm="1">
        <f t="array" aca="1" ref="AM42" ca="1">IFERROR(INDIRECT("'" &amp; AM$37 &amp;  "'!V39"),0)</f>
        <v>-9.4843462246776813</v>
      </c>
      <c r="AN42" s="9" cm="1">
        <f t="array" aca="1" ref="AN42" ca="1">IFERROR(INDIRECT("'" &amp; AN$37 &amp;  "'!V39"),0)</f>
        <v>-276.36363636363632</v>
      </c>
      <c r="AO42" s="9" cm="1">
        <f t="array" aca="1" ref="AO42" ca="1">IFERROR(INDIRECT("'" &amp; AO$37 &amp;  "'!V39"),0)</f>
        <v>42.733151803948275</v>
      </c>
      <c r="AP42" s="9" cm="1">
        <f t="array" aca="1" ref="AP42" ca="1">IFERROR(INDIRECT("'" &amp; AP$37 &amp;  "'!V39"),0)</f>
        <v>32.784900012942927</v>
      </c>
      <c r="AQ42" s="9">
        <f t="shared" ca="1" si="30"/>
        <v>21.238786054239963</v>
      </c>
      <c r="AR42" s="9" cm="1">
        <f t="array" aca="1" ref="AR42" ca="1">IFERROR(INDIRECT("'" &amp; AR$37 &amp;  "'!V39"),0)</f>
        <v>22.408376963350769</v>
      </c>
      <c r="AS42" s="9" cm="1">
        <f t="array" aca="1" ref="AS42" ca="1">IFERROR(INDIRECT("'" &amp; AS$37 &amp;  "'!V39"),0)</f>
        <v>-7.426267769997879</v>
      </c>
      <c r="AT42" s="9" cm="1">
        <f t="array" aca="1" ref="AT42" ca="1">IFERROR(INDIRECT("'" &amp; AT$37 &amp;  "'!V39"),0)</f>
        <v>-9.3536897300307125</v>
      </c>
      <c r="AU42" s="9" cm="1">
        <f t="array" aca="1" ref="AU42" ca="1">IFERROR(INDIRECT("'" &amp; AU$37 &amp;  "'!V39"),0)</f>
        <v>4.8496968939440999</v>
      </c>
      <c r="AV42" s="9" cm="1">
        <f t="array" aca="1" ref="AV42" ca="1">IFERROR(INDIRECT("'" &amp; AV$37 &amp;  "'!V39"),0)</f>
        <v>17.508710801393754</v>
      </c>
      <c r="AW42" s="9" cm="1">
        <f t="array" aca="1" ref="AW42" ca="1">IFERROR(INDIRECT("'" &amp; AW$37 &amp;  "'!V39"),0)</f>
        <v>9.4303203902552202</v>
      </c>
      <c r="AX42" s="9" cm="1">
        <f t="array" aca="1" ref="AX42" ca="1">IFERROR(INDIRECT("'" &amp; AX$37 &amp;  "'!V39"),0)</f>
        <v>0</v>
      </c>
    </row>
    <row r="43" spans="1:85" ht="30" customHeight="1" x14ac:dyDescent="0.35">
      <c r="A43" s="74" t="s">
        <v>472</v>
      </c>
      <c r="B43" s="75" t="str">
        <f>'Date Key'!$G62</f>
        <v>Medium HLR, Upper Outlet Height, Yes Plants</v>
      </c>
      <c r="C43" s="146">
        <f>'Date Key'!$C$40</f>
        <v>0.21744502100321225</v>
      </c>
      <c r="D43" s="76" t="str">
        <f>'Date Key'!$G$40</f>
        <v>Upper</v>
      </c>
      <c r="E43" s="77" cm="1">
        <f t="array" aca="1" ref="E43" ca="1">IFERROR(INDIRECT("'" &amp; E$37 &amp;  "'!S51"),0)</f>
        <v>0</v>
      </c>
      <c r="F43" s="77" cm="1">
        <f t="array" aca="1" ref="F43" ca="1">IFERROR(INDIRECT("'" &amp; F$37 &amp;  "'!S51"),0)</f>
        <v>-52.691350844883829</v>
      </c>
      <c r="G43" s="77" cm="1">
        <f t="array" aca="1" ref="G43" ca="1">IFERROR(INDIRECT("'" &amp; G$37 &amp;  "'!S51"),0)</f>
        <v>94.475533247866565</v>
      </c>
      <c r="H43" s="77" cm="1">
        <f t="array" aca="1" ref="H43" ca="1">IFERROR(INDIRECT("'" &amp; H$37 &amp;  "'!S51"),0)</f>
        <v>83.698045879174444</v>
      </c>
      <c r="I43" s="9">
        <f t="shared" ca="1" si="28"/>
        <v>91.570455167614057</v>
      </c>
      <c r="J43" s="77" cm="1">
        <f t="array" aca="1" ref="J43" ca="1">IFERROR(INDIRECT("'" &amp; J$37 &amp;  "'!S51"),0)</f>
        <v>54.254349745328028</v>
      </c>
      <c r="K43" s="77" cm="1">
        <f t="array" aca="1" ref="K43" ca="1">IFERROR(INDIRECT("'" &amp; K$37 &amp;  "'!S51"),0)</f>
        <v>-3.2157130209060818</v>
      </c>
      <c r="L43" s="77" cm="1">
        <f t="array" aca="1" ref="L43" ca="1">IFERROR(INDIRECT("'" &amp; L$37 &amp;  "'!S51"),0)</f>
        <v>-53.954904734826293</v>
      </c>
      <c r="M43" s="77" cm="1">
        <f t="array" aca="1" ref="M43" ca="1">IFERROR(INDIRECT("'" &amp; M$37 &amp;  "'!S51"),0)</f>
        <v>12.194402302728349</v>
      </c>
      <c r="N43" s="77" cm="1">
        <f t="array" aca="1" ref="N43" ca="1">IFERROR(INDIRECT("'" &amp; N$37 &amp;  "'!S51"),0)</f>
        <v>43.379872247532212</v>
      </c>
      <c r="O43" s="77" cm="1">
        <f t="array" aca="1" ref="O43" ca="1">IFERROR(INDIRECT("'" &amp; O$37 &amp;  "'!S51"),0)</f>
        <v>54.820940693728595</v>
      </c>
      <c r="P43" s="77" cm="1">
        <f t="array" aca="1" ref="P43" ca="1">IFERROR(INDIRECT("'" &amp; P$37 &amp;  "'!S51"),0)</f>
        <v>0</v>
      </c>
      <c r="R43" s="74" t="s">
        <v>472</v>
      </c>
      <c r="S43" s="75" t="s">
        <v>535</v>
      </c>
      <c r="T43" s="146">
        <f>'Date Key'!$C$40</f>
        <v>0.21744502100321225</v>
      </c>
      <c r="U43" s="76" t="str">
        <f>'Date Key'!$G$40</f>
        <v>Upper</v>
      </c>
      <c r="V43" s="77" cm="1">
        <f t="array" aca="1" ref="V43" ca="1">IFERROR(INDIRECT("'" &amp; V$37 &amp;  "'!S54"),0)</f>
        <v>0</v>
      </c>
      <c r="W43" s="77" cm="1">
        <f t="array" aca="1" ref="W43" ca="1">IFERROR(INDIRECT("'" &amp; W$37 &amp;  "'!S54"),0)</f>
        <v>-132.68678542380451</v>
      </c>
      <c r="X43" s="77" cm="1">
        <f t="array" aca="1" ref="X43" ca="1">IFERROR(INDIRECT("'" &amp; X$37 &amp;  "'!S54"),0)</f>
        <v>83.810346865248192</v>
      </c>
      <c r="Y43" s="77" cm="1">
        <f t="array" aca="1" ref="Y43" ca="1">IFERROR(INDIRECT("'" &amp; Y$37 &amp;  "'!S54"),0)</f>
        <v>78.596648217975442</v>
      </c>
      <c r="Z43" s="9">
        <f t="shared" ca="1" si="29"/>
        <v>48.089012474144923</v>
      </c>
      <c r="AA43" s="77" cm="1">
        <f t="array" aca="1" ref="AA43" ca="1">IFERROR(INDIRECT("'" &amp; AA$37 &amp;  "'!S54"),0)</f>
        <v>6.9376773874490185</v>
      </c>
      <c r="AB43" s="77" cm="1">
        <f t="array" aca="1" ref="AB43" ca="1">IFERROR(INDIRECT("'" &amp; AB$37 &amp;  "'!S54"),0)</f>
        <v>-14.879071807950844</v>
      </c>
      <c r="AC43" s="77" cm="1">
        <f t="array" aca="1" ref="AC43" ca="1">IFERROR(INDIRECT("'" &amp; AC$37 &amp;  "'!S54"),0)</f>
        <v>-30.720368458984684</v>
      </c>
      <c r="AD43" s="77" cm="1">
        <f t="array" aca="1" ref="AD43" ca="1">IFERROR(INDIRECT("'" &amp; AD$37 &amp;  "'!S54"),0)</f>
        <v>11.363472718255608</v>
      </c>
      <c r="AE43" s="77" cm="1">
        <f t="array" aca="1" ref="AE43" ca="1">IFERROR(INDIRECT("'" &amp; AE$37 &amp;  "'!S54"),0)</f>
        <v>1.5782160758910402</v>
      </c>
      <c r="AF43" s="77" cm="1">
        <f t="array" aca="1" ref="AF43" ca="1">IFERROR(INDIRECT("'" &amp; AF$37 &amp;  "'!S54"),0)</f>
        <v>54.00730641789962</v>
      </c>
      <c r="AG43" s="77" cm="1">
        <f t="array" aca="1" ref="AG43" ca="1">IFERROR(INDIRECT("'" &amp; AG$37 &amp;  "'!S54"),0)</f>
        <v>0</v>
      </c>
      <c r="AI43" s="74" t="s">
        <v>472</v>
      </c>
      <c r="AJ43" s="75" t="s">
        <v>535</v>
      </c>
      <c r="AK43" s="146">
        <f>'Date Key'!$C$40</f>
        <v>0.21744502100321225</v>
      </c>
      <c r="AL43" s="76" t="str">
        <f>'Date Key'!$G$40</f>
        <v>Upper</v>
      </c>
      <c r="AM43" s="77" cm="1">
        <f t="array" aca="1" ref="AM43" ca="1">IFERROR(INDIRECT("'" &amp; AM$37 &amp;  "'!V48"),0)</f>
        <v>-244.54936753338015</v>
      </c>
      <c r="AN43" s="77" cm="1">
        <f t="array" aca="1" ref="AN43" ca="1">IFERROR(INDIRECT("'" &amp; AN$37 &amp;  "'!V48"),0)</f>
        <v>-64.788896989190491</v>
      </c>
      <c r="AO43" s="77" cm="1">
        <f t="array" aca="1" ref="AO43" ca="1">IFERROR(INDIRECT("'" &amp; AO$37 &amp;  "'!V48"),0)</f>
        <v>88.332815017215836</v>
      </c>
      <c r="AP43" s="77" cm="1">
        <f t="array" aca="1" ref="AP43" ca="1">IFERROR(INDIRECT("'" &amp; AP$37 &amp;  "'!V48"),0)</f>
        <v>81.040361954533239</v>
      </c>
      <c r="AQ43" s="9">
        <f t="shared" ca="1" si="30"/>
        <v>69.829733820879483</v>
      </c>
      <c r="AR43" s="77" cm="1">
        <f t="array" aca="1" ref="AR43" ca="1">IFERROR(INDIRECT("'" &amp; AR$37 &amp;  "'!V48"),0)</f>
        <v>33.005845044148742</v>
      </c>
      <c r="AS43" s="77" cm="1">
        <f t="array" aca="1" ref="AS43" ca="1">IFERROR(INDIRECT("'" &amp; AS$37 &amp;  "'!V48"),0)</f>
        <v>-8.2567417432582886</v>
      </c>
      <c r="AT43" s="77" cm="1">
        <f t="array" aca="1" ref="AT43" ca="1">IFERROR(INDIRECT("'" &amp; AT$37 &amp;  "'!V48"),0)</f>
        <v>-42.866195573454561</v>
      </c>
      <c r="AU43" s="77" cm="1">
        <f t="array" aca="1" ref="AU43" ca="1">IFERROR(INDIRECT("'" &amp; AU$37 &amp;  "'!V48"),0)</f>
        <v>11.85394588834291</v>
      </c>
      <c r="AV43" s="77" cm="1">
        <f t="array" aca="1" ref="AV43" ca="1">IFERROR(INDIRECT("'" &amp; AV$37 &amp;  "'!V48"),0)</f>
        <v>22.023623178736575</v>
      </c>
      <c r="AW43" s="77" cm="1">
        <f t="array" aca="1" ref="AW43" ca="1">IFERROR(INDIRECT("'" &amp; AW$37 &amp;  "'!V48"),0)</f>
        <v>52.65803751968636</v>
      </c>
      <c r="AX43" s="77" cm="1">
        <f t="array" aca="1" ref="AX43" ca="1">IFERROR(INDIRECT("'" &amp; AX$37 &amp;  "'!V48"),0)</f>
        <v>0</v>
      </c>
      <c r="BH43" s="3" t="e">
        <f>(1-(AVERAGE(#REF!,#REF!,#REF!,#REF!)/AVERAGE(#REF!,#REF!,#REF!,#REF!)))*100</f>
        <v>#REF!</v>
      </c>
      <c r="BI43" s="3" t="e">
        <f>(1-(AVERAGE(#REF!,#REF!,#REF!,#REF!)/AVERAGE(#REF!,#REF!,#REF!,#REF!)))*100</f>
        <v>#REF!</v>
      </c>
    </row>
    <row r="44" spans="1:85" x14ac:dyDescent="0.35">
      <c r="D44" t="s">
        <v>340</v>
      </c>
      <c r="E44" s="1">
        <f ca="1">AVERAGE(E38:E43)</f>
        <v>-150.69773419636033</v>
      </c>
      <c r="F44" s="1">
        <f t="shared" ref="F44:H44" ca="1" si="31">AVERAGE(F38:F43)</f>
        <v>-121.12709246721617</v>
      </c>
      <c r="G44" s="1">
        <f t="shared" ca="1" si="31"/>
        <v>85.333950696970689</v>
      </c>
      <c r="H44" s="1">
        <f t="shared" ca="1" si="31"/>
        <v>70.153842088606922</v>
      </c>
      <c r="I44" s="1">
        <f t="shared" ref="I44" ca="1" si="32">AVERAGE(I38:I43)</f>
        <v>79.33107406197901</v>
      </c>
      <c r="J44" s="1">
        <f t="shared" ref="J44:P44" ca="1" si="33">AVERAGE(J38:J43)</f>
        <v>33.321102741924484</v>
      </c>
      <c r="K44" s="1">
        <f t="shared" ca="1" si="33"/>
        <v>13.164372970285108</v>
      </c>
      <c r="L44" s="1">
        <f t="shared" ca="1" si="33"/>
        <v>-20.355186713242308</v>
      </c>
      <c r="M44" s="1">
        <f t="shared" ca="1" si="33"/>
        <v>7.7551073084191087</v>
      </c>
      <c r="N44" s="1">
        <f t="shared" ca="1" si="33"/>
        <v>24.559801671261976</v>
      </c>
      <c r="O44" s="1">
        <f t="shared" ca="1" si="33"/>
        <v>22.053505959967637</v>
      </c>
      <c r="P44" s="1">
        <f t="shared" ca="1" si="33"/>
        <v>13.579761836743337</v>
      </c>
      <c r="U44" t="s">
        <v>340</v>
      </c>
      <c r="V44" s="1">
        <f ca="1">AVERAGE(V38:V43)</f>
        <v>-58.61635295152292</v>
      </c>
      <c r="W44" s="1">
        <f t="shared" ref="W44:Z44" ca="1" si="34">AVERAGE(W38:W43)</f>
        <v>-191.78314181249729</v>
      </c>
      <c r="X44" s="1">
        <f t="shared" ca="1" si="34"/>
        <v>61.961190929142596</v>
      </c>
      <c r="Y44" s="1">
        <f t="shared" ca="1" si="34"/>
        <v>54.591970925605636</v>
      </c>
      <c r="Z44" s="1">
        <f t="shared" ca="1" si="34"/>
        <v>43.008797694213662</v>
      </c>
      <c r="AA44" s="1">
        <f t="shared" ref="AA44:AG44" ca="1" si="35">AVERAGE(AA38:AA43)</f>
        <v>-35.170763126089199</v>
      </c>
      <c r="AB44" s="1">
        <f t="shared" ca="1" si="35"/>
        <v>-21.888841849487562</v>
      </c>
      <c r="AC44" s="1">
        <f t="shared" ca="1" si="35"/>
        <v>-17.461779368305759</v>
      </c>
      <c r="AD44" s="1">
        <f t="shared" ca="1" si="35"/>
        <v>7.3940346848212286</v>
      </c>
      <c r="AE44" s="1">
        <f t="shared" ca="1" si="35"/>
        <v>-12.463542145136048</v>
      </c>
      <c r="AF44" s="1">
        <f t="shared" ca="1" si="35"/>
        <v>29.563725396697038</v>
      </c>
      <c r="AG44" s="1">
        <f t="shared" ca="1" si="35"/>
        <v>13.753890743188558</v>
      </c>
      <c r="AL44" t="s">
        <v>340</v>
      </c>
      <c r="AM44" s="1">
        <f ca="1">AVERAGE(AM38:AM43)</f>
        <v>-33.566822719722332</v>
      </c>
      <c r="AN44" s="1">
        <f t="shared" ref="AN44:AQ44" ca="1" si="36">AVERAGE(AN38:AN43)</f>
        <v>-125.74918305116115</v>
      </c>
      <c r="AO44" s="1">
        <f t="shared" ca="1" si="36"/>
        <v>74.067848660518962</v>
      </c>
      <c r="AP44" s="1">
        <f t="shared" ca="1" si="36"/>
        <v>61.842939368609784</v>
      </c>
      <c r="AQ44" s="1">
        <f t="shared" ca="1" si="36"/>
        <v>61.169935878096339</v>
      </c>
      <c r="AR44" s="1">
        <f t="shared" ref="AR44:AX44" ca="1" si="37">AVERAGE(AR38:AR43)</f>
        <v>28.350071014030576</v>
      </c>
      <c r="AS44" s="1">
        <f t="shared" ca="1" si="37"/>
        <v>-5.8350741357203857</v>
      </c>
      <c r="AT44" s="1">
        <f t="shared" ca="1" si="37"/>
        <v>-19.856449724684133</v>
      </c>
      <c r="AU44" s="1">
        <f t="shared" ca="1" si="37"/>
        <v>7.6861704835116313</v>
      </c>
      <c r="AV44" s="1">
        <f t="shared" ca="1" si="37"/>
        <v>19.248381392705685</v>
      </c>
      <c r="AW44" s="1">
        <f t="shared" ca="1" si="37"/>
        <v>28.133823730954102</v>
      </c>
      <c r="AX44" s="1">
        <f t="shared" ca="1" si="37"/>
        <v>27.037447240846461</v>
      </c>
      <c r="BH44" s="3" t="e">
        <f>(1-(AVERAGE(#REF!,#REF!,#REF!,#REF!)/AVERAGE(#REF!,#REF!,#REF!,#REF!)))*100</f>
        <v>#REF!</v>
      </c>
      <c r="BI44" s="3" t="e">
        <f>(1-(AVERAGE(#REF!,#REF!,#REF!,#REF!)/AVERAGE(#REF!,#REF!,#REF!,#REF!)))*100</f>
        <v>#REF!</v>
      </c>
      <c r="BP44" s="16" t="e">
        <f>STDEV(#REF!,#REF!)</f>
        <v>#REF!</v>
      </c>
      <c r="BQ44" s="16" t="e">
        <f>STDEV(#REF!,#REF!)</f>
        <v>#REF!</v>
      </c>
    </row>
    <row r="45" spans="1:85" x14ac:dyDescent="0.35">
      <c r="BP45" s="16" t="e">
        <f>STDEV(#REF!,#REF!)</f>
        <v>#REF!</v>
      </c>
      <c r="BQ45" s="16" t="e">
        <f>STDEV(#REF!,#REF!)</f>
        <v>#REF!</v>
      </c>
    </row>
    <row r="46" spans="1:85" ht="32.5" customHeight="1" x14ac:dyDescent="0.35">
      <c r="A46" s="166" t="s">
        <v>328</v>
      </c>
      <c r="B46" s="166"/>
      <c r="C46" s="166"/>
      <c r="D46" s="166"/>
      <c r="E46" s="166"/>
      <c r="F46" s="166"/>
      <c r="G46" s="166"/>
      <c r="I46" s="10"/>
      <c r="J46" s="163" t="s">
        <v>329</v>
      </c>
      <c r="K46" s="164"/>
      <c r="L46" s="165"/>
      <c r="N46" s="166" t="s">
        <v>685</v>
      </c>
      <c r="O46" s="166"/>
      <c r="P46" s="166"/>
      <c r="Q46" s="166"/>
      <c r="R46" s="166"/>
      <c r="S46" s="166"/>
      <c r="U46" s="166" t="s">
        <v>686</v>
      </c>
      <c r="V46" s="166"/>
      <c r="W46" s="166"/>
      <c r="X46" s="166"/>
      <c r="Y46" s="166"/>
      <c r="Z46" s="166"/>
      <c r="AA46" s="166"/>
      <c r="AB46" s="19"/>
      <c r="AC46" s="19"/>
      <c r="AE46" s="166" t="s">
        <v>688</v>
      </c>
      <c r="AF46" s="166"/>
      <c r="AG46" s="166"/>
      <c r="AH46" s="166"/>
      <c r="AI46" s="166"/>
      <c r="AJ46" s="166"/>
      <c r="AL46" s="1"/>
    </row>
    <row r="47" spans="1:85" ht="46.5" x14ac:dyDescent="0.35">
      <c r="A47" s="5" t="s">
        <v>317</v>
      </c>
      <c r="B47" s="5" t="s">
        <v>11</v>
      </c>
      <c r="C47" s="5" t="s">
        <v>318</v>
      </c>
      <c r="D47" s="7" t="s">
        <v>683</v>
      </c>
      <c r="E47" s="7" t="s">
        <v>547</v>
      </c>
      <c r="F47" s="7" t="s">
        <v>684</v>
      </c>
      <c r="G47" s="7" t="s">
        <v>547</v>
      </c>
      <c r="J47" s="5" t="s">
        <v>336</v>
      </c>
      <c r="K47" s="7" t="s">
        <v>683</v>
      </c>
      <c r="L47" s="7" t="s">
        <v>684</v>
      </c>
      <c r="N47" s="5" t="s">
        <v>317</v>
      </c>
      <c r="O47" s="5" t="s">
        <v>11</v>
      </c>
      <c r="P47" s="7" t="s">
        <v>683</v>
      </c>
      <c r="Q47" s="7" t="s">
        <v>547</v>
      </c>
      <c r="R47" s="7" t="s">
        <v>684</v>
      </c>
      <c r="S47" s="7" t="s">
        <v>547</v>
      </c>
      <c r="U47" s="5" t="s">
        <v>317</v>
      </c>
      <c r="V47" s="5" t="s">
        <v>11</v>
      </c>
      <c r="W47" s="5" t="s">
        <v>318</v>
      </c>
      <c r="X47" s="7" t="s">
        <v>683</v>
      </c>
      <c r="Y47" s="7" t="s">
        <v>547</v>
      </c>
      <c r="Z47" s="7" t="s">
        <v>684</v>
      </c>
      <c r="AA47" s="7" t="s">
        <v>547</v>
      </c>
      <c r="AB47" s="152"/>
      <c r="AC47" s="152"/>
      <c r="AE47" s="5" t="s">
        <v>317</v>
      </c>
      <c r="AF47" s="5" t="s">
        <v>11</v>
      </c>
      <c r="AG47" s="7" t="s">
        <v>683</v>
      </c>
      <c r="AH47" s="7" t="s">
        <v>547</v>
      </c>
      <c r="AI47" s="7" t="s">
        <v>684</v>
      </c>
      <c r="AJ47" s="7" t="s">
        <v>547</v>
      </c>
    </row>
    <row r="48" spans="1:85" x14ac:dyDescent="0.35">
      <c r="A48" s="8" t="s">
        <v>338</v>
      </c>
      <c r="B48" s="9">
        <f>'Date Key'!$C$25</f>
        <v>0.10872251050160613</v>
      </c>
      <c r="C48" s="6" t="str">
        <f>'Date Key'!$G$25</f>
        <v>Lower</v>
      </c>
      <c r="D48" s="9">
        <f>TIN!V3</f>
        <v>74.188807335578403</v>
      </c>
      <c r="E48" s="148">
        <f>TIN!W3</f>
        <v>6.0978718791580153</v>
      </c>
      <c r="F48" s="9">
        <f>TP!V3</f>
        <v>62.151794616889013</v>
      </c>
      <c r="G48" s="148">
        <f>TP!W3</f>
        <v>38.207654205742067</v>
      </c>
      <c r="I48" s="72" t="s">
        <v>345</v>
      </c>
      <c r="J48" s="6" t="s">
        <v>8</v>
      </c>
      <c r="K48" s="9">
        <f ca="1">AVERAGE(H38:H43)</f>
        <v>70.153842088606922</v>
      </c>
      <c r="L48" s="9">
        <f ca="1">AVERAGE(J38:J43)</f>
        <v>33.321102741924484</v>
      </c>
      <c r="N48" s="150" t="str" cm="1">
        <f t="array" ref="N48:N50">A48:A50</f>
        <v>1 and 3</v>
      </c>
      <c r="O48" s="148" cm="1">
        <f t="array" ref="O48:O50">B48:B50</f>
        <v>0.10872251050160613</v>
      </c>
      <c r="P48" s="148" cm="1">
        <f t="array" ref="P48:P50">D48:D50</f>
        <v>74.188807335578403</v>
      </c>
      <c r="Q48" s="148" cm="1">
        <f t="array" ref="Q48:Q50">E48:E50</f>
        <v>6.0978718791580153</v>
      </c>
      <c r="R48" s="148" cm="1">
        <f t="array" ref="R48:R50">F48:F50</f>
        <v>62.151794616889013</v>
      </c>
      <c r="S48" s="148" cm="1">
        <f t="array" ref="S48:S50">G48:G50</f>
        <v>38.207654205742067</v>
      </c>
      <c r="U48" s="150" t="s">
        <v>687</v>
      </c>
      <c r="V48" s="148">
        <f t="shared" ref="V48:AA49" si="38">B50</f>
        <v>0.54361255250803064</v>
      </c>
      <c r="W48" s="148" t="str">
        <f t="shared" si="38"/>
        <v>Lower</v>
      </c>
      <c r="X48" s="148">
        <f t="shared" si="38"/>
        <v>49.299104372202507</v>
      </c>
      <c r="Y48" s="148">
        <f t="shared" si="38"/>
        <v>17.452420576390448</v>
      </c>
      <c r="Z48" s="148">
        <f t="shared" si="38"/>
        <v>-2.9404308673300861</v>
      </c>
      <c r="AA48" s="148">
        <f t="shared" si="38"/>
        <v>36.416255194586057</v>
      </c>
      <c r="AB48" s="153"/>
      <c r="AC48" s="153"/>
      <c r="AE48" s="150" t="str">
        <f>A50</f>
        <v>7 - 9</v>
      </c>
      <c r="AF48" s="148">
        <f>B50</f>
        <v>0.54361255250803064</v>
      </c>
      <c r="AG48" s="148">
        <f>D50</f>
        <v>49.299104372202507</v>
      </c>
      <c r="AH48" s="148">
        <f t="shared" ref="AH48:AJ48" si="39">E50</f>
        <v>17.452420576390448</v>
      </c>
      <c r="AI48" s="148">
        <f t="shared" si="39"/>
        <v>-2.9404308673300861</v>
      </c>
      <c r="AJ48" s="148">
        <f t="shared" si="39"/>
        <v>36.416255194586057</v>
      </c>
    </row>
    <row r="49" spans="1:36" x14ac:dyDescent="0.35">
      <c r="A49" s="8" t="s">
        <v>325</v>
      </c>
      <c r="B49" s="9">
        <f>'Date Key'!$C$28</f>
        <v>0.21744502100321225</v>
      </c>
      <c r="C49" s="6" t="str">
        <f>'Date Key'!$G$28</f>
        <v>Lower</v>
      </c>
      <c r="D49" s="148">
        <f>TIN!V12</f>
        <v>72.119840244999565</v>
      </c>
      <c r="E49" s="148">
        <f>TIN!W12</f>
        <v>19.68957863793884</v>
      </c>
      <c r="F49" s="9">
        <f>TP!V12</f>
        <v>42.347366790310744</v>
      </c>
      <c r="G49" s="148">
        <f>TP!W12</f>
        <v>33.638681199409163</v>
      </c>
      <c r="I49" s="72" t="s">
        <v>346</v>
      </c>
      <c r="J49" s="6" t="s">
        <v>15</v>
      </c>
      <c r="K49" s="9">
        <f ca="1">AVERAGE(Y38:Y43)</f>
        <v>54.591970925605636</v>
      </c>
      <c r="L49" s="9">
        <f ca="1">AVERAGE(AA38:AA43)</f>
        <v>-35.170763126089199</v>
      </c>
      <c r="N49" s="151" t="str">
        <v>4 - 6</v>
      </c>
      <c r="O49" s="148">
        <v>0.21744502100321225</v>
      </c>
      <c r="P49" s="148">
        <v>72.119840244999565</v>
      </c>
      <c r="Q49" s="148">
        <v>19.68957863793884</v>
      </c>
      <c r="R49" s="148">
        <v>42.347366790310744</v>
      </c>
      <c r="S49" s="148">
        <v>33.638681199409163</v>
      </c>
      <c r="U49" s="150" t="str">
        <f>A51</f>
        <v>10 - 12</v>
      </c>
      <c r="V49" s="148">
        <f t="shared" si="38"/>
        <v>0.54361255250803064</v>
      </c>
      <c r="W49" s="148" t="str">
        <f t="shared" si="38"/>
        <v>Upper</v>
      </c>
      <c r="X49" s="148">
        <f t="shared" si="38"/>
        <v>61.624622291402105</v>
      </c>
      <c r="Y49" s="148">
        <f t="shared" si="38"/>
        <v>14.005838898674302</v>
      </c>
      <c r="Z49" s="148">
        <f t="shared" si="38"/>
        <v>13.127473536814298</v>
      </c>
      <c r="AA49" s="148">
        <f t="shared" si="38"/>
        <v>39.219416665128875</v>
      </c>
      <c r="AB49" s="153"/>
      <c r="AC49" s="153"/>
      <c r="AE49" s="150" t="str">
        <f>A52</f>
        <v>13 - 15</v>
      </c>
      <c r="AF49" s="148">
        <f>B52</f>
        <v>0.54361255250803064</v>
      </c>
      <c r="AG49" s="148">
        <f>D52</f>
        <v>32.784900012942927</v>
      </c>
      <c r="AH49" s="148">
        <f t="shared" ref="AH49:AJ49" si="40">E52</f>
        <v>7.2982247965426561</v>
      </c>
      <c r="AI49" s="148">
        <f t="shared" si="40"/>
        <v>22.408376963350769</v>
      </c>
      <c r="AJ49" s="148">
        <f t="shared" si="40"/>
        <v>12.340432481440638</v>
      </c>
    </row>
    <row r="50" spans="1:36" x14ac:dyDescent="0.35">
      <c r="A50" s="8" t="s">
        <v>326</v>
      </c>
      <c r="B50" s="9">
        <f>'Date Key'!$C$31</f>
        <v>0.54361255250803064</v>
      </c>
      <c r="C50" s="6" t="str">
        <f>'Date Key'!$G$31</f>
        <v>Lower</v>
      </c>
      <c r="D50" s="148">
        <f>TIN!V21</f>
        <v>49.299104372202507</v>
      </c>
      <c r="E50" s="148">
        <f>TIN!W21</f>
        <v>17.452420576390448</v>
      </c>
      <c r="F50" s="9">
        <f>TP!V21</f>
        <v>-2.9404308673300861</v>
      </c>
      <c r="G50" s="148">
        <f>TP!W21</f>
        <v>36.416255194586057</v>
      </c>
      <c r="I50" s="11"/>
      <c r="J50" s="11"/>
      <c r="K50" s="11"/>
      <c r="N50" s="151" t="str">
        <v>7 - 9</v>
      </c>
      <c r="O50" s="148">
        <v>0.54361255250803064</v>
      </c>
      <c r="P50" s="148">
        <v>49.299104372202507</v>
      </c>
      <c r="Q50" s="148">
        <v>17.452420576390448</v>
      </c>
      <c r="R50" s="148">
        <v>-2.9404308673300861</v>
      </c>
      <c r="S50" s="148">
        <v>36.416255194586057</v>
      </c>
    </row>
    <row r="51" spans="1:36" x14ac:dyDescent="0.35">
      <c r="A51" s="8" t="s">
        <v>327</v>
      </c>
      <c r="B51" s="9">
        <f>'Date Key'!$C$34</f>
        <v>0.54361255250803064</v>
      </c>
      <c r="C51" s="6" t="str">
        <f>'Date Key'!$G$34</f>
        <v>Upper</v>
      </c>
      <c r="D51" s="148">
        <f>TIN!V30</f>
        <v>61.624622291402105</v>
      </c>
      <c r="E51" s="148">
        <f>TIN!W30</f>
        <v>14.005838898674302</v>
      </c>
      <c r="F51" s="9">
        <f>TP!V30</f>
        <v>13.127473536814298</v>
      </c>
      <c r="G51" s="148">
        <f>TP!W30</f>
        <v>39.219416665128875</v>
      </c>
      <c r="I51" s="11"/>
    </row>
    <row r="52" spans="1:36" x14ac:dyDescent="0.35">
      <c r="A52" s="8" t="s">
        <v>471</v>
      </c>
      <c r="B52" s="9">
        <f>'Date Key'!$C$37</f>
        <v>0.54361255250803064</v>
      </c>
      <c r="C52" s="6" t="str">
        <f>'Date Key'!$G$37</f>
        <v>Lower</v>
      </c>
      <c r="D52" s="148">
        <f>TIN!V39</f>
        <v>32.784900012942927</v>
      </c>
      <c r="E52" s="148">
        <f>TIN!W39</f>
        <v>7.2982247965426561</v>
      </c>
      <c r="F52" s="9">
        <f>TP!V39</f>
        <v>22.408376963350769</v>
      </c>
      <c r="G52" s="148">
        <f>TP!W39</f>
        <v>12.340432481440638</v>
      </c>
      <c r="I52" s="11"/>
      <c r="J52" s="11"/>
      <c r="K52" s="11"/>
    </row>
    <row r="53" spans="1:36" x14ac:dyDescent="0.35">
      <c r="A53" s="8" t="s">
        <v>472</v>
      </c>
      <c r="B53" s="9">
        <f>'Date Key'!$C$40</f>
        <v>0.21744502100321225</v>
      </c>
      <c r="C53" s="6" t="str">
        <f>'Date Key'!$G$40</f>
        <v>Upper</v>
      </c>
      <c r="D53" s="148">
        <f>TIN!V48</f>
        <v>81.040361954533239</v>
      </c>
      <c r="E53" s="148">
        <f>TIN!W48</f>
        <v>5.0356830078285038</v>
      </c>
      <c r="F53" s="9">
        <f>TP!W48</f>
        <v>33.064562831257518</v>
      </c>
      <c r="G53" s="148">
        <f>TP!W48</f>
        <v>33.064562831257518</v>
      </c>
      <c r="I53" s="11"/>
      <c r="J53" s="11"/>
      <c r="K53" s="11"/>
    </row>
    <row r="55" spans="1:36" x14ac:dyDescent="0.35">
      <c r="A55" t="s">
        <v>381</v>
      </c>
      <c r="L55" t="s">
        <v>380</v>
      </c>
    </row>
    <row r="56" spans="1:36" x14ac:dyDescent="0.35">
      <c r="A56" s="173" t="s">
        <v>330</v>
      </c>
      <c r="B56" s="174"/>
      <c r="C56" s="174"/>
      <c r="D56" s="174"/>
      <c r="E56" s="174"/>
      <c r="F56" s="174"/>
      <c r="G56" s="174"/>
      <c r="H56" s="174"/>
      <c r="I56" s="174"/>
      <c r="J56" s="174"/>
      <c r="K56" s="15"/>
      <c r="L56" s="173" t="s">
        <v>331</v>
      </c>
      <c r="M56" s="174"/>
      <c r="N56" s="174"/>
      <c r="O56" s="174"/>
      <c r="P56" s="174"/>
      <c r="Q56" s="174"/>
      <c r="R56" s="174"/>
      <c r="S56" s="174"/>
      <c r="T56" s="174"/>
      <c r="U56" s="174"/>
    </row>
    <row r="57" spans="1:36" ht="29" x14ac:dyDescent="0.35">
      <c r="A57" s="5" t="s">
        <v>10</v>
      </c>
      <c r="B57" s="7" t="s">
        <v>17</v>
      </c>
      <c r="C57" s="7" t="s">
        <v>18</v>
      </c>
      <c r="D57" s="7" t="s">
        <v>19</v>
      </c>
      <c r="E57" s="7" t="s">
        <v>319</v>
      </c>
      <c r="F57" s="7" t="s">
        <v>719</v>
      </c>
      <c r="G57" s="7" t="s">
        <v>479</v>
      </c>
      <c r="H57" s="7" t="s">
        <v>321</v>
      </c>
      <c r="I57" s="7" t="s">
        <v>531</v>
      </c>
      <c r="J57" s="7" t="s">
        <v>322</v>
      </c>
      <c r="L57" s="5" t="s">
        <v>10</v>
      </c>
      <c r="M57" s="7" t="s">
        <v>17</v>
      </c>
      <c r="N57" s="7" t="s">
        <v>18</v>
      </c>
      <c r="O57" s="7" t="s">
        <v>19</v>
      </c>
      <c r="P57" s="7" t="s">
        <v>319</v>
      </c>
      <c r="Q57" s="7" t="s">
        <v>719</v>
      </c>
      <c r="R57" s="7" t="s">
        <v>479</v>
      </c>
      <c r="S57" s="7" t="s">
        <v>321</v>
      </c>
      <c r="T57" s="7" t="s">
        <v>531</v>
      </c>
      <c r="U57" s="7" t="s">
        <v>322</v>
      </c>
    </row>
    <row r="58" spans="1:36" x14ac:dyDescent="0.35">
      <c r="A58" s="6">
        <v>1</v>
      </c>
      <c r="B58" s="16" cm="1">
        <f t="array" aca="1" ref="B58" ca="1">IFERROR(INDEX(INDIRECT("'" &amp; B$57 &amp; "'!R:R"), MATCH(1, (INDIRECT("'"&amp; B$57 &amp; "'!F:F") =$A58) * (INDIRECT("'" &amp; B$57 &amp; "'!E:E") = Tables_TN!$A$55), 0)), "")</f>
        <v>-66.01941747572819</v>
      </c>
      <c r="C58" s="16" cm="1">
        <f t="array" aca="1" ref="C58" ca="1">IFERROR(INDEX(INDIRECT("'" &amp; C$57 &amp; "'!R:R"), MATCH(1, (INDIRECT("'"&amp; C$57 &amp; "'!F:F") =$A58) * (INDIRECT("'" &amp; C$57 &amp; "'!E:E") = Tables_TN!$A$55), 0)), "")</f>
        <v>-59.740259740259781</v>
      </c>
      <c r="D58" s="16" cm="1">
        <f t="array" aca="1" ref="D58" ca="1">IFERROR(INDEX(INDIRECT("'" &amp; D$57 &amp; "'!R:R"), MATCH(1, (INDIRECT("'"&amp; D$57 &amp; "'!F:F") =$A58) * (INDIRECT("'" &amp; D$57 &amp; "'!E:E") = Tables_TN!$A$55), 0)), "")</f>
        <v>95.494088779834925</v>
      </c>
      <c r="E58" s="16" cm="1">
        <f t="array" aca="1" ref="E58" ca="1">IFERROR(INDEX(INDIRECT("'" &amp; E$57 &amp; "'!R:R"), MATCH(1, (INDIRECT("'"&amp; E$57 &amp; "'!F:F") =$A58) * (INDIRECT("'" &amp; E$57 &amp; "'!E:E") = Tables_TN!$A$55), 0)), "")</f>
        <v>77.306094970855554</v>
      </c>
      <c r="F58" s="16">
        <f ca="1">(F7-V7)/F7*100</f>
        <v>92.402838316063523</v>
      </c>
      <c r="G58" s="16" cm="1">
        <f t="array" aca="1" ref="G58" ca="1">IFERROR(INDEX(INDIRECT("'" &amp; G$57 &amp; "'!R:R"), MATCH(1, (INDIRECT("'"&amp; G$57 &amp; "'!F:F") =$A58) * (INDIRECT("'" &amp; G$57 &amp; "'!E:E") = Tables_TN!$A$55), 0)), "")</f>
        <v>97.266111074726567</v>
      </c>
      <c r="H58" s="16" cm="1">
        <f t="array" aca="1" ref="H58" ca="1">IFERROR(INDEX(INDIRECT("'" &amp; H$57 &amp; "'!R:R"), MATCH(1, (INDIRECT("'"&amp; H$57 &amp; "'!F:F") =$A58) * (INDIRECT("'" &amp; H$57 &amp; "'!E:E") = Tables_TN!$A$55), 0)), "")</f>
        <v>42.333430317137001</v>
      </c>
      <c r="I58" s="16" cm="1">
        <f t="array" aca="1" ref="I58" ca="1">IFERROR(INDEX(INDIRECT("'" &amp; I$57 &amp; "'!R:R"), MATCH(1, (INDIRECT("'"&amp; I$57 &amp; "'!F:F") =$A58) * (INDIRECT("'" &amp; I$57 &amp; "'!E:E") = Tables_TN!$A$55), 0)), "")</f>
        <v>-63.863642806248635</v>
      </c>
      <c r="J58" s="16" cm="1">
        <f t="array" aca="1" ref="J58" ca="1">IFERROR(INDEX(INDIRECT("'" &amp; J$57 &amp; "'!R:R"), MATCH(1, (INDIRECT("'"&amp; J$57 &amp; "'!F:F") =$A58) * (INDIRECT("'" &amp; J$57 &amp; "'!E:E") = Tables_TN!$A$55), 0)), "")</f>
        <v>11.770056394396955</v>
      </c>
      <c r="L58" s="6">
        <v>1</v>
      </c>
      <c r="M58" s="16" cm="1">
        <f t="array" aca="1" ref="M58" ca="1">IFERROR(INDEX(INDIRECT("'" &amp; M$57 &amp; "'!R:R"), MATCH(1, (INDIRECT("'"&amp; B$57 &amp; "'!F:F") =$L58) * (INDIRECT("'" &amp; B$57 &amp; "'!E:E") = Tables_TN!$L$55), 0)), "")</f>
        <v>41.747572815533971</v>
      </c>
      <c r="N58" s="16" cm="1">
        <f t="array" aca="1" ref="N58" ca="1">IFERROR(INDEX(INDIRECT("'" &amp; N$57 &amp; "'!R:R"), MATCH(1, (INDIRECT("'"&amp; C$57 &amp; "'!F:F") =$L58) * (INDIRECT("'" &amp; C$57 &amp; "'!E:E") = Tables_TN!$L$55), 0)), "")</f>
        <v>-102.59740259740258</v>
      </c>
      <c r="O58" s="16" cm="1">
        <f t="array" aca="1" ref="O58" ca="1">IFERROR(INDEX(INDIRECT("'" &amp; O$57 &amp; "'!R:R"), MATCH(1, (INDIRECT("'"&amp; D$57 &amp; "'!F:F") =$L58) * (INDIRECT("'" &amp; D$57 &amp; "'!E:E") = Tables_TN!$L$55), 0)), "")</f>
        <v>68.637073388356001</v>
      </c>
      <c r="P58" s="16" cm="1">
        <f t="array" aca="1" ref="P58" ca="1">IFERROR(INDEX(INDIRECT("'" &amp; P$57 &amp; "'!R:R"), MATCH(1, (INDIRECT("'"&amp; E$57 &amp; "'!F:F") =$L58) * (INDIRECT("'" &amp; E$57 &amp; "'!E:E") = Tables_TN!$L$55), 0)), "")</f>
        <v>62.98972934943572</v>
      </c>
      <c r="Q58" s="16">
        <f ca="1">(F7-AK7)/F7*100</f>
        <v>65.227205286670312</v>
      </c>
      <c r="R58" s="16" cm="1">
        <f t="array" aca="1" ref="R58" ca="1">IFERROR(INDEX(INDIRECT("'" &amp; R$57 &amp; "'!R:R"), MATCH(1, (INDIRECT("'"&amp; G$57 &amp; "'!F:F") =$L58) * (INDIRECT("'" &amp; G$57 &amp; "'!E:E") = Tables_TN!$L$55), 0)), "")</f>
        <v>55.054358504158749</v>
      </c>
      <c r="S58" s="16" cm="1">
        <f t="array" aca="1" ref="S58" ca="1">IFERROR(INDEX(INDIRECT("'" &amp; S$57 &amp; "'!R:R"), MATCH(1, (INDIRECT("'"&amp; H$57 &amp; "'!F:F") =$L58) * (INDIRECT("'" &amp; H$57 &amp; "'!E:E") = Tables_TN!$L$55), 0)), "")</f>
        <v>-88.594704684317776</v>
      </c>
      <c r="T58" s="16" cm="1">
        <f t="array" aca="1" ref="T58" ca="1">IFERROR(INDEX(INDIRECT("'" &amp; T$57 &amp; "'!R:R"), MATCH(1, (INDIRECT("'"&amp; I$57 &amp; "'!F:F") =$L58) * (INDIRECT("'" &amp; I$57 &amp; "'!E:E") = Tables_TN!$L$55), 0)), "")</f>
        <v>-25.024547690168575</v>
      </c>
      <c r="U58" s="16" cm="1">
        <f t="array" aca="1" ref="U58" ca="1">IFERROR(INDEX(INDIRECT("'" &amp; U$57 &amp; "'!R:R"), MATCH(1, (INDIRECT("'"&amp; J$57 &amp; "'!F:F") =$L58) * (INDIRECT("'" &amp; J$57 &amp; "'!E:E") = Tables_TN!$L$55), 0)), "")</f>
        <v>12.916136074222329</v>
      </c>
    </row>
    <row r="59" spans="1:36" x14ac:dyDescent="0.35">
      <c r="A59" s="6">
        <v>2</v>
      </c>
      <c r="B59" s="16" cm="1">
        <f t="array" aca="1" ref="B59" ca="1">IFERROR(INDEX(INDIRECT("'" &amp; B$57 &amp; "'!R:R"), MATCH(1, (INDIRECT("'"&amp; B$57 &amp; "'!F:F") =$A59) * (INDIRECT("'" &amp; B$57 &amp; "'!E:E") = Tables_TN!$A$55), 0)), "")</f>
        <v>-124.70588235294117</v>
      </c>
      <c r="C59" s="16" cm="1">
        <f t="array" aca="1" ref="C59" ca="1">IFERROR(INDEX(INDIRECT("'" &amp; C$57 &amp; "'!R:R"), MATCH(1, (INDIRECT("'"&amp; C$57 &amp; "'!F:F") =$A59) * (INDIRECT("'" &amp; C$57 &amp; "'!E:E") = Tables_TN!$A$55), 0)), "")</f>
        <v>-9.375</v>
      </c>
      <c r="D59" s="16" cm="1">
        <f t="array" aca="1" ref="D59" ca="1">IFERROR(INDEX(INDIRECT("'" &amp; D$57 &amp; "'!R:R"), MATCH(1, (INDIRECT("'"&amp; D$57 &amp; "'!F:F") =$A59) * (INDIRECT("'" &amp; D$57 &amp; "'!E:E") = Tables_TN!$A$55), 0)), "")</f>
        <v>93.862595419847324</v>
      </c>
      <c r="E59" s="16" cm="1">
        <f t="array" aca="1" ref="E59" ca="1">IFERROR(INDEX(INDIRECT("'" &amp; E$57 &amp; "'!R:R"), MATCH(1, (INDIRECT("'"&amp; E$57 &amp; "'!F:F") =$A59) * (INDIRECT("'" &amp; E$57 &amp; "'!E:E") = Tables_TN!$A$55), 0)), "")</f>
        <v>0</v>
      </c>
      <c r="F59" s="16">
        <f t="shared" ref="F59:F75" ca="1" si="41">(F8-V8)/F8*100</f>
        <v>91.529990074859583</v>
      </c>
      <c r="G59" s="16" cm="1">
        <f t="array" aca="1" ref="G59" ca="1">IFERROR(INDEX(INDIRECT("'" &amp; G$57 &amp; "'!R:R"), MATCH(1, (INDIRECT("'"&amp; G$57 &amp; "'!F:F") =$A59) * (INDIRECT("'" &amp; G$57 &amp; "'!E:E") = Tables_TN!$A$55), 0)), "")</f>
        <v>0</v>
      </c>
      <c r="H59" s="16" cm="1">
        <f t="array" aca="1" ref="H59" ca="1">IFERROR(INDEX(INDIRECT("'" &amp; H$57 &amp; "'!R:R"), MATCH(1, (INDIRECT("'"&amp; H$57 &amp; "'!F:F") =$A59) * (INDIRECT("'" &amp; H$57 &amp; "'!E:E") = Tables_TN!$A$55), 0)), "")</f>
        <v>6.7324955116696668</v>
      </c>
      <c r="I59" s="16" cm="1">
        <f t="array" aca="1" ref="I59" ca="1">IFERROR(INDEX(INDIRECT("'" &amp; I$57 &amp; "'!R:R"), MATCH(1, (INDIRECT("'"&amp; I$57 &amp; "'!F:F") =$A59) * (INDIRECT("'" &amp; I$57 &amp; "'!E:E") = Tables_TN!$A$55), 0)), "")</f>
        <v>-16.274789402852363</v>
      </c>
      <c r="J59" s="16" cm="1">
        <f t="array" aca="1" ref="J59" ca="1">IFERROR(INDEX(INDIRECT("'" &amp; J$57 &amp; "'!R:R"), MATCH(1, (INDIRECT("'"&amp; J$57 &amp; "'!F:F") =$A59) * (INDIRECT("'" &amp; J$57 &amp; "'!E:E") = Tables_TN!$A$55), 0)), "")</f>
        <v>9.9168975069252046</v>
      </c>
      <c r="L59" s="6">
        <v>2</v>
      </c>
      <c r="M59" s="16" cm="1">
        <f t="array" aca="1" ref="M59" ca="1">IFERROR(INDEX(INDIRECT("'" &amp; M$57 &amp; "'!R:R"), MATCH(1, (INDIRECT("'"&amp; B$57 &amp; "'!F:F") =$L59) * (INDIRECT("'" &amp; B$57 &amp; "'!E:E") = Tables_TN!$L$55), 0)), "")</f>
        <v>-3.5294117647058698</v>
      </c>
      <c r="N59" s="16" cm="1">
        <f t="array" aca="1" ref="N59" ca="1">IFERROR(INDEX(INDIRECT("'" &amp; N$57 &amp; "'!R:R"), MATCH(1, (INDIRECT("'"&amp; C$57 &amp; "'!F:F") =$L59) * (INDIRECT("'" &amp; C$57 &amp; "'!E:E") = Tables_TN!$L$55), 0)), "")</f>
        <v>-489.06250000000011</v>
      </c>
      <c r="O59" s="16" cm="1">
        <f t="array" aca="1" ref="O59" ca="1">IFERROR(INDEX(INDIRECT("'" &amp; O$57 &amp; "'!R:R"), MATCH(1, (INDIRECT("'"&amp; D$57 &amp; "'!F:F") =$L59) * (INDIRECT("'" &amp; D$57 &amp; "'!E:E") = Tables_TN!$L$55), 0)), "")</f>
        <v>40.732824427480921</v>
      </c>
      <c r="P59" s="16" cm="1">
        <f t="array" aca="1" ref="P59" ca="1">IFERROR(INDEX(INDIRECT("'" &amp; P$57 &amp; "'!R:R"), MATCH(1, (INDIRECT("'"&amp; E$57 &amp; "'!F:F") =$L59) * (INDIRECT("'" &amp; E$57 &amp; "'!E:E") = Tables_TN!$L$55), 0)), "")</f>
        <v>0</v>
      </c>
      <c r="Q59" s="16">
        <f t="shared" ref="Q59:Q75" ca="1" si="42">(F8-AK8)/F8*100</f>
        <v>28.762346032635644</v>
      </c>
      <c r="R59" s="16" cm="1">
        <f t="array" aca="1" ref="R59" ca="1">IFERROR(INDEX(INDIRECT("'" &amp; R$57 &amp; "'!R:R"), MATCH(1, (INDIRECT("'"&amp; G$57 &amp; "'!F:F") =$L59) * (INDIRECT("'" &amp; G$57 &amp; "'!E:E") = Tables_TN!$L$55), 0)), "")</f>
        <v>0</v>
      </c>
      <c r="S59" s="16" cm="1">
        <f t="array" aca="1" ref="S59" ca="1">IFERROR(INDEX(INDIRECT("'" &amp; S$57 &amp; "'!R:R"), MATCH(1, (INDIRECT("'"&amp; H$57 &amp; "'!F:F") =$L59) * (INDIRECT("'" &amp; H$57 &amp; "'!E:E") = Tables_TN!$L$55), 0)), "")</f>
        <v>-25.433871932974284</v>
      </c>
      <c r="T59" s="16" cm="1">
        <f t="array" aca="1" ref="T59" ca="1">IFERROR(INDEX(INDIRECT("'" &amp; T$57 &amp; "'!R:R"), MATCH(1, (INDIRECT("'"&amp; I$57 &amp; "'!F:F") =$L59) * (INDIRECT("'" &amp; I$57 &amp; "'!E:E") = Tables_TN!$L$55), 0)), "")</f>
        <v>-6.1796705819131548</v>
      </c>
      <c r="U59" s="16" cm="1">
        <f t="array" aca="1" ref="U59" ca="1">IFERROR(INDEX(INDIRECT("'" &amp; U$57 &amp; "'!R:R"), MATCH(1, (INDIRECT("'"&amp; J$57 &amp; "'!F:F") =$L59) * (INDIRECT("'" &amp; J$57 &amp; "'!E:E") = Tables_TN!$L$55), 0)), "")</f>
        <v>10.286241920590966</v>
      </c>
    </row>
    <row r="60" spans="1:36" x14ac:dyDescent="0.35">
      <c r="A60" s="6">
        <v>3</v>
      </c>
      <c r="B60" s="16" cm="1">
        <f t="array" aca="1" ref="B60" ca="1">IFERROR(INDEX(INDIRECT("'" &amp; B$57 &amp; "'!R:R"), MATCH(1, (INDIRECT("'"&amp; B$57 &amp; "'!F:F") =$A60) * (INDIRECT("'" &amp; B$57 &amp; "'!E:E") = Tables_TN!$A$55), 0)), "")</f>
        <v>-38.888888888888886</v>
      </c>
      <c r="C60" s="16" cm="1">
        <f t="array" aca="1" ref="C60" ca="1">IFERROR(INDEX(INDIRECT("'" &amp; C$57 &amp; "'!R:R"), MATCH(1, (INDIRECT("'"&amp; C$57 &amp; "'!F:F") =$A60) * (INDIRECT("'" &amp; C$57 &amp; "'!E:E") = Tables_TN!$A$55), 0)), "")</f>
        <v>78.94736842105263</v>
      </c>
      <c r="D60" s="16" cm="1">
        <f t="array" aca="1" ref="D60" ca="1">IFERROR(INDEX(INDIRECT("'" &amp; D$57 &amp; "'!R:R"), MATCH(1, (INDIRECT("'"&amp; D$57 &amp; "'!F:F") =$A60) * (INDIRECT("'" &amp; D$57 &amp; "'!E:E") = Tables_TN!$A$55), 0)), "")</f>
        <v>98.847087378640779</v>
      </c>
      <c r="E60" s="16" cm="1">
        <f t="array" aca="1" ref="E60" ca="1">IFERROR(INDEX(INDIRECT("'" &amp; E$57 &amp; "'!R:R"), MATCH(1, (INDIRECT("'"&amp; E$57 &amp; "'!F:F") =$A60) * (INDIRECT("'" &amp; E$57 &amp; "'!E:E") = Tables_TN!$A$55), 0)), "")</f>
        <v>81.671436522142855</v>
      </c>
      <c r="F60" s="16">
        <f t="shared" ca="1" si="41"/>
        <v>98.579343019521858</v>
      </c>
      <c r="G60" s="16" cm="1">
        <f t="array" aca="1" ref="G60" ca="1">IFERROR(INDEX(INDIRECT("'" &amp; G$57 &amp; "'!R:R"), MATCH(1, (INDIRECT("'"&amp; G$57 &amp; "'!F:F") =$A60) * (INDIRECT("'" &amp; G$57 &amp; "'!E:E") = Tables_TN!$A$55), 0)), "")</f>
        <v>68.051537697883191</v>
      </c>
      <c r="H60" s="16" cm="1">
        <f t="array" aca="1" ref="H60" ca="1">IFERROR(INDEX(INDIRECT("'" &amp; H$57 &amp; "'!R:R"), MATCH(1, (INDIRECT("'"&amp; H$57 &amp; "'!F:F") =$A60) * (INDIRECT("'" &amp; H$57 &amp; "'!E:E") = Tables_TN!$A$55), 0)), "")</f>
        <v>-18.128161888701456</v>
      </c>
      <c r="I60" s="16" cm="1">
        <f t="array" aca="1" ref="I60" ca="1">IFERROR(INDEX(INDIRECT("'" &amp; I$57 &amp; "'!R:R"), MATCH(1, (INDIRECT("'"&amp; I$57 &amp; "'!F:F") =$A60) * (INDIRECT("'" &amp; I$57 &amp; "'!E:E") = Tables_TN!$A$55), 0)), "")</f>
        <v>-17.87271510379167</v>
      </c>
      <c r="J60" s="16" cm="1">
        <f t="array" aca="1" ref="J60" ca="1">IFERROR(INDEX(INDIRECT("'" &amp; J$57 &amp; "'!R:R"), MATCH(1, (INDIRECT("'"&amp; J$57 &amp; "'!F:F") =$A60) * (INDIRECT("'" &amp; J$57 &amp; "'!E:E") = Tables_TN!$A$55), 0)), "")</f>
        <v>7.2655217965653769</v>
      </c>
      <c r="L60" s="6">
        <v>3</v>
      </c>
      <c r="M60" s="16" cm="1">
        <f t="array" aca="1" ref="M60" ca="1">IFERROR(INDEX(INDIRECT("'" &amp; M$57 &amp; "'!R:R"), MATCH(1, (INDIRECT("'"&amp; B$57 &amp; "'!F:F") =$L60) * (INDIRECT("'" &amp; B$57 &amp; "'!E:E") = Tables_TN!$L$55), 0)), "")</f>
        <v>31.481481481481488</v>
      </c>
      <c r="N60" s="16" cm="1">
        <f t="array" aca="1" ref="N60" ca="1">IFERROR(INDEX(INDIRECT("'" &amp; N$57 &amp; "'!R:R"), MATCH(1, (INDIRECT("'"&amp; C$57 &amp; "'!F:F") =$L60) * (INDIRECT("'" &amp; C$57 &amp; "'!E:E") = Tables_TN!$L$55), 0)), "")</f>
        <v>-73.68421052631578</v>
      </c>
      <c r="O60" s="16" cm="1">
        <f t="array" aca="1" ref="O60" ca="1">IFERROR(INDEX(INDIRECT("'" &amp; O$57 &amp; "'!R:R"), MATCH(1, (INDIRECT("'"&amp; D$57 &amp; "'!F:F") =$L60) * (INDIRECT("'" &amp; D$57 &amp; "'!E:E") = Tables_TN!$L$55), 0)), "")</f>
        <v>98.422330097087368</v>
      </c>
      <c r="P60" s="16" cm="1">
        <f t="array" aca="1" ref="P60" ca="1">IFERROR(INDEX(INDIRECT("'" &amp; P$57 &amp; "'!R:R"), MATCH(1, (INDIRECT("'"&amp; E$57 &amp; "'!F:F") =$L60) * (INDIRECT("'" &amp; E$57 &amp; "'!E:E") = Tables_TN!$L$55), 0)), "")</f>
        <v>88.158113258552646</v>
      </c>
      <c r="Q60" s="16">
        <f t="shared" ca="1" si="42"/>
        <v>96.106691593970879</v>
      </c>
      <c r="R60" s="16" cm="1">
        <f t="array" aca="1" ref="R60" ca="1">IFERROR(INDEX(INDIRECT("'" &amp; R$57 &amp; "'!R:R"), MATCH(1, (INDIRECT("'"&amp; G$57 &amp; "'!F:F") =$L60) * (INDIRECT("'" &amp; G$57 &amp; "'!E:E") = Tables_TN!$L$55), 0)), "")</f>
        <v>-16.81273284300644</v>
      </c>
      <c r="S60" s="16" cm="1">
        <f t="array" aca="1" ref="S60" ca="1">IFERROR(INDEX(INDIRECT("'" &amp; S$57 &amp; "'!R:R"), MATCH(1, (INDIRECT("'"&amp; H$57 &amp; "'!F:F") =$L60) * (INDIRECT("'" &amp; H$57 &amp; "'!E:E") = Tables_TN!$L$55), 0)), "")</f>
        <v>-210.37099494097808</v>
      </c>
      <c r="T60" s="16" cm="1">
        <f t="array" aca="1" ref="T60" ca="1">IFERROR(INDEX(INDIRECT("'" &amp; T$57 &amp; "'!R:R"), MATCH(1, (INDIRECT("'"&amp; I$57 &amp; "'!F:F") =$L60) * (INDIRECT("'" &amp; I$57 &amp; "'!E:E") = Tables_TN!$L$55), 0)), "")</f>
        <v>-60.892369054174523</v>
      </c>
      <c r="U60" s="16" cm="1">
        <f t="array" aca="1" ref="U60" ca="1">IFERROR(INDEX(INDIRECT("'" &amp; U$57 &amp; "'!R:R"), MATCH(1, (INDIRECT("'"&amp; J$57 &amp; "'!F:F") =$L60) * (INDIRECT("'" &amp; J$57 &amp; "'!E:E") = Tables_TN!$L$55), 0)), "")</f>
        <v>10.020758633704464</v>
      </c>
    </row>
    <row r="61" spans="1:36" x14ac:dyDescent="0.35">
      <c r="A61" s="6">
        <v>4</v>
      </c>
      <c r="B61" s="16" cm="1">
        <f t="array" aca="1" ref="B61" ca="1">IFERROR(INDEX(INDIRECT("'" &amp; B$57 &amp; "'!R:R"), MATCH(1, (INDIRECT("'"&amp; B$57 &amp; "'!F:F") =$A61) * (INDIRECT("'" &amp; B$57 &amp; "'!E:E") = Tables_TN!$A$55), 0)), "")</f>
        <v>-330.30303030303037</v>
      </c>
      <c r="C61" s="16" cm="1">
        <f t="array" aca="1" ref="C61" ca="1">IFERROR(INDEX(INDIRECT("'" &amp; C$57 &amp; "'!R:R"), MATCH(1, (INDIRECT("'"&amp; C$57 &amp; "'!F:F") =$A61) * (INDIRECT("'" &amp; C$57 &amp; "'!E:E") = Tables_TN!$A$55), 0)), "")</f>
        <v>-19.23076923076923</v>
      </c>
      <c r="D61" s="16" cm="1">
        <f t="array" aca="1" ref="D61" ca="1">IFERROR(INDEX(INDIRECT("'" &amp; D$57 &amp; "'!R:R"), MATCH(1, (INDIRECT("'"&amp; D$57 &amp; "'!F:F") =$A61) * (INDIRECT("'" &amp; D$57 &amp; "'!E:E") = Tables_TN!$A$55), 0)), "")</f>
        <v>95.161290322580655</v>
      </c>
      <c r="E61" s="16" cm="1">
        <f t="array" aca="1" ref="E61" ca="1">IFERROR(INDEX(INDIRECT("'" &amp; E$57 &amp; "'!R:R"), MATCH(1, (INDIRECT("'"&amp; E$57 &amp; "'!F:F") =$A61) * (INDIRECT("'" &amp; E$57 &amp; "'!E:E") = Tables_TN!$A$55), 0)), "")</f>
        <v>70.796452795238423</v>
      </c>
      <c r="F61" s="16">
        <f t="shared" ca="1" si="41"/>
        <v>92.425143298154026</v>
      </c>
      <c r="G61" s="16" cm="1">
        <f t="array" aca="1" ref="G61" ca="1">IFERROR(INDEX(INDIRECT("'" &amp; G$57 &amp; "'!R:R"), MATCH(1, (INDIRECT("'"&amp; G$57 &amp; "'!F:F") =$A61) * (INDIRECT("'" &amp; G$57 &amp; "'!E:E") = Tables_TN!$A$55), 0)), "")</f>
        <v>83.326016010302794</v>
      </c>
      <c r="H61" s="16" cm="1">
        <f t="array" aca="1" ref="H61" ca="1">IFERROR(INDEX(INDIRECT("'" &amp; H$57 &amp; "'!R:R"), MATCH(1, (INDIRECT("'"&amp; H$57 &amp; "'!F:F") =$A61) * (INDIRECT("'" &amp; H$57 &amp; "'!E:E") = Tables_TN!$A$55), 0)), "")</f>
        <v>15.357967667436467</v>
      </c>
      <c r="I61" s="16" cm="1">
        <f t="array" aca="1" ref="I61" ca="1">IFERROR(INDEX(INDIRECT("'" &amp; I$57 &amp; "'!R:R"), MATCH(1, (INDIRECT("'"&amp; I$57 &amp; "'!F:F") =$A61) * (INDIRECT("'" &amp; I$57 &amp; "'!E:E") = Tables_TN!$A$55), 0)), "")</f>
        <v>2.0281148776660651</v>
      </c>
      <c r="J61" s="16" cm="1">
        <f t="array" aca="1" ref="J61" ca="1">IFERROR(INDEX(INDIRECT("'" &amp; J$57 &amp; "'!R:R"), MATCH(1, (INDIRECT("'"&amp; J$57 &amp; "'!F:F") =$A61) * (INDIRECT("'" &amp; J$57 &amp; "'!E:E") = Tables_TN!$A$55), 0)), "")</f>
        <v>7.3107532852119128</v>
      </c>
      <c r="L61" s="6">
        <v>4</v>
      </c>
      <c r="M61" s="16" cm="1">
        <f t="array" aca="1" ref="M61" ca="1">IFERROR(INDEX(INDIRECT("'" &amp; M$57 &amp; "'!R:R"), MATCH(1, (INDIRECT("'"&amp; B$57 &amp; "'!F:F") =$L61) * (INDIRECT("'" &amp; B$57 &amp; "'!E:E") = Tables_TN!$L$55), 0)), "")</f>
        <v>90.909090909090907</v>
      </c>
      <c r="N61" s="16" cm="1">
        <f t="array" aca="1" ref="N61" ca="1">IFERROR(INDEX(INDIRECT("'" &amp; N$57 &amp; "'!R:R"), MATCH(1, (INDIRECT("'"&amp; C$57 &amp; "'!F:F") =$L61) * (INDIRECT("'" &amp; C$57 &amp; "'!E:E") = Tables_TN!$L$55), 0)), "")</f>
        <v>-371.15384615384625</v>
      </c>
      <c r="O61" s="16" cm="1">
        <f t="array" aca="1" ref="O61" ca="1">IFERROR(INDEX(INDIRECT("'" &amp; O$57 &amp; "'!R:R"), MATCH(1, (INDIRECT("'"&amp; D$57 &amp; "'!F:F") =$L61) * (INDIRECT("'" &amp; D$57 &amp; "'!E:E") = Tables_TN!$L$55), 0)), "")</f>
        <v>71.411290322580641</v>
      </c>
      <c r="P61" s="16" cm="1">
        <f t="array" aca="1" ref="P61" ca="1">IFERROR(INDEX(INDIRECT("'" &amp; P$57 &amp; "'!R:R"), MATCH(1, (INDIRECT("'"&amp; E$57 &amp; "'!F:F") =$L61) * (INDIRECT("'" &amp; E$57 &amp; "'!E:E") = Tables_TN!$L$55), 0)), "")</f>
        <v>62.364771635088381</v>
      </c>
      <c r="Q61" s="16">
        <f t="shared" ca="1" si="42"/>
        <v>60.825561854948752</v>
      </c>
      <c r="R61" s="16" cm="1">
        <f t="array" aca="1" ref="R61" ca="1">IFERROR(INDEX(INDIRECT("'" &amp; R$57 &amp; "'!R:R"), MATCH(1, (INDIRECT("'"&amp; G$57 &amp; "'!F:F") =$L61) * (INDIRECT("'" &amp; G$57 &amp; "'!E:E") = Tables_TN!$L$55), 0)), "")</f>
        <v>53.324991585078521</v>
      </c>
      <c r="S61" s="16" cm="1">
        <f t="array" aca="1" ref="S61" ca="1">IFERROR(INDEX(INDIRECT("'" &amp; S$57 &amp; "'!R:R"), MATCH(1, (INDIRECT("'"&amp; H$57 &amp; "'!F:F") =$L61) * (INDIRECT("'" &amp; H$57 &amp; "'!E:E") = Tables_TN!$L$55), 0)), "")</f>
        <v>-2.1445067634444426</v>
      </c>
      <c r="T61" s="16" cm="1">
        <f t="array" aca="1" ref="T61" ca="1">IFERROR(INDEX(INDIRECT("'" &amp; T$57 &amp; "'!R:R"), MATCH(1, (INDIRECT("'"&amp; I$57 &amp; "'!F:F") =$L61) * (INDIRECT("'" &amp; I$57 &amp; "'!E:E") = Tables_TN!$L$55), 0)), "")</f>
        <v>-5.516985917183681</v>
      </c>
      <c r="U61" s="16" cm="1">
        <f t="array" aca="1" ref="U61" ca="1">IFERROR(INDEX(INDIRECT("'" &amp; U$57 &amp; "'!R:R"), MATCH(1, (INDIRECT("'"&amp; J$57 &amp; "'!F:F") =$L61) * (INDIRECT("'" &amp; J$57 &amp; "'!E:E") = Tables_TN!$L$55), 0)), "")</f>
        <v>6.7925226725893069</v>
      </c>
    </row>
    <row r="62" spans="1:36" x14ac:dyDescent="0.35">
      <c r="A62" s="6">
        <v>5</v>
      </c>
      <c r="B62" s="16" cm="1">
        <f t="array" aca="1" ref="B62" ca="1">IFERROR(INDEX(INDIRECT("'" &amp; B$57 &amp; "'!R:R"), MATCH(1, (INDIRECT("'"&amp; B$57 &amp; "'!F:F") =$A62) * (INDIRECT("'" &amp; B$57 &amp; "'!E:E") = Tables_TN!$A$55), 0)), "")</f>
        <v>31.818181818181824</v>
      </c>
      <c r="C62" s="16" cm="1">
        <f t="array" aca="1" ref="C62" ca="1">IFERROR(INDEX(INDIRECT("'" &amp; C$57 &amp; "'!R:R"), MATCH(1, (INDIRECT("'"&amp; C$57 &amp; "'!F:F") =$A62) * (INDIRECT("'" &amp; C$57 &amp; "'!E:E") = Tables_TN!$A$55), 0)), "")</f>
        <v>73.91304347826086</v>
      </c>
      <c r="D62" s="16" cm="1">
        <f t="array" aca="1" ref="D62" ca="1">IFERROR(INDEX(INDIRECT("'" &amp; D$57 &amp; "'!R:R"), MATCH(1, (INDIRECT("'"&amp; D$57 &amp; "'!F:F") =$A62) * (INDIRECT("'" &amp; D$57 &amp; "'!E:E") = Tables_TN!$A$55), 0)), "")</f>
        <v>98.287493513233002</v>
      </c>
      <c r="E62" s="16" cm="1">
        <f t="array" aca="1" ref="E62" ca="1">IFERROR(INDEX(INDIRECT("'" &amp; E$57 &amp; "'!R:R"), MATCH(1, (INDIRECT("'"&amp; E$57 &amp; "'!F:F") =$A62) * (INDIRECT("'" &amp; E$57 &amp; "'!E:E") = Tables_TN!$A$55), 0)), "")</f>
        <v>94.939336885211247</v>
      </c>
      <c r="F62" s="16">
        <f t="shared" ca="1" si="41"/>
        <v>97.952164792181193</v>
      </c>
      <c r="G62" s="16" cm="1">
        <f t="array" aca="1" ref="G62" ca="1">IFERROR(INDEX(INDIRECT("'" &amp; G$57 &amp; "'!R:R"), MATCH(1, (INDIRECT("'"&amp; G$57 &amp; "'!F:F") =$A62) * (INDIRECT("'" &amp; G$57 &amp; "'!E:E") = Tables_TN!$A$55), 0)), "")</f>
        <v>64.521486932801835</v>
      </c>
      <c r="H62" s="16" cm="1">
        <f t="array" aca="1" ref="H62" ca="1">IFERROR(INDEX(INDIRECT("'" &amp; H$57 &amp; "'!R:R"), MATCH(1, (INDIRECT("'"&amp; H$57 &amp; "'!F:F") =$A62) * (INDIRECT("'" &amp; H$57 &amp; "'!E:E") = Tables_TN!$A$55), 0)), "")</f>
        <v>18.656716417910481</v>
      </c>
      <c r="I62" s="16" cm="1">
        <f t="array" aca="1" ref="I62" ca="1">IFERROR(INDEX(INDIRECT("'" &amp; I$57 &amp; "'!R:R"), MATCH(1, (INDIRECT("'"&amp; I$57 &amp; "'!F:F") =$A62) * (INDIRECT("'" &amp; I$57 &amp; "'!E:E") = Tables_TN!$A$55), 0)), "")</f>
        <v>-4.6515307363151681</v>
      </c>
      <c r="J62" s="16" cm="1">
        <f t="array" aca="1" ref="J62" ca="1">IFERROR(INDEX(INDIRECT("'" &amp; J$57 &amp; "'!R:R"), MATCH(1, (INDIRECT("'"&amp; J$57 &amp; "'!F:F") =$A62) * (INDIRECT("'" &amp; J$57 &amp; "'!E:E") = Tables_TN!$A$55), 0)), "")</f>
        <v>8.8928892889288953</v>
      </c>
      <c r="L62" s="6">
        <v>5</v>
      </c>
      <c r="M62" s="16" cm="1">
        <f t="array" aca="1" ref="M62" ca="1">IFERROR(INDEX(INDIRECT("'" &amp; M$57 &amp; "'!R:R"), MATCH(1, (INDIRECT("'"&amp; B$57 &amp; "'!F:F") =$L62) * (INDIRECT("'" &amp; B$57 &amp; "'!E:E") = Tables_TN!$L$55), 0)), "")</f>
        <v>31.818181818181813</v>
      </c>
      <c r="N62" s="16" cm="1">
        <f t="array" aca="1" ref="N62" ca="1">IFERROR(INDEX(INDIRECT("'" &amp; N$57 &amp; "'!R:R"), MATCH(1, (INDIRECT("'"&amp; C$57 &amp; "'!F:F") =$L62) * (INDIRECT("'" &amp; C$57 &amp; "'!E:E") = Tables_TN!$L$55), 0)), "")</f>
        <v>-869.56521739130426</v>
      </c>
      <c r="O62" s="16" cm="1">
        <f t="array" aca="1" ref="O62" ca="1">IFERROR(INDEX(INDIRECT("'" &amp; O$57 &amp; "'!R:R"), MATCH(1, (INDIRECT("'"&amp; D$57 &amp; "'!F:F") =$L62) * (INDIRECT("'" &amp; D$57 &amp; "'!E:E") = Tables_TN!$L$55), 0)), "")</f>
        <v>73.845355474831351</v>
      </c>
      <c r="P62" s="16" cm="1">
        <f t="array" aca="1" ref="P62" ca="1">IFERROR(INDEX(INDIRECT("'" &amp; P$57 &amp; "'!R:R"), MATCH(1, (INDIRECT("'"&amp; E$57 &amp; "'!F:F") =$L62) * (INDIRECT("'" &amp; E$57 &amp; "'!E:E") = Tables_TN!$L$55), 0)), "")</f>
        <v>59.54315474373427</v>
      </c>
      <c r="Q62" s="16">
        <f t="shared" ca="1" si="42"/>
        <v>60.866491936493006</v>
      </c>
      <c r="R62" s="16" cm="1">
        <f t="array" aca="1" ref="R62" ca="1">IFERROR(INDEX(INDIRECT("'" &amp; R$57 &amp; "'!R:R"), MATCH(1, (INDIRECT("'"&amp; G$57 &amp; "'!F:F") =$L62) * (INDIRECT("'" &amp; G$57 &amp; "'!E:E") = Tables_TN!$L$55), 0)), "")</f>
        <v>20.60215795626592</v>
      </c>
      <c r="S62" s="16" cm="1">
        <f t="array" aca="1" ref="S62" ca="1">IFERROR(INDEX(INDIRECT("'" &amp; S$57 &amp; "'!R:R"), MATCH(1, (INDIRECT("'"&amp; H$57 &amp; "'!F:F") =$L62) * (INDIRECT("'" &amp; H$57 &amp; "'!E:E") = Tables_TN!$L$55), 0)), "")</f>
        <v>-32.770927968851417</v>
      </c>
      <c r="T62" s="16" cm="1">
        <f t="array" aca="1" ref="T62" ca="1">IFERROR(INDEX(INDIRECT("'" &amp; T$57 &amp; "'!R:R"), MATCH(1, (INDIRECT("'"&amp; I$57 &amp; "'!F:F") =$L62) * (INDIRECT("'" &amp; I$57 &amp; "'!E:E") = Tables_TN!$L$55), 0)), "")</f>
        <v>-10.725728505632492</v>
      </c>
      <c r="U62" s="16" cm="1">
        <f t="array" aca="1" ref="U62" ca="1">IFERROR(INDEX(INDIRECT("'" &amp; U$57 &amp; "'!R:R"), MATCH(1, (INDIRECT("'"&amp; J$57 &amp; "'!F:F") =$L62) * (INDIRECT("'" &amp; J$57 &amp; "'!E:E") = Tables_TN!$L$55), 0)), "")</f>
        <v>10.153015301530143</v>
      </c>
    </row>
    <row r="63" spans="1:36" x14ac:dyDescent="0.35">
      <c r="A63" s="6">
        <v>6</v>
      </c>
      <c r="B63" s="16" cm="1">
        <f t="array" aca="1" ref="B63" ca="1">IFERROR(INDEX(INDIRECT("'" &amp; B$57 &amp; "'!R:R"), MATCH(1, (INDIRECT("'"&amp; B$57 &amp; "'!F:F") =$A63) * (INDIRECT("'" &amp; B$57 &amp; "'!E:E") = Tables_TN!$A$55), 0)), "")</f>
        <v>56.88073394495413</v>
      </c>
      <c r="C63" s="16" cm="1">
        <f t="array" aca="1" ref="C63" ca="1">IFERROR(INDEX(INDIRECT("'" &amp; C$57 &amp; "'!R:R"), MATCH(1, (INDIRECT("'"&amp; C$57 &amp; "'!F:F") =$A63) * (INDIRECT("'" &amp; C$57 &amp; "'!E:E") = Tables_TN!$A$55), 0)), "")</f>
        <v>61</v>
      </c>
      <c r="D63" s="16" cm="1">
        <f t="array" aca="1" ref="D63" ca="1">IFERROR(INDEX(INDIRECT("'" &amp; D$57 &amp; "'!R:R"), MATCH(1, (INDIRECT("'"&amp; D$57 &amp; "'!F:F") =$A63) * (INDIRECT("'" &amp; D$57 &amp; "'!E:E") = Tables_TN!$A$55), 0)), "")</f>
        <v>97.110308419005278</v>
      </c>
      <c r="E63" s="16" cm="1">
        <f t="array" aca="1" ref="E63" ca="1">IFERROR(INDEX(INDIRECT("'" &amp; E$57 &amp; "'!R:R"), MATCH(1, (INDIRECT("'"&amp; E$57 &amp; "'!F:F") =$A63) * (INDIRECT("'" &amp; E$57 &amp; "'!E:E") = Tables_TN!$A$55), 0)), "")</f>
        <v>91.56021819365931</v>
      </c>
      <c r="F63" s="16">
        <f t="shared" ca="1" si="41"/>
        <v>95.967220225442077</v>
      </c>
      <c r="G63" s="16" cm="1">
        <f t="array" aca="1" ref="G63" ca="1">IFERROR(INDEX(INDIRECT("'" &amp; G$57 &amp; "'!R:R"), MATCH(1, (INDIRECT("'"&amp; G$57 &amp; "'!F:F") =$A63) * (INDIRECT("'" &amp; G$57 &amp; "'!E:E") = Tables_TN!$A$55), 0)), "")</f>
        <v>23.256051684658139</v>
      </c>
      <c r="H63" s="16" cm="1">
        <f t="array" aca="1" ref="H63" ca="1">IFERROR(INDEX(INDIRECT("'" &amp; H$57 &amp; "'!R:R"), MATCH(1, (INDIRECT("'"&amp; H$57 &amp; "'!F:F") =$A63) * (INDIRECT("'" &amp; H$57 &amp; "'!E:E") = Tables_TN!$A$55), 0)), "")</f>
        <v>36.358290866326946</v>
      </c>
      <c r="I63" s="16" cm="1">
        <f t="array" aca="1" ref="I63" ca="1">IFERROR(INDEX(INDIRECT("'" &amp; I$57 &amp; "'!R:R"), MATCH(1, (INDIRECT("'"&amp; I$57 &amp; "'!F:F") =$A63) * (INDIRECT("'" &amp; I$57 &amp; "'!E:E") = Tables_TN!$A$55), 0)), "")</f>
        <v>-46.567976508891618</v>
      </c>
      <c r="J63" s="16" cm="1">
        <f t="array" aca="1" ref="J63" ca="1">IFERROR(INDEX(INDIRECT("'" &amp; J$57 &amp; "'!R:R"), MATCH(1, (INDIRECT("'"&amp; J$57 &amp; "'!F:F") =$A63) * (INDIRECT("'" &amp; J$57 &amp; "'!E:E") = Tables_TN!$A$55), 0)), "")</f>
        <v>2.8665504551617427</v>
      </c>
      <c r="L63" s="6">
        <v>6</v>
      </c>
      <c r="M63" s="16" cm="1">
        <f t="array" aca="1" ref="M63" ca="1">IFERROR(INDEX(INDIRECT("'" &amp; M$57 &amp; "'!R:R"), MATCH(1, (INDIRECT("'"&amp; B$57 &amp; "'!F:F") =$L63) * (INDIRECT("'" &amp; B$57 &amp; "'!E:E") = Tables_TN!$L$55), 0)), "")</f>
        <v>38.532110091743121</v>
      </c>
      <c r="N63" s="16" cm="1">
        <f t="array" aca="1" ref="N63" ca="1">IFERROR(INDEX(INDIRECT("'" &amp; N$57 &amp; "'!R:R"), MATCH(1, (INDIRECT("'"&amp; C$57 &amp; "'!F:F") =$L63) * (INDIRECT("'" &amp; C$57 &amp; "'!E:E") = Tables_TN!$L$55), 0)), "")</f>
        <v>-308.00000000000011</v>
      </c>
      <c r="O63" s="16" cm="1">
        <f t="array" aca="1" ref="O63" ca="1">IFERROR(INDEX(INDIRECT("'" &amp; O$57 &amp; "'!R:R"), MATCH(1, (INDIRECT("'"&amp; D$57 &amp; "'!F:F") =$L63) * (INDIRECT("'" &amp; D$57 &amp; "'!E:E") = Tables_TN!$L$55), 0)), "")</f>
        <v>68.796888024451235</v>
      </c>
      <c r="P63" s="16" cm="1">
        <f t="array" aca="1" ref="P63" ca="1">IFERROR(INDEX(INDIRECT("'" &amp; P$57 &amp; "'!R:R"), MATCH(1, (INDIRECT("'"&amp; E$57 &amp; "'!F:F") =$L63) * (INDIRECT("'" &amp; E$57 &amp; "'!E:E") = Tables_TN!$L$55), 0)), "")</f>
        <v>54.80170308310727</v>
      </c>
      <c r="Q63" s="16">
        <f t="shared" ca="1" si="42"/>
        <v>56.869211609330442</v>
      </c>
      <c r="R63" s="16" cm="1">
        <f t="array" aca="1" ref="R63" ca="1">IFERROR(INDEX(INDIRECT("'" &amp; R$57 &amp; "'!R:R"), MATCH(1, (INDIRECT("'"&amp; G$57 &amp; "'!F:F") =$L63) * (INDIRECT("'" &amp; G$57 &amp; "'!E:E") = Tables_TN!$L$55), 0)), "")</f>
        <v>-85.101815505397454</v>
      </c>
      <c r="S63" s="16" cm="1">
        <f t="array" aca="1" ref="S63" ca="1">IFERROR(INDEX(INDIRECT("'" &amp; S$57 &amp; "'!R:R"), MATCH(1, (INDIRECT("'"&amp; H$57 &amp; "'!F:F") =$L63) * (INDIRECT("'" &amp; H$57 &amp; "'!E:E") = Tables_TN!$L$55), 0)), "")</f>
        <v>28.028224225793842</v>
      </c>
      <c r="T63" s="16" cm="1">
        <f t="array" aca="1" ref="T63" ca="1">IFERROR(INDEX(INDIRECT("'" &amp; T$57 &amp; "'!R:R"), MATCH(1, (INDIRECT("'"&amp; I$57 &amp; "'!F:F") =$L63) * (INDIRECT("'" &amp; I$57 &amp; "'!E:E") = Tables_TN!$L$55), 0)), "")</f>
        <v>-45.276631163153127</v>
      </c>
      <c r="U63" s="16" cm="1">
        <f t="array" aca="1" ref="U63" ca="1">IFERROR(INDEX(INDIRECT("'" &amp; U$57 &amp; "'!R:R"), MATCH(1, (INDIRECT("'"&amp; J$57 &amp; "'!F:F") =$L63) * (INDIRECT("'" &amp; J$57 &amp; "'!E:E") = Tables_TN!$L$55), 0)), "")</f>
        <v>1.5107495642068702</v>
      </c>
    </row>
    <row r="64" spans="1:36" x14ac:dyDescent="0.35">
      <c r="A64" s="6">
        <v>7</v>
      </c>
      <c r="B64" s="16" cm="1">
        <f t="array" aca="1" ref="B64" ca="1">IFERROR(INDEX(INDIRECT("'" &amp; B$57 &amp; "'!R:R"), MATCH(1, (INDIRECT("'"&amp; B$57 &amp; "'!F:F") =$A64) * (INDIRECT("'" &amp; B$57 &amp; "'!E:E") = Tables_TN!$A$55), 0)), "")</f>
        <v>0</v>
      </c>
      <c r="C64" s="16" cm="1">
        <f t="array" aca="1" ref="C64" ca="1">IFERROR(INDEX(INDIRECT("'" &amp; C$57 &amp; "'!R:R"), MATCH(1, (INDIRECT("'"&amp; C$57 &amp; "'!F:F") =$A64) * (INDIRECT("'" &amp; C$57 &amp; "'!E:E") = Tables_TN!$A$55), 0)), "")</f>
        <v>-35.294117647058812</v>
      </c>
      <c r="D64" s="16" cm="1">
        <f t="array" aca="1" ref="D64" ca="1">IFERROR(INDEX(INDIRECT("'" &amp; D$57 &amp; "'!R:R"), MATCH(1, (INDIRECT("'"&amp; D$57 &amp; "'!F:F") =$A64) * (INDIRECT("'" &amp; D$57 &amp; "'!E:E") = Tables_TN!$A$55), 0)), "")</f>
        <v>88.860759493670884</v>
      </c>
      <c r="E64" s="16" cm="1">
        <f t="array" aca="1" ref="E64" ca="1">IFERROR(INDEX(INDIRECT("'" &amp; E$57 &amp; "'!R:R"), MATCH(1, (INDIRECT("'"&amp; E$57 &amp; "'!F:F") =$A64) * (INDIRECT("'" &amp; E$57 &amp; "'!E:E") = Tables_TN!$A$55), 0)), "")</f>
        <v>70.17661638902473</v>
      </c>
      <c r="F64" s="16">
        <f t="shared" ca="1" si="41"/>
        <v>82.877137482255819</v>
      </c>
      <c r="G64" s="16" cm="1">
        <f t="array" aca="1" ref="G64" ca="1">IFERROR(INDEX(INDIRECT("'" &amp; G$57 &amp; "'!R:R"), MATCH(1, (INDIRECT("'"&amp; G$57 &amp; "'!F:F") =$A64) * (INDIRECT("'" &amp; G$57 &amp; "'!E:E") = Tables_TN!$A$55), 0)), "")</f>
        <v>47.369656590949738</v>
      </c>
      <c r="H64" s="16" cm="1">
        <f t="array" aca="1" ref="H64" ca="1">IFERROR(INDEX(INDIRECT("'" &amp; H$57 &amp; "'!R:R"), MATCH(1, (INDIRECT("'"&amp; H$57 &amp; "'!F:F") =$A64) * (INDIRECT("'" &amp; H$57 &amp; "'!E:E") = Tables_TN!$A$55), 0)), "")</f>
        <v>16.599597585513092</v>
      </c>
      <c r="I64" s="16" cm="1">
        <f t="array" aca="1" ref="I64" ca="1">IFERROR(INDEX(INDIRECT("'" &amp; I$57 &amp; "'!R:R"), MATCH(1, (INDIRECT("'"&amp; I$57 &amp; "'!F:F") =$A64) * (INDIRECT("'" &amp; I$57 &amp; "'!E:E") = Tables_TN!$A$55), 0)), "")</f>
        <v>10.343690760735191</v>
      </c>
      <c r="J64" s="16" cm="1">
        <f t="array" aca="1" ref="J64" ca="1">IFERROR(INDEX(INDIRECT("'" &amp; J$57 &amp; "'!R:R"), MATCH(1, (INDIRECT("'"&amp; J$57 &amp; "'!F:F") =$A64) * (INDIRECT("'" &amp; J$57 &amp; "'!E:E") = Tables_TN!$A$55), 0)), "")</f>
        <v>6.8301225919439439</v>
      </c>
      <c r="L64" s="6">
        <v>7</v>
      </c>
      <c r="M64" s="16" cm="1">
        <f t="array" aca="1" ref="M64" ca="1">IFERROR(INDEX(INDIRECT("'" &amp; M$57 &amp; "'!R:R"), MATCH(1, (INDIRECT("'"&amp; B$57 &amp; "'!F:F") =$L64) * (INDIRECT("'" &amp; B$57 &amp; "'!E:E") = Tables_TN!$L$55), 0)), "")</f>
        <v>44.230769230769226</v>
      </c>
      <c r="N64" s="16" cm="1">
        <f t="array" aca="1" ref="N64" ca="1">IFERROR(INDEX(INDIRECT("'" &amp; N$57 &amp; "'!R:R"), MATCH(1, (INDIRECT("'"&amp; C$57 &amp; "'!F:F") =$L64) * (INDIRECT("'" &amp; C$57 &amp; "'!E:E") = Tables_TN!$L$55), 0)), "")</f>
        <v>-7.8431372549019329</v>
      </c>
      <c r="O64" s="16" cm="1">
        <f t="array" aca="1" ref="O64" ca="1">IFERROR(INDEX(INDIRECT("'" &amp; O$57 &amp; "'!R:R"), MATCH(1, (INDIRECT("'"&amp; D$57 &amp; "'!F:F") =$L64) * (INDIRECT("'" &amp; D$57 &amp; "'!E:E") = Tables_TN!$L$55), 0)), "")</f>
        <v>62.531645569620252</v>
      </c>
      <c r="P64" s="16" cm="1">
        <f t="array" aca="1" ref="P64" ca="1">IFERROR(INDEX(INDIRECT("'" &amp; P$57 &amp; "'!R:R"), MATCH(1, (INDIRECT("'"&amp; E$57 &amp; "'!F:F") =$L64) * (INDIRECT("'" &amp; E$57 &amp; "'!E:E") = Tables_TN!$L$55), 0)), "")</f>
        <v>56.855186275485735</v>
      </c>
      <c r="Q64" s="16">
        <f t="shared" ca="1" si="42"/>
        <v>59.139945547396778</v>
      </c>
      <c r="R64" s="16" cm="1">
        <f t="array" aca="1" ref="R64" ca="1">IFERROR(INDEX(INDIRECT("'" &amp; R$57 &amp; "'!R:R"), MATCH(1, (INDIRECT("'"&amp; G$57 &amp; "'!F:F") =$L64) * (INDIRECT("'" &amp; G$57 &amp; "'!E:E") = Tables_TN!$L$55), 0)), "")</f>
        <v>35.771776068681802</v>
      </c>
      <c r="S64" s="16" cm="1">
        <f t="array" aca="1" ref="S64" ca="1">IFERROR(INDEX(INDIRECT("'" &amp; S$57 &amp; "'!R:R"), MATCH(1, (INDIRECT("'"&amp; H$57 &amp; "'!F:F") =$L64) * (INDIRECT("'" &amp; H$57 &amp; "'!E:E") = Tables_TN!$L$55), 0)), "")</f>
        <v>0.16767270288398084</v>
      </c>
      <c r="T64" s="16" cm="1">
        <f t="array" aca="1" ref="T64" ca="1">IFERROR(INDEX(INDIRECT("'" &amp; T$57 &amp; "'!R:R"), MATCH(1, (INDIRECT("'"&amp; I$57 &amp; "'!F:F") =$L64) * (INDIRECT("'" &amp; I$57 &amp; "'!E:E") = Tables_TN!$L$55), 0)), "")</f>
        <v>3.5624894264012608</v>
      </c>
      <c r="U64" s="16" cm="1">
        <f t="array" aca="1" ref="U64" ca="1">IFERROR(INDEX(INDIRECT("'" &amp; U$57 &amp; "'!R:R"), MATCH(1, (INDIRECT("'"&amp; J$57 &amp; "'!F:F") =$L64) * (INDIRECT("'" &amp; J$57 &amp; "'!E:E") = Tables_TN!$L$55), 0)), "")</f>
        <v>6.6199649737302853</v>
      </c>
    </row>
    <row r="65" spans="1:21" x14ac:dyDescent="0.35">
      <c r="A65" s="6">
        <v>8</v>
      </c>
      <c r="B65" s="16" cm="1">
        <f t="array" aca="1" ref="B65" ca="1">IFERROR(INDEX(INDIRECT("'" &amp; B$57 &amp; "'!R:R"), MATCH(1, (INDIRECT("'"&amp; B$57 &amp; "'!F:F") =$A65) * (INDIRECT("'" &amp; B$57 &amp; "'!E:E") = Tables_TN!$A$55), 0)), "")</f>
        <v>-524.99999999999977</v>
      </c>
      <c r="C65" s="16" cm="1">
        <f t="array" aca="1" ref="C65" ca="1">IFERROR(INDEX(INDIRECT("'" &amp; C$57 &amp; "'!R:R"), MATCH(1, (INDIRECT("'"&amp; C$57 &amp; "'!F:F") =$A65) * (INDIRECT("'" &amp; C$57 &amp; "'!E:E") = Tables_TN!$A$55), 0)), "")</f>
        <v>-130.55555555555566</v>
      </c>
      <c r="D65" s="16" cm="1">
        <f t="array" aca="1" ref="D65" ca="1">IFERROR(INDEX(INDIRECT("'" &amp; D$57 &amp; "'!R:R"), MATCH(1, (INDIRECT("'"&amp; D$57 &amp; "'!F:F") =$A65) * (INDIRECT("'" &amp; D$57 &amp; "'!E:E") = Tables_TN!$A$55), 0)), "")</f>
        <v>80.547945205479451</v>
      </c>
      <c r="E65" s="16" cm="1">
        <f t="array" aca="1" ref="E65" ca="1">IFERROR(INDEX(INDIRECT("'" &amp; E$57 &amp; "'!R:R"), MATCH(1, (INDIRECT("'"&amp; E$57 &amp; "'!F:F") =$A65) * (INDIRECT("'" &amp; E$57 &amp; "'!E:E") = Tables_TN!$A$55), 0)), "")</f>
        <v>55.934667354868871</v>
      </c>
      <c r="F65" s="16">
        <f t="shared" ca="1" si="41"/>
        <v>68.97133142872417</v>
      </c>
      <c r="G65" s="16" cm="1">
        <f t="array" aca="1" ref="G65" ca="1">IFERROR(INDEX(INDIRECT("'" &amp; G$57 &amp; "'!R:R"), MATCH(1, (INDIRECT("'"&amp; G$57 &amp; "'!F:F") =$A65) * (INDIRECT("'" &amp; G$57 &amp; "'!E:E") = Tables_TN!$A$55), 0)), "")</f>
        <v>21.938159542121262</v>
      </c>
      <c r="H65" s="16" cm="1">
        <f t="array" aca="1" ref="H65" ca="1">IFERROR(INDEX(INDIRECT("'" &amp; H$57 &amp; "'!R:R"), MATCH(1, (INDIRECT("'"&amp; H$57 &amp; "'!F:F") =$A65) * (INDIRECT("'" &amp; H$57 &amp; "'!E:E") = Tables_TN!$A$55), 0)), "")</f>
        <v>8.5370585952658011</v>
      </c>
      <c r="I65" s="16" cm="1">
        <f t="array" aca="1" ref="I65" ca="1">IFERROR(INDEX(INDIRECT("'" &amp; I$57 &amp; "'!R:R"), MATCH(1, (INDIRECT("'"&amp; I$57 &amp; "'!F:F") =$A65) * (INDIRECT("'" &amp; I$57 &amp; "'!E:E") = Tables_TN!$A$55), 0)), "")</f>
        <v>4.5743014917992149</v>
      </c>
      <c r="J65" s="16" cm="1">
        <f t="array" aca="1" ref="J65" ca="1">IFERROR(INDEX(INDIRECT("'" &amp; J$57 &amp; "'!R:R"), MATCH(1, (INDIRECT("'"&amp; J$57 &amp; "'!F:F") =$A65) * (INDIRECT("'" &amp; J$57 &amp; "'!E:E") = Tables_TN!$A$55), 0)), "")</f>
        <v>6.7844028676341983</v>
      </c>
      <c r="L65" s="6">
        <v>8</v>
      </c>
      <c r="M65" s="16" cm="1">
        <f t="array" aca="1" ref="M65" ca="1">IFERROR(INDEX(INDIRECT("'" &amp; M$57 &amp; "'!R:R"), MATCH(1, (INDIRECT("'"&amp; B$57 &amp; "'!F:F") =$L65) * (INDIRECT("'" &amp; B$57 &amp; "'!E:E") = Tables_TN!$L$55), 0)), "")</f>
        <v>-574.99999999999989</v>
      </c>
      <c r="N65" s="16" cm="1">
        <f t="array" aca="1" ref="N65" ca="1">IFERROR(INDEX(INDIRECT("'" &amp; N$57 &amp; "'!R:R"), MATCH(1, (INDIRECT("'"&amp; C$57 &amp; "'!F:F") =$L65) * (INDIRECT("'" &amp; C$57 &amp; "'!E:E") = Tables_TN!$L$55), 0)), "")</f>
        <v>-55.555555555555578</v>
      </c>
      <c r="O65" s="16" cm="1">
        <f t="array" aca="1" ref="O65" ca="1">IFERROR(INDEX(INDIRECT("'" &amp; O$57 &amp; "'!R:R"), MATCH(1, (INDIRECT("'"&amp; D$57 &amp; "'!F:F") =$L65) * (INDIRECT("'" &amp; D$57 &amp; "'!E:E") = Tables_TN!$L$55), 0)), "")</f>
        <v>45.753424657534246</v>
      </c>
      <c r="P65" s="16" cm="1">
        <f t="array" aca="1" ref="P65" ca="1">IFERROR(INDEX(INDIRECT("'" &amp; P$57 &amp; "'!R:R"), MATCH(1, (INDIRECT("'"&amp; E$57 &amp; "'!F:F") =$L65) * (INDIRECT("'" &amp; E$57 &amp; "'!E:E") = Tables_TN!$L$55), 0)), "")</f>
        <v>26.695236451199357</v>
      </c>
      <c r="Q65" s="16">
        <f t="shared" ca="1" si="42"/>
        <v>40.197785211405453</v>
      </c>
      <c r="R65" s="16" cm="1">
        <f t="array" aca="1" ref="R65" ca="1">IFERROR(INDEX(INDIRECT("'" &amp; R$57 &amp; "'!R:R"), MATCH(1, (INDIRECT("'"&amp; G$57 &amp; "'!F:F") =$L65) * (INDIRECT("'" &amp; G$57 &amp; "'!E:E") = Tables_TN!$L$55), 0)), "")</f>
        <v>-38.845913074584139</v>
      </c>
      <c r="S65" s="16" cm="1">
        <f t="array" aca="1" ref="S65" ca="1">IFERROR(INDEX(INDIRECT("'" &amp; S$57 &amp; "'!R:R"), MATCH(1, (INDIRECT("'"&amp; H$57 &amp; "'!F:F") =$L65) * (INDIRECT("'" &amp; H$57 &amp; "'!E:E") = Tables_TN!$L$55), 0)), "")</f>
        <v>-14.551804423748571</v>
      </c>
      <c r="T65" s="16" cm="1">
        <f t="array" aca="1" ref="T65" ca="1">IFERROR(INDEX(INDIRECT("'" &amp; T$57 &amp; "'!R:R"), MATCH(1, (INDIRECT("'"&amp; I$57 &amp; "'!F:F") =$L65) * (INDIRECT("'" &amp; I$57 &amp; "'!E:E") = Tables_TN!$L$55), 0)), "")</f>
        <v>-1.7807576199942332</v>
      </c>
      <c r="U65" s="16" cm="1">
        <f t="array" aca="1" ref="U65" ca="1">IFERROR(INDEX(INDIRECT("'" &amp; U$57 &amp; "'!R:R"), MATCH(1, (INDIRECT("'"&amp; J$57 &amp; "'!F:F") =$L65) * (INDIRECT("'" &amp; J$57 &amp; "'!E:E") = Tables_TN!$L$55), 0)), "")</f>
        <v>5.787725126770404</v>
      </c>
    </row>
    <row r="66" spans="1:21" x14ac:dyDescent="0.35">
      <c r="A66" s="6">
        <v>9</v>
      </c>
      <c r="B66" s="16" cm="1">
        <f t="array" aca="1" ref="B66" ca="1">IFERROR(INDEX(INDIRECT("'" &amp; B$57 &amp; "'!R:R"), MATCH(1, (INDIRECT("'"&amp; B$57 &amp; "'!F:F") =$A66) * (INDIRECT("'" &amp; B$57 &amp; "'!E:E") = Tables_TN!$A$55), 0)), "")</f>
        <v>25.196850393700764</v>
      </c>
      <c r="C66" s="16" cm="1">
        <f t="array" aca="1" ref="C66" ca="1">IFERROR(INDEX(INDIRECT("'" &amp; C$57 &amp; "'!R:R"), MATCH(1, (INDIRECT("'"&amp; C$57 &amp; "'!F:F") =$A66) * (INDIRECT("'" &amp; C$57 &amp; "'!E:E") = Tables_TN!$A$55), 0)), "")</f>
        <v>-201.29870129870119</v>
      </c>
      <c r="D66" s="16" cm="1">
        <f t="array" aca="1" ref="D66" ca="1">IFERROR(INDEX(INDIRECT("'" &amp; D$57 &amp; "'!R:R"), MATCH(1, (INDIRECT("'"&amp; D$57 &amp; "'!F:F") =$A66) * (INDIRECT("'" &amp; D$57 &amp; "'!E:E") = Tables_TN!$A$55), 0)), "")</f>
        <v>80.28095733610823</v>
      </c>
      <c r="E66" s="16" cm="1">
        <f t="array" aca="1" ref="E66" ca="1">IFERROR(INDEX(INDIRECT("'" &amp; E$57 &amp; "'!R:R"), MATCH(1, (INDIRECT("'"&amp; E$57 &amp; "'!F:F") =$A66) * (INDIRECT("'" &amp; E$57 &amp; "'!E:E") = Tables_TN!$A$55), 0)), "")</f>
        <v>58.500198279614658</v>
      </c>
      <c r="F66" s="16">
        <f t="shared" ca="1" si="41"/>
        <v>67.606286854398718</v>
      </c>
      <c r="G66" s="16" cm="1">
        <f t="array" aca="1" ref="G66" ca="1">IFERROR(INDEX(INDIRECT("'" &amp; G$57 &amp; "'!R:R"), MATCH(1, (INDIRECT("'"&amp; G$57 &amp; "'!F:F") =$A66) * (INDIRECT("'" &amp; G$57 &amp; "'!E:E") = Tables_TN!$A$55), 0)), "")</f>
        <v>-30.142309182003359</v>
      </c>
      <c r="H66" s="16" cm="1">
        <f t="array" aca="1" ref="H66" ca="1">IFERROR(INDEX(INDIRECT("'" &amp; H$57 &amp; "'!R:R"), MATCH(1, (INDIRECT("'"&amp; H$57 &amp; "'!F:F") =$A66) * (INDIRECT("'" &amp; H$57 &amp; "'!E:E") = Tables_TN!$A$55), 0)), "")</f>
        <v>21.750733920469724</v>
      </c>
      <c r="I66" s="16" cm="1">
        <f t="array" aca="1" ref="I66" ca="1">IFERROR(INDEX(INDIRECT("'" &amp; I$57 &amp; "'!R:R"), MATCH(1, (INDIRECT("'"&amp; I$57 &amp; "'!F:F") =$A66) * (INDIRECT("'" &amp; I$57 &amp; "'!E:E") = Tables_TN!$A$55), 0)), "")</f>
        <v>-20.356315548687043</v>
      </c>
      <c r="J66" s="16" cm="1">
        <f t="array" aca="1" ref="J66" ca="1">IFERROR(INDEX(INDIRECT("'" &amp; J$57 &amp; "'!R:R"), MATCH(1, (INDIRECT("'"&amp; J$57 &amp; "'!F:F") =$A66) * (INDIRECT("'" &amp; J$57 &amp; "'!E:E") = Tables_TN!$A$55), 0)), "")</f>
        <v>0.44179792547062169</v>
      </c>
      <c r="L66" s="6">
        <v>9</v>
      </c>
      <c r="M66" s="16" cm="1">
        <f t="array" aca="1" ref="M66" ca="1">IFERROR(INDEX(INDIRECT("'" &amp; M$57 &amp; "'!R:R"), MATCH(1, (INDIRECT("'"&amp; B$57 &amp; "'!F:F") =$L66) * (INDIRECT("'" &amp; B$57 &amp; "'!E:E") = Tables_TN!$L$55), 0)), "")</f>
        <v>-7.0866141732283783</v>
      </c>
      <c r="N66" s="16" cm="1">
        <f t="array" aca="1" ref="N66" ca="1">IFERROR(INDEX(INDIRECT("'" &amp; N$57 &amp; "'!R:R"), MATCH(1, (INDIRECT("'"&amp; C$57 &amp; "'!F:F") =$L66) * (INDIRECT("'" &amp; C$57 &amp; "'!E:E") = Tables_TN!$L$55), 0)), "")</f>
        <v>-127.27272727272721</v>
      </c>
      <c r="O66" s="16" cm="1">
        <f t="array" aca="1" ref="O66" ca="1">IFERROR(INDEX(INDIRECT("'" &amp; O$57 &amp; "'!R:R"), MATCH(1, (INDIRECT("'"&amp; D$57 &amp; "'!F:F") =$L66) * (INDIRECT("'" &amp; D$57 &amp; "'!E:E") = Tables_TN!$L$55), 0)), "")</f>
        <v>46.305931321540058</v>
      </c>
      <c r="P66" s="16" cm="1">
        <f t="array" aca="1" ref="P66" ca="1">IFERROR(INDEX(INDIRECT("'" &amp; P$57 &amp; "'!R:R"), MATCH(1, (INDIRECT("'"&amp; E$57 &amp; "'!F:F") =$L66) * (INDIRECT("'" &amp; E$57 &amp; "'!E:E") = Tables_TN!$L$55), 0)), "")</f>
        <v>28.705965429159708</v>
      </c>
      <c r="Q66" s="16">
        <f t="shared" ca="1" si="42"/>
        <v>38.492681206080505</v>
      </c>
      <c r="R66" s="16" cm="1">
        <f t="array" aca="1" ref="R66" ca="1">IFERROR(INDEX(INDIRECT("'" &amp; R$57 &amp; "'!R:R"), MATCH(1, (INDIRECT("'"&amp; G$57 &amp; "'!F:F") =$L66) * (INDIRECT("'" &amp; G$57 &amp; "'!E:E") = Tables_TN!$L$55), 0)), "")</f>
        <v>-150.08683483888697</v>
      </c>
      <c r="S66" s="16" cm="1">
        <f t="array" aca="1" ref="S66" ca="1">IFERROR(INDEX(INDIRECT("'" &amp; S$57 &amp; "'!R:R"), MATCH(1, (INDIRECT("'"&amp; H$57 &amp; "'!F:F") =$L66) * (INDIRECT("'" &amp; H$57 &amp; "'!E:E") = Tables_TN!$L$55), 0)), "")</f>
        <v>-16.946890846010177</v>
      </c>
      <c r="T66" s="16" cm="1">
        <f t="array" aca="1" ref="T66" ca="1">IFERROR(INDEX(INDIRECT("'" &amp; T$57 &amp; "'!R:R"), MATCH(1, (INDIRECT("'"&amp; I$57 &amp; "'!F:F") =$L66) * (INDIRECT("'" &amp; I$57 &amp; "'!E:E") = Tables_TN!$L$55), 0)), "")</f>
        <v>-18.564788169272873</v>
      </c>
      <c r="U66" s="16" cm="1">
        <f t="array" aca="1" ref="U66" ca="1">IFERROR(INDEX(INDIRECT("'" &amp; U$57 &amp; "'!R:R"), MATCH(1, (INDIRECT("'"&amp; J$57 &amp; "'!F:F") =$L66) * (INDIRECT("'" &amp; J$57 &amp; "'!E:E") = Tables_TN!$L$55), 0)), "")</f>
        <v>0.96043027276221382</v>
      </c>
    </row>
    <row r="67" spans="1:21" x14ac:dyDescent="0.35">
      <c r="A67" s="6">
        <v>10</v>
      </c>
      <c r="B67" s="16" cm="1">
        <f t="array" aca="1" ref="B67" ca="1">IFERROR(INDEX(INDIRECT("'" &amp; B$57 &amp; "'!R:R"), MATCH(1, (INDIRECT("'"&amp; B$57 &amp; "'!F:F") =$A67) * (INDIRECT("'" &amp; B$57 &amp; "'!E:E") = Tables_TN!$A$55), 0)), "")</f>
        <v>46.363636363636388</v>
      </c>
      <c r="C67" s="16" cm="1">
        <f t="array" aca="1" ref="C67" ca="1">IFERROR(INDEX(INDIRECT("'" &amp; C$57 &amp; "'!R:R"), MATCH(1, (INDIRECT("'"&amp; C$57 &amp; "'!F:F") =$A67) * (INDIRECT("'" &amp; C$57 &amp; "'!E:E") = Tables_TN!$A$55), 0)), "")</f>
        <v>-218.96551724137927</v>
      </c>
      <c r="D67" s="16" cm="1">
        <f t="array" aca="1" ref="D67" ca="1">IFERROR(INDEX(INDIRECT("'" &amp; D$57 &amp; "'!R:R"), MATCH(1, (INDIRECT("'"&amp; D$57 &amp; "'!F:F") =$A67) * (INDIRECT("'" &amp; D$57 &amp; "'!E:E") = Tables_TN!$A$55), 0)), "")</f>
        <v>86.90789473684211</v>
      </c>
      <c r="E67" s="16" cm="1">
        <f t="array" aca="1" ref="E67" ca="1">IFERROR(INDEX(INDIRECT("'" &amp; E$57 &amp; "'!R:R"), MATCH(1, (INDIRECT("'"&amp; E$57 &amp; "'!F:F") =$A67) * (INDIRECT("'" &amp; E$57 &amp; "'!E:E") = Tables_TN!$A$55), 0)), "")</f>
        <v>67.440757673233179</v>
      </c>
      <c r="F67" s="16">
        <f t="shared" ca="1" si="41"/>
        <v>73.766104774835924</v>
      </c>
      <c r="G67" s="16" cm="1">
        <f t="array" aca="1" ref="G67" ca="1">IFERROR(INDEX(INDIRECT("'" &amp; G$57 &amp; "'!R:R"), MATCH(1, (INDIRECT("'"&amp; G$57 &amp; "'!F:F") =$A67) * (INDIRECT("'" &amp; G$57 &amp; "'!E:E") = Tables_TN!$A$55), 0)), "")</f>
        <v>-2.875656608258903</v>
      </c>
      <c r="H67" s="16" cm="1">
        <f t="array" aca="1" ref="H67" ca="1">IFERROR(INDEX(INDIRECT("'" &amp; H$57 &amp; "'!R:R"), MATCH(1, (INDIRECT("'"&amp; H$57 &amp; "'!F:F") =$A67) * (INDIRECT("'" &amp; H$57 &amp; "'!E:E") = Tables_TN!$A$55), 0)), "")</f>
        <v>23.325514725045615</v>
      </c>
      <c r="I67" s="16" cm="1">
        <f t="array" aca="1" ref="I67" ca="1">IFERROR(INDEX(INDIRECT("'" &amp; I$57 &amp; "'!R:R"), MATCH(1, (INDIRECT("'"&amp; I$57 &amp; "'!F:F") =$A67) * (INDIRECT("'" &amp; I$57 &amp; "'!E:E") = Tables_TN!$A$55), 0)), "")</f>
        <v>-9.554745531534703</v>
      </c>
      <c r="J67" s="16" cm="1">
        <f t="array" aca="1" ref="J67" ca="1">IFERROR(INDEX(INDIRECT("'" &amp; J$57 &amp; "'!R:R"), MATCH(1, (INDIRECT("'"&amp; J$57 &amp; "'!F:F") =$A67) * (INDIRECT("'" &amp; J$57 &amp; "'!E:E") = Tables_TN!$A$55), 0)), "")</f>
        <v>3.5411565266528555</v>
      </c>
      <c r="L67" s="6">
        <v>10</v>
      </c>
      <c r="M67" s="16" cm="1">
        <f t="array" aca="1" ref="M67" ca="1">IFERROR(INDEX(INDIRECT("'" &amp; M$57 &amp; "'!R:R"), MATCH(1, (INDIRECT("'"&amp; B$57 &amp; "'!F:F") =$L67) * (INDIRECT("'" &amp; B$57 &amp; "'!E:E") = Tables_TN!$L$55), 0)), "")</f>
        <v>60.000000000000007</v>
      </c>
      <c r="N67" s="16" cm="1">
        <f t="array" aca="1" ref="N67" ca="1">IFERROR(INDEX(INDIRECT("'" &amp; N$57 &amp; "'!R:R"), MATCH(1, (INDIRECT("'"&amp; C$57 &amp; "'!F:F") =$L67) * (INDIRECT("'" &amp; C$57 &amp; "'!E:E") = Tables_TN!$L$55), 0)), "")</f>
        <v>-343.10344827586204</v>
      </c>
      <c r="O67" s="16" cm="1">
        <f t="array" aca="1" ref="O67" ca="1">IFERROR(INDEX(INDIRECT("'" &amp; O$57 &amp; "'!R:R"), MATCH(1, (INDIRECT("'"&amp; D$57 &amp; "'!F:F") =$L67) * (INDIRECT("'" &amp; D$57 &amp; "'!E:E") = Tables_TN!$L$55), 0)), "")</f>
        <v>54.210526315789465</v>
      </c>
      <c r="P67" s="16" cm="1">
        <f t="array" aca="1" ref="P67" ca="1">IFERROR(INDEX(INDIRECT("'" &amp; P$57 &amp; "'!R:R"), MATCH(1, (INDIRECT("'"&amp; E$57 &amp; "'!F:F") =$L67) * (INDIRECT("'" &amp; E$57 &amp; "'!E:E") = Tables_TN!$L$55), 0)), "")</f>
        <v>42.416811625905346</v>
      </c>
      <c r="Q67" s="16">
        <f t="shared" ca="1" si="42"/>
        <v>37.140010871887078</v>
      </c>
      <c r="R67" s="16" cm="1">
        <f t="array" aca="1" ref="R67" ca="1">IFERROR(INDEX(INDIRECT("'" &amp; R$57 &amp; "'!R:R"), MATCH(1, (INDIRECT("'"&amp; G$57 &amp; "'!F:F") =$L67) * (INDIRECT("'" &amp; G$57 &amp; "'!E:E") = Tables_TN!$L$55), 0)), "")</f>
        <v>-125.09106245926156</v>
      </c>
      <c r="S67" s="16" cm="1">
        <f t="array" aca="1" ref="S67" ca="1">IFERROR(INDEX(INDIRECT("'" &amp; S$57 &amp; "'!R:R"), MATCH(1, (INDIRECT("'"&amp; H$57 &amp; "'!F:F") =$L67) * (INDIRECT("'" &amp; H$57 &amp; "'!E:E") = Tables_TN!$L$55), 0)), "")</f>
        <v>18.504039614281997</v>
      </c>
      <c r="T67" s="16" cm="1">
        <f t="array" aca="1" ref="T67" ca="1">IFERROR(INDEX(INDIRECT("'" &amp; T$57 &amp; "'!R:R"), MATCH(1, (INDIRECT("'"&amp; I$57 &amp; "'!F:F") =$L67) * (INDIRECT("'" &amp; I$57 &amp; "'!E:E") = Tables_TN!$L$55), 0)), "")</f>
        <v>-9.4691736374521653</v>
      </c>
      <c r="U67" s="16" cm="1">
        <f t="array" aca="1" ref="U67" ca="1">IFERROR(INDEX(INDIRECT("'" &amp; U$57 &amp; "'!R:R"), MATCH(1, (INDIRECT("'"&amp; J$57 &amp; "'!F:F") =$L67) * (INDIRECT("'" &amp; J$57 &amp; "'!E:E") = Tables_TN!$L$55), 0)), "")</f>
        <v>3.8048596722546568</v>
      </c>
    </row>
    <row r="68" spans="1:21" x14ac:dyDescent="0.35">
      <c r="A68" s="6">
        <v>11</v>
      </c>
      <c r="B68" s="16" cm="1">
        <f t="array" aca="1" ref="B68" ca="1">IFERROR(INDEX(INDIRECT("'" &amp; B$57 &amp; "'!R:R"), MATCH(1, (INDIRECT("'"&amp; B$57 &amp; "'!F:F") =$A68) * (INDIRECT("'" &amp; B$57 &amp; "'!E:E") = Tables_TN!$A$55), 0)), "")</f>
        <v>63.414634146341477</v>
      </c>
      <c r="C68" s="16" cm="1">
        <f t="array" aca="1" ref="C68" ca="1">IFERROR(INDEX(INDIRECT("'" &amp; C$57 &amp; "'!R:R"), MATCH(1, (INDIRECT("'"&amp; C$57 &amp; "'!F:F") =$A68) * (INDIRECT("'" &amp; C$57 &amp; "'!E:E") = Tables_TN!$A$55), 0)), "")</f>
        <v>-24.827586206896555</v>
      </c>
      <c r="D68" s="16" cm="1">
        <f t="array" aca="1" ref="D68" ca="1">IFERROR(INDEX(INDIRECT("'" &amp; D$57 &amp; "'!R:R"), MATCH(1, (INDIRECT("'"&amp; D$57 &amp; "'!F:F") =$A68) * (INDIRECT("'" &amp; D$57 &amp; "'!E:E") = Tables_TN!$A$55), 0)), "")</f>
        <v>81.743524952621598</v>
      </c>
      <c r="E68" s="16" cm="1">
        <f t="array" aca="1" ref="E68" ca="1">IFERROR(INDEX(INDIRECT("'" &amp; E$57 &amp; "'!R:R"), MATCH(1, (INDIRECT("'"&amp; E$57 &amp; "'!F:F") =$A68) * (INDIRECT("'" &amp; E$57 &amp; "'!E:E") = Tables_TN!$A$55), 0)), "")</f>
        <v>68.795806508651495</v>
      </c>
      <c r="F68" s="16">
        <f t="shared" ca="1" si="41"/>
        <v>71.333575194445302</v>
      </c>
      <c r="G68" s="16" cm="1">
        <f t="array" aca="1" ref="G68" ca="1">IFERROR(INDEX(INDIRECT("'" &amp; G$57 &amp; "'!R:R"), MATCH(1, (INDIRECT("'"&amp; G$57 &amp; "'!F:F") =$A68) * (INDIRECT("'" &amp; G$57 &amp; "'!E:E") = Tables_TN!$A$55), 0)), "")</f>
        <v>51.962381801619173</v>
      </c>
      <c r="H68" s="16" cm="1">
        <f t="array" aca="1" ref="H68" ca="1">IFERROR(INDEX(INDIRECT("'" &amp; H$57 &amp; "'!R:R"), MATCH(1, (INDIRECT("'"&amp; H$57 &amp; "'!F:F") =$A68) * (INDIRECT("'" &amp; H$57 &amp; "'!E:E") = Tables_TN!$A$55), 0)), "")</f>
        <v>27.359238699444877</v>
      </c>
      <c r="I68" s="16" cm="1">
        <f t="array" aca="1" ref="I68" ca="1">IFERROR(INDEX(INDIRECT("'" &amp; I$57 &amp; "'!R:R"), MATCH(1, (INDIRECT("'"&amp; I$57 &amp; "'!F:F") =$A68) * (INDIRECT("'" &amp; I$57 &amp; "'!E:E") = Tables_TN!$A$55), 0)), "")</f>
        <v>-3.672773381137695</v>
      </c>
      <c r="J68" s="16" cm="1">
        <f t="array" aca="1" ref="J68" ca="1">IFERROR(INDEX(INDIRECT("'" &amp; J$57 &amp; "'!R:R"), MATCH(1, (INDIRECT("'"&amp; J$57 &amp; "'!F:F") =$A68) * (INDIRECT("'" &amp; J$57 &amp; "'!E:E") = Tables_TN!$A$55), 0)), "")</f>
        <v>9.615384615384615</v>
      </c>
      <c r="L68" s="6">
        <v>11</v>
      </c>
      <c r="M68" s="16" cm="1">
        <f t="array" aca="1" ref="M68" ca="1">IFERROR(INDEX(INDIRECT("'" &amp; M$57 &amp; "'!R:R"), MATCH(1, (INDIRECT("'"&amp; B$57 &amp; "'!F:F") =$L68) * (INDIRECT("'" &amp; B$57 &amp; "'!E:E") = Tables_TN!$L$55), 0)), "")</f>
        <v>-11.585365853658548</v>
      </c>
      <c r="N68" s="16" cm="1">
        <f t="array" aca="1" ref="N68" ca="1">IFERROR(INDEX(INDIRECT("'" &amp; N$57 &amp; "'!R:R"), MATCH(1, (INDIRECT("'"&amp; C$57 &amp; "'!F:F") =$L68) * (INDIRECT("'" &amp; C$57 &amp; "'!E:E") = Tables_TN!$L$55), 0)), "")</f>
        <v>6.8965517241379226</v>
      </c>
      <c r="O68" s="16" cm="1">
        <f t="array" aca="1" ref="O68" ca="1">IFERROR(INDEX(INDIRECT("'" &amp; O$57 &amp; "'!R:R"), MATCH(1, (INDIRECT("'"&amp; D$57 &amp; "'!F:F") =$L68) * (INDIRECT("'" &amp; D$57 &amp; "'!E:E") = Tables_TN!$L$55), 0)), "")</f>
        <v>55.337965887555271</v>
      </c>
      <c r="P68" s="16" cm="1">
        <f t="array" aca="1" ref="P68" ca="1">IFERROR(INDEX(INDIRECT("'" &amp; P$57 &amp; "'!R:R"), MATCH(1, (INDIRECT("'"&amp; E$57 &amp; "'!F:F") =$L68) * (INDIRECT("'" &amp; E$57 &amp; "'!E:E") = Tables_TN!$L$55), 0)), "")</f>
        <v>30.675761586739782</v>
      </c>
      <c r="Q68" s="16">
        <f t="shared" ca="1" si="42"/>
        <v>50.606170542929661</v>
      </c>
      <c r="R68" s="16" cm="1">
        <f t="array" aca="1" ref="R68" ca="1">IFERROR(INDEX(INDIRECT("'" &amp; R$57 &amp; "'!R:R"), MATCH(1, (INDIRECT("'"&amp; G$57 &amp; "'!F:F") =$L68) * (INDIRECT("'" &amp; G$57 &amp; "'!E:E") = Tables_TN!$L$55), 0)), "")</f>
        <v>31.562335612835348</v>
      </c>
      <c r="S68" s="16" cm="1">
        <f t="array" aca="1" ref="S68" ca="1">IFERROR(INDEX(INDIRECT("'" &amp; S$57 &amp; "'!R:R"), MATCH(1, (INDIRECT("'"&amp; H$57 &amp; "'!F:F") =$L68) * (INDIRECT("'" &amp; H$57 &amp; "'!E:E") = Tables_TN!$L$55), 0)), "")</f>
        <v>23.790642347343351</v>
      </c>
      <c r="T68" s="16" cm="1">
        <f t="array" aca="1" ref="T68" ca="1">IFERROR(INDEX(INDIRECT("'" &amp; T$57 &amp; "'!R:R"), MATCH(1, (INDIRECT("'"&amp; I$57 &amp; "'!F:F") =$L68) * (INDIRECT("'" &amp; I$57 &amp; "'!E:E") = Tables_TN!$L$55), 0)), "")</f>
        <v>-5.7789036287729356</v>
      </c>
      <c r="U68" s="16" cm="1">
        <f t="array" aca="1" ref="U68" ca="1">IFERROR(INDEX(INDIRECT("'" &amp; U$57 &amp; "'!R:R"), MATCH(1, (INDIRECT("'"&amp; J$57 &amp; "'!F:F") =$L68) * (INDIRECT("'" &amp; J$57 &amp; "'!E:E") = Tables_TN!$L$55), 0)), "")</f>
        <v>9.0508115737473638</v>
      </c>
    </row>
    <row r="69" spans="1:21" x14ac:dyDescent="0.35">
      <c r="A69" s="6">
        <v>12</v>
      </c>
      <c r="B69" s="16" cm="1">
        <f t="array" aca="1" ref="B69" ca="1">IFERROR(INDEX(INDIRECT("'" &amp; B$57 &amp; "'!R:R"), MATCH(1, (INDIRECT("'"&amp; B$57 &amp; "'!F:F") =$A69) * (INDIRECT("'" &amp; B$57 &amp; "'!E:E") = Tables_TN!$A$55), 0)), "")</f>
        <v>72.435897435897445</v>
      </c>
      <c r="C69" s="16" cm="1">
        <f t="array" aca="1" ref="C69" ca="1">IFERROR(INDEX(INDIRECT("'" &amp; C$57 &amp; "'!R:R"), MATCH(1, (INDIRECT("'"&amp; C$57 &amp; "'!F:F") =$A69) * (INDIRECT("'" &amp; C$57 &amp; "'!E:E") = Tables_TN!$A$55), 0)), "")</f>
        <v>-70.786516853932582</v>
      </c>
      <c r="D69" s="16" cm="1">
        <f t="array" aca="1" ref="D69" ca="1">IFERROR(INDEX(INDIRECT("'" &amp; D$57 &amp; "'!R:R"), MATCH(1, (INDIRECT("'"&amp; D$57 &amp; "'!F:F") =$A69) * (INDIRECT("'" &amp; D$57 &amp; "'!E:E") = Tables_TN!$A$55), 0)), "")</f>
        <v>88.393367638650659</v>
      </c>
      <c r="E69" s="16" cm="1">
        <f t="array" aca="1" ref="E69" ca="1">IFERROR(INDEX(INDIRECT("'" &amp; E$57 &amp; "'!R:R"), MATCH(1, (INDIRECT("'"&amp; E$57 &amp; "'!F:F") =$A69) * (INDIRECT("'" &amp; E$57 &amp; "'!E:E") = Tables_TN!$A$55), 0)), "")</f>
        <v>77.332388373449717</v>
      </c>
      <c r="F69" s="16">
        <f t="shared" ca="1" si="41"/>
        <v>79.398138037568515</v>
      </c>
      <c r="G69" s="16" cm="1">
        <f t="array" aca="1" ref="G69" ca="1">IFERROR(INDEX(INDIRECT("'" &amp; G$57 &amp; "'!R:R"), MATCH(1, (INDIRECT("'"&amp; G$57 &amp; "'!F:F") =$A69) * (INDIRECT("'" &amp; G$57 &amp; "'!E:E") = Tables_TN!$A$55), 0)), "")</f>
        <v>41.458003169572109</v>
      </c>
      <c r="H69" s="16" cm="1">
        <f t="array" aca="1" ref="H69" ca="1">IFERROR(INDEX(INDIRECT("'" &amp; H$57 &amp; "'!R:R"), MATCH(1, (INDIRECT("'"&amp; H$57 &amp; "'!F:F") =$A69) * (INDIRECT("'" &amp; H$57 &amp; "'!E:E") = Tables_TN!$A$55), 0)), "")</f>
        <v>34.43449048152295</v>
      </c>
      <c r="I69" s="16" cm="1">
        <f t="array" aca="1" ref="I69" ca="1">IFERROR(INDEX(INDIRECT("'" &amp; I$57 &amp; "'!R:R"), MATCH(1, (INDIRECT("'"&amp; I$57 &amp; "'!F:F") =$A69) * (INDIRECT("'" &amp; I$57 &amp; "'!E:E") = Tables_TN!$A$55), 0)), "")</f>
        <v>-2.3200877415000321</v>
      </c>
      <c r="J69" s="16" cm="1">
        <f t="array" aca="1" ref="J69" ca="1">IFERROR(INDEX(INDIRECT("'" &amp; J$57 &amp; "'!R:R"), MATCH(1, (INDIRECT("'"&amp; J$57 &amp; "'!F:F") =$A69) * (INDIRECT("'" &amp; J$57 &amp; "'!E:E") = Tables_TN!$A$55), 0)), "")</f>
        <v>10.519713261648745</v>
      </c>
      <c r="L69" s="6">
        <v>12</v>
      </c>
      <c r="M69" s="16" cm="1">
        <f t="array" aca="1" ref="M69" ca="1">IFERROR(INDEX(INDIRECT("'" &amp; M$57 &amp; "'!R:R"), MATCH(1, (INDIRECT("'"&amp; B$57 &amp; "'!F:F") =$L69) * (INDIRECT("'" &amp; B$57 &amp; "'!E:E") = Tables_TN!$L$55), 0)), "")</f>
        <v>69.230769230769226</v>
      </c>
      <c r="N69" s="16" cm="1">
        <f t="array" aca="1" ref="N69" ca="1">IFERROR(INDEX(INDIRECT("'" &amp; N$57 &amp; "'!R:R"), MATCH(1, (INDIRECT("'"&amp; C$57 &amp; "'!F:F") =$L69) * (INDIRECT("'" &amp; C$57 &amp; "'!E:E") = Tables_TN!$L$55), 0)), "")</f>
        <v>47.191011235955081</v>
      </c>
      <c r="O69" s="16" cm="1">
        <f t="array" aca="1" ref="O69" ca="1">IFERROR(INDEX(INDIRECT("'" &amp; O$57 &amp; "'!R:R"), MATCH(1, (INDIRECT("'"&amp; D$57 &amp; "'!F:F") =$L69) * (INDIRECT("'" &amp; D$57 &amp; "'!E:E") = Tables_TN!$L$55), 0)), "")</f>
        <v>85.820468839336755</v>
      </c>
      <c r="P69" s="16" cm="1">
        <f t="array" aca="1" ref="P69" ca="1">IFERROR(INDEX(INDIRECT("'" &amp; P$57 &amp; "'!R:R"), MATCH(1, (INDIRECT("'"&amp; E$57 &amp; "'!F:F") =$L69) * (INDIRECT("'" &amp; E$57 &amp; "'!E:E") = Tables_TN!$L$55), 0)), "")</f>
        <v>79.362930737391849</v>
      </c>
      <c r="Q69" s="16">
        <f t="shared" ca="1" si="42"/>
        <v>83.637524420100945</v>
      </c>
      <c r="R69" s="16" cm="1">
        <f t="array" aca="1" ref="R69" ca="1">IFERROR(INDEX(INDIRECT("'" &amp; R$57 &amp; "'!R:R"), MATCH(1, (INDIRECT("'"&amp; G$57 &amp; "'!F:F") =$L69) * (INDIRECT("'" &amp; G$57 &amp; "'!E:E") = Tables_TN!$L$55), 0)), "")</f>
        <v>-30.998415213946107</v>
      </c>
      <c r="S69" s="16" cm="1">
        <f t="array" aca="1" ref="S69" ca="1">IFERROR(INDEX(INDIRECT("'" &amp; S$57 &amp; "'!R:R"), MATCH(1, (INDIRECT("'"&amp; H$57 &amp; "'!F:F") =$L69) * (INDIRECT("'" &amp; H$57 &amp; "'!E:E") = Tables_TN!$L$55), 0)), "")</f>
        <v>25.615901455767066</v>
      </c>
      <c r="T69" s="16" cm="1">
        <f t="array" aca="1" ref="T69" ca="1">IFERROR(INDEX(INDIRECT("'" &amp; T$57 &amp; "'!R:R"), MATCH(1, (INDIRECT("'"&amp; I$57 &amp; "'!F:F") =$L69) * (INDIRECT("'" &amp; I$57 &amp; "'!E:E") = Tables_TN!$L$55), 0)), "")</f>
        <v>-7.7781597685085524</v>
      </c>
      <c r="U69" s="16" cm="1">
        <f t="array" aca="1" ref="U69" ca="1">IFERROR(INDEX(INDIRECT("'" &amp; U$57 &amp; "'!R:R"), MATCH(1, (INDIRECT("'"&amp; J$57 &amp; "'!F:F") =$L69) * (INDIRECT("'" &amp; J$57 &amp; "'!E:E") = Tables_TN!$L$55), 0)), "")</f>
        <v>10.125448028673834</v>
      </c>
    </row>
    <row r="70" spans="1:21" x14ac:dyDescent="0.35">
      <c r="A70" s="6">
        <v>13</v>
      </c>
      <c r="B70" s="16" cm="1">
        <f t="array" aca="1" ref="B70" ca="1">IFERROR(INDEX(INDIRECT("'" &amp; B$57 &amp; "'!R:R"), MATCH(1, (INDIRECT("'"&amp; B$57 &amp; "'!F:F") =$A70) * (INDIRECT("'" &amp; B$57 &amp; "'!E:E") = Tables_TN!$A$55), 0)), "")</f>
        <v>9.9322799097065548</v>
      </c>
      <c r="C70" s="16" cm="1">
        <f t="array" aca="1" ref="C70" ca="1">IFERROR(INDEX(INDIRECT("'" &amp; C$57 &amp; "'!R:R"), MATCH(1, (INDIRECT("'"&amp; C$57 &amp; "'!F:F") =$A70) * (INDIRECT("'" &amp; C$57 &amp; "'!E:E") = Tables_TN!$A$55), 0)), "")</f>
        <v>-354</v>
      </c>
      <c r="D70" s="16" cm="1">
        <f t="array" aca="1" ref="D70" ca="1">IFERROR(INDEX(INDIRECT("'" &amp; D$57 &amp; "'!R:R"), MATCH(1, (INDIRECT("'"&amp; D$57 &amp; "'!F:F") =$A70) * (INDIRECT("'" &amp; D$57 &amp; "'!E:E") = Tables_TN!$A$55), 0)), "")</f>
        <v>47.777101096224129</v>
      </c>
      <c r="E70" s="16" cm="1">
        <f t="array" aca="1" ref="E70" ca="1">IFERROR(INDEX(INDIRECT("'" &amp; E$57 &amp; "'!R:R"), MATCH(1, (INDIRECT("'"&amp; E$57 &amp; "'!F:F") =$A70) * (INDIRECT("'" &amp; E$57 &amp; "'!E:E") = Tables_TN!$A$55), 0)), "")</f>
        <v>34.02518285540841</v>
      </c>
      <c r="F70" s="16">
        <f t="shared" ca="1" si="41"/>
        <v>40.434152699662469</v>
      </c>
      <c r="G70" s="16" cm="1">
        <f t="array" aca="1" ref="G70" ca="1">IFERROR(INDEX(INDIRECT("'" &amp; G$57 &amp; "'!R:R"), MATCH(1, (INDIRECT("'"&amp; G$57 &amp; "'!F:F") =$A70) * (INDIRECT("'" &amp; G$57 &amp; "'!E:E") = Tables_TN!$A$55), 0)), "")</f>
        <v>-180.48780487804876</v>
      </c>
      <c r="H70" s="16" cm="1">
        <f t="array" aca="1" ref="H70" ca="1">IFERROR(INDEX(INDIRECT("'" &amp; H$57 &amp; "'!R:R"), MATCH(1, (INDIRECT("'"&amp; H$57 &amp; "'!F:F") =$A70) * (INDIRECT("'" &amp; H$57 &amp; "'!E:E") = Tables_TN!$A$55), 0)), "")</f>
        <v>-10.954381752701092</v>
      </c>
      <c r="I70" s="16" cm="1">
        <f t="array" aca="1" ref="I70" ca="1">IFERROR(INDEX(INDIRECT("'" &amp; I$57 &amp; "'!R:R"), MATCH(1, (INDIRECT("'"&amp; I$57 &amp; "'!F:F") =$A70) * (INDIRECT("'" &amp; I$57 &amp; "'!E:E") = Tables_TN!$A$55), 0)), "")</f>
        <v>-30.664930407637534</v>
      </c>
      <c r="J70" s="16" cm="1">
        <f t="array" aca="1" ref="J70" ca="1">IFERROR(INDEX(INDIRECT("'" &amp; J$57 &amp; "'!R:R"), MATCH(1, (INDIRECT("'"&amp; J$57 &amp; "'!F:F") =$A70) * (INDIRECT("'" &amp; J$57 &amp; "'!E:E") = Tables_TN!$A$55), 0)), "")</f>
        <v>-7.9020150138298106E-2</v>
      </c>
      <c r="L70" s="6">
        <v>13</v>
      </c>
      <c r="M70" s="16" cm="1">
        <f t="array" aca="1" ref="M70" ca="1">IFERROR(INDEX(INDIRECT("'" &amp; M$57 &amp; "'!R:R"), MATCH(1, (INDIRECT("'"&amp; B$57 &amp; "'!F:F") =$L70) * (INDIRECT("'" &amp; B$57 &amp; "'!E:E") = Tables_TN!$L$55), 0)), "")</f>
        <v>28.893905191873593</v>
      </c>
      <c r="N70" s="16" cm="1">
        <f t="array" aca="1" ref="N70" ca="1">IFERROR(INDEX(INDIRECT("'" &amp; N$57 &amp; "'!R:R"), MATCH(1, (INDIRECT("'"&amp; C$57 &amp; "'!F:F") =$L70) * (INDIRECT("'" &amp; C$57 &amp; "'!E:E") = Tables_TN!$L$55), 0)), "")</f>
        <v>-61.999999999999986</v>
      </c>
      <c r="O70" s="16" cm="1">
        <f t="array" aca="1" ref="O70" ca="1">IFERROR(INDEX(INDIRECT("'" &amp; O$57 &amp; "'!R:R"), MATCH(1, (INDIRECT("'"&amp; D$57 &amp; "'!F:F") =$L70) * (INDIRECT("'" &amp; D$57 &amp; "'!E:E") = Tables_TN!$L$55), 0)), "")</f>
        <v>31.425091352009748</v>
      </c>
      <c r="P70" s="16" cm="1">
        <f t="array" aca="1" ref="P70" ca="1">IFERROR(INDEX(INDIRECT("'" &amp; P$57 &amp; "'!R:R"), MATCH(1, (INDIRECT("'"&amp; E$57 &amp; "'!F:F") =$L70) * (INDIRECT("'" &amp; E$57 &amp; "'!E:E") = Tables_TN!$L$55), 0)), "")</f>
        <v>29.544557587287066</v>
      </c>
      <c r="Q70" s="16">
        <f t="shared" ca="1" si="42"/>
        <v>29.717638082846054</v>
      </c>
      <c r="R70" s="16" cm="1">
        <f t="array" aca="1" ref="R70" ca="1">IFERROR(INDEX(INDIRECT("'" &amp; R$57 &amp; "'!R:R"), MATCH(1, (INDIRECT("'"&amp; G$57 &amp; "'!F:F") =$L70) * (INDIRECT("'" &amp; G$57 &amp; "'!E:E") = Tables_TN!$L$55), 0)), "")</f>
        <v>-465.85365853658527</v>
      </c>
      <c r="S70" s="16" cm="1">
        <f t="array" aca="1" ref="S70" ca="1">IFERROR(INDEX(INDIRECT("'" &amp; S$57 &amp; "'!R:R"), MATCH(1, (INDIRECT("'"&amp; H$57 &amp; "'!F:F") =$L70) * (INDIRECT("'" &amp; H$57 &amp; "'!E:E") = Tables_TN!$L$55), 0)), "")</f>
        <v>-33.013205282112864</v>
      </c>
      <c r="T70" s="16" cm="1">
        <f t="array" aca="1" ref="T70" ca="1">IFERROR(INDEX(INDIRECT("'" &amp; T$57 &amp; "'!R:R"), MATCH(1, (INDIRECT("'"&amp; I$57 &amp; "'!F:F") =$L70) * (INDIRECT("'" &amp; I$57 &amp; "'!E:E") = Tables_TN!$L$55), 0)), "")</f>
        <v>-27.660916651817068</v>
      </c>
      <c r="U70" s="16" cm="1">
        <f t="array" aca="1" ref="U70" ca="1">IFERROR(INDEX(INDIRECT("'" &amp; U$57 &amp; "'!R:R"), MATCH(1, (INDIRECT("'"&amp; J$57 &amp; "'!F:F") =$L70) * (INDIRECT("'" &amp; J$57 &amp; "'!E:E") = Tables_TN!$L$55), 0)), "")</f>
        <v>-2.0940339786645668</v>
      </c>
    </row>
    <row r="71" spans="1:21" x14ac:dyDescent="0.35">
      <c r="A71" s="6">
        <v>14</v>
      </c>
      <c r="B71" s="16" cm="1">
        <f t="array" aca="1" ref="B71" ca="1">IFERROR(INDEX(INDIRECT("'" &amp; B$57 &amp; "'!R:R"), MATCH(1, (INDIRECT("'"&amp; B$57 &amp; "'!F:F") =$A71) * (INDIRECT("'" &amp; B$57 &amp; "'!E:E") = Tables_TN!$A$55), 0)), "")</f>
        <v>-153.68421052631584</v>
      </c>
      <c r="C71" s="16" cm="1">
        <f t="array" aca="1" ref="C71" ca="1">IFERROR(INDEX(INDIRECT("'" &amp; C$57 &amp; "'!R:R"), MATCH(1, (INDIRECT("'"&amp; C$57 &amp; "'!F:F") =$A71) * (INDIRECT("'" &amp; C$57 &amp; "'!E:E") = Tables_TN!$A$55), 0)), "")</f>
        <v>-771.99999999999989</v>
      </c>
      <c r="D71" s="16" cm="1">
        <f t="array" aca="1" ref="D71" ca="1">IFERROR(INDEX(INDIRECT("'" &amp; D$57 &amp; "'!R:R"), MATCH(1, (INDIRECT("'"&amp; D$57 &amp; "'!F:F") =$A71) * (INDIRECT("'" &amp; D$57 &amp; "'!E:E") = Tables_TN!$A$55), 0)), "")</f>
        <v>55.510425128621712</v>
      </c>
      <c r="E71" s="16" cm="1">
        <f t="array" aca="1" ref="E71" ca="1">IFERROR(INDEX(INDIRECT("'" &amp; E$57 &amp; "'!R:R"), MATCH(1, (INDIRECT("'"&amp; E$57 &amp; "'!F:F") =$A71) * (INDIRECT("'" &amp; E$57 &amp; "'!E:E") = Tables_TN!$A$55), 0)), "")</f>
        <v>38.850162646882204</v>
      </c>
      <c r="F71" s="16">
        <f t="shared" ca="1" si="41"/>
        <v>48.717086175098622</v>
      </c>
      <c r="G71" s="16" cm="1">
        <f t="array" aca="1" ref="G71" ca="1">IFERROR(INDEX(INDIRECT("'" &amp; G$57 &amp; "'!R:R"), MATCH(1, (INDIRECT("'"&amp; G$57 &amp; "'!F:F") =$A71) * (INDIRECT("'" &amp; G$57 &amp; "'!E:E") = Tables_TN!$A$55), 0)), "")</f>
        <v>43.182427002410918</v>
      </c>
      <c r="H71" s="16" cm="1">
        <f t="array" aca="1" ref="H71" ca="1">IFERROR(INDEX(INDIRECT("'" &amp; H$57 &amp; "'!R:R"), MATCH(1, (INDIRECT("'"&amp; H$57 &amp; "'!F:F") =$A71) * (INDIRECT("'" &amp; H$57 &amp; "'!E:E") = Tables_TN!$A$55), 0)), "")</f>
        <v>10.184595798854224</v>
      </c>
      <c r="I71" s="16" cm="1">
        <f t="array" aca="1" ref="I71" ca="1">IFERROR(INDEX(INDIRECT("'" &amp; I$57 &amp; "'!R:R"), MATCH(1, (INDIRECT("'"&amp; I$57 &amp; "'!F:F") =$A71) * (INDIRECT("'" &amp; I$57 &amp; "'!E:E") = Tables_TN!$A$55), 0)), "")</f>
        <v>-3.8404918581086411</v>
      </c>
      <c r="J71" s="16" cm="1">
        <f t="array" aca="1" ref="J71" ca="1">IFERROR(INDEX(INDIRECT("'" &amp; J$57 &amp; "'!R:R"), MATCH(1, (INDIRECT("'"&amp; J$57 &amp; "'!F:F") =$A71) * (INDIRECT("'" &amp; J$57 &amp; "'!E:E") = Tables_TN!$A$55), 0)), "")</f>
        <v>8.6648501362397763</v>
      </c>
      <c r="L71" s="6">
        <v>14</v>
      </c>
      <c r="M71" s="16" cm="1">
        <f t="array" aca="1" ref="M71" ca="1">IFERROR(INDEX(INDIRECT("'" &amp; M$57 &amp; "'!R:R"), MATCH(1, (INDIRECT("'"&amp; B$57 &amp; "'!F:F") =$L71) * (INDIRECT("'" &amp; B$57 &amp; "'!E:E") = Tables_TN!$L$55), 0)), "")</f>
        <v>5.2631578947368363</v>
      </c>
      <c r="N71" s="16" cm="1">
        <f t="array" aca="1" ref="N71" ca="1">IFERROR(INDEX(INDIRECT("'" &amp; N$57 &amp; "'!R:R"), MATCH(1, (INDIRECT("'"&amp; C$57 &amp; "'!F:F") =$L71) * (INDIRECT("'" &amp; C$57 &amp; "'!E:E") = Tables_TN!$L$55), 0)), "")</f>
        <v>-163.99999999999991</v>
      </c>
      <c r="O71" s="16" cm="1">
        <f t="array" aca="1" ref="O71" ca="1">IFERROR(INDEX(INDIRECT("'" &amp; O$57 &amp; "'!R:R"), MATCH(1, (INDIRECT("'"&amp; D$57 &amp; "'!F:F") =$L71) * (INDIRECT("'" &amp; D$57 &amp; "'!E:E") = Tables_TN!$L$55), 0)), "")</f>
        <v>32.114811806119668</v>
      </c>
      <c r="P71" s="16" cm="1">
        <f t="array" aca="1" ref="P71" ca="1">IFERROR(INDEX(INDIRECT("'" &amp; P$57 &amp; "'!R:R"), MATCH(1, (INDIRECT("'"&amp; E$57 &amp; "'!F:F") =$L71) * (INDIRECT("'" &amp; E$57 &amp; "'!E:E") = Tables_TN!$L$55), 0)), "")</f>
        <v>29.274318593347481</v>
      </c>
      <c r="Q71" s="16">
        <f t="shared" ca="1" si="42"/>
        <v>30.504832825856944</v>
      </c>
      <c r="R71" s="16" cm="1">
        <f t="array" aca="1" ref="R71" ca="1">IFERROR(INDEX(INDIRECT("'" &amp; R$57 &amp; "'!R:R"), MATCH(1, (INDIRECT("'"&amp; G$57 &amp; "'!F:F") =$L71) * (INDIRECT("'" &amp; G$57 &amp; "'!E:E") = Tables_TN!$L$55), 0)), "")</f>
        <v>39.539244575408503</v>
      </c>
      <c r="S71" s="16" cm="1">
        <f t="array" aca="1" ref="S71" ca="1">IFERROR(INDEX(INDIRECT("'" &amp; S$57 &amp; "'!R:R"), MATCH(1, (INDIRECT("'"&amp; H$57 &amp; "'!F:F") =$L71) * (INDIRECT("'" &amp; H$57 &amp; "'!E:E") = Tables_TN!$L$55), 0)), "")</f>
        <v>-16.390833863781062</v>
      </c>
      <c r="T71" s="16" cm="1">
        <f t="array" aca="1" ref="T71" ca="1">IFERROR(INDEX(INDIRECT("'" &amp; T$57 &amp; "'!R:R"), MATCH(1, (INDIRECT("'"&amp; I$57 &amp; "'!F:F") =$L71) * (INDIRECT("'" &amp; I$57 &amp; "'!E:E") = Tables_TN!$L$55), 0)), "")</f>
        <v>-1.7417815081098853</v>
      </c>
      <c r="U71" s="16" cm="1">
        <f t="array" aca="1" ref="U71" ca="1">IFERROR(INDEX(INDIRECT("'" &amp; U$57 &amp; "'!R:R"), MATCH(1, (INDIRECT("'"&amp; J$57 &amp; "'!F:F") =$L71) * (INDIRECT("'" &amp; J$57 &amp; "'!E:E") = Tables_TN!$L$55), 0)), "")</f>
        <v>5.504087193460494</v>
      </c>
    </row>
    <row r="72" spans="1:21" x14ac:dyDescent="0.35">
      <c r="A72" s="6">
        <v>15</v>
      </c>
      <c r="B72" s="16" cm="1">
        <f t="array" aca="1" ref="B72" ca="1">IFERROR(INDEX(INDIRECT("'" &amp; B$57 &amp; "'!R:R"), MATCH(1, (INDIRECT("'"&amp; B$57 &amp; "'!F:F") =$A72) * (INDIRECT("'" &amp; B$57 &amp; "'!E:E") = Tables_TN!$A$55), 0)), "")</f>
        <v>-1780</v>
      </c>
      <c r="C72" s="16" cm="1">
        <f t="array" aca="1" ref="C72" ca="1">IFERROR(INDEX(INDIRECT("'" &amp; C$57 &amp; "'!R:R"), MATCH(1, (INDIRECT("'"&amp; C$57 &amp; "'!F:F") =$A72) * (INDIRECT("'" &amp; C$57 &amp; "'!E:E") = Tables_TN!$A$55), 0)), "")</f>
        <v>-339.99999999999994</v>
      </c>
      <c r="D72" s="16" cm="1">
        <f t="array" aca="1" ref="D72" ca="1">IFERROR(INDEX(INDIRECT("'" &amp; D$57 &amp; "'!R:R"), MATCH(1, (INDIRECT("'"&amp; D$57 &amp; "'!F:F") =$A72) * (INDIRECT("'" &amp; D$57 &amp; "'!E:E") = Tables_TN!$A$55), 0)), "")</f>
        <v>63.799673380511713</v>
      </c>
      <c r="E72" s="16" cm="1">
        <f t="array" aca="1" ref="E72" ca="1">IFERROR(INDEX(INDIRECT("'" &amp; E$57 &amp; "'!R:R"), MATCH(1, (INDIRECT("'"&amp; E$57 &amp; "'!F:F") =$A72) * (INDIRECT("'" &amp; E$57 &amp; "'!E:E") = Tables_TN!$A$55), 0)), "")</f>
        <v>44.856934762661382</v>
      </c>
      <c r="F72" s="16">
        <f t="shared" ca="1" si="41"/>
        <v>54.606773462346645</v>
      </c>
      <c r="G72" s="16" cm="1">
        <f t="array" aca="1" ref="G72" ca="1">IFERROR(INDEX(INDIRECT("'" &amp; G$57 &amp; "'!R:R"), MATCH(1, (INDIRECT("'"&amp; G$57 &amp; "'!F:F") =$A72) * (INDIRECT("'" &amp; G$57 &amp; "'!E:E") = Tables_TN!$A$55), 0)), "")</f>
        <v>25.531914893617024</v>
      </c>
      <c r="H72" s="16" cm="1">
        <f t="array" aca="1" ref="H72" ca="1">IFERROR(INDEX(INDIRECT("'" &amp; H$57 &amp; "'!R:R"), MATCH(1, (INDIRECT("'"&amp; H$57 &amp; "'!F:F") =$A72) * (INDIRECT("'" &amp; H$57 &amp; "'!E:E") = Tables_TN!$A$55), 0)), "")</f>
        <v>14.058265582655839</v>
      </c>
      <c r="I72" s="16" cm="1">
        <f t="array" aca="1" ref="I72" ca="1">IFERROR(INDEX(INDIRECT("'" &amp; I$57 &amp; "'!R:R"), MATCH(1, (INDIRECT("'"&amp; I$57 &amp; "'!F:F") =$A72) * (INDIRECT("'" &amp; I$57 &amp; "'!E:E") = Tables_TN!$A$55), 0)), "")</f>
        <v>-1.8347547373780193</v>
      </c>
      <c r="J72" s="16" cm="1">
        <f t="array" aca="1" ref="J72" ca="1">IFERROR(INDEX(INDIRECT("'" &amp; J$57 &amp; "'!R:R"), MATCH(1, (INDIRECT("'"&amp; J$57 &amp; "'!F:F") =$A72) * (INDIRECT("'" &amp; J$57 &amp; "'!E:E") = Tables_TN!$A$55), 0)), "")</f>
        <v>8.6676481413323732</v>
      </c>
      <c r="L72" s="6">
        <v>15</v>
      </c>
      <c r="M72" s="16" cm="1">
        <f t="array" aca="1" ref="M72" ca="1">IFERROR(INDEX(INDIRECT("'" &amp; M$57 &amp; "'!R:R"), MATCH(1, (INDIRECT("'"&amp; B$57 &amp; "'!F:F") =$L72) * (INDIRECT("'" &amp; B$57 &amp; "'!E:E") = Tables_TN!$L$55), 0)), "")</f>
        <v>-900</v>
      </c>
      <c r="N72" s="16" cm="1">
        <f t="array" aca="1" ref="N72" ca="1">IFERROR(INDEX(INDIRECT("'" &amp; N$57 &amp; "'!R:R"), MATCH(1, (INDIRECT("'"&amp; C$57 &amp; "'!F:F") =$L72) * (INDIRECT("'" &amp; C$57 &amp; "'!E:E") = Tables_TN!$L$55), 0)), "")</f>
        <v>-134.28571428571422</v>
      </c>
      <c r="O72" s="16" cm="1">
        <f t="array" aca="1" ref="O72" ca="1">IFERROR(INDEX(INDIRECT("'" &amp; O$57 &amp; "'!R:R"), MATCH(1, (INDIRECT("'"&amp; D$57 &amp; "'!F:F") =$L72) * (INDIRECT("'" &amp; D$57 &amp; "'!E:E") = Tables_TN!$L$55), 0)), "")</f>
        <v>28.524768644529118</v>
      </c>
      <c r="P72" s="16" cm="1">
        <f t="array" aca="1" ref="P72" ca="1">IFERROR(INDEX(INDIRECT("'" &amp; P$57 &amp; "'!R:R"), MATCH(1, (INDIRECT("'"&amp; E$57 &amp; "'!F:F") =$L72) * (INDIRECT("'" &amp; E$57 &amp; "'!E:E") = Tables_TN!$L$55), 0)), "")</f>
        <v>19.903370346546311</v>
      </c>
      <c r="Q72" s="16">
        <f t="shared" ca="1" si="42"/>
        <v>24.818226579559532</v>
      </c>
      <c r="R72" s="16" cm="1">
        <f t="array" aca="1" ref="R72" ca="1">IFERROR(INDEX(INDIRECT("'" &amp; R$57 &amp; "'!R:R"), MATCH(1, (INDIRECT("'"&amp; G$57 &amp; "'!F:F") =$L72) * (INDIRECT("'" &amp; G$57 &amp; "'!E:E") = Tables_TN!$L$55), 0)), "")</f>
        <v>3.9279869067103235</v>
      </c>
      <c r="S72" s="16" cm="1">
        <f t="array" aca="1" ref="S72" ca="1">IFERROR(INDEX(INDIRECT("'" &amp; S$57 &amp; "'!R:R"), MATCH(1, (INDIRECT("'"&amp; H$57 &amp; "'!F:F") =$L72) * (INDIRECT("'" &amp; H$57 &amp; "'!E:E") = Tables_TN!$L$55), 0)), "")</f>
        <v>-5.250677506775081</v>
      </c>
      <c r="T72" s="16" cm="1">
        <f t="array" aca="1" ref="T72" ca="1">IFERROR(INDEX(INDIRECT("'" &amp; T$57 &amp; "'!R:R"), MATCH(1, (INDIRECT("'"&amp; I$57 &amp; "'!F:F") =$L72) * (INDIRECT("'" &amp; I$57 &amp; "'!E:E") = Tables_TN!$L$55), 0)), "")</f>
        <v>0.67700121720241091</v>
      </c>
      <c r="U72" s="16" cm="1">
        <f t="array" aca="1" ref="U72" ca="1">IFERROR(INDEX(INDIRECT("'" &amp; U$57 &amp; "'!R:R"), MATCH(1, (INDIRECT("'"&amp; J$57 &amp; "'!F:F") =$L72) * (INDIRECT("'" &amp; J$57 &amp; "'!E:E") = Tables_TN!$L$55), 0)), "")</f>
        <v>7.5634891424365076</v>
      </c>
    </row>
    <row r="73" spans="1:21" x14ac:dyDescent="0.35">
      <c r="A73" s="6">
        <v>16</v>
      </c>
      <c r="B73" s="16" cm="1">
        <f t="array" aca="1" ref="B73" ca="1">IFERROR(INDEX(INDIRECT("'" &amp; B$57 &amp; "'!R:R"), MATCH(1, (INDIRECT("'"&amp; B$57 &amp; "'!F:F") =$A73) * (INDIRECT("'" &amp; B$57 &amp; "'!E:E") = Tables_TN!$A$55), 0)), "")</f>
        <v>-4119.9999999999991</v>
      </c>
      <c r="C73" s="16" cm="1">
        <f t="array" aca="1" ref="C73" ca="1">IFERROR(INDEX(INDIRECT("'" &amp; C$57 &amp; "'!R:R"), MATCH(1, (INDIRECT("'"&amp; C$57 &amp; "'!F:F") =$A73) * (INDIRECT("'" &amp; C$57 &amp; "'!E:E") = Tables_TN!$A$55), 0)), "")</f>
        <v>33.333333333333336</v>
      </c>
      <c r="D73" s="16" cm="1">
        <f t="array" aca="1" ref="D73" ca="1">IFERROR(INDEX(INDIRECT("'" &amp; D$57 &amp; "'!R:R"), MATCH(1, (INDIRECT("'"&amp; D$57 &amp; "'!F:F") =$A73) * (INDIRECT("'" &amp; D$57 &amp; "'!E:E") = Tables_TN!$A$55), 0)), "")</f>
        <v>99.470661110485409</v>
      </c>
      <c r="E73" s="16" cm="1">
        <f t="array" aca="1" ref="E73" ca="1">IFERROR(INDEX(INDIRECT("'" &amp; E$57 &amp; "'!R:R"), MATCH(1, (INDIRECT("'"&amp; E$57 &amp; "'!F:F") =$A73) * (INDIRECT("'" &amp; E$57 &amp; "'!E:E") = Tables_TN!$A$55), 0)), "")</f>
        <v>75.343937324956173</v>
      </c>
      <c r="F73" s="16">
        <f t="shared" ca="1" si="41"/>
        <v>98.848140676844039</v>
      </c>
      <c r="G73" s="16" cm="1">
        <f t="array" aca="1" ref="G73" ca="1">IFERROR(INDEX(INDIRECT("'" &amp; G$57 &amp; "'!R:R"), MATCH(1, (INDIRECT("'"&amp; G$57 &amp; "'!F:F") =$A73) * (INDIRECT("'" &amp; G$57 &amp; "'!E:E") = Tables_TN!$A$55), 0)), "")</f>
        <v>57.719626168224302</v>
      </c>
      <c r="H73" s="16" cm="1">
        <f t="array" aca="1" ref="H73" ca="1">IFERROR(INDEX(INDIRECT("'" &amp; H$57 &amp; "'!R:R"), MATCH(1, (INDIRECT("'"&amp; H$57 &amp; "'!F:F") =$A73) * (INDIRECT("'" &amp; H$57 &amp; "'!E:E") = Tables_TN!$A$55), 0)), "")</f>
        <v>-13.824117255163237</v>
      </c>
      <c r="I73" s="16" cm="1">
        <f t="array" aca="1" ref="I73" ca="1">IFERROR(INDEX(INDIRECT("'" &amp; I$57 &amp; "'!R:R"), MATCH(1, (INDIRECT("'"&amp; I$57 &amp; "'!F:F") =$A73) * (INDIRECT("'" &amp; I$57 &amp; "'!E:E") = Tables_TN!$A$55), 0)), "")</f>
        <v>-42.438207639851377</v>
      </c>
      <c r="J73" s="16" cm="1">
        <f t="array" aca="1" ref="J73" ca="1">IFERROR(INDEX(INDIRECT("'" &amp; J$57 &amp; "'!R:R"), MATCH(1, (INDIRECT("'"&amp; J$57 &amp; "'!F:F") =$A73) * (INDIRECT("'" &amp; J$57 &amp; "'!E:E") = Tables_TN!$A$55), 0)), "")</f>
        <v>13.382122320961843</v>
      </c>
      <c r="L73" s="6">
        <v>16</v>
      </c>
      <c r="M73" s="16" cm="1">
        <f t="array" aca="1" ref="M73" ca="1">IFERROR(INDEX(INDIRECT("'" &amp; M$57 &amp; "'!R:R"), MATCH(1, (INDIRECT("'"&amp; B$57 &amp; "'!F:F") =$L73) * (INDIRECT("'" &amp; B$57 &amp; "'!E:E") = Tables_TN!$L$55), 0)), "")</f>
        <v>-908</v>
      </c>
      <c r="N73" s="16" cm="1">
        <f t="array" aca="1" ref="N73" ca="1">IFERROR(INDEX(INDIRECT("'" &amp; N$57 &amp; "'!R:R"), MATCH(1, (INDIRECT("'"&amp; C$57 &amp; "'!F:F") =$L73) * (INDIRECT("'" &amp; C$57 &amp; "'!E:E") = Tables_TN!$L$55), 0)), "")</f>
        <v>-139.13043478260875</v>
      </c>
      <c r="O73" s="16" cm="1">
        <f t="array" aca="1" ref="O73" ca="1">IFERROR(INDEX(INDIRECT("'" &amp; O$57 &amp; "'!R:R"), MATCH(1, (INDIRECT("'"&amp; D$57 &amp; "'!F:F") =$L73) * (INDIRECT("'" &amp; D$57 &amp; "'!E:E") = Tables_TN!$L$55), 0)), "")</f>
        <v>96.722603896835224</v>
      </c>
      <c r="P73" s="16" cm="1">
        <f t="array" aca="1" ref="P73" ca="1">IFERROR(INDEX(INDIRECT("'" &amp; P$57 &amp; "'!R:R"), MATCH(1, (INDIRECT("'"&amp; E$57 &amp; "'!F:F") =$L73) * (INDIRECT("'" &amp; E$57 &amp; "'!E:E") = Tables_TN!$L$55), 0)), "")</f>
        <v>88.917447211346541</v>
      </c>
      <c r="Q73" s="16">
        <f t="shared" ca="1" si="42"/>
        <v>94.502627056992537</v>
      </c>
      <c r="R73" s="16" cm="1">
        <f t="array" aca="1" ref="R73" ca="1">IFERROR(INDEX(INDIRECT("'" &amp; R$57 &amp; "'!R:R"), MATCH(1, (INDIRECT("'"&amp; G$57 &amp; "'!F:F") =$L73) * (INDIRECT("'" &amp; G$57 &amp; "'!E:E") = Tables_TN!$L$55), 0)), "")</f>
        <v>-11.738317757009353</v>
      </c>
      <c r="S73" s="16" cm="1">
        <f t="array" aca="1" ref="S73" ca="1">IFERROR(INDEX(INDIRECT("'" &amp; S$57 &amp; "'!R:R"), MATCH(1, (INDIRECT("'"&amp; H$57 &amp; "'!F:F") =$L73) * (INDIRECT("'" &amp; H$57 &amp; "'!E:E") = Tables_TN!$L$55), 0)), "")</f>
        <v>-33.311125916056007</v>
      </c>
      <c r="T73" s="16" cm="1">
        <f t="array" aca="1" ref="T73" ca="1">IFERROR(INDEX(INDIRECT("'" &amp; T$57 &amp; "'!R:R"), MATCH(1, (INDIRECT("'"&amp; I$57 &amp; "'!F:F") =$L73) * (INDIRECT("'" &amp; I$57 &amp; "'!E:E") = Tables_TN!$L$55), 0)), "")</f>
        <v>-43.91505772625046</v>
      </c>
      <c r="U73" s="16" cm="1">
        <f t="array" aca="1" ref="U73" ca="1">IFERROR(INDEX(INDIRECT("'" &amp; U$57 &amp; "'!R:R"), MATCH(1, (INDIRECT("'"&amp; J$57 &amp; "'!F:F") =$L73) * (INDIRECT("'" &amp; J$57 &amp; "'!E:E") = Tables_TN!$L$55), 0)), "")</f>
        <v>14.218504966021939</v>
      </c>
    </row>
    <row r="74" spans="1:21" x14ac:dyDescent="0.35">
      <c r="A74" s="6">
        <v>17</v>
      </c>
      <c r="B74" s="16" t="str" cm="1">
        <f t="array" aca="1" ref="B74" ca="1">IFERROR(INDEX(INDIRECT("'" &amp; B$57 &amp; "'!R:R"), MATCH(1, (INDIRECT("'"&amp; B$57 &amp; "'!F:F") =$A74) * (INDIRECT("'" &amp; B$57 &amp; "'!E:E") = Tables_TN!$A$55), 0)), "")</f>
        <v/>
      </c>
      <c r="C74" s="16" cm="1">
        <f t="array" aca="1" ref="C74" ca="1">IFERROR(INDEX(INDIRECT("'" &amp; C$57 &amp; "'!R:R"), MATCH(1, (INDIRECT("'"&amp; C$57 &amp; "'!F:F") =$A74) * (INDIRECT("'" &amp; C$57 &amp; "'!E:E") = Tables_TN!$A$55), 0)), "")</f>
        <v>-189.47368421052627</v>
      </c>
      <c r="D74" s="16" cm="1">
        <f t="array" aca="1" ref="D74" ca="1">IFERROR(INDEX(INDIRECT("'" &amp; D$57 &amp; "'!R:R"), MATCH(1, (INDIRECT("'"&amp; D$57 &amp; "'!F:F") =$A74) * (INDIRECT("'" &amp; D$57 &amp; "'!E:E") = Tables_TN!$A$55), 0)), "")</f>
        <v>90.716831683168309</v>
      </c>
      <c r="E74" s="16" cm="1">
        <f t="array" aca="1" ref="E74" ca="1">IFERROR(INDEX(INDIRECT("'" &amp; E$57 &amp; "'!R:R"), MATCH(1, (INDIRECT("'"&amp; E$57 &amp; "'!F:F") =$A74) * (INDIRECT("'" &amp; E$57 &amp; "'!E:E") = Tables_TN!$A$55), 0)), "")</f>
        <v>88.162382835614849</v>
      </c>
      <c r="F74" s="16">
        <f t="shared" ca="1" si="41"/>
        <v>88.162382835614849</v>
      </c>
      <c r="G74" s="16" cm="1">
        <f t="array" aca="1" ref="G74" ca="1">IFERROR(INDEX(INDIRECT("'" &amp; G$57 &amp; "'!R:R"), MATCH(1, (INDIRECT("'"&amp; G$57 &amp; "'!F:F") =$A74) * (INDIRECT("'" &amp; G$57 &amp; "'!E:E") = Tables_TN!$A$55), 0)), "")</f>
        <v>63.967375473346941</v>
      </c>
      <c r="H74" s="16" cm="1">
        <f t="array" aca="1" ref="H74" ca="1">IFERROR(INDEX(INDIRECT("'" &amp; H$57 &amp; "'!R:R"), MATCH(1, (INDIRECT("'"&amp; H$57 &amp; "'!F:F") =$A74) * (INDIRECT("'" &amp; H$57 &amp; "'!E:E") = Tables_TN!$A$55), 0)), "")</f>
        <v>1.9788918205804973</v>
      </c>
      <c r="I74" s="16" cm="1">
        <f t="array" aca="1" ref="I74" ca="1">IFERROR(INDEX(INDIRECT("'" &amp; I$57 &amp; "'!R:R"), MATCH(1, (INDIRECT("'"&amp; I$57 &amp; "'!F:F") =$A74) * (INDIRECT("'" &amp; I$57 &amp; "'!E:E") = Tables_TN!$A$55), 0)), "")</f>
        <v>-57.177231647966728</v>
      </c>
      <c r="J74" s="16" cm="1">
        <f t="array" aca="1" ref="J74" ca="1">IFERROR(INDEX(INDIRECT("'" &amp; J$57 &amp; "'!R:R"), MATCH(1, (INDIRECT("'"&amp; J$57 &amp; "'!F:F") =$A74) * (INDIRECT("'" &amp; J$57 &amp; "'!E:E") = Tables_TN!$A$55), 0)), "")</f>
        <v>15.005265005265001</v>
      </c>
      <c r="L74" s="6">
        <v>17</v>
      </c>
      <c r="M74" s="16" t="str" cm="1">
        <f t="array" aca="1" ref="M74" ca="1">IFERROR(INDEX(INDIRECT("'" &amp; M$57 &amp; "'!R:R"), MATCH(1, (INDIRECT("'"&amp; B$57 &amp; "'!F:F") =$L74) * (INDIRECT("'" &amp; B$57 &amp; "'!E:E") = Tables_TN!$L$55), 0)), "")</f>
        <v/>
      </c>
      <c r="N74" s="16" cm="1">
        <f t="array" aca="1" ref="N74" ca="1">IFERROR(INDEX(INDIRECT("'" &amp; N$57 &amp; "'!R:R"), MATCH(1, (INDIRECT("'"&amp; C$57 &amp; "'!F:F") =$L74) * (INDIRECT("'" &amp; C$57 &amp; "'!E:E") = Tables_TN!$L$55), 0)), "")</f>
        <v>-192.63157894736835</v>
      </c>
      <c r="O74" s="16" cm="1">
        <f t="array" aca="1" ref="O74" ca="1">IFERROR(INDEX(INDIRECT("'" &amp; O$57 &amp; "'!R:R"), MATCH(1, (INDIRECT("'"&amp; D$57 &amp; "'!F:F") =$L74) * (INDIRECT("'" &amp; D$57 &amp; "'!E:E") = Tables_TN!$L$55), 0)), "")</f>
        <v>87.342574257425738</v>
      </c>
      <c r="P74" s="16" cm="1">
        <f t="array" aca="1" ref="P74" ca="1">IFERROR(INDEX(INDIRECT("'" &amp; P$57 &amp; "'!R:R"), MATCH(1, (INDIRECT("'"&amp; E$57 &amp; "'!F:F") =$L74) * (INDIRECT("'" &amp; E$57 &amp; "'!E:E") = Tables_TN!$L$55), 0)), "")</f>
        <v>84.790097951375159</v>
      </c>
      <c r="Q74" s="16">
        <f t="shared" ca="1" si="42"/>
        <v>84.790097951375159</v>
      </c>
      <c r="R74" s="16" cm="1">
        <f t="array" aca="1" ref="R74" ca="1">IFERROR(INDEX(INDIRECT("'" &amp; R$57 &amp; "'!R:R"), MATCH(1, (INDIRECT("'"&amp; G$57 &amp; "'!F:F") =$L74) * (INDIRECT("'" &amp; G$57 &amp; "'!E:E") = Tables_TN!$L$55), 0)), "")</f>
        <v>30.585493737256041</v>
      </c>
      <c r="S74" s="16" cm="1">
        <f t="array" aca="1" ref="S74" ca="1">IFERROR(INDEX(INDIRECT("'" &amp; S$57 &amp; "'!R:R"), MATCH(1, (INDIRECT("'"&amp; H$57 &amp; "'!F:F") =$L74) * (INDIRECT("'" &amp; H$57 &amp; "'!E:E") = Tables_TN!$L$55), 0)), "")</f>
        <v>-8.7401055408971029</v>
      </c>
      <c r="T74" s="16" cm="1">
        <f t="array" aca="1" ref="T74" ca="1">IFERROR(INDEX(INDIRECT("'" &amp; T$57 &amp; "'!R:R"), MATCH(1, (INDIRECT("'"&amp; I$57 &amp; "'!F:F") =$L74) * (INDIRECT("'" &amp; I$57 &amp; "'!E:E") = Tables_TN!$L$55), 0)), "")</f>
        <v>-44.634170396882602</v>
      </c>
      <c r="U74" s="16" cm="1">
        <f t="array" aca="1" ref="U74" ca="1">IFERROR(INDEX(INDIRECT("'" &amp; U$57 &amp; "'!R:R"), MATCH(1, (INDIRECT("'"&amp; J$57 &amp; "'!F:F") =$L74) * (INDIRECT("'" &amp; J$57 &amp; "'!E:E") = Tables_TN!$L$55), 0)), "")</f>
        <v>14.215514215514203</v>
      </c>
    </row>
    <row r="75" spans="1:21" x14ac:dyDescent="0.35">
      <c r="A75" s="6">
        <v>18</v>
      </c>
      <c r="B75" s="16" cm="1">
        <f t="array" aca="1" ref="B75" ca="1">IFERROR(INDEX(INDIRECT("'" &amp; B$57 &amp; "'!R:R"), MATCH(1, (INDIRECT("'"&amp; B$57 &amp; "'!F:F") =$A75) * (INDIRECT("'" &amp; B$57 &amp; "'!E:E") = Tables_TN!$A$55), 0)), "")</f>
        <v>20.68965517241379</v>
      </c>
      <c r="C75" s="16" cm="1">
        <f t="array" aca="1" ref="C75" ca="1">IFERROR(INDEX(INDIRECT("'" &amp; C$57 &amp; "'!R:R"), MATCH(1, (INDIRECT("'"&amp; C$57 &amp; "'!F:F") =$A75) * (INDIRECT("'" &amp; C$57 &amp; "'!E:E") = Tables_TN!$A$55), 0)), "")</f>
        <v>-1.9337016574585641</v>
      </c>
      <c r="D75" s="16" cm="1">
        <f t="array" aca="1" ref="D75" ca="1">IFERROR(INDEX(INDIRECT("'" &amp; D$57 &amp; "'!R:R"), MATCH(1, (INDIRECT("'"&amp; D$57 &amp; "'!F:F") =$A75) * (INDIRECT("'" &amp; D$57 &amp; "'!E:E") = Tables_TN!$A$55), 0)), "")</f>
        <v>93.239106949945977</v>
      </c>
      <c r="E75" s="16" cm="1">
        <f t="array" aca="1" ref="E75" ca="1">IFERROR(INDEX(INDIRECT("'" &amp; E$57 &amp; "'!R:R"), MATCH(1, (INDIRECT("'"&amp; E$57 &amp; "'!F:F") =$A75) * (INDIRECT("'" &amp; E$57 &amp; "'!E:E") = Tables_TN!$A$55), 0)), "")</f>
        <v>87.587817476952296</v>
      </c>
      <c r="F75" s="16">
        <f t="shared" ca="1" si="41"/>
        <v>89.802586807277009</v>
      </c>
      <c r="G75" s="16" cm="1">
        <f t="array" aca="1" ref="G75" ca="1">IFERROR(INDEX(INDIRECT("'" &amp; G$57 &amp; "'!R:R"), MATCH(1, (INDIRECT("'"&amp; G$57 &amp; "'!F:F") =$A75) * (INDIRECT("'" &amp; G$57 &amp; "'!E:E") = Tables_TN!$A$55), 0)), "")</f>
        <v>41.076047594412834</v>
      </c>
      <c r="H75" s="16" cm="1">
        <f t="array" aca="1" ref="H75" ca="1">IFERROR(INDEX(INDIRECT("'" &amp; H$57 &amp; "'!R:R"), MATCH(1, (INDIRECT("'"&amp; H$57 &amp; "'!F:F") =$A75) * (INDIRECT("'" &amp; H$57 &amp; "'!E:E") = Tables_TN!$A$55), 0)), "")</f>
        <v>2.1980863718644938</v>
      </c>
      <c r="I75" s="16" cm="1">
        <f t="array" aca="1" ref="I75" ca="1">IFERROR(INDEX(INDIRECT("'" &amp; I$57 &amp; "'!R:R"), MATCH(1, (INDIRECT("'"&amp; I$57 &amp; "'!F:F") =$A75) * (INDIRECT("'" &amp; I$57 &amp; "'!E:E") = Tables_TN!$A$55), 0)), "")</f>
        <v>-62.249274916660767</v>
      </c>
      <c r="J75" s="16" cm="1">
        <f t="array" aca="1" ref="J75" ca="1">IFERROR(INDEX(INDIRECT("'" &amp; J$57 &amp; "'!R:R"), MATCH(1, (INDIRECT("'"&amp; J$57 &amp; "'!F:F") =$A75) * (INDIRECT("'" &amp; J$57 &amp; "'!E:E") = Tables_TN!$A$55), 0)), "")</f>
        <v>8.195819581958208</v>
      </c>
      <c r="L75" s="6">
        <v>18</v>
      </c>
      <c r="M75" s="16" cm="1">
        <f t="array" aca="1" ref="M75" ca="1">IFERROR(INDEX(INDIRECT("'" &amp; M$57 &amp; "'!R:R"), MATCH(1, (INDIRECT("'"&amp; B$57 &amp; "'!F:F") =$L75) * (INDIRECT("'" &amp; B$57 &amp; "'!E:E") = Tables_TN!$L$55), 0)), "")</f>
        <v>48.275862068965516</v>
      </c>
      <c r="N75" s="16" cm="1">
        <f t="array" aca="1" ref="N75" ca="1">IFERROR(INDEX(INDIRECT("'" &amp; N$57 &amp; "'!R:R"), MATCH(1, (INDIRECT("'"&amp; C$57 &amp; "'!F:F") =$L75) * (INDIRECT("'" &amp; C$57 &amp; "'!E:E") = Tables_TN!$L$55), 0)), "")</f>
        <v>-66.298342541436469</v>
      </c>
      <c r="O75" s="16" cm="1">
        <f t="array" aca="1" ref="O75" ca="1">IFERROR(INDEX(INDIRECT("'" &amp; O$57 &amp; "'!R:R"), MATCH(1, (INDIRECT("'"&amp; D$57 &amp; "'!F:F") =$L75) * (INDIRECT("'" &amp; D$57 &amp; "'!E:E") = Tables_TN!$L$55), 0)), "")</f>
        <v>67.365862441483614</v>
      </c>
      <c r="P75" s="16" cm="1">
        <f t="array" aca="1" ref="P75" ca="1">IFERROR(INDEX(INDIRECT("'" &amp; P$57 &amp; "'!R:R"), MATCH(1, (INDIRECT("'"&amp; E$57 &amp; "'!F:F") =$L75) * (INDIRECT("'" &amp; E$57 &amp; "'!E:E") = Tables_TN!$L$55), 0)), "")</f>
        <v>62.082399491204612</v>
      </c>
      <c r="Q75" s="16">
        <f t="shared" ca="1" si="42"/>
        <v>62.539486720320937</v>
      </c>
      <c r="R75" s="16" cm="1">
        <f t="array" aca="1" ref="R75" ca="1">IFERROR(INDEX(INDIRECT("'" &amp; R$57 &amp; "'!R:R"), MATCH(1, (INDIRECT("'"&amp; G$57 &amp; "'!F:F") =$L75) * (INDIRECT("'" &amp; G$57 &amp; "'!E:E") = Tables_TN!$L$55), 0)), "")</f>
        <v>1.9658561821003673</v>
      </c>
      <c r="S75" s="16" cm="1">
        <f t="array" aca="1" ref="S75" ca="1">IFERROR(INDEX(INDIRECT("'" &amp; S$57 &amp; "'!R:R"), MATCH(1, (INDIRECT("'"&amp; H$57 &amp; "'!F:F") =$L75) * (INDIRECT("'" &amp; H$57 &amp; "'!E:E") = Tables_TN!$L$55), 0)), "")</f>
        <v>-2.5859839668994189</v>
      </c>
      <c r="T75" s="16" cm="1">
        <f t="array" aca="1" ref="T75" ca="1">IFERROR(INDEX(INDIRECT("'" &amp; T$57 &amp; "'!R:R"), MATCH(1, (INDIRECT("'"&amp; I$57 &amp; "'!F:F") =$L75) * (INDIRECT("'" &amp; I$57 &amp; "'!E:E") = Tables_TN!$L$55), 0)), "")</f>
        <v>-3.6118772538209942</v>
      </c>
      <c r="U75" s="16" cm="1">
        <f t="array" aca="1" ref="U75" ca="1">IFERROR(INDEX(INDIRECT("'" &amp; U$57 &amp; "'!R:R"), MATCH(1, (INDIRECT("'"&amp; J$57 &amp; "'!F:F") =$L75) * (INDIRECT("'" &amp; J$57 &amp; "'!E:E") = Tables_TN!$L$55), 0)), "")</f>
        <v>5.6563989732306812</v>
      </c>
    </row>
    <row r="80" spans="1:21" ht="18.5" x14ac:dyDescent="0.45">
      <c r="B80" t="s">
        <v>721</v>
      </c>
    </row>
    <row r="81" spans="1:16" x14ac:dyDescent="0.35">
      <c r="D81" s="168" t="s">
        <v>345</v>
      </c>
      <c r="E81" s="168"/>
      <c r="F81" s="168" t="s">
        <v>346</v>
      </c>
      <c r="G81" s="168"/>
      <c r="H81" s="167" t="s">
        <v>711</v>
      </c>
      <c r="I81" s="167"/>
    </row>
    <row r="82" spans="1:16" ht="58" x14ac:dyDescent="0.35">
      <c r="B82" s="154"/>
      <c r="C82" s="155" t="s">
        <v>697</v>
      </c>
      <c r="D82" s="155" t="s">
        <v>698</v>
      </c>
      <c r="E82" s="155" t="s">
        <v>473</v>
      </c>
      <c r="F82" s="155" t="s">
        <v>698</v>
      </c>
      <c r="G82" s="155" t="s">
        <v>473</v>
      </c>
      <c r="H82" s="155" t="s">
        <v>698</v>
      </c>
      <c r="I82" s="155" t="s">
        <v>701</v>
      </c>
    </row>
    <row r="83" spans="1:16" ht="16.5" customHeight="1" x14ac:dyDescent="0.35">
      <c r="A83" s="178" t="s">
        <v>710</v>
      </c>
      <c r="B83" s="7" t="s">
        <v>702</v>
      </c>
      <c r="C83" s="149">
        <f ca="1">E$28</f>
        <v>0</v>
      </c>
      <c r="D83" s="149">
        <f ca="1">V$28</f>
        <v>0.43998366475041628</v>
      </c>
      <c r="E83" s="149">
        <f ca="1">E$38</f>
        <v>-76.538062905852755</v>
      </c>
      <c r="F83" s="149">
        <f ca="1">AM$28</f>
        <v>0.23582794933280277</v>
      </c>
      <c r="G83" s="149">
        <f ca="1">V$38</f>
        <v>23.233214177436526</v>
      </c>
      <c r="H83" s="149">
        <f ca="1">AVERAGE(D83,F83)</f>
        <v>0.33790580704160955</v>
      </c>
      <c r="I83" s="149">
        <f ca="1">AVERAGE(E83,G83)</f>
        <v>-26.652424364208116</v>
      </c>
      <c r="P83" s="154" t="s">
        <v>689</v>
      </c>
    </row>
    <row r="84" spans="1:16" ht="16.5" x14ac:dyDescent="0.35">
      <c r="A84" s="179"/>
      <c r="B84" s="7" t="s">
        <v>703</v>
      </c>
      <c r="C84" s="149">
        <f ca="1">F$28</f>
        <v>4.4403330249768731E-2</v>
      </c>
      <c r="D84" s="149">
        <f ca="1">W$28</f>
        <v>5.8741905642923226E-2</v>
      </c>
      <c r="E84" s="149">
        <f ca="1">F$38</f>
        <v>3.2773695602642854</v>
      </c>
      <c r="F84" s="149">
        <f ca="1">AN$28</f>
        <v>0.16512488436632747</v>
      </c>
      <c r="G84" s="149">
        <f ca="1">W$38</f>
        <v>-221.78137104123948</v>
      </c>
      <c r="H84" s="149">
        <f t="shared" ref="H84:I86" ca="1" si="43">AVERAGE(D84,F84)</f>
        <v>0.11193339500462535</v>
      </c>
      <c r="I84" s="149">
        <f t="shared" ca="1" si="43"/>
        <v>-109.2520007404876</v>
      </c>
      <c r="P84" s="154" t="s">
        <v>690</v>
      </c>
    </row>
    <row r="85" spans="1:16" ht="16.5" x14ac:dyDescent="0.35">
      <c r="A85" s="179"/>
      <c r="B85" s="7" t="s">
        <v>704</v>
      </c>
      <c r="C85" s="149">
        <f ca="1">G$28</f>
        <v>2.3972629521016615</v>
      </c>
      <c r="D85" s="149">
        <f ca="1">X$28</f>
        <v>8.6412512218963844E-2</v>
      </c>
      <c r="E85" s="149">
        <f ca="1">G$38</f>
        <v>96.067923859441009</v>
      </c>
      <c r="F85" s="149">
        <f ca="1">AO$28</f>
        <v>0.96344086021505382</v>
      </c>
      <c r="G85" s="149">
        <f ca="1">X$38</f>
        <v>69.264075970974758</v>
      </c>
      <c r="H85" s="149">
        <f t="shared" ca="1" si="43"/>
        <v>0.52492668621700878</v>
      </c>
      <c r="I85" s="149">
        <f t="shared" ca="1" si="43"/>
        <v>82.665999915207891</v>
      </c>
      <c r="P85" s="154" t="s">
        <v>691</v>
      </c>
    </row>
    <row r="86" spans="1:16" ht="16.5" x14ac:dyDescent="0.35">
      <c r="A86" s="179"/>
      <c r="B86" s="7" t="s">
        <v>705</v>
      </c>
      <c r="C86" s="149">
        <f ca="1">H$28</f>
        <v>2.7216552525675235</v>
      </c>
      <c r="D86" s="149">
        <f ca="1">Y$28</f>
        <v>0.58513808261230338</v>
      </c>
      <c r="E86" s="149">
        <f ca="1">H$38</f>
        <v>79.488765746499212</v>
      </c>
      <c r="F86" s="149">
        <f ca="1">AP$28</f>
        <v>1.3643936939141841</v>
      </c>
      <c r="G86" s="149">
        <f ca="1">Y$38</f>
        <v>75.573921303994183</v>
      </c>
      <c r="H86" s="149">
        <f t="shared" ca="1" si="43"/>
        <v>0.97476588826324373</v>
      </c>
      <c r="I86" s="149">
        <f t="shared" ca="1" si="43"/>
        <v>77.531343525246697</v>
      </c>
      <c r="P86" s="154" t="s">
        <v>692</v>
      </c>
    </row>
    <row r="87" spans="1:16" x14ac:dyDescent="0.35">
      <c r="A87" s="179"/>
      <c r="B87" s="7" t="s">
        <v>720</v>
      </c>
      <c r="C87" s="149">
        <f ca="1">I$28</f>
        <v>2.7216552525675235</v>
      </c>
      <c r="D87" s="149">
        <f ca="1">Z$28</f>
        <v>0.1451544178618871</v>
      </c>
      <c r="E87" s="149">
        <f ca="1">I$38</f>
        <v>94.666686101226333</v>
      </c>
      <c r="F87" s="149">
        <f ca="1">AQ$28</f>
        <v>1.1285657445813813</v>
      </c>
      <c r="G87" s="149">
        <f ca="1">Y$38</f>
        <v>75.573921303994183</v>
      </c>
      <c r="H87" s="149">
        <f t="shared" ref="H87" ca="1" si="44">AVERAGE(D87,F87)</f>
        <v>0.63686008122163418</v>
      </c>
      <c r="I87" s="149">
        <f t="shared" ref="I87" ca="1" si="45">AVERAGE(E87,G87)</f>
        <v>85.120303702610258</v>
      </c>
      <c r="P87" s="154" t="s">
        <v>693</v>
      </c>
    </row>
    <row r="88" spans="1:16" x14ac:dyDescent="0.35">
      <c r="A88" s="179"/>
      <c r="B88" s="7" t="s">
        <v>694</v>
      </c>
      <c r="C88" s="149">
        <f ca="1">J$28</f>
        <v>1.1790790162218734</v>
      </c>
      <c r="D88" s="149">
        <f ca="1">AA$28</f>
        <v>0.12770975056689343</v>
      </c>
      <c r="E88" s="149">
        <f ca="1">J$38</f>
        <v>82.658824386304872</v>
      </c>
      <c r="F88" s="149">
        <f ca="1">AR$28</f>
        <v>0.52976800976800975</v>
      </c>
      <c r="G88" s="149">
        <f ca="1">AA$38</f>
        <v>19.120812830576156</v>
      </c>
      <c r="H88" s="149">
        <f t="shared" ref="H88:I94" ca="1" si="46">AVERAGE(D88,F88)</f>
        <v>0.32873888016745156</v>
      </c>
      <c r="I88" s="149">
        <f t="shared" ca="1" si="46"/>
        <v>50.889818608440514</v>
      </c>
      <c r="P88" s="154" t="s">
        <v>694</v>
      </c>
    </row>
    <row r="89" spans="1:16" ht="16.5" x14ac:dyDescent="0.35">
      <c r="A89" s="179"/>
      <c r="B89" s="7" t="s">
        <v>695</v>
      </c>
      <c r="C89" s="149">
        <f ca="1">K$28</f>
        <v>27.661904761904751</v>
      </c>
      <c r="D89" s="149">
        <f ca="1">AB$28</f>
        <v>22.780952380952371</v>
      </c>
      <c r="E89" s="149">
        <f ca="1">K$38</f>
        <v>10.312587980035071</v>
      </c>
      <c r="F89" s="149">
        <f ca="1">AS$28</f>
        <v>36.73333333333332</v>
      </c>
      <c r="G89" s="149">
        <f ca="1">AB$38</f>
        <v>-108.13319051942339</v>
      </c>
      <c r="H89" s="149">
        <f t="shared" ca="1" si="46"/>
        <v>29.757142857142846</v>
      </c>
      <c r="I89" s="149">
        <f t="shared" ca="1" si="46"/>
        <v>-48.910301269694159</v>
      </c>
      <c r="P89" s="154" t="s">
        <v>712</v>
      </c>
    </row>
    <row r="90" spans="1:16" x14ac:dyDescent="0.35">
      <c r="A90" s="179"/>
      <c r="B90" s="7" t="s">
        <v>706</v>
      </c>
      <c r="C90" s="149">
        <f ca="1">L$28</f>
        <v>155.22006418380965</v>
      </c>
      <c r="D90" s="149">
        <f ca="1">AC$28</f>
        <v>227.95119366595782</v>
      </c>
      <c r="E90" s="149">
        <f ca="1">L$38</f>
        <v>-32.670382437630884</v>
      </c>
      <c r="F90" s="149">
        <f ca="1">AT$28</f>
        <v>166.75420168067228</v>
      </c>
      <c r="G90" s="149">
        <f ca="1">AC$38</f>
        <v>-30.698862442085417</v>
      </c>
      <c r="H90" s="149">
        <f t="shared" ca="1" si="46"/>
        <v>197.35269767331505</v>
      </c>
      <c r="I90" s="149">
        <f t="shared" ca="1" si="46"/>
        <v>-31.684622439858153</v>
      </c>
      <c r="P90" s="154" t="s">
        <v>695</v>
      </c>
    </row>
    <row r="91" spans="1:16" x14ac:dyDescent="0.35">
      <c r="A91" s="179"/>
      <c r="B91" s="7" t="s">
        <v>322</v>
      </c>
      <c r="C91" s="149">
        <f ca="1">M$28</f>
        <v>7.7114285714285717</v>
      </c>
      <c r="D91" s="149">
        <f ca="1">AD$28</f>
        <v>6.9742857142857151</v>
      </c>
      <c r="E91" s="149">
        <f ca="1">M$38</f>
        <v>9.6508252326291792</v>
      </c>
      <c r="F91" s="149">
        <f ca="1">AU$28</f>
        <v>6.9450000000000003</v>
      </c>
      <c r="G91" s="149">
        <f ca="1">AD$38</f>
        <v>11.074378876172588</v>
      </c>
      <c r="H91" s="149">
        <f t="shared" ca="1" si="46"/>
        <v>6.9596428571428577</v>
      </c>
      <c r="I91" s="149">
        <f t="shared" ca="1" si="46"/>
        <v>10.362602054400885</v>
      </c>
      <c r="P91" s="154" t="s">
        <v>23</v>
      </c>
    </row>
    <row r="92" spans="1:16" x14ac:dyDescent="0.35">
      <c r="A92" s="179"/>
      <c r="B92" s="7" t="s">
        <v>707</v>
      </c>
      <c r="C92" s="149">
        <f ca="1">N$28</f>
        <v>2.2793739315175352</v>
      </c>
      <c r="D92" s="149">
        <f ca="1">AE$28</f>
        <v>1.4540656276452721</v>
      </c>
      <c r="E92" s="149">
        <f ca="1">N$38</f>
        <v>39.6978422650864</v>
      </c>
      <c r="F92" s="149">
        <f ca="1">AV$28</f>
        <v>1.3470431044498665</v>
      </c>
      <c r="G92" s="149">
        <f ca="1">AE$38</f>
        <v>15.531085654018691</v>
      </c>
      <c r="H92" s="149">
        <f t="shared" ca="1" si="46"/>
        <v>1.4005543660475692</v>
      </c>
      <c r="I92" s="149">
        <f t="shared" ca="1" si="46"/>
        <v>27.614463959552545</v>
      </c>
      <c r="P92" s="154" t="s">
        <v>322</v>
      </c>
    </row>
    <row r="93" spans="1:16" ht="16.5" x14ac:dyDescent="0.35">
      <c r="A93" s="179"/>
      <c r="B93" s="7" t="s">
        <v>708</v>
      </c>
      <c r="C93" s="149">
        <f ca="1">O$28</f>
        <v>107.02835840766875</v>
      </c>
      <c r="D93" s="149">
        <f ca="1">AF$28</f>
        <v>43.883637331913192</v>
      </c>
      <c r="E93" s="149">
        <f ca="1">O$38</f>
        <v>42.22040119566681</v>
      </c>
      <c r="F93" s="149">
        <f ca="1">AW$28</f>
        <v>83.718546132339242</v>
      </c>
      <c r="G93" s="149">
        <f ca="1">AF$38</f>
        <v>47.611071372131128</v>
      </c>
      <c r="H93" s="149">
        <f t="shared" ca="1" si="46"/>
        <v>63.801091732126217</v>
      </c>
      <c r="I93" s="149">
        <f t="shared" ca="1" si="46"/>
        <v>44.915736283898966</v>
      </c>
      <c r="P93" s="154" t="s">
        <v>696</v>
      </c>
    </row>
    <row r="94" spans="1:16" x14ac:dyDescent="0.35">
      <c r="A94" s="180"/>
      <c r="B94" s="7" t="s">
        <v>709</v>
      </c>
      <c r="C94" s="149">
        <f ca="1">P$28</f>
        <v>0</v>
      </c>
      <c r="D94" s="149">
        <f ca="1">AG$28</f>
        <v>0</v>
      </c>
      <c r="E94" s="149">
        <f ca="1">P$38</f>
        <v>0</v>
      </c>
      <c r="F94" s="149">
        <f ca="1">AX$28</f>
        <v>0</v>
      </c>
      <c r="G94" s="149">
        <f ca="1">AG$38</f>
        <v>0</v>
      </c>
      <c r="H94" s="149">
        <f t="shared" ca="1" si="46"/>
        <v>0</v>
      </c>
      <c r="I94" s="149">
        <f t="shared" ca="1" si="46"/>
        <v>0</v>
      </c>
    </row>
    <row r="97" spans="1:13" x14ac:dyDescent="0.35">
      <c r="C97" s="147" t="s">
        <v>344</v>
      </c>
      <c r="D97" s="168" t="s">
        <v>345</v>
      </c>
      <c r="E97" s="168"/>
      <c r="F97" s="168" t="s">
        <v>346</v>
      </c>
      <c r="G97" s="168"/>
      <c r="H97" s="167" t="s">
        <v>711</v>
      </c>
      <c r="I97" s="167"/>
    </row>
    <row r="98" spans="1:13" ht="58" x14ac:dyDescent="0.35">
      <c r="A98" s="170"/>
      <c r="B98" s="171"/>
      <c r="C98" s="155" t="s">
        <v>697</v>
      </c>
      <c r="D98" s="155" t="s">
        <v>698</v>
      </c>
      <c r="E98" s="155" t="s">
        <v>473</v>
      </c>
      <c r="F98" s="155" t="s">
        <v>698</v>
      </c>
      <c r="G98" s="155" t="s">
        <v>473</v>
      </c>
      <c r="H98" s="155" t="s">
        <v>698</v>
      </c>
      <c r="I98" s="155" t="s">
        <v>701</v>
      </c>
    </row>
    <row r="99" spans="1:13" ht="15.5" customHeight="1" x14ac:dyDescent="0.35">
      <c r="A99" s="178" t="s">
        <v>717</v>
      </c>
      <c r="B99" s="7" t="s">
        <v>702</v>
      </c>
      <c r="C99" s="149">
        <f ca="1">E$34</f>
        <v>0.17865358791815508</v>
      </c>
      <c r="D99" s="149">
        <f ca="1">V$34</f>
        <v>0.30080320738070782</v>
      </c>
      <c r="E99" s="149">
        <f ca="1">E$44</f>
        <v>-150.69773419636033</v>
      </c>
      <c r="F99" s="149">
        <f ca="1">AM$34</f>
        <v>0.13061293947890626</v>
      </c>
      <c r="G99" s="149">
        <f ca="1">V$44</f>
        <v>-58.61635295152292</v>
      </c>
      <c r="H99" s="149">
        <f ca="1">AVERAGE(D99,F99)</f>
        <v>0.21570807342980702</v>
      </c>
      <c r="I99" s="149">
        <f ca="1">AVERAGE(E99,G99)</f>
        <v>-104.65704357394162</v>
      </c>
      <c r="L99" s="1"/>
      <c r="M99" s="1"/>
    </row>
    <row r="100" spans="1:13" x14ac:dyDescent="0.35">
      <c r="A100" s="179"/>
      <c r="B100" s="7" t="s">
        <v>703</v>
      </c>
      <c r="C100" s="149">
        <f ca="1">F$34</f>
        <v>6.1739658230544482E-2</v>
      </c>
      <c r="D100" s="149">
        <f ca="1">W$34</f>
        <v>0.10909281182719494</v>
      </c>
      <c r="E100" s="149">
        <f ca="1">F$44</f>
        <v>-121.12709246721617</v>
      </c>
      <c r="F100" s="149">
        <f ca="1">AN$34</f>
        <v>0.22305705100918552</v>
      </c>
      <c r="G100" s="149">
        <f ca="1">W$44</f>
        <v>-191.78314181249729</v>
      </c>
      <c r="H100" s="149">
        <f t="shared" ref="H100:I102" ca="1" si="47">AVERAGE(D100,F100)</f>
        <v>0.16607493141819024</v>
      </c>
      <c r="I100" s="149">
        <f t="shared" ca="1" si="47"/>
        <v>-156.45511713985672</v>
      </c>
    </row>
    <row r="101" spans="1:13" x14ac:dyDescent="0.35">
      <c r="A101" s="179"/>
      <c r="B101" s="7" t="s">
        <v>704</v>
      </c>
      <c r="C101" s="149">
        <f ca="1">G$34</f>
        <v>2.5508854404945485</v>
      </c>
      <c r="D101" s="149">
        <f ca="1">X$34</f>
        <v>0.29587050253757663</v>
      </c>
      <c r="E101" s="149">
        <f ca="1">G$44</f>
        <v>85.333950696970689</v>
      </c>
      <c r="F101" s="149">
        <f ca="1">AO$34</f>
        <v>1.2778452051944826</v>
      </c>
      <c r="G101" s="149">
        <f ca="1">X$44</f>
        <v>61.961190929142596</v>
      </c>
      <c r="H101" s="149">
        <f t="shared" ca="1" si="47"/>
        <v>0.78685785386602958</v>
      </c>
      <c r="I101" s="149">
        <f t="shared" ca="1" si="47"/>
        <v>73.647570813056646</v>
      </c>
    </row>
    <row r="102" spans="1:13" x14ac:dyDescent="0.35">
      <c r="A102" s="179"/>
      <c r="B102" s="7" t="s">
        <v>705</v>
      </c>
      <c r="C102" s="149">
        <f ca="1">H$34</f>
        <v>2.8379435150125976</v>
      </c>
      <c r="D102" s="149">
        <f ca="1">Y$34</f>
        <v>0.70576652174547938</v>
      </c>
      <c r="E102" s="149">
        <f ca="1">H$44</f>
        <v>70.153842088606922</v>
      </c>
      <c r="F102" s="149">
        <f ca="1">AP$34</f>
        <v>1.6315151956825744</v>
      </c>
      <c r="G102" s="149">
        <f ca="1">Y$44</f>
        <v>54.591970925605636</v>
      </c>
      <c r="H102" s="149">
        <f t="shared" ca="1" si="47"/>
        <v>1.1686408587140269</v>
      </c>
      <c r="I102" s="149">
        <f t="shared" ca="1" si="47"/>
        <v>62.372906507106279</v>
      </c>
    </row>
    <row r="103" spans="1:13" x14ac:dyDescent="0.35">
      <c r="A103" s="179"/>
      <c r="B103" s="7" t="s">
        <v>720</v>
      </c>
      <c r="C103" s="149">
        <f ca="1">I$34</f>
        <v>2.6592899270944419</v>
      </c>
      <c r="D103" s="149">
        <f ca="1">Z$34</f>
        <v>0.40496331436477168</v>
      </c>
      <c r="E103" s="149">
        <f ca="1">I$44</f>
        <v>79.33107406197901</v>
      </c>
      <c r="F103" s="149">
        <f ca="1">AQ$34</f>
        <v>1.500902256203668</v>
      </c>
      <c r="G103" s="149">
        <f ca="1">Z$44</f>
        <v>43.008797694213662</v>
      </c>
      <c r="H103" s="149">
        <f t="shared" ref="H103" ca="1" si="48">AVERAGE(D103,F103)</f>
        <v>0.95293278528421987</v>
      </c>
      <c r="I103" s="149">
        <f t="shared" ref="I103" ca="1" si="49">AVERAGE(E103,G103)</f>
        <v>61.169935878096339</v>
      </c>
    </row>
    <row r="104" spans="1:13" x14ac:dyDescent="0.35">
      <c r="A104" s="179"/>
      <c r="B104" s="7" t="s">
        <v>694</v>
      </c>
      <c r="C104" s="149">
        <f ca="1">J$34</f>
        <v>1.0046460065507685</v>
      </c>
      <c r="D104" s="149">
        <f ca="1">AA$34</f>
        <v>0.47959125530554103</v>
      </c>
      <c r="E104" s="149">
        <f ca="1">J$44</f>
        <v>33.321102741924484</v>
      </c>
      <c r="F104" s="149">
        <f ca="1">AR$34</f>
        <v>0.69908076050933199</v>
      </c>
      <c r="G104" s="149">
        <f ca="1">AA$44</f>
        <v>-35.170763126089199</v>
      </c>
      <c r="H104" s="149">
        <f t="shared" ref="H104:I110" ca="1" si="50">AVERAGE(D104,F104)</f>
        <v>0.58933600790743657</v>
      </c>
      <c r="I104" s="149">
        <f t="shared" ca="1" si="50"/>
        <v>-0.92483019208235717</v>
      </c>
    </row>
    <row r="105" spans="1:13" x14ac:dyDescent="0.35">
      <c r="A105" s="179"/>
      <c r="B105" s="7" t="s">
        <v>695</v>
      </c>
      <c r="C105" s="149">
        <f ca="1">K$34</f>
        <v>32.552116402116383</v>
      </c>
      <c r="D105" s="149">
        <f ca="1">AB$34</f>
        <v>27.608465608465593</v>
      </c>
      <c r="E105" s="149">
        <f ca="1">K$44</f>
        <v>13.164372970285108</v>
      </c>
      <c r="F105" s="149">
        <f ca="1">AS$34</f>
        <v>33.521693121693104</v>
      </c>
      <c r="G105" s="149">
        <f ca="1">AB$44</f>
        <v>-21.888841849487562</v>
      </c>
      <c r="H105" s="149">
        <f t="shared" ca="1" si="50"/>
        <v>30.565079365079349</v>
      </c>
      <c r="I105" s="149">
        <f t="shared" ca="1" si="50"/>
        <v>-4.3622344396012274</v>
      </c>
    </row>
    <row r="106" spans="1:13" x14ac:dyDescent="0.35">
      <c r="A106" s="179"/>
      <c r="B106" s="7" t="s">
        <v>706</v>
      </c>
      <c r="C106" s="149">
        <f ca="1">L$34</f>
        <v>123.45768225612893</v>
      </c>
      <c r="D106" s="149">
        <f ca="1">AC$34</f>
        <v>152.80061744796836</v>
      </c>
      <c r="E106" s="149">
        <f ca="1">L$44</f>
        <v>-20.355186713242308</v>
      </c>
      <c r="F106" s="149">
        <f ca="1">AT$34</f>
        <v>124.10297542461012</v>
      </c>
      <c r="G106" s="149">
        <f ca="1">AC$44</f>
        <v>-17.461779368305759</v>
      </c>
      <c r="H106" s="149">
        <f t="shared" ca="1" si="50"/>
        <v>138.45179643628924</v>
      </c>
      <c r="I106" s="149">
        <f t="shared" ca="1" si="50"/>
        <v>-18.908483040774033</v>
      </c>
    </row>
    <row r="107" spans="1:13" x14ac:dyDescent="0.35">
      <c r="A107" s="179"/>
      <c r="B107" s="7" t="s">
        <v>322</v>
      </c>
      <c r="C107" s="149">
        <f ca="1">M$34</f>
        <v>7.8094444444444449</v>
      </c>
      <c r="D107" s="149">
        <f ca="1">AD$34</f>
        <v>7.1967460317460317</v>
      </c>
      <c r="E107" s="149">
        <f ca="1">M$44</f>
        <v>7.7551073084191087</v>
      </c>
      <c r="F107" s="149">
        <f ca="1">AU$34</f>
        <v>7.2508333333333335</v>
      </c>
      <c r="G107" s="149">
        <f ca="1">AD$44</f>
        <v>7.3940346848212286</v>
      </c>
      <c r="H107" s="149">
        <f t="shared" ca="1" si="50"/>
        <v>7.2237896825396826</v>
      </c>
      <c r="I107" s="149">
        <f t="shared" ca="1" si="50"/>
        <v>7.5745709966201691</v>
      </c>
    </row>
    <row r="108" spans="1:13" x14ac:dyDescent="0.35">
      <c r="A108" s="179"/>
      <c r="B108" s="7" t="s">
        <v>707</v>
      </c>
      <c r="C108" s="149">
        <f ca="1">N$34</f>
        <v>1.7700740340272729</v>
      </c>
      <c r="D108" s="149">
        <f ca="1">AE$34</f>
        <v>1.2365920402081818</v>
      </c>
      <c r="E108" s="149">
        <f ca="1">N$44</f>
        <v>24.559801671261976</v>
      </c>
      <c r="F108" s="149">
        <f ca="1">AV$34</f>
        <v>1.2924000807191482</v>
      </c>
      <c r="G108" s="149">
        <f ca="1">AE$44</f>
        <v>-12.463542145136048</v>
      </c>
      <c r="H108" s="149">
        <f t="shared" ca="1" si="50"/>
        <v>1.264496060463665</v>
      </c>
      <c r="I108" s="149">
        <f t="shared" ca="1" si="50"/>
        <v>6.0481297630629642</v>
      </c>
    </row>
    <row r="109" spans="1:13" x14ac:dyDescent="0.35">
      <c r="A109" s="179"/>
      <c r="B109" s="7" t="s">
        <v>708</v>
      </c>
      <c r="C109" s="149">
        <f ca="1">O$34</f>
        <v>114.96545746406252</v>
      </c>
      <c r="D109" s="149">
        <f ca="1">AF$34</f>
        <v>86.431703204765213</v>
      </c>
      <c r="E109" s="149">
        <f ca="1">O$44</f>
        <v>22.053505959967637</v>
      </c>
      <c r="F109" s="149">
        <f ca="1">AW$34</f>
        <v>102.48151308303481</v>
      </c>
      <c r="G109" s="149">
        <f ca="1">AF$44</f>
        <v>29.563725396697038</v>
      </c>
      <c r="H109" s="149">
        <f t="shared" ca="1" si="50"/>
        <v>94.456608143900013</v>
      </c>
      <c r="I109" s="149">
        <f t="shared" ca="1" si="50"/>
        <v>25.808615678332337</v>
      </c>
    </row>
    <row r="110" spans="1:13" x14ac:dyDescent="0.35">
      <c r="A110" s="180"/>
      <c r="B110" s="7" t="s">
        <v>709</v>
      </c>
      <c r="C110" s="149">
        <f ca="1">P$34</f>
        <v>1.655793650793651</v>
      </c>
      <c r="D110" s="149">
        <f ca="1">AG$34</f>
        <v>0.261031746031746</v>
      </c>
      <c r="E110" s="149">
        <f ca="1">P$44</f>
        <v>13.579761836743337</v>
      </c>
      <c r="F110" s="149">
        <f ca="1">AX$34</f>
        <v>0.34936507936507938</v>
      </c>
      <c r="G110" s="149">
        <f ca="1">AG$44</f>
        <v>13.753890743188558</v>
      </c>
      <c r="H110" s="149">
        <f t="shared" ca="1" si="50"/>
        <v>0.30519841269841269</v>
      </c>
      <c r="I110" s="149">
        <f t="shared" ca="1" si="50"/>
        <v>13.666826289965947</v>
      </c>
    </row>
  </sheetData>
  <mergeCells count="28">
    <mergeCell ref="L56:U56"/>
    <mergeCell ref="BN36:BQ36"/>
    <mergeCell ref="BU36:BY36"/>
    <mergeCell ref="CC36:CG36"/>
    <mergeCell ref="A46:G46"/>
    <mergeCell ref="J46:L46"/>
    <mergeCell ref="N46:S46"/>
    <mergeCell ref="U46:AA46"/>
    <mergeCell ref="AE46:AJ46"/>
    <mergeCell ref="BG36:BI36"/>
    <mergeCell ref="A99:A110"/>
    <mergeCell ref="A83:A94"/>
    <mergeCell ref="D81:E81"/>
    <mergeCell ref="F81:G81"/>
    <mergeCell ref="H81:I81"/>
    <mergeCell ref="D97:E97"/>
    <mergeCell ref="F97:G97"/>
    <mergeCell ref="H97:I97"/>
    <mergeCell ref="A98:B98"/>
    <mergeCell ref="A5:J5"/>
    <mergeCell ref="A56:J56"/>
    <mergeCell ref="Q5:Z5"/>
    <mergeCell ref="A26:P26"/>
    <mergeCell ref="R26:AG26"/>
    <mergeCell ref="AI26:AX26"/>
    <mergeCell ref="A36:P36"/>
    <mergeCell ref="R36:AG36"/>
    <mergeCell ref="AI36:AX36"/>
  </mergeCells>
  <hyperlinks>
    <hyperlink ref="B1" location="'Organized Data'!A1" display="Organized Data" xr:uid="{F9D7FF52-0F9E-4DD9-82CA-90D8A08BC62F}"/>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B2ED-C4DA-4FDA-BE87-AE541DB7E705}">
  <sheetPr codeName="Sheet8">
    <tabColor rgb="FF92D050"/>
  </sheetPr>
  <dimension ref="A1:AT87"/>
  <sheetViews>
    <sheetView zoomScale="75" zoomScaleNormal="75" workbookViewId="0">
      <selection activeCell="C20" sqref="C20"/>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t="s">
        <v>0</v>
      </c>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341</v>
      </c>
      <c r="R2" s="19" t="s">
        <v>342</v>
      </c>
      <c r="S2" s="19" t="s">
        <v>547</v>
      </c>
      <c r="T2" s="19" t="s">
        <v>475</v>
      </c>
      <c r="U2" s="19" t="s">
        <v>533</v>
      </c>
      <c r="V2" s="19" t="s">
        <v>547</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c r="R3" s="46">
        <f>AVERAGE(O3:O5)</f>
        <v>0.27998897021609298</v>
      </c>
      <c r="S3" s="46">
        <f>AVERAGE(P3:P5)</f>
        <v>0.28410953625665702</v>
      </c>
      <c r="U3" s="47">
        <f>AVERAGE(T6, T9)</f>
        <v>-9.3771816096539311</v>
      </c>
      <c r="V3" s="47">
        <f>STDEV(T6,T9)</f>
        <v>67.551369871207143</v>
      </c>
      <c r="X3" t="s">
        <v>343</v>
      </c>
    </row>
    <row r="4" spans="1:45" x14ac:dyDescent="0.35">
      <c r="A4" s="41">
        <f>IFERROR(INDEX('Date Key'!$B$2:$B$19, MATCH(F4,'Date Key'!$A$2:$A$19, 0)), "")</f>
        <v>45181</v>
      </c>
      <c r="B4" s="4">
        <f t="shared" ref="B4:B35"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56"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c r="P4" s="11">
        <f t="shared" ref="P4:P56" si="4">STDEV(H4:N4)</f>
        <v>0.32905548999065776</v>
      </c>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 t="shared" ref="O5:O29" si="8">AVERAGE(H5:N5)</f>
        <v>0.18320610687022901</v>
      </c>
      <c r="P5" s="11">
        <f t="shared" si="4"/>
        <v>0.20184935653018782</v>
      </c>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46">
        <f>(1-(O6/O3))*100</f>
        <v>-66.01941747572819</v>
      </c>
      <c r="R6" s="46" t="e">
        <f>AVERAGE(Q6:Q8)</f>
        <v>#DIV/0!</v>
      </c>
      <c r="S6" s="46" t="e">
        <f>STDEV(Q6:Q8)</f>
        <v>#DIV/0!</v>
      </c>
      <c r="T6" s="47">
        <f>(1-(AVERAGE(H6:N6,H8:N8)/AVERAGE(H3:N3,H5:N5)))*100</f>
        <v>-57.14321332402514</v>
      </c>
      <c r="U6" s="47"/>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c r="P7" s="11">
        <f t="shared" si="4"/>
        <v>0.37449797214442732</v>
      </c>
      <c r="Q7" s="46" t="e">
        <f>(1-(O7/O4))*100</f>
        <v>#DIV/0!</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46">
        <f>(1-(O9/O3))*100</f>
        <v>41.747572815533971</v>
      </c>
      <c r="R9" s="46" t="e">
        <f>AVERAGE(Q9:Q11)</f>
        <v>#DIV/0!</v>
      </c>
      <c r="S9" s="46" t="e">
        <f>STDEV(Q9:Q11)</f>
        <v>#DIV/0!</v>
      </c>
      <c r="T9" s="47">
        <f>(1-(AVERAGE(H9:N9,H11:N11)/AVERAGE(H3:N3,H5:N5)))*100</f>
        <v>38.388850104717278</v>
      </c>
      <c r="U9" s="47"/>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c r="P10" s="11">
        <f t="shared" si="4"/>
        <v>0.24907407730929851</v>
      </c>
      <c r="Q10" s="46" t="e">
        <f>(1-(O10/O4))*100</f>
        <v>#DIV/0!</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48">
        <f>(1-(O11/O5))*100</f>
        <v>31.481481481481488</v>
      </c>
      <c r="R11" s="27"/>
      <c r="S11" s="27"/>
      <c r="T11" s="27"/>
      <c r="U11" s="27"/>
      <c r="V11" s="27"/>
    </row>
    <row r="12" spans="1:45" x14ac:dyDescent="0.35">
      <c r="A12" s="41">
        <f>IFERROR(INDEX('Date Key'!$B$2:$B$19, MATCH(F12,'Date Key'!$A$2:$A$19, 0)), "")</f>
        <v>45217</v>
      </c>
      <c r="B12" s="4">
        <f t="shared" si="0"/>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R12" s="11">
        <f>AVERAGE(O12:O14)</f>
        <v>0.14143920267449925</v>
      </c>
      <c r="S12" s="11">
        <f>AVERAGE(P12:P14)</f>
        <v>0.13394810844817862</v>
      </c>
      <c r="U12" s="47">
        <f>AVERAGE(T15, T18)</f>
        <v>12.438244628392743</v>
      </c>
      <c r="V12" s="47">
        <f>STDEV(T15,T18)</f>
        <v>50.281657950903174</v>
      </c>
      <c r="X12" t="s">
        <v>343</v>
      </c>
    </row>
    <row r="13" spans="1:45" x14ac:dyDescent="0.35">
      <c r="A13" s="41">
        <f>IFERROR(INDEX('Date Key'!$B$2:$B$19, MATCH(F13,'Date Key'!$A$2:$A$19, 0)), "")</f>
        <v>45224</v>
      </c>
      <c r="B13" s="4">
        <f t="shared" si="0"/>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X13" t="str">
        <f>IFERROR(INDEX('Date Key'!$G$57:$G$62, MATCH(B12,'Date Key'!$A$57:$A$62, 0)), "")</f>
        <v>Medium HLR, Lower Outlet Height, No Plants</v>
      </c>
      <c r="Y13" s="1">
        <f t="shared" ref="Y13:AE13" si="15">H12</f>
        <v>7.124681933842239E-2</v>
      </c>
      <c r="Z13" s="1">
        <f t="shared" si="15"/>
        <v>0.44529262086513999</v>
      </c>
      <c r="AA13" s="1">
        <f t="shared" si="15"/>
        <v>0</v>
      </c>
      <c r="AB13" s="1">
        <f t="shared" si="15"/>
        <v>7.124681933842239E-2</v>
      </c>
      <c r="AC13" s="1">
        <f t="shared" si="15"/>
        <v>0</v>
      </c>
      <c r="AD13" s="1">
        <f t="shared" si="15"/>
        <v>0</v>
      </c>
      <c r="AE13" s="1">
        <f t="shared" si="15"/>
        <v>0</v>
      </c>
      <c r="AF13" s="1">
        <f t="shared" ref="AF13:AL13" si="16">H13</f>
        <v>0</v>
      </c>
      <c r="AG13" s="1">
        <f t="shared" si="16"/>
        <v>0</v>
      </c>
      <c r="AH13" s="1">
        <f t="shared" si="16"/>
        <v>0</v>
      </c>
      <c r="AI13" s="1">
        <f t="shared" si="16"/>
        <v>0.25461158742530532</v>
      </c>
      <c r="AJ13" s="1">
        <f t="shared" si="16"/>
        <v>0</v>
      </c>
      <c r="AK13" s="1">
        <f t="shared" si="16"/>
        <v>0.14549233567160302</v>
      </c>
      <c r="AL13" s="1">
        <f t="shared" si="16"/>
        <v>0</v>
      </c>
      <c r="AM13" s="1">
        <f t="shared" ref="AM13:AS13" si="17">H14</f>
        <v>7.2746167835801512E-2</v>
      </c>
      <c r="AN13" s="1">
        <f t="shared" si="17"/>
        <v>0.20005196154845417</v>
      </c>
      <c r="AO13" s="1">
        <f t="shared" si="17"/>
        <v>0.40010392309690834</v>
      </c>
      <c r="AP13" s="1">
        <f t="shared" si="17"/>
        <v>0.18186541958950375</v>
      </c>
      <c r="AQ13" s="1">
        <f t="shared" si="17"/>
        <v>0.3637308391790075</v>
      </c>
      <c r="AR13" s="1">
        <f t="shared" si="17"/>
        <v>0.45466354897375955</v>
      </c>
      <c r="AS13" s="1">
        <f t="shared" si="17"/>
        <v>0.30917121330215641</v>
      </c>
    </row>
    <row r="14" spans="1:45" x14ac:dyDescent="0.35">
      <c r="A14" s="41">
        <f>IFERROR(INDEX('Date Key'!$B$2:$B$19, MATCH(F14,'Date Key'!$A$2:$A$19, 0)), "")</f>
        <v>45230</v>
      </c>
      <c r="B14" s="4">
        <f t="shared" si="0"/>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0"/>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46">
        <f>(1-(O15/O12))*100</f>
        <v>-330.30303030303037</v>
      </c>
      <c r="R15" s="46">
        <f>AVERAGE(Q15:Q17)</f>
        <v>-80.53470484663147</v>
      </c>
      <c r="S15" s="46">
        <f>STDEV(Q15:Q17)</f>
        <v>216.6683991281308</v>
      </c>
      <c r="T15" s="47">
        <f>(1-(AVERAGE(H15:N17)/AVERAGE(H12:N14)))*100</f>
        <v>-23.116256677993373</v>
      </c>
      <c r="V15" s="47"/>
      <c r="Y15" s="2"/>
      <c r="Z15" s="2"/>
      <c r="AA15" s="2"/>
      <c r="AB15" s="2"/>
      <c r="AC15" s="2"/>
      <c r="AD15" s="2"/>
      <c r="AE15" s="2"/>
      <c r="AF15" s="2"/>
      <c r="AG15" s="2"/>
    </row>
    <row r="16" spans="1:45" x14ac:dyDescent="0.35">
      <c r="A16" s="41">
        <f>IFERROR(INDEX('Date Key'!$B$2:$B$19, MATCH(F16,'Date Key'!$A$2:$A$19, 0)), "")</f>
        <v>45224</v>
      </c>
      <c r="B16" s="4">
        <f t="shared" si="0"/>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46">
        <f>(1-(O16/O13))*100</f>
        <v>31.818181818181824</v>
      </c>
      <c r="X16" t="str">
        <f>IFERROR(INDEX('Date Key'!$G$57:$G$62, MATCH(B15,'Date Key'!$A$57:$A$62, 0)), "")</f>
        <v>Medium HLR, Lower Outlet Height, No Plants</v>
      </c>
      <c r="Y16" s="1">
        <f t="shared" ref="Y16:AE16" si="18">H15</f>
        <v>0</v>
      </c>
      <c r="Z16" s="1">
        <f t="shared" si="18"/>
        <v>0.14249363867684478</v>
      </c>
      <c r="AA16" s="1">
        <f t="shared" si="18"/>
        <v>0.40966921119592875</v>
      </c>
      <c r="AB16" s="1">
        <f t="shared" si="18"/>
        <v>0.60559796437659041</v>
      </c>
      <c r="AC16" s="1">
        <f t="shared" si="18"/>
        <v>0.56997455470737912</v>
      </c>
      <c r="AD16" s="1">
        <f t="shared" si="18"/>
        <v>0.24936386768447841</v>
      </c>
      <c r="AE16" s="1">
        <f t="shared" si="18"/>
        <v>0.55216284987277353</v>
      </c>
      <c r="AF16" s="1">
        <f t="shared" ref="AF16:AL16" si="19">H16</f>
        <v>0</v>
      </c>
      <c r="AG16" s="1">
        <f t="shared" si="19"/>
        <v>0</v>
      </c>
      <c r="AH16" s="1">
        <f t="shared" si="19"/>
        <v>7.2746167835801512E-2</v>
      </c>
      <c r="AI16" s="1">
        <f t="shared" si="19"/>
        <v>0</v>
      </c>
      <c r="AJ16" s="1">
        <f t="shared" si="19"/>
        <v>0</v>
      </c>
      <c r="AK16" s="1">
        <f t="shared" si="19"/>
        <v>0.10911925175370227</v>
      </c>
      <c r="AL16" s="1">
        <f t="shared" si="19"/>
        <v>9.0932709794751876E-2</v>
      </c>
      <c r="AM16" s="1">
        <f t="shared" ref="AM16:AS16" si="20">H17</f>
        <v>3.6373083917900756E-2</v>
      </c>
      <c r="AN16" s="1">
        <f t="shared" si="20"/>
        <v>0.25461158742530532</v>
      </c>
      <c r="AO16" s="1">
        <f t="shared" si="20"/>
        <v>0.2364250454663549</v>
      </c>
      <c r="AP16" s="1">
        <f t="shared" si="20"/>
        <v>0</v>
      </c>
      <c r="AQ16" s="1">
        <f t="shared" si="20"/>
        <v>0</v>
      </c>
      <c r="AR16" s="1">
        <f t="shared" si="20"/>
        <v>0.16367887763055339</v>
      </c>
      <c r="AS16" s="1">
        <f t="shared" si="20"/>
        <v>0.16367887763055339</v>
      </c>
    </row>
    <row r="17" spans="1:45" x14ac:dyDescent="0.35">
      <c r="A17" s="41">
        <f>IFERROR(INDEX('Date Key'!$B$2:$B$19, MATCH(F17,'Date Key'!$A$2:$A$19, 0)), "")</f>
        <v>45230</v>
      </c>
      <c r="B17" s="4">
        <f t="shared" si="0"/>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si="3"/>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46">
        <f>(1-(O17/O14))*100</f>
        <v>56.88073394495413</v>
      </c>
      <c r="Y17" s="2"/>
      <c r="Z17" s="2"/>
      <c r="AA17" s="2"/>
      <c r="AB17" s="2"/>
      <c r="AC17" s="2"/>
      <c r="AD17" s="2"/>
      <c r="AE17" s="2"/>
      <c r="AF17" s="2"/>
      <c r="AG17" s="2"/>
    </row>
    <row r="18" spans="1:45" x14ac:dyDescent="0.35">
      <c r="A18" s="41">
        <f>IFERROR(INDEX('Date Key'!$B$2:$B$19, MATCH(F18,'Date Key'!$A$2:$A$19, 0)), "")</f>
        <v>45217</v>
      </c>
      <c r="B18" s="4">
        <f t="shared" si="0"/>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3"/>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46">
        <f>(1-(O18/O12))*100</f>
        <v>90.909090909090907</v>
      </c>
      <c r="R18" s="46">
        <f>AVERAGE(Q18:Q20)</f>
        <v>53.753127606338616</v>
      </c>
      <c r="S18" s="46">
        <f>STDEV(Q18:Q20)</f>
        <v>32.352641544891462</v>
      </c>
      <c r="T18" s="47">
        <f>(1-(AVERAGE(H18:N20)/AVERAGE(H12:N14)))*100</f>
        <v>47.99274593477886</v>
      </c>
      <c r="U18" s="47"/>
      <c r="V18" s="47"/>
      <c r="Y18" s="2"/>
      <c r="Z18" s="2"/>
      <c r="AA18" s="2"/>
      <c r="AB18" s="2"/>
      <c r="AC18" s="2"/>
      <c r="AD18" s="2"/>
      <c r="AE18" s="2"/>
      <c r="AF18" s="2"/>
      <c r="AG18" s="2"/>
    </row>
    <row r="19" spans="1:45" x14ac:dyDescent="0.35">
      <c r="A19" s="41">
        <f>IFERROR(INDEX('Date Key'!$B$2:$B$19, MATCH(F19,'Date Key'!$A$2:$A$19, 0)), "")</f>
        <v>45224</v>
      </c>
      <c r="B19" s="4">
        <f t="shared" si="0"/>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3"/>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46">
        <f>(1-(O19/O13))*100</f>
        <v>31.818181818181813</v>
      </c>
      <c r="X19" t="str">
        <f>IFERROR(INDEX('Date Key'!$G$57:$G$62, MATCH(B18,'Date Key'!$A$57:$A$62, 0)), "")</f>
        <v>Medium HLR, Lower Outlet Height, No Plants</v>
      </c>
      <c r="Y19" s="1">
        <f t="shared" ref="Y19:AE19" si="21">H18</f>
        <v>3.5623409669211195E-2</v>
      </c>
      <c r="Z19" s="1">
        <f t="shared" si="21"/>
        <v>0</v>
      </c>
      <c r="AA19" s="1">
        <f t="shared" si="21"/>
        <v>1.7811704834605598E-2</v>
      </c>
      <c r="AB19" s="1">
        <f t="shared" si="21"/>
        <v>0</v>
      </c>
      <c r="AC19" s="1">
        <f t="shared" si="21"/>
        <v>0</v>
      </c>
      <c r="AD19" s="1">
        <f t="shared" si="21"/>
        <v>0</v>
      </c>
      <c r="AE19" s="1">
        <f t="shared" si="21"/>
        <v>0</v>
      </c>
      <c r="AF19" s="1">
        <f t="shared" ref="AF19:AL19" si="22">H19</f>
        <v>0</v>
      </c>
      <c r="AG19" s="1">
        <f t="shared" si="22"/>
        <v>0</v>
      </c>
      <c r="AH19" s="1">
        <f t="shared" si="22"/>
        <v>7.2746167835801512E-2</v>
      </c>
      <c r="AI19" s="1">
        <f t="shared" si="22"/>
        <v>5.4559625876851134E-2</v>
      </c>
      <c r="AJ19" s="1">
        <f t="shared" si="22"/>
        <v>5.4559625876851134E-2</v>
      </c>
      <c r="AK19" s="1">
        <f t="shared" si="22"/>
        <v>9.0932709794751876E-2</v>
      </c>
      <c r="AL19" s="1">
        <f t="shared" si="22"/>
        <v>0</v>
      </c>
      <c r="AM19" s="1">
        <f t="shared" ref="AM19:AS19" si="23">H20</f>
        <v>0.18186541958950375</v>
      </c>
      <c r="AN19" s="1">
        <f t="shared" si="23"/>
        <v>0</v>
      </c>
      <c r="AO19" s="1">
        <f t="shared" si="23"/>
        <v>0.12730579371265266</v>
      </c>
      <c r="AP19" s="1">
        <f t="shared" si="23"/>
        <v>0.43647700701480907</v>
      </c>
      <c r="AQ19" s="1">
        <f t="shared" si="23"/>
        <v>0.18186541958950375</v>
      </c>
      <c r="AR19" s="1">
        <f t="shared" si="23"/>
        <v>0.29098467134320605</v>
      </c>
      <c r="AS19" s="1">
        <f t="shared" si="23"/>
        <v>0</v>
      </c>
    </row>
    <row r="20" spans="1:45" x14ac:dyDescent="0.35">
      <c r="A20" s="42">
        <f>IFERROR(INDEX('Date Key'!$B$2:$B$19, MATCH(F20,'Date Key'!$A$2:$A$19, 0)), "")</f>
        <v>45230</v>
      </c>
      <c r="B20" s="27">
        <f t="shared" si="0"/>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3"/>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48">
        <f>(1-(O20/O14))*100</f>
        <v>38.532110091743121</v>
      </c>
      <c r="R20" s="27"/>
      <c r="S20" s="27"/>
      <c r="T20" s="27"/>
      <c r="U20" s="27"/>
      <c r="V20" s="27"/>
    </row>
    <row r="21" spans="1:45" x14ac:dyDescent="0.35">
      <c r="A21" s="41">
        <f>IFERROR(INDEX('Date Key'!$B$2:$B$19, MATCH(F21,'Date Key'!$A$2:$A$19, 0)), "")</f>
        <v>45233</v>
      </c>
      <c r="B21" s="4">
        <f t="shared" si="0"/>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3"/>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R21" s="11">
        <f>AVERAGE(O21:O23)</f>
        <v>0.158482722785139</v>
      </c>
      <c r="S21" s="11">
        <f>AVERAGE(P21:P23)</f>
        <v>0.13271709068248083</v>
      </c>
      <c r="U21" s="47">
        <f>AVERAGE(T24, T27)</f>
        <v>0.54644808743169992</v>
      </c>
      <c r="V21" s="47">
        <f>STDEV(T24,T27)</f>
        <v>7.72794296378739</v>
      </c>
      <c r="X21" t="s">
        <v>343</v>
      </c>
    </row>
    <row r="22" spans="1:45" x14ac:dyDescent="0.35">
      <c r="A22" s="41">
        <f>IFERROR(INDEX('Date Key'!$B$2:$B$19, MATCH(F22,'Date Key'!$A$2:$A$19, 0)), "")</f>
        <v>45238</v>
      </c>
      <c r="B22" s="4">
        <f t="shared" si="0"/>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3"/>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X22" t="str">
        <f>IFERROR(INDEX('Date Key'!$G$57:$G$62, MATCH(B21,'Date Key'!$A$57:$A$62, 0)), "")</f>
        <v>High HLR, Lower Outlet Height, No Plants</v>
      </c>
      <c r="Y22" s="1">
        <f t="shared" ref="Y22:AE22" si="24">H21</f>
        <v>0.3637308391790075</v>
      </c>
      <c r="Z22" s="1">
        <f t="shared" si="24"/>
        <v>0.18186541958950375</v>
      </c>
      <c r="AA22" s="1">
        <f t="shared" si="24"/>
        <v>0.10911925175370227</v>
      </c>
      <c r="AB22" s="1">
        <f t="shared" si="24"/>
        <v>0</v>
      </c>
      <c r="AC22" s="1">
        <f t="shared" si="24"/>
        <v>0</v>
      </c>
      <c r="AD22" s="1">
        <f t="shared" si="24"/>
        <v>0</v>
      </c>
      <c r="AE22" s="1">
        <f t="shared" si="24"/>
        <v>0.29098467134320605</v>
      </c>
      <c r="AF22" s="1">
        <f t="shared" ref="AF22:AL22" si="25">H22</f>
        <v>0</v>
      </c>
      <c r="AG22" s="1">
        <f t="shared" si="25"/>
        <v>0</v>
      </c>
      <c r="AH22" s="1">
        <f t="shared" si="25"/>
        <v>0</v>
      </c>
      <c r="AI22" s="1">
        <f t="shared" si="25"/>
        <v>0</v>
      </c>
      <c r="AJ22" s="1">
        <f t="shared" si="25"/>
        <v>7.2746167835801512E-2</v>
      </c>
      <c r="AK22" s="1">
        <f t="shared" si="25"/>
        <v>0</v>
      </c>
      <c r="AL22" s="1">
        <f t="shared" si="25"/>
        <v>0</v>
      </c>
      <c r="AM22" s="1">
        <f t="shared" ref="AM22:AS22" si="26">H23</f>
        <v>0.2364250454663549</v>
      </c>
      <c r="AN22" s="1">
        <f t="shared" si="26"/>
        <v>0.74564822031696543</v>
      </c>
      <c r="AO22" s="1">
        <f t="shared" si="26"/>
        <v>0.21823850350740454</v>
      </c>
      <c r="AP22" s="1">
        <f t="shared" si="26"/>
        <v>0.34554429722005714</v>
      </c>
      <c r="AQ22" s="1">
        <f t="shared" si="26"/>
        <v>0.29098467134320605</v>
      </c>
      <c r="AR22" s="1">
        <f t="shared" si="26"/>
        <v>0.43647700701480907</v>
      </c>
      <c r="AS22" s="1">
        <f t="shared" si="26"/>
        <v>3.6373083917900756E-2</v>
      </c>
    </row>
    <row r="23" spans="1:45" x14ac:dyDescent="0.35">
      <c r="A23" s="41">
        <f>IFERROR(INDEX('Date Key'!$B$2:$B$19, MATCH(F23,'Date Key'!$A$2:$A$19, 0)), "")</f>
        <v>45246</v>
      </c>
      <c r="B23" s="4">
        <f t="shared" si="0"/>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3"/>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0"/>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3"/>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46">
        <f>(1-(O24/O21))*100</f>
        <v>0</v>
      </c>
      <c r="R24" s="46">
        <f>AVERAGE(Q24:Q26)</f>
        <v>-166.60104986876635</v>
      </c>
      <c r="S24" s="46">
        <f>STDEV(Q24:Q26)</f>
        <v>310.63817522773724</v>
      </c>
      <c r="T24" s="47">
        <f>(1-(AVERAGE(H24:N26)/AVERAGE(H21:N23)))*100</f>
        <v>6.010928961748629</v>
      </c>
      <c r="U24" s="47"/>
      <c r="V24" s="47"/>
      <c r="Y24" s="2"/>
      <c r="Z24" s="2"/>
      <c r="AA24" s="2"/>
      <c r="AB24" s="2"/>
      <c r="AC24" s="2"/>
      <c r="AD24" s="2"/>
      <c r="AE24" s="2"/>
      <c r="AF24" s="2"/>
      <c r="AG24" s="2"/>
    </row>
    <row r="25" spans="1:45" x14ac:dyDescent="0.35">
      <c r="A25" s="41">
        <f>IFERROR(INDEX('Date Key'!$B$2:$B$19, MATCH(F25,'Date Key'!$A$2:$A$19, 0)), "")</f>
        <v>45238</v>
      </c>
      <c r="B25" s="4">
        <f t="shared" si="0"/>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3"/>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46">
        <f>(1-(O25/O22))*100</f>
        <v>-524.99999999999977</v>
      </c>
      <c r="X25" t="str">
        <f>IFERROR(INDEX('Date Key'!$G$57:$G$62, MATCH(B24,'Date Key'!$A$57:$A$62, 0)), "")</f>
        <v>High HLR, Lower Outlet Height, No Plants</v>
      </c>
      <c r="Y25" s="1">
        <f t="shared" ref="Y25:AE25" si="27">H24</f>
        <v>0.30917121330215641</v>
      </c>
      <c r="Z25" s="1">
        <f t="shared" si="27"/>
        <v>9.0932709794751876E-2</v>
      </c>
      <c r="AA25" s="1">
        <f t="shared" si="27"/>
        <v>0.12730579371265266</v>
      </c>
      <c r="AB25" s="1">
        <f t="shared" si="27"/>
        <v>0.10911925175370227</v>
      </c>
      <c r="AC25" s="1">
        <f t="shared" si="27"/>
        <v>0</v>
      </c>
      <c r="AD25" s="1">
        <f t="shared" si="27"/>
        <v>0</v>
      </c>
      <c r="AE25" s="1">
        <f t="shared" si="27"/>
        <v>0.30917121330215641</v>
      </c>
      <c r="AF25" s="1">
        <f t="shared" ref="AF25:AL25" si="28">H25</f>
        <v>0</v>
      </c>
      <c r="AG25" s="1">
        <f t="shared" si="28"/>
        <v>0.3637308391790075</v>
      </c>
      <c r="AH25" s="1">
        <f t="shared" si="28"/>
        <v>3.6373083917900756E-2</v>
      </c>
      <c r="AI25" s="1">
        <f t="shared" si="28"/>
        <v>0</v>
      </c>
      <c r="AJ25" s="1">
        <f t="shared" si="28"/>
        <v>5.4559625876851134E-2</v>
      </c>
      <c r="AK25" s="1">
        <f t="shared" si="28"/>
        <v>0</v>
      </c>
      <c r="AL25" s="1">
        <f t="shared" si="28"/>
        <v>0</v>
      </c>
      <c r="AM25" s="1">
        <f t="shared" ref="AM25:AS25" si="29">H26</f>
        <v>0.18186541958950375</v>
      </c>
      <c r="AN25" s="1">
        <f t="shared" si="29"/>
        <v>0</v>
      </c>
      <c r="AO25" s="1">
        <f t="shared" si="29"/>
        <v>0.3637308391790075</v>
      </c>
      <c r="AP25" s="1">
        <f t="shared" si="29"/>
        <v>0.45466354897375955</v>
      </c>
      <c r="AQ25" s="1">
        <f t="shared" si="29"/>
        <v>0.41829046505585876</v>
      </c>
      <c r="AR25" s="1">
        <f t="shared" si="29"/>
        <v>0.25461158742530532</v>
      </c>
      <c r="AS25" s="1">
        <f t="shared" si="29"/>
        <v>5.4559625876851134E-2</v>
      </c>
    </row>
    <row r="26" spans="1:45" x14ac:dyDescent="0.35">
      <c r="A26" s="41">
        <f>IFERROR(INDEX('Date Key'!$B$2:$B$19, MATCH(F26,'Date Key'!$A$2:$A$19, 0)), "")</f>
        <v>45246</v>
      </c>
      <c r="B26" s="4">
        <f t="shared" si="0"/>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3"/>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46">
        <f>(1-(O26/O23))*100</f>
        <v>25.196850393700764</v>
      </c>
      <c r="Y26" s="2"/>
      <c r="Z26" s="2"/>
      <c r="AA26" s="2"/>
      <c r="AB26" s="2"/>
      <c r="AC26" s="2"/>
      <c r="AD26" s="2"/>
      <c r="AE26" s="2"/>
      <c r="AF26" s="2"/>
      <c r="AG26" s="2"/>
    </row>
    <row r="27" spans="1:45" x14ac:dyDescent="0.35">
      <c r="A27" s="41">
        <f>IFERROR(INDEX('Date Key'!$B$2:$B$19, MATCH(F27,'Date Key'!$A$2:$A$19, 0)), "")</f>
        <v>45233</v>
      </c>
      <c r="B27" s="4">
        <f t="shared" si="0"/>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3"/>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46">
        <f>(1-(O27/O21))*100</f>
        <v>44.230769230769226</v>
      </c>
      <c r="R27" s="46">
        <f>AVERAGE(Q27:Q29)</f>
        <v>-179.28528164748636</v>
      </c>
      <c r="S27" s="46">
        <f>STDEV(Q27:Q29)</f>
        <v>343.65822003913286</v>
      </c>
      <c r="T27" s="47">
        <f>(1-(AVERAGE(H27:N29)/AVERAGE(H21:N23)))*100</f>
        <v>-4.9180327868852292</v>
      </c>
      <c r="U27" s="47"/>
      <c r="V27" s="47"/>
      <c r="Y27" s="2"/>
      <c r="Z27" s="2"/>
      <c r="AA27" s="2"/>
      <c r="AB27" s="2"/>
      <c r="AC27" s="2"/>
      <c r="AD27" s="2"/>
      <c r="AE27" s="2"/>
      <c r="AF27" s="2"/>
      <c r="AG27" s="2"/>
    </row>
    <row r="28" spans="1:45" x14ac:dyDescent="0.35">
      <c r="A28" s="41">
        <f>IFERROR(INDEX('Date Key'!$B$2:$B$19, MATCH(F28,'Date Key'!$A$2:$A$19, 0)), "")</f>
        <v>45238</v>
      </c>
      <c r="B28" s="4">
        <f t="shared" si="0"/>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3"/>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46">
        <f>(1-(O28/O22))*100</f>
        <v>-574.99999999999989</v>
      </c>
      <c r="X28" t="str">
        <f>IFERROR(INDEX('Date Key'!$G$57:$G$62, MATCH(B27,'Date Key'!$A$57:$A$62, 0)), "")</f>
        <v>High HLR, Lower Outlet Height, No Plants</v>
      </c>
      <c r="Y28" s="1">
        <f t="shared" ref="Y28:AE28" si="30">H27</f>
        <v>0.10911925175370227</v>
      </c>
      <c r="Z28" s="1">
        <f t="shared" si="30"/>
        <v>0</v>
      </c>
      <c r="AA28" s="1">
        <f t="shared" si="30"/>
        <v>0</v>
      </c>
      <c r="AB28" s="1">
        <f t="shared" si="30"/>
        <v>0.10911925175370227</v>
      </c>
      <c r="AC28" s="1">
        <f t="shared" si="30"/>
        <v>0</v>
      </c>
      <c r="AD28" s="1">
        <f t="shared" si="30"/>
        <v>0</v>
      </c>
      <c r="AE28" s="1">
        <f t="shared" si="30"/>
        <v>0.30917121330215641</v>
      </c>
      <c r="AF28" s="1">
        <f t="shared" ref="AF28:AL28" si="31">H28</f>
        <v>0</v>
      </c>
      <c r="AG28" s="1">
        <f t="shared" si="31"/>
        <v>0.10911925175370227</v>
      </c>
      <c r="AH28" s="1">
        <f t="shared" si="31"/>
        <v>0</v>
      </c>
      <c r="AI28" s="1">
        <f t="shared" si="31"/>
        <v>1.8186541958950378E-2</v>
      </c>
      <c r="AJ28" s="1">
        <f t="shared" si="31"/>
        <v>0.3637308391790075</v>
      </c>
      <c r="AK28" s="1">
        <f t="shared" si="31"/>
        <v>0</v>
      </c>
      <c r="AL28" s="1">
        <f t="shared" si="31"/>
        <v>0</v>
      </c>
      <c r="AM28" s="1">
        <f t="shared" ref="AM28:AS28" si="32">H29</f>
        <v>0.2364250454663549</v>
      </c>
      <c r="AN28" s="1">
        <f t="shared" si="32"/>
        <v>0.3637308391790075</v>
      </c>
      <c r="AO28" s="1">
        <f t="shared" si="32"/>
        <v>5.4559625876851134E-2</v>
      </c>
      <c r="AP28" s="1">
        <f t="shared" si="32"/>
        <v>0.38191738113795792</v>
      </c>
      <c r="AQ28" s="1">
        <f t="shared" si="32"/>
        <v>0.45466354897375955</v>
      </c>
      <c r="AR28" s="1">
        <f t="shared" si="32"/>
        <v>0.21823850350740454</v>
      </c>
      <c r="AS28" s="1">
        <f t="shared" si="32"/>
        <v>0.76383476227591585</v>
      </c>
    </row>
    <row r="29" spans="1:45" x14ac:dyDescent="0.35">
      <c r="A29" s="42">
        <f>IFERROR(INDEX('Date Key'!$B$2:$B$19, MATCH(F29,'Date Key'!$A$2:$A$19, 0)), "")</f>
        <v>45246</v>
      </c>
      <c r="B29" s="27">
        <f t="shared" si="0"/>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3"/>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48">
        <f>(1-(O29/O23))*100</f>
        <v>-7.0866141732283783</v>
      </c>
      <c r="R29" s="27"/>
      <c r="S29" s="27"/>
      <c r="T29" s="27"/>
      <c r="U29" s="27"/>
      <c r="V29" s="27"/>
    </row>
    <row r="30" spans="1:45" x14ac:dyDescent="0.35">
      <c r="A30" s="41">
        <f>IFERROR(INDEX('Date Key'!$B$2:$B$19, MATCH(F30,'Date Key'!$A$2:$A$19, 0)), "")</f>
        <v>45250</v>
      </c>
      <c r="B30" s="4">
        <f t="shared" si="0"/>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3"/>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ref="O30:O53" si="33">AVERAGE(H30:N30)</f>
        <v>0.28578851649779174</v>
      </c>
      <c r="P30" s="11">
        <f t="shared" si="4"/>
        <v>0.67736949138445979</v>
      </c>
      <c r="R30" s="11">
        <f>AVERAGE(O30:O32)</f>
        <v>0.42176013502686316</v>
      </c>
      <c r="S30" s="11">
        <f>AVERAGE(P30:P32)</f>
        <v>0.62614950749335985</v>
      </c>
      <c r="U30" s="47">
        <f>AVERAGE(T33, T36)</f>
        <v>49.025266333553326</v>
      </c>
      <c r="V30" s="47">
        <f>STDEV(T33,T36)</f>
        <v>19.717792922201813</v>
      </c>
      <c r="X30" t="s">
        <v>343</v>
      </c>
    </row>
    <row r="31" spans="1:45" x14ac:dyDescent="0.35">
      <c r="A31" s="41">
        <f>IFERROR(INDEX('Date Key'!$B$2:$B$19, MATCH(F31,'Date Key'!$A$2:$A$19, 0)), "")</f>
        <v>45259</v>
      </c>
      <c r="B31" s="4">
        <f t="shared" si="0"/>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3"/>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33"/>
        <v>0.50198959289868383</v>
      </c>
      <c r="P31" s="11">
        <f t="shared" si="4"/>
        <v>0.81249586170832666</v>
      </c>
      <c r="X31" t="str">
        <f>IFERROR(INDEX('Date Key'!$G$57:$G$62, MATCH(B30,'Date Key'!$A$57:$A$62, 0)), "")</f>
        <v>High HLR, Upper Outlet Height, No Plants</v>
      </c>
      <c r="Y31" s="1">
        <f t="shared" ref="Y31:AE31" si="34">H30</f>
        <v>0.10911925175370227</v>
      </c>
      <c r="Z31" s="1">
        <f t="shared" si="34"/>
        <v>0</v>
      </c>
      <c r="AA31" s="1">
        <f t="shared" si="34"/>
        <v>7.2746167835801512E-2</v>
      </c>
      <c r="AB31" s="1">
        <f t="shared" si="34"/>
        <v>1.8186541958950382</v>
      </c>
      <c r="AC31" s="1">
        <f t="shared" si="34"/>
        <v>0</v>
      </c>
      <c r="AD31" s="1">
        <f t="shared" si="34"/>
        <v>0</v>
      </c>
      <c r="AE31" s="1">
        <f t="shared" si="34"/>
        <v>0</v>
      </c>
      <c r="AF31" s="1">
        <f t="shared" ref="AF31:AL31" si="35">H31</f>
        <v>0.32139577594123048</v>
      </c>
      <c r="AG31" s="1">
        <f t="shared" si="35"/>
        <v>0</v>
      </c>
      <c r="AH31" s="1">
        <f t="shared" si="35"/>
        <v>0</v>
      </c>
      <c r="AI31" s="1">
        <f t="shared" si="35"/>
        <v>0.59993878175696358</v>
      </c>
      <c r="AJ31" s="1">
        <f t="shared" si="35"/>
        <v>0</v>
      </c>
      <c r="AK31" s="1">
        <f t="shared" si="35"/>
        <v>0.32139577594123048</v>
      </c>
      <c r="AL31" s="1">
        <f t="shared" si="35"/>
        <v>2.2711968166513623</v>
      </c>
      <c r="AM31" s="1">
        <f t="shared" ref="AM31:AS31" si="36">H32</f>
        <v>0.57851239669421495</v>
      </c>
      <c r="AN31" s="1">
        <f t="shared" si="36"/>
        <v>1.1998775635139272</v>
      </c>
      <c r="AO31" s="1">
        <f t="shared" si="36"/>
        <v>0.64279155188246095</v>
      </c>
      <c r="AP31" s="1">
        <f t="shared" si="36"/>
        <v>0.44995408631772271</v>
      </c>
      <c r="AQ31" s="1">
        <f t="shared" si="36"/>
        <v>0.21426385062748698</v>
      </c>
      <c r="AR31" s="1">
        <f t="shared" si="36"/>
        <v>0</v>
      </c>
      <c r="AS31" s="1">
        <f t="shared" si="36"/>
        <v>0.25711662075298441</v>
      </c>
    </row>
    <row r="32" spans="1:45" x14ac:dyDescent="0.35">
      <c r="A32" s="41">
        <f>IFERROR(INDEX('Date Key'!$B$2:$B$19, MATCH(F32,'Date Key'!$A$2:$A$19, 0)), "")</f>
        <v>45266</v>
      </c>
      <c r="B32" s="4">
        <f t="shared" si="0"/>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3"/>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33"/>
        <v>0.4775022956841139</v>
      </c>
      <c r="P32" s="11">
        <f t="shared" si="4"/>
        <v>0.38858316938729298</v>
      </c>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0"/>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3"/>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33"/>
        <v>0.15328656793972462</v>
      </c>
      <c r="P33" s="11">
        <f t="shared" si="4"/>
        <v>0.27935877071166654</v>
      </c>
      <c r="Q33" s="46">
        <f>(1-(O33/O30))*100</f>
        <v>46.363636363636388</v>
      </c>
      <c r="R33" s="46">
        <f>AVERAGE(Q33:Q35)</f>
        <v>60.738055981958439</v>
      </c>
      <c r="S33" s="46">
        <f>STDEV(Q33:Q35)</f>
        <v>13.24060996924138</v>
      </c>
      <c r="T33" s="47">
        <f>(1-(AVERAGE(H33:N35)/AVERAGE(H30:N32)))*100</f>
        <v>62.967851418874332</v>
      </c>
      <c r="U33" s="47"/>
      <c r="V33" s="47"/>
      <c r="Y33" s="2"/>
      <c r="Z33" s="2"/>
      <c r="AA33" s="2"/>
      <c r="AB33" s="2"/>
      <c r="AC33" s="2"/>
      <c r="AD33" s="2"/>
      <c r="AE33" s="2"/>
      <c r="AF33" s="2"/>
      <c r="AG33" s="2"/>
    </row>
    <row r="34" spans="1:45" x14ac:dyDescent="0.35">
      <c r="A34" s="41">
        <f>IFERROR(INDEX('Date Key'!$B$2:$B$19, MATCH(F34,'Date Key'!$A$2:$A$19, 0)), "")</f>
        <v>45259</v>
      </c>
      <c r="B34" s="4">
        <f t="shared" si="0"/>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3"/>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33"/>
        <v>0.18365472910927455</v>
      </c>
      <c r="P34" s="11">
        <f t="shared" si="4"/>
        <v>0.10413101375103011</v>
      </c>
      <c r="Q34" s="46">
        <f>(1-(O34/O31))*100</f>
        <v>63.414634146341477</v>
      </c>
      <c r="X34" t="str">
        <f>IFERROR(INDEX('Date Key'!$G$57:$G$62, MATCH(B33,'Date Key'!$A$57:$A$62, 0)), "")</f>
        <v>High HLR, Upper Outlet Height, No Plants</v>
      </c>
      <c r="Y34" s="1">
        <f t="shared" ref="Y34:AE34" si="37">H33</f>
        <v>0.18186541958950375</v>
      </c>
      <c r="Z34" s="1">
        <f t="shared" si="37"/>
        <v>0.12730579371265266</v>
      </c>
      <c r="AA34" s="1">
        <f t="shared" si="37"/>
        <v>0</v>
      </c>
      <c r="AB34" s="1">
        <f t="shared" si="37"/>
        <v>0</v>
      </c>
      <c r="AC34" s="1">
        <f t="shared" si="37"/>
        <v>0</v>
      </c>
      <c r="AD34" s="1">
        <f t="shared" si="37"/>
        <v>0</v>
      </c>
      <c r="AE34" s="1">
        <f t="shared" si="37"/>
        <v>0.76383476227591585</v>
      </c>
      <c r="AF34" s="1">
        <f t="shared" ref="AF34:AL34" si="38">H34</f>
        <v>0.14998469543924089</v>
      </c>
      <c r="AG34" s="1">
        <f t="shared" si="38"/>
        <v>0.29996939087848179</v>
      </c>
      <c r="AH34" s="1">
        <f t="shared" si="38"/>
        <v>0.25711662075298441</v>
      </c>
      <c r="AI34" s="1">
        <f t="shared" si="38"/>
        <v>0.14998469543924089</v>
      </c>
      <c r="AJ34" s="1">
        <f t="shared" si="38"/>
        <v>0.14998469543924089</v>
      </c>
      <c r="AK34" s="1">
        <f t="shared" si="38"/>
        <v>0.2785430058157331</v>
      </c>
      <c r="AL34" s="1">
        <f t="shared" si="38"/>
        <v>0</v>
      </c>
      <c r="AM34" s="1">
        <f t="shared" ref="AM34:AS34" si="39">H35</f>
        <v>0.44995408631772271</v>
      </c>
      <c r="AN34" s="1">
        <f t="shared" si="39"/>
        <v>0</v>
      </c>
      <c r="AO34" s="1">
        <f t="shared" si="39"/>
        <v>4.2852770125497402E-2</v>
      </c>
      <c r="AP34" s="1">
        <f t="shared" si="39"/>
        <v>0.19283746556473827</v>
      </c>
      <c r="AQ34" s="1">
        <f t="shared" si="39"/>
        <v>0</v>
      </c>
      <c r="AR34" s="1">
        <f t="shared" si="39"/>
        <v>0.23569023569023567</v>
      </c>
      <c r="AS34" s="1">
        <f t="shared" si="39"/>
        <v>0</v>
      </c>
    </row>
    <row r="35" spans="1:45" x14ac:dyDescent="0.35">
      <c r="A35" s="41">
        <f>IFERROR(INDEX('Date Key'!$B$2:$B$19, MATCH(F35,'Date Key'!$A$2:$A$19, 0)), "")</f>
        <v>45266</v>
      </c>
      <c r="B35" s="4">
        <f t="shared" si="0"/>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3"/>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33"/>
        <v>0.13161922252831343</v>
      </c>
      <c r="P35" s="11">
        <f t="shared" si="4"/>
        <v>0.17115581441768787</v>
      </c>
      <c r="Q35" s="46">
        <f>(1-(O35/O32))*100</f>
        <v>72.435897435897445</v>
      </c>
      <c r="Y35" s="2"/>
      <c r="Z35" s="2"/>
      <c r="AA35" s="2"/>
      <c r="AB35" s="2"/>
      <c r="AC35" s="2"/>
      <c r="AD35" s="2"/>
      <c r="AE35" s="2"/>
      <c r="AF35" s="2"/>
      <c r="AG35" s="2"/>
    </row>
    <row r="36" spans="1:45" x14ac:dyDescent="0.35">
      <c r="A36" s="41">
        <f>IFERROR(INDEX('Date Key'!$B$2:$B$19, MATCH(F36,'Date Key'!$A$2:$A$19, 0)), "")</f>
        <v>45250</v>
      </c>
      <c r="B36" s="4">
        <f t="shared" ref="B36:B56" si="40">INT((ROW(B34)-1)/9)+1</f>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3"/>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33"/>
        <v>0.11431540659911665</v>
      </c>
      <c r="P36" s="11">
        <f t="shared" si="4"/>
        <v>0.1549290882398085</v>
      </c>
      <c r="Q36" s="46">
        <f>(1-(O36/O30))*100</f>
        <v>60.000000000000007</v>
      </c>
      <c r="R36" s="46">
        <f>AVERAGE(Q36:Q38)</f>
        <v>39.215134459036896</v>
      </c>
      <c r="S36" s="46">
        <f>STDEV(Q36:Q38)</f>
        <v>44.235957084288977</v>
      </c>
      <c r="T36" s="47">
        <f>(1-(AVERAGE(H36:N38)/AVERAGE(H30:N32)))*100</f>
        <v>35.082681248232319</v>
      </c>
      <c r="U36" s="47"/>
      <c r="V36" s="47"/>
      <c r="Y36" s="2"/>
      <c r="Z36" s="2"/>
      <c r="AA36" s="2"/>
      <c r="AB36" s="2"/>
      <c r="AC36" s="2"/>
      <c r="AD36" s="2"/>
      <c r="AE36" s="2"/>
      <c r="AF36" s="2"/>
      <c r="AG36" s="2"/>
    </row>
    <row r="37" spans="1:45" x14ac:dyDescent="0.35">
      <c r="A37" s="41">
        <f>IFERROR(INDEX('Date Key'!$B$2:$B$19, MATCH(F37,'Date Key'!$A$2:$A$19, 0)), "")</f>
        <v>45259</v>
      </c>
      <c r="B37" s="4">
        <f t="shared" si="40"/>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3"/>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33"/>
        <v>0.56014692378328745</v>
      </c>
      <c r="P37" s="11">
        <f t="shared" si="4"/>
        <v>0.52431617410449349</v>
      </c>
      <c r="Q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40"/>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3"/>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33"/>
        <v>0.14692378328741967</v>
      </c>
      <c r="P38" s="28">
        <f t="shared" si="4"/>
        <v>0.26544185942281695</v>
      </c>
      <c r="Q38" s="48">
        <f>(1-(O38/O32))*100</f>
        <v>69.230769230769226</v>
      </c>
      <c r="R38" s="27"/>
      <c r="S38" s="27"/>
      <c r="T38" s="27"/>
      <c r="U38" s="27"/>
      <c r="V38" s="27"/>
    </row>
    <row r="39" spans="1:45" x14ac:dyDescent="0.35">
      <c r="A39" s="41">
        <f>IFERROR(INDEX('Date Key'!$B$2:$B$19, MATCH(F39,'Date Key'!$A$2:$A$19, 0)), "")</f>
        <v>45313</v>
      </c>
      <c r="B39" s="4">
        <f t="shared" si="40"/>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3"/>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33"/>
        <v>0.60346001907097124</v>
      </c>
      <c r="P39" s="11">
        <f t="shared" si="4"/>
        <v>0.16010099166172881</v>
      </c>
      <c r="R39" s="11">
        <f>AVERAGE(O39:O41)</f>
        <v>0.24656041411251869</v>
      </c>
      <c r="S39" s="11">
        <f>AVERAGE(P39:P41)</f>
        <v>6.5135300401692575E-2</v>
      </c>
      <c r="U39" s="47">
        <f>AVERAGE(T42, T45)</f>
        <v>-9.4843462246776813</v>
      </c>
      <c r="V39" s="47">
        <f>STDEV(T42,T45)</f>
        <v>36.332005884170677</v>
      </c>
      <c r="X39" t="s">
        <v>343</v>
      </c>
    </row>
    <row r="40" spans="1:45" x14ac:dyDescent="0.35">
      <c r="A40" s="41">
        <f>IFERROR(INDEX('Date Key'!$B$2:$B$19, MATCH(F40,'Date Key'!$A$2:$A$19, 0)), "")</f>
        <v>45322</v>
      </c>
      <c r="B40" s="4">
        <f t="shared" si="40"/>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3"/>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33"/>
        <v>0.12941016210325568</v>
      </c>
      <c r="P40" s="11">
        <f t="shared" si="4"/>
        <v>1.7284535540729454E-2</v>
      </c>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40"/>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3"/>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33"/>
        <v>6.8110611633292462E-3</v>
      </c>
      <c r="P41" s="11">
        <f t="shared" si="4"/>
        <v>1.8020374002619469E-2</v>
      </c>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40"/>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3"/>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33"/>
        <v>0.54352268083367383</v>
      </c>
      <c r="P42" s="11">
        <f t="shared" si="4"/>
        <v>0.1862066559708262</v>
      </c>
      <c r="Q42" s="46">
        <f>(1-(O42/O39))*100</f>
        <v>9.9322799097065548</v>
      </c>
      <c r="R42" s="46">
        <f>AVERAGE(Q42:Q44)</f>
        <v>-641.25064353886978</v>
      </c>
      <c r="S42" s="46">
        <f>STDEV(Q42:Q44)</f>
        <v>989.57322195789482</v>
      </c>
      <c r="T42" s="47">
        <f>(1-(AVERAGE(H42:N44)/AVERAGE(H39:N41)))*100</f>
        <v>-35.174953959484313</v>
      </c>
      <c r="U42" s="47"/>
      <c r="V42" s="47"/>
      <c r="Y42" s="2"/>
      <c r="Z42" s="2"/>
      <c r="AA42" s="2"/>
      <c r="AB42" s="2"/>
      <c r="AC42" s="2"/>
      <c r="AD42" s="2"/>
      <c r="AE42" s="2"/>
      <c r="AF42" s="2"/>
      <c r="AG42" s="2"/>
    </row>
    <row r="43" spans="1:45" x14ac:dyDescent="0.35">
      <c r="A43" s="41">
        <f>IFERROR(INDEX('Date Key'!$B$2:$B$19, MATCH(F43,'Date Key'!$A$2:$A$19, 0)), "")</f>
        <v>45322</v>
      </c>
      <c r="B43" s="4">
        <f t="shared" si="40"/>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3"/>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33"/>
        <v>0.32829314807246973</v>
      </c>
      <c r="P43" s="11">
        <f t="shared" si="4"/>
        <v>4.364751338399938E-2</v>
      </c>
      <c r="Q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40"/>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3"/>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33"/>
        <v>0.12804794987058984</v>
      </c>
      <c r="P44" s="11">
        <f t="shared" si="4"/>
        <v>8.754267273156037E-2</v>
      </c>
      <c r="Q44" s="46">
        <f>(1-(O44/O41))*100</f>
        <v>-1780</v>
      </c>
      <c r="Y44" s="2"/>
      <c r="Z44" s="2"/>
      <c r="AA44" s="2"/>
      <c r="AB44" s="2"/>
      <c r="AC44" s="2"/>
      <c r="AD44" s="2"/>
      <c r="AE44" s="2"/>
      <c r="AF44" s="2"/>
      <c r="AG44" s="2"/>
    </row>
    <row r="45" spans="1:45" x14ac:dyDescent="0.35">
      <c r="A45" s="41">
        <f>IFERROR(INDEX('Date Key'!$B$2:$B$19, MATCH(F45,'Date Key'!$A$2:$A$19, 0)), "")</f>
        <v>45313</v>
      </c>
      <c r="B45" s="4">
        <f t="shared" si="40"/>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3"/>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33"/>
        <v>0.42909685328974251</v>
      </c>
      <c r="P45" s="11">
        <f t="shared" si="4"/>
        <v>0.14292629531981993</v>
      </c>
      <c r="Q45" s="46">
        <f>(1-(O45/O39))*100</f>
        <v>28.893905191873593</v>
      </c>
      <c r="R45" s="46">
        <f>AVERAGE(Q45:Q47)</f>
        <v>-288.61431230446323</v>
      </c>
      <c r="S45" s="46">
        <f>STDEV(Q45:Q47)</f>
        <v>529.60735209555355</v>
      </c>
      <c r="T45" s="47">
        <f>(1-(AVERAGE(H45:N47)/AVERAGE(H39:N41)))*100</f>
        <v>16.20626151012895</v>
      </c>
      <c r="U45" s="47"/>
      <c r="V45" s="47"/>
      <c r="Y45" s="2"/>
      <c r="Z45" s="2"/>
      <c r="AA45" s="2"/>
      <c r="AB45" s="2"/>
      <c r="AC45" s="2"/>
      <c r="AD45" s="2"/>
      <c r="AE45" s="2"/>
      <c r="AF45" s="2"/>
      <c r="AG45" s="2"/>
    </row>
    <row r="46" spans="1:45" x14ac:dyDescent="0.35">
      <c r="A46" s="41">
        <f>IFERROR(INDEX('Date Key'!$B$2:$B$19, MATCH(F46,'Date Key'!$A$2:$A$19, 0)), "")</f>
        <v>45322</v>
      </c>
      <c r="B46" s="4">
        <f t="shared" si="40"/>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3"/>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33"/>
        <v>0.12259910093992644</v>
      </c>
      <c r="P46" s="11">
        <f t="shared" si="4"/>
        <v>9.3010271162574917E-2</v>
      </c>
      <c r="Q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40"/>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3"/>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33"/>
        <v>6.8110611633292462E-2</v>
      </c>
      <c r="P47" s="28">
        <f t="shared" si="4"/>
        <v>4.8129356996735588E-2</v>
      </c>
      <c r="Q47" s="48">
        <f>(1-(O47/O41))*100</f>
        <v>-900</v>
      </c>
      <c r="R47" s="27"/>
      <c r="S47" s="27"/>
      <c r="T47" s="27"/>
      <c r="U47" s="27"/>
      <c r="V47" s="27"/>
    </row>
    <row r="48" spans="1:45" x14ac:dyDescent="0.35">
      <c r="A48" s="41">
        <f>IFERROR(INDEX('Date Key'!$B$2:$B$19, MATCH(F48,'Date Key'!$A$2:$A$19, 0)), "")</f>
        <v>45371</v>
      </c>
      <c r="B48" s="4">
        <f t="shared" si="40"/>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3"/>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33"/>
        <v>3.4055305816646238E-2</v>
      </c>
      <c r="P48" s="11">
        <f t="shared" si="4"/>
        <v>2.5738242239056242E-2</v>
      </c>
      <c r="R48" s="11">
        <f>AVERAGE(O48:O50)</f>
        <v>0.10367905290991042</v>
      </c>
      <c r="S48" s="11">
        <f>AVERAGE(P48:P50)</f>
        <v>3.5025207976272725E-2</v>
      </c>
      <c r="U48" s="47">
        <f>AVERAGE(T51, T54)</f>
        <v>-244.54936753338015</v>
      </c>
      <c r="V48" s="47">
        <f>STDEV(T51,T54)</f>
        <v>266.046175654671</v>
      </c>
      <c r="X48" t="s">
        <v>343</v>
      </c>
    </row>
    <row r="49" spans="1:46" x14ac:dyDescent="0.35">
      <c r="A49" s="41">
        <f>IFERROR(INDEX('Date Key'!$B$2:$B$19, MATCH(F49,'Date Key'!$A$2:$A$19, 0)), "")</f>
        <v>45392</v>
      </c>
      <c r="B49" s="4">
        <f t="shared" si="40"/>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3"/>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33"/>
        <v>0</v>
      </c>
      <c r="P49" s="11">
        <f t="shared" si="4"/>
        <v>0</v>
      </c>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40"/>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3"/>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33"/>
        <v>0.27698185291308502</v>
      </c>
      <c r="P50" s="11">
        <f t="shared" si="4"/>
        <v>7.933738168976194E-2</v>
      </c>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40"/>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3"/>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33"/>
        <v>1.4371339054624708</v>
      </c>
      <c r="P51" s="11">
        <f t="shared" si="4"/>
        <v>3.7352324748232779</v>
      </c>
      <c r="Q51" s="46">
        <f>(1-(O51/O48))*100</f>
        <v>-4119.9999999999991</v>
      </c>
      <c r="R51" s="46" t="e">
        <f>AVERAGE(Q51:Q53)</f>
        <v>#DIV/0!</v>
      </c>
      <c r="S51" s="46" t="e">
        <f>STDEV(Q51:Q53)</f>
        <v>#DIV/0!</v>
      </c>
      <c r="T51" s="47">
        <f>(1-(AVERAGE(H51:N53)/AVERAGE(H48:N50)))*100</f>
        <v>-432.67242244754539</v>
      </c>
      <c r="U51" s="47"/>
      <c r="V51" s="47"/>
      <c r="Y51" s="2"/>
      <c r="Z51" s="2"/>
      <c r="AA51" s="2"/>
      <c r="AB51" s="2"/>
      <c r="AC51" s="2"/>
      <c r="AD51" s="2"/>
      <c r="AE51" s="2"/>
      <c r="AF51" s="2"/>
      <c r="AG51" s="2"/>
    </row>
    <row r="52" spans="1:46" x14ac:dyDescent="0.35">
      <c r="A52" s="41">
        <f>IFERROR(INDEX('Date Key'!$B$2:$B$19, MATCH(F52,'Date Key'!$A$2:$A$19, 0)), "")</f>
        <v>45392</v>
      </c>
      <c r="B52" s="4">
        <f t="shared" si="40"/>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3"/>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33"/>
        <v>0</v>
      </c>
      <c r="P52" s="11">
        <f t="shared" si="4"/>
        <v>0</v>
      </c>
      <c r="Q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40"/>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3"/>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33"/>
        <v>0.21967526265520537</v>
      </c>
      <c r="P53" s="11">
        <f t="shared" si="4"/>
        <v>0.17165425745569657</v>
      </c>
      <c r="Q53" s="46">
        <f>(1-(O53/O50))*100</f>
        <v>20.68965517241379</v>
      </c>
      <c r="Y53" s="2"/>
      <c r="Z53" s="2"/>
      <c r="AA53" s="2"/>
      <c r="AB53" s="2"/>
      <c r="AC53" s="2"/>
      <c r="AD53" s="2"/>
      <c r="AE53" s="2"/>
      <c r="AF53" s="2"/>
      <c r="AG53" s="2"/>
    </row>
    <row r="54" spans="1:46" x14ac:dyDescent="0.35">
      <c r="A54" s="41">
        <f>IFERROR(INDEX('Date Key'!$B$2:$B$19, MATCH(F54,'Date Key'!$A$2:$A$19, 0)), "")</f>
        <v>45371</v>
      </c>
      <c r="B54" s="4">
        <f t="shared" si="40"/>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3"/>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AVERAGE(H54:N54)</f>
        <v>0.34327748263179408</v>
      </c>
      <c r="P54" s="11">
        <f>STDEV(H54:N54)</f>
        <v>0.87914557439469976</v>
      </c>
      <c r="Q54" s="46">
        <f>(1-(O54/O48))*100</f>
        <v>-908</v>
      </c>
      <c r="R54" s="46" t="e">
        <f>AVERAGE(Q54:Q56)</f>
        <v>#DIV/0!</v>
      </c>
      <c r="S54" s="46" t="e">
        <f>STDEV(Q54:Q56)</f>
        <v>#DIV/0!</v>
      </c>
      <c r="T54" s="47">
        <f>(1-(AVERAGE(H54:N56)/AVERAGE(H48:N50)))*100</f>
        <v>-56.426312619214933</v>
      </c>
      <c r="V54" s="47"/>
      <c r="Y54" s="2"/>
      <c r="Z54" s="2"/>
      <c r="AA54" s="2"/>
      <c r="AB54" s="2"/>
      <c r="AC54" s="2"/>
      <c r="AD54" s="2"/>
      <c r="AE54" s="2"/>
      <c r="AF54" s="2"/>
      <c r="AG54" s="2"/>
    </row>
    <row r="55" spans="1:46" x14ac:dyDescent="0.35">
      <c r="A55" s="41">
        <f>IFERROR(INDEX('Date Key'!$B$2:$B$19, MATCH(F55,'Date Key'!$A$2:$A$19, 0)), "")</f>
        <v>45392</v>
      </c>
      <c r="B55" s="4">
        <f t="shared" si="40"/>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3"/>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AVERAGE(H55:N55)</f>
        <v>0</v>
      </c>
      <c r="P55" s="11">
        <f t="shared" si="4"/>
        <v>0</v>
      </c>
      <c r="Q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40"/>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3"/>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AVERAGE(H56:N56)</f>
        <v>0.14326647564469916</v>
      </c>
      <c r="P56" s="28">
        <f t="shared" si="4"/>
        <v>8.1418095208815155E-2</v>
      </c>
      <c r="Q56" s="48">
        <f>(1-(O56/O50))*100</f>
        <v>48.275862068965516</v>
      </c>
      <c r="R56" s="27"/>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honeticPr fontId="10" type="noConversion"/>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6E80A0C-F8EA-49FD-BE6E-6A0C431FFEEE}">
          <x14:formula1>
            <xm:f>'Master Data Sheet'!$I$1:$S$1</xm:f>
          </x14:formula1>
          <xm:sqref>F1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15549-EE3D-414B-B10D-5FF1C483F3D0}">
  <sheetPr codeName="Sheet9">
    <tabColor theme="9" tint="-0.249977111117893"/>
  </sheetPr>
  <dimension ref="A1:AH610"/>
  <sheetViews>
    <sheetView zoomScale="75" workbookViewId="0">
      <pane xSplit="1" ySplit="1" topLeftCell="M2" activePane="bottomRight" state="frozen"/>
      <selection activeCell="G13" sqref="G13"/>
      <selection pane="topRight" activeCell="G13" sqref="G13"/>
      <selection pane="bottomLeft" activeCell="G13" sqref="G13"/>
      <selection pane="bottomRight" activeCell="U21" sqref="U21"/>
    </sheetView>
  </sheetViews>
  <sheetFormatPr defaultColWidth="11" defaultRowHeight="15.5" x14ac:dyDescent="0.35"/>
  <cols>
    <col min="1" max="1" width="11" style="4"/>
    <col min="2" max="2" width="11" style="41"/>
    <col min="3" max="3" width="7.75" style="4" customWidth="1"/>
    <col min="4" max="4" width="8" style="4" customWidth="1"/>
    <col min="5" max="5" width="12" style="4" customWidth="1"/>
    <col min="6" max="6" width="9" style="4" customWidth="1"/>
    <col min="7" max="7" width="8.6640625" style="4" customWidth="1"/>
    <col min="8" max="8" width="13.58203125" style="4" customWidth="1"/>
    <col min="9" max="9" width="8.25" style="4" customWidth="1"/>
    <col min="10" max="11" width="8.33203125" style="4" customWidth="1"/>
    <col min="12" max="12" width="7.9140625" style="4" customWidth="1"/>
    <col min="13" max="13" width="6.5" style="4" bestFit="1" customWidth="1"/>
    <col min="14" max="14" width="10.25" style="4" customWidth="1"/>
    <col min="15" max="15" width="6.58203125" style="4" customWidth="1"/>
    <col min="16" max="16" width="12" style="4" customWidth="1"/>
    <col min="17" max="17" width="16.33203125" style="4" customWidth="1"/>
    <col min="18" max="18" width="11.9140625" style="4" customWidth="1"/>
    <col min="19" max="19" width="11.6640625" style="4" customWidth="1"/>
    <col min="20" max="20" width="8" style="4" customWidth="1"/>
    <col min="21" max="21" width="7.9140625" style="4" customWidth="1"/>
    <col min="22" max="22" width="13.33203125" style="4" customWidth="1"/>
    <col min="23" max="23" width="8.6640625" style="4" customWidth="1"/>
    <col min="25" max="25" width="11.08203125" style="4" customWidth="1"/>
    <col min="26" max="26" width="14" style="4" customWidth="1"/>
    <col min="27" max="27" width="15.75" style="4" customWidth="1"/>
    <col min="28" max="28" width="12.33203125" style="4" customWidth="1"/>
    <col min="29" max="29" width="11" style="4"/>
    <col min="30" max="30" width="14.9140625" style="4" customWidth="1"/>
    <col min="31" max="16384" width="11" style="4"/>
  </cols>
  <sheetData>
    <row r="1" spans="1:34" ht="46.5" x14ac:dyDescent="0.35">
      <c r="A1" s="36" t="s">
        <v>404</v>
      </c>
      <c r="B1" s="40" t="s">
        <v>0</v>
      </c>
      <c r="C1" s="36" t="s">
        <v>1</v>
      </c>
      <c r="D1" s="36" t="s">
        <v>376</v>
      </c>
      <c r="E1" s="36" t="s">
        <v>16</v>
      </c>
      <c r="F1" s="36" t="s">
        <v>387</v>
      </c>
      <c r="G1" s="36" t="s">
        <v>433</v>
      </c>
      <c r="H1" s="36" t="s">
        <v>377</v>
      </c>
      <c r="I1" s="19" t="s">
        <v>17</v>
      </c>
      <c r="J1" s="19" t="s">
        <v>18</v>
      </c>
      <c r="K1" s="19" t="s">
        <v>19</v>
      </c>
      <c r="L1" s="19" t="s">
        <v>20</v>
      </c>
      <c r="M1" s="19" t="s">
        <v>21</v>
      </c>
      <c r="N1" s="19" t="s">
        <v>22</v>
      </c>
      <c r="O1" s="19" t="s">
        <v>23</v>
      </c>
      <c r="P1" s="19" t="s">
        <v>24</v>
      </c>
      <c r="Q1" s="19" t="s">
        <v>25</v>
      </c>
      <c r="R1" s="19" t="s">
        <v>26</v>
      </c>
      <c r="S1" s="19" t="s">
        <v>27</v>
      </c>
      <c r="T1" s="19" t="s">
        <v>402</v>
      </c>
      <c r="U1" s="19" t="s">
        <v>497</v>
      </c>
      <c r="V1" s="19" t="s">
        <v>2</v>
      </c>
      <c r="W1" s="19" t="s">
        <v>405</v>
      </c>
      <c r="X1" s="19" t="s">
        <v>406</v>
      </c>
      <c r="Y1" s="19" t="s">
        <v>12</v>
      </c>
      <c r="Z1" s="18"/>
      <c r="AA1" s="26" t="s">
        <v>483</v>
      </c>
    </row>
    <row r="2" spans="1:34" ht="31" x14ac:dyDescent="0.35">
      <c r="A2" s="4">
        <v>1</v>
      </c>
      <c r="B2" s="41">
        <v>45175</v>
      </c>
      <c r="C2" s="4" t="s">
        <v>4</v>
      </c>
      <c r="D2" s="4">
        <v>19</v>
      </c>
      <c r="E2" s="4" t="s">
        <v>46</v>
      </c>
      <c r="F2" s="4" t="str">
        <f t="shared" ref="F2:F33" si="0">MID(E2, SEARCH(" ", E2) + 1, LEN(E2))</f>
        <v>in</v>
      </c>
      <c r="G2" s="4">
        <f>IFERROR(INDEX('Date Key'!$I$2:$I$19, MATCH(B2,'Date Key'!$B$2:$B$19, 0)), "")</f>
        <v>1</v>
      </c>
      <c r="H2" s="4">
        <v>0</v>
      </c>
      <c r="I2" s="11">
        <v>0.28166438042981246</v>
      </c>
      <c r="J2" s="11">
        <v>4.5328399629972239E-2</v>
      </c>
      <c r="K2" s="11">
        <v>6.459433040078201</v>
      </c>
      <c r="L2" s="11">
        <v>5.5034274427791328</v>
      </c>
      <c r="M2" s="11">
        <v>143.01957129543337</v>
      </c>
      <c r="N2" s="11">
        <v>6.7864258201379855</v>
      </c>
      <c r="O2" s="11"/>
      <c r="P2" s="11">
        <v>6.82</v>
      </c>
      <c r="Q2" s="11">
        <v>133.92857142857144</v>
      </c>
      <c r="R2" s="11">
        <v>40.733333333333327</v>
      </c>
      <c r="S2" s="11">
        <v>0.38935286935286934</v>
      </c>
      <c r="T2" s="4">
        <f t="shared" ref="T2:T65" si="1">IFERROR(INDEX($AB$3:$AB$5, MATCH(F2, $AA$3:$AA$5, 0)), "")</f>
        <v>0</v>
      </c>
      <c r="U2" s="4" t="str">
        <f>IFERROR(INDEX('Date Key'!$G$2:$G$19, MATCH(B2,'Date Key'!$B$2:$B$19, 0)), "")</f>
        <v>No</v>
      </c>
      <c r="V2" s="4" t="str">
        <f>IFERROR(INDEX('Date Key'!$D$2:$D$19, MATCH(B2,'Date Key'!$B$2:$B$19, 0)), "")</f>
        <v>Lower</v>
      </c>
      <c r="W2" s="4" t="str">
        <f>IFERROR(INDEX('Date Key'!$H$2:$H$19, MATCH(B2,'Date Key'!$B$2:$B$19, 0)), "")</f>
        <v>No</v>
      </c>
      <c r="X2" s="4">
        <f t="shared" ref="X2:X33" si="2">IFERROR(INDEX($AB$8:$AB$10, MATCH(C2, $AA$8:$AA$10, 0)), "")</f>
        <v>0.109</v>
      </c>
      <c r="Y2" s="4">
        <f t="shared" ref="Y2:Y33" si="3">IFERROR(INDEX($AC$8:$AC$10, MATCH(C2, $AA$8:$AA$10, 0)), "")</f>
        <v>5</v>
      </c>
      <c r="AA2" s="19" t="s">
        <v>403</v>
      </c>
      <c r="AB2" s="19" t="s">
        <v>378</v>
      </c>
      <c r="AC2" s="19" t="s">
        <v>385</v>
      </c>
      <c r="AE2" s="19" t="s">
        <v>386</v>
      </c>
      <c r="AF2" s="19" t="s">
        <v>385</v>
      </c>
      <c r="AG2"/>
    </row>
    <row r="3" spans="1:34" x14ac:dyDescent="0.35">
      <c r="A3" s="4">
        <v>1</v>
      </c>
      <c r="B3" s="41">
        <v>45175</v>
      </c>
      <c r="C3" s="4" t="s">
        <v>4</v>
      </c>
      <c r="D3" s="4">
        <v>2</v>
      </c>
      <c r="E3" s="4" t="s">
        <v>29</v>
      </c>
      <c r="F3" s="4" t="str">
        <f t="shared" si="0"/>
        <v>tank 2</v>
      </c>
      <c r="G3" s="4">
        <f>IFERROR(INDEX('Date Key'!$I$2:$I$19, MATCH(B3,'Date Key'!$B$2:$B$19, 0)), "")</f>
        <v>1</v>
      </c>
      <c r="H3" s="4">
        <v>150</v>
      </c>
      <c r="I3" s="11">
        <v>0.79378143575674442</v>
      </c>
      <c r="J3" s="11">
        <v>0.28492136910268268</v>
      </c>
      <c r="K3" s="11">
        <v>1.9323558162267838</v>
      </c>
      <c r="L3" s="11">
        <v>1.6423841059602649</v>
      </c>
      <c r="M3" s="11">
        <v>102.36719478098787</v>
      </c>
      <c r="N3" s="11">
        <v>3.0110586210862111</v>
      </c>
      <c r="O3" s="11"/>
      <c r="P3" s="11">
        <v>6.82</v>
      </c>
      <c r="Q3" s="11">
        <v>133.92857142857144</v>
      </c>
      <c r="R3" s="11">
        <v>36.399999999999984</v>
      </c>
      <c r="S3" s="11">
        <v>0.6823931623931625</v>
      </c>
      <c r="T3" s="4">
        <f t="shared" si="1"/>
        <v>2</v>
      </c>
      <c r="U3" s="4" t="str">
        <f>IFERROR(INDEX('Date Key'!$G$2:$G$19, MATCH(B3,'Date Key'!$B$2:$B$19, 0)), "")</f>
        <v>No</v>
      </c>
      <c r="V3" s="4" t="str">
        <f>IFERROR(INDEX('Date Key'!$D$2:$D$19, MATCH(B3,'Date Key'!$B$2:$B$19, 0)), "")</f>
        <v>Lower</v>
      </c>
      <c r="W3" s="4" t="str">
        <f>IFERROR(INDEX('Date Key'!$H$2:$H$19, MATCH(B3,'Date Key'!$B$2:$B$19, 0)), "")</f>
        <v>No</v>
      </c>
      <c r="X3" s="4">
        <f t="shared" si="2"/>
        <v>0.109</v>
      </c>
      <c r="Y3" s="4">
        <f t="shared" si="3"/>
        <v>5</v>
      </c>
      <c r="AA3" s="4" t="s">
        <v>379</v>
      </c>
      <c r="AB3" s="24">
        <v>0</v>
      </c>
      <c r="AC3" s="25" t="s">
        <v>382</v>
      </c>
      <c r="AE3" t="s">
        <v>379</v>
      </c>
      <c r="AF3" t="s">
        <v>344</v>
      </c>
      <c r="AG3"/>
    </row>
    <row r="4" spans="1:34" x14ac:dyDescent="0.35">
      <c r="A4" s="4">
        <v>2</v>
      </c>
      <c r="B4" s="41">
        <v>45181</v>
      </c>
      <c r="C4" s="4" t="s">
        <v>4</v>
      </c>
      <c r="D4" s="4">
        <v>18</v>
      </c>
      <c r="E4" s="4" t="s">
        <v>66</v>
      </c>
      <c r="F4" s="4" t="str">
        <f t="shared" si="0"/>
        <v>in</v>
      </c>
      <c r="G4" s="4">
        <f>IFERROR(INDEX('Date Key'!$I$2:$I$19, MATCH(B4,'Date Key'!$B$2:$B$19, 0)), "")</f>
        <v>1</v>
      </c>
      <c r="H4" s="4">
        <v>0</v>
      </c>
      <c r="I4" s="11">
        <v>0.40969364426154553</v>
      </c>
      <c r="J4" s="11">
        <v>7.7705827937095281E-2</v>
      </c>
      <c r="K4" s="11">
        <v>5.5178885630498531</v>
      </c>
      <c r="L4" s="11">
        <v>0.95085395608225864</v>
      </c>
      <c r="M4" s="11">
        <v>124.56663560111835</v>
      </c>
      <c r="N4" s="11">
        <v>6.0052880352484941</v>
      </c>
      <c r="O4" s="11"/>
      <c r="P4" s="11">
        <v>6.72</v>
      </c>
      <c r="Q4" s="11">
        <v>70.754716981132077</v>
      </c>
      <c r="R4" s="11">
        <v>40.066666666666656</v>
      </c>
      <c r="S4" s="11">
        <v>0.27335775335775342</v>
      </c>
      <c r="T4" s="4">
        <f t="shared" si="1"/>
        <v>0</v>
      </c>
      <c r="U4" s="4" t="str">
        <f>IFERROR(INDEX('Date Key'!$G$2:$G$19, MATCH(B4,'Date Key'!$B$2:$B$19, 0)), "")</f>
        <v>No</v>
      </c>
      <c r="V4" s="4" t="str">
        <f>IFERROR(INDEX('Date Key'!$D$2:$D$19, MATCH(B4,'Date Key'!$B$2:$B$19, 0)), "")</f>
        <v>Lower</v>
      </c>
      <c r="W4" s="4" t="str">
        <f>IFERROR(INDEX('Date Key'!$H$2:$H$19, MATCH(B4,'Date Key'!$B$2:$B$19, 0)), "")</f>
        <v>No</v>
      </c>
      <c r="X4" s="4">
        <f t="shared" si="2"/>
        <v>0.109</v>
      </c>
      <c r="Y4" s="4">
        <f t="shared" si="3"/>
        <v>5</v>
      </c>
      <c r="AA4" s="4" t="s">
        <v>381</v>
      </c>
      <c r="AB4" s="4">
        <v>1</v>
      </c>
      <c r="AC4" s="25" t="s">
        <v>383</v>
      </c>
      <c r="AE4" t="s">
        <v>381</v>
      </c>
      <c r="AF4" t="s">
        <v>463</v>
      </c>
      <c r="AG4"/>
    </row>
    <row r="5" spans="1:34" x14ac:dyDescent="0.35">
      <c r="A5" s="4">
        <v>1</v>
      </c>
      <c r="B5" s="41">
        <v>45175</v>
      </c>
      <c r="C5" s="4" t="s">
        <v>4</v>
      </c>
      <c r="D5" s="4">
        <v>4</v>
      </c>
      <c r="E5" s="4" t="s">
        <v>31</v>
      </c>
      <c r="F5" s="4" t="str">
        <f t="shared" si="0"/>
        <v>tank 1</v>
      </c>
      <c r="G5" s="4">
        <f>IFERROR(INDEX('Date Key'!$I$2:$I$19, MATCH(B5,'Date Key'!$B$2:$B$19, 0)), "")</f>
        <v>1</v>
      </c>
      <c r="H5" s="4">
        <v>30</v>
      </c>
      <c r="I5" s="11">
        <v>0.23045267489711932</v>
      </c>
      <c r="J5" s="11">
        <v>5.8279370952821465E-2</v>
      </c>
      <c r="K5" s="11">
        <v>0.19159335288367546</v>
      </c>
      <c r="L5" s="11">
        <v>0.80678517485767398</v>
      </c>
      <c r="M5" s="11">
        <v>9.2823858341099719</v>
      </c>
      <c r="N5" s="11">
        <v>0.48032539873361624</v>
      </c>
      <c r="O5" s="11"/>
      <c r="P5" s="11">
        <v>7.05</v>
      </c>
      <c r="Q5" s="11">
        <v>357.14285714285717</v>
      </c>
      <c r="R5" s="11">
        <v>16.733333333333341</v>
      </c>
      <c r="S5" s="11">
        <v>4.7374847374847245E-3</v>
      </c>
      <c r="T5" s="4">
        <f t="shared" si="1"/>
        <v>1</v>
      </c>
      <c r="U5" s="4" t="str">
        <f>IFERROR(INDEX('Date Key'!$G$2:$G$19, MATCH(B5,'Date Key'!$B$2:$B$19, 0)), "")</f>
        <v>No</v>
      </c>
      <c r="V5" s="4" t="str">
        <f>IFERROR(INDEX('Date Key'!$D$2:$D$19, MATCH(B5,'Date Key'!$B$2:$B$19, 0)), "")</f>
        <v>Lower</v>
      </c>
      <c r="W5" s="4" t="str">
        <f>IFERROR(INDEX('Date Key'!$H$2:$H$19, MATCH(B5,'Date Key'!$B$2:$B$19, 0)), "")</f>
        <v>No</v>
      </c>
      <c r="X5" s="4">
        <f t="shared" si="2"/>
        <v>0.109</v>
      </c>
      <c r="Y5" s="4">
        <f t="shared" si="3"/>
        <v>5</v>
      </c>
      <c r="AA5" s="4" t="s">
        <v>380</v>
      </c>
      <c r="AB5" s="4">
        <v>2</v>
      </c>
      <c r="AC5" s="25" t="s">
        <v>384</v>
      </c>
      <c r="AE5" t="s">
        <v>380</v>
      </c>
      <c r="AF5" t="s">
        <v>464</v>
      </c>
      <c r="AG5"/>
    </row>
    <row r="6" spans="1:34" x14ac:dyDescent="0.35">
      <c r="A6" s="4">
        <v>1</v>
      </c>
      <c r="B6" s="41">
        <v>45175</v>
      </c>
      <c r="C6" s="4" t="s">
        <v>4</v>
      </c>
      <c r="D6" s="4">
        <v>5</v>
      </c>
      <c r="E6" s="4" t="s">
        <v>32</v>
      </c>
      <c r="F6" s="4" t="str">
        <f t="shared" si="0"/>
        <v>tank 2</v>
      </c>
      <c r="G6" s="4">
        <f>IFERROR(INDEX('Date Key'!$I$2:$I$19, MATCH(B6,'Date Key'!$B$2:$B$19, 0)), "")</f>
        <v>1</v>
      </c>
      <c r="H6" s="4">
        <v>30</v>
      </c>
      <c r="I6" s="11">
        <v>0.12802926383173296</v>
      </c>
      <c r="J6" s="11">
        <v>4.5328399629972239E-2</v>
      </c>
      <c r="K6" s="11">
        <v>0</v>
      </c>
      <c r="L6" s="11">
        <v>1.97374230277681</v>
      </c>
      <c r="M6" s="11">
        <v>1.4725069897483689</v>
      </c>
      <c r="N6" s="11">
        <v>0.1733576634617052</v>
      </c>
      <c r="O6" s="11"/>
      <c r="P6" s="11">
        <v>6.83</v>
      </c>
      <c r="Q6" s="11">
        <v>330.88235294117652</v>
      </c>
      <c r="R6" s="11">
        <v>88.399999999999991</v>
      </c>
      <c r="S6" s="11">
        <v>0.81059829059829058</v>
      </c>
      <c r="T6" s="4">
        <f t="shared" si="1"/>
        <v>2</v>
      </c>
      <c r="U6" s="4" t="str">
        <f>IFERROR(INDEX('Date Key'!$G$2:$G$19, MATCH(B6,'Date Key'!$B$2:$B$19, 0)), "")</f>
        <v>No</v>
      </c>
      <c r="V6" s="4" t="str">
        <f>IFERROR(INDEX('Date Key'!$D$2:$D$19, MATCH(B6,'Date Key'!$B$2:$B$19, 0)), "")</f>
        <v>Lower</v>
      </c>
      <c r="W6" s="4" t="str">
        <f>IFERROR(INDEX('Date Key'!$H$2:$H$19, MATCH(B6,'Date Key'!$B$2:$B$19, 0)), "")</f>
        <v>No</v>
      </c>
      <c r="X6" s="4">
        <f t="shared" si="2"/>
        <v>0.109</v>
      </c>
      <c r="Y6" s="4">
        <f t="shared" si="3"/>
        <v>5</v>
      </c>
    </row>
    <row r="7" spans="1:34" ht="46.5" x14ac:dyDescent="0.35">
      <c r="A7" s="4">
        <v>1</v>
      </c>
      <c r="B7" s="41">
        <v>45175</v>
      </c>
      <c r="C7" s="4" t="s">
        <v>4</v>
      </c>
      <c r="D7" s="4">
        <v>6</v>
      </c>
      <c r="E7" s="4" t="s">
        <v>33</v>
      </c>
      <c r="F7" s="4" t="str">
        <f t="shared" si="0"/>
        <v>tank 1</v>
      </c>
      <c r="G7" s="4">
        <f>IFERROR(INDEX('Date Key'!$I$2:$I$19, MATCH(B7,'Date Key'!$B$2:$B$19, 0)), "")</f>
        <v>1</v>
      </c>
      <c r="H7" s="4">
        <v>120</v>
      </c>
      <c r="I7" s="11">
        <v>1.3571101966163694</v>
      </c>
      <c r="J7" s="11">
        <v>5.1803885291396852E-2</v>
      </c>
      <c r="K7" s="11">
        <v>0</v>
      </c>
      <c r="L7" s="11">
        <v>0.69153014987800632</v>
      </c>
      <c r="M7" s="11">
        <v>27.362534948741843</v>
      </c>
      <c r="N7" s="11">
        <v>1.4089140819077663</v>
      </c>
      <c r="O7" s="11"/>
      <c r="P7" s="11">
        <v>6.93</v>
      </c>
      <c r="Q7" s="11">
        <v>337.59124087591249</v>
      </c>
      <c r="R7" s="11">
        <v>17.066666666666674</v>
      </c>
      <c r="S7" s="11">
        <v>2.3052503052503056E-2</v>
      </c>
      <c r="T7" s="4">
        <f t="shared" si="1"/>
        <v>1</v>
      </c>
      <c r="U7" s="4" t="str">
        <f>IFERROR(INDEX('Date Key'!$G$2:$G$19, MATCH(B7,'Date Key'!$B$2:$B$19, 0)), "")</f>
        <v>No</v>
      </c>
      <c r="V7" s="4" t="str">
        <f>IFERROR(INDEX('Date Key'!$D$2:$D$19, MATCH(B7,'Date Key'!$B$2:$B$19, 0)), "")</f>
        <v>Lower</v>
      </c>
      <c r="W7" s="4" t="str">
        <f>IFERROR(INDEX('Date Key'!$H$2:$H$19, MATCH(B7,'Date Key'!$B$2:$B$19, 0)), "")</f>
        <v>No</v>
      </c>
      <c r="X7" s="4">
        <f t="shared" si="2"/>
        <v>0.109</v>
      </c>
      <c r="Y7" s="4">
        <f t="shared" si="3"/>
        <v>5</v>
      </c>
      <c r="Z7" s="18"/>
      <c r="AA7" s="19" t="s">
        <v>373</v>
      </c>
      <c r="AB7" s="19" t="s">
        <v>374</v>
      </c>
      <c r="AC7" s="19" t="s">
        <v>12</v>
      </c>
    </row>
    <row r="8" spans="1:34" x14ac:dyDescent="0.35">
      <c r="A8" s="4">
        <v>1</v>
      </c>
      <c r="B8" s="41">
        <v>45175</v>
      </c>
      <c r="C8" s="4" t="s">
        <v>4</v>
      </c>
      <c r="D8" s="4">
        <v>7</v>
      </c>
      <c r="E8" s="4" t="s">
        <v>34</v>
      </c>
      <c r="F8" s="4" t="str">
        <f t="shared" si="0"/>
        <v>tank 1</v>
      </c>
      <c r="G8" s="4">
        <f>IFERROR(INDEX('Date Key'!$I$2:$I$19, MATCH(B8,'Date Key'!$B$2:$B$19, 0)), "")</f>
        <v>1</v>
      </c>
      <c r="H8" s="4">
        <v>180</v>
      </c>
      <c r="I8" s="11">
        <v>1.1010516689529035</v>
      </c>
      <c r="J8" s="11">
        <v>9.0656799259944479E-2</v>
      </c>
      <c r="K8" s="11">
        <v>0.13685239491691104</v>
      </c>
      <c r="L8" s="11">
        <v>2.1754385964912282</v>
      </c>
      <c r="M8" s="11">
        <v>83.504193849021433</v>
      </c>
      <c r="N8" s="11">
        <v>1.3285608631297592</v>
      </c>
      <c r="O8" s="11"/>
      <c r="P8" s="11">
        <v>6.87</v>
      </c>
      <c r="Q8" s="11">
        <v>288.46153846153902</v>
      </c>
      <c r="R8" s="11">
        <v>22.733333333333309</v>
      </c>
      <c r="S8" s="11">
        <v>0.20009768009768009</v>
      </c>
      <c r="T8" s="4">
        <f t="shared" si="1"/>
        <v>1</v>
      </c>
      <c r="U8" s="4" t="str">
        <f>IFERROR(INDEX('Date Key'!$G$2:$G$19, MATCH(B8,'Date Key'!$B$2:$B$19, 0)), "")</f>
        <v>No</v>
      </c>
      <c r="V8" s="4" t="str">
        <f>IFERROR(INDEX('Date Key'!$D$2:$D$19, MATCH(B8,'Date Key'!$B$2:$B$19, 0)), "")</f>
        <v>Lower</v>
      </c>
      <c r="W8" s="4" t="str">
        <f>IFERROR(INDEX('Date Key'!$H$2:$H$19, MATCH(B8,'Date Key'!$B$2:$B$19, 0)), "")</f>
        <v>No</v>
      </c>
      <c r="X8" s="4">
        <f t="shared" si="2"/>
        <v>0.109</v>
      </c>
      <c r="Y8" s="4">
        <f t="shared" si="3"/>
        <v>5</v>
      </c>
      <c r="AA8" s="4" t="s">
        <v>4</v>
      </c>
      <c r="AB8" s="4">
        <v>0.109</v>
      </c>
      <c r="AC8" s="4">
        <v>5</v>
      </c>
    </row>
    <row r="9" spans="1:34" x14ac:dyDescent="0.35">
      <c r="A9" s="4">
        <v>3</v>
      </c>
      <c r="B9" s="41">
        <v>45195</v>
      </c>
      <c r="C9" s="4" t="s">
        <v>4</v>
      </c>
      <c r="D9" s="4">
        <v>1</v>
      </c>
      <c r="E9" s="4" t="s">
        <v>70</v>
      </c>
      <c r="F9" s="4" t="str">
        <f t="shared" si="0"/>
        <v>in</v>
      </c>
      <c r="G9" s="4">
        <f>IFERROR(INDEX('Date Key'!$I$2:$I$19, MATCH(B9,'Date Key'!$B$2:$B$19, 0)), "")</f>
        <v>1</v>
      </c>
      <c r="H9" s="4">
        <v>0</v>
      </c>
      <c r="I9" s="11">
        <v>0.59372349448685335</v>
      </c>
      <c r="J9" s="11">
        <v>5.1803885291396852E-2</v>
      </c>
      <c r="K9" s="11">
        <v>4.5599217986314757</v>
      </c>
      <c r="L9" s="11">
        <v>0.79237829673521554</v>
      </c>
      <c r="M9" s="11">
        <v>127.88443616029822</v>
      </c>
      <c r="N9" s="11">
        <v>5.2054491784097259</v>
      </c>
      <c r="O9" s="11"/>
      <c r="P9" s="11">
        <v>6.72</v>
      </c>
      <c r="Q9" s="11">
        <v>70.754716981132077</v>
      </c>
      <c r="R9" s="11">
        <v>35.066666666666656</v>
      </c>
      <c r="S9" s="11">
        <v>0.25504273504273506</v>
      </c>
      <c r="T9" s="4">
        <f t="shared" si="1"/>
        <v>0</v>
      </c>
      <c r="U9" s="4" t="str">
        <f>IFERROR(INDEX('Date Key'!$G$2:$G$19, MATCH(B9,'Date Key'!$B$2:$B$19, 0)), "")</f>
        <v>No</v>
      </c>
      <c r="V9" s="4" t="str">
        <f>IFERROR(INDEX('Date Key'!$D$2:$D$19, MATCH(B9,'Date Key'!$B$2:$B$19, 0)), "")</f>
        <v>Lower</v>
      </c>
      <c r="W9" s="4" t="str">
        <f>IFERROR(INDEX('Date Key'!$H$2:$H$19, MATCH(B9,'Date Key'!$B$2:$B$19, 0)), "")</f>
        <v>No</v>
      </c>
      <c r="X9" s="4">
        <f t="shared" si="2"/>
        <v>0.109</v>
      </c>
      <c r="Y9" s="4">
        <f t="shared" si="3"/>
        <v>5</v>
      </c>
      <c r="AA9" s="4" t="s">
        <v>6</v>
      </c>
      <c r="AB9" s="4">
        <v>0.218</v>
      </c>
      <c r="AC9" s="4">
        <v>2.5</v>
      </c>
    </row>
    <row r="10" spans="1:34" x14ac:dyDescent="0.35">
      <c r="A10" s="4">
        <v>1</v>
      </c>
      <c r="B10" s="41">
        <v>45175</v>
      </c>
      <c r="C10" s="4" t="s">
        <v>4</v>
      </c>
      <c r="D10" s="4">
        <v>9</v>
      </c>
      <c r="E10" s="4" t="s">
        <v>36</v>
      </c>
      <c r="F10" s="4" t="str">
        <f t="shared" si="0"/>
        <v>tank 2</v>
      </c>
      <c r="G10" s="4">
        <f>IFERROR(INDEX('Date Key'!$I$2:$I$19, MATCH(B10,'Date Key'!$B$2:$B$19, 0)), "")</f>
        <v>1</v>
      </c>
      <c r="H10" s="4">
        <v>180</v>
      </c>
      <c r="I10" s="11">
        <v>0.28166438042981246</v>
      </c>
      <c r="J10" s="11">
        <v>0.27844588344125809</v>
      </c>
      <c r="K10" s="11">
        <v>1.9268817204301076</v>
      </c>
      <c r="L10" s="11">
        <v>1.483908446613222</v>
      </c>
      <c r="M10" s="11">
        <v>105.90866728797764</v>
      </c>
      <c r="N10" s="11">
        <v>2.4869919843011781</v>
      </c>
      <c r="O10" s="11"/>
      <c r="P10" s="11">
        <v>7.01</v>
      </c>
      <c r="Q10" s="11">
        <v>199.57983193277309</v>
      </c>
      <c r="R10" s="11">
        <v>33.399999999999984</v>
      </c>
      <c r="S10" s="11">
        <v>0.74344322344322344</v>
      </c>
      <c r="T10" s="4">
        <f t="shared" si="1"/>
        <v>2</v>
      </c>
      <c r="U10" s="4" t="str">
        <f>IFERROR(INDEX('Date Key'!$G$2:$G$19, MATCH(B10,'Date Key'!$B$2:$B$19, 0)), "")</f>
        <v>No</v>
      </c>
      <c r="V10" s="4" t="str">
        <f>IFERROR(INDEX('Date Key'!$D$2:$D$19, MATCH(B10,'Date Key'!$B$2:$B$19, 0)), "")</f>
        <v>Lower</v>
      </c>
      <c r="W10" s="4" t="str">
        <f>IFERROR(INDEX('Date Key'!$H$2:$H$19, MATCH(B10,'Date Key'!$B$2:$B$19, 0)), "")</f>
        <v>No</v>
      </c>
      <c r="X10" s="4">
        <f t="shared" si="2"/>
        <v>0.109</v>
      </c>
      <c r="Y10" s="4">
        <f t="shared" si="3"/>
        <v>5</v>
      </c>
      <c r="AA10" s="4" t="s">
        <v>7</v>
      </c>
      <c r="AB10" s="4">
        <v>0.54500000000000004</v>
      </c>
      <c r="AC10" s="4">
        <v>1</v>
      </c>
    </row>
    <row r="11" spans="1:34" x14ac:dyDescent="0.35">
      <c r="A11" s="4">
        <v>1</v>
      </c>
      <c r="B11" s="41">
        <v>45175</v>
      </c>
      <c r="C11" s="4" t="s">
        <v>4</v>
      </c>
      <c r="D11" s="4">
        <v>10</v>
      </c>
      <c r="E11" s="4" t="s">
        <v>37</v>
      </c>
      <c r="F11" s="4" t="str">
        <f t="shared" si="0"/>
        <v>tank 1</v>
      </c>
      <c r="G11" s="4">
        <f>IFERROR(INDEX('Date Key'!$I$2:$I$19, MATCH(B11,'Date Key'!$B$2:$B$19, 0)), "")</f>
        <v>1</v>
      </c>
      <c r="H11" s="4">
        <v>0</v>
      </c>
      <c r="I11" s="11">
        <v>0.20484682213077277</v>
      </c>
      <c r="J11" s="11">
        <v>5.8279370952821465E-2</v>
      </c>
      <c r="K11" s="11">
        <v>9.3059628543499515E-2</v>
      </c>
      <c r="L11" s="11">
        <v>0.60508888114325554</v>
      </c>
      <c r="M11" s="11">
        <v>7.3625349487418452</v>
      </c>
      <c r="N11" s="11">
        <v>0.35618582162709378</v>
      </c>
      <c r="O11" s="11"/>
      <c r="P11" s="11">
        <v>6.92</v>
      </c>
      <c r="Q11" s="11">
        <v>337.59124087591249</v>
      </c>
      <c r="R11" s="11">
        <v>22.066666666666642</v>
      </c>
      <c r="S11" s="11">
        <v>1.0842490842490836E-2</v>
      </c>
      <c r="T11" s="4">
        <f t="shared" si="1"/>
        <v>1</v>
      </c>
      <c r="U11" s="4" t="str">
        <f>IFERROR(INDEX('Date Key'!$G$2:$G$19, MATCH(B11,'Date Key'!$B$2:$B$19, 0)), "")</f>
        <v>No</v>
      </c>
      <c r="V11" s="4" t="str">
        <f>IFERROR(INDEX('Date Key'!$D$2:$D$19, MATCH(B11,'Date Key'!$B$2:$B$19, 0)), "")</f>
        <v>Lower</v>
      </c>
      <c r="W11" s="4" t="str">
        <f>IFERROR(INDEX('Date Key'!$H$2:$H$19, MATCH(B11,'Date Key'!$B$2:$B$19, 0)), "")</f>
        <v>No</v>
      </c>
      <c r="X11" s="4">
        <f t="shared" si="2"/>
        <v>0.109</v>
      </c>
      <c r="Y11" s="4">
        <f t="shared" si="3"/>
        <v>5</v>
      </c>
    </row>
    <row r="12" spans="1:34" x14ac:dyDescent="0.35">
      <c r="A12" s="4">
        <v>1</v>
      </c>
      <c r="B12" s="41">
        <v>45175</v>
      </c>
      <c r="C12" s="4" t="s">
        <v>4</v>
      </c>
      <c r="D12" s="4">
        <v>11</v>
      </c>
      <c r="E12" s="4" t="s">
        <v>38</v>
      </c>
      <c r="F12" s="4" t="str">
        <f t="shared" si="0"/>
        <v>tank 2</v>
      </c>
      <c r="G12" s="4">
        <f>IFERROR(INDEX('Date Key'!$I$2:$I$19, MATCH(B12,'Date Key'!$B$2:$B$19, 0)), "")</f>
        <v>1</v>
      </c>
      <c r="H12" s="4">
        <v>0</v>
      </c>
      <c r="I12" s="11">
        <v>2.5605852766346596E-2</v>
      </c>
      <c r="J12" s="11">
        <v>1.942645698427382E-2</v>
      </c>
      <c r="K12" s="11">
        <v>0</v>
      </c>
      <c r="L12" s="11">
        <v>1.5991634715928895</v>
      </c>
      <c r="M12" s="11">
        <v>1.0624417520969245</v>
      </c>
      <c r="N12" s="11">
        <v>4.503230975062042E-2</v>
      </c>
      <c r="O12" s="11"/>
      <c r="P12" s="11">
        <v>6.78</v>
      </c>
      <c r="Q12" s="11">
        <v>330.88235294117652</v>
      </c>
      <c r="R12" s="11">
        <v>86.73333333333332</v>
      </c>
      <c r="S12" s="11">
        <v>0.82891330891330894</v>
      </c>
      <c r="T12" s="4">
        <f t="shared" si="1"/>
        <v>2</v>
      </c>
      <c r="U12" s="4" t="str">
        <f>IFERROR(INDEX('Date Key'!$G$2:$G$19, MATCH(B12,'Date Key'!$B$2:$B$19, 0)), "")</f>
        <v>No</v>
      </c>
      <c r="V12" s="4" t="str">
        <f>IFERROR(INDEX('Date Key'!$D$2:$D$19, MATCH(B12,'Date Key'!$B$2:$B$19, 0)), "")</f>
        <v>Lower</v>
      </c>
      <c r="W12" s="4" t="str">
        <f>IFERROR(INDEX('Date Key'!$H$2:$H$19, MATCH(B12,'Date Key'!$B$2:$B$19, 0)), "")</f>
        <v>No</v>
      </c>
      <c r="X12" s="4">
        <f t="shared" si="2"/>
        <v>0.109</v>
      </c>
      <c r="Y12" s="4">
        <f t="shared" si="3"/>
        <v>5</v>
      </c>
      <c r="AA12" s="20" t="s">
        <v>434</v>
      </c>
      <c r="AB12" s="20" t="s">
        <v>1</v>
      </c>
      <c r="AC12" s="20" t="s">
        <v>318</v>
      </c>
      <c r="AD12" s="20" t="s">
        <v>435</v>
      </c>
      <c r="AE12" s="20" t="s">
        <v>385</v>
      </c>
      <c r="AF12"/>
      <c r="AG12"/>
      <c r="AH12"/>
    </row>
    <row r="13" spans="1:34" x14ac:dyDescent="0.35">
      <c r="A13" s="4">
        <v>1</v>
      </c>
      <c r="B13" s="41">
        <v>45175</v>
      </c>
      <c r="C13" s="4" t="s">
        <v>4</v>
      </c>
      <c r="D13" s="4">
        <v>18</v>
      </c>
      <c r="E13" s="4" t="s">
        <v>45</v>
      </c>
      <c r="F13" s="4" t="str">
        <f t="shared" si="0"/>
        <v>in</v>
      </c>
      <c r="G13" s="4">
        <f>IFERROR(INDEX('Date Key'!$I$2:$I$19, MATCH(B13,'Date Key'!$B$2:$B$19, 0)), "")</f>
        <v>1</v>
      </c>
      <c r="H13" s="4">
        <v>30</v>
      </c>
      <c r="I13" s="11">
        <v>0.64014631915866493</v>
      </c>
      <c r="J13" s="11">
        <v>6.475485661424607E-2</v>
      </c>
      <c r="K13" s="11">
        <v>2.9669599217986318</v>
      </c>
      <c r="L13" s="11">
        <v>1.8873010340420588</v>
      </c>
      <c r="M13" s="11">
        <v>131.01584342963653</v>
      </c>
      <c r="N13" s="11">
        <v>3.6718610975715427</v>
      </c>
      <c r="O13" s="11"/>
      <c r="P13" s="11">
        <v>7.94</v>
      </c>
      <c r="Q13" s="11">
        <v>225.40983606557401</v>
      </c>
      <c r="R13" s="11">
        <v>30.733333333333317</v>
      </c>
      <c r="S13" s="11">
        <v>1.2013186813186811</v>
      </c>
      <c r="T13" s="4">
        <f t="shared" si="1"/>
        <v>0</v>
      </c>
      <c r="U13" s="4" t="str">
        <f>IFERROR(INDEX('Date Key'!$G$2:$G$19, MATCH(B13,'Date Key'!$B$2:$B$19, 0)), "")</f>
        <v>No</v>
      </c>
      <c r="V13" s="4" t="str">
        <f>IFERROR(INDEX('Date Key'!$D$2:$D$19, MATCH(B13,'Date Key'!$B$2:$B$19, 0)), "")</f>
        <v>Lower</v>
      </c>
      <c r="W13" s="4" t="str">
        <f>IFERROR(INDEX('Date Key'!$H$2:$H$19, MATCH(B13,'Date Key'!$B$2:$B$19, 0)), "")</f>
        <v>No</v>
      </c>
      <c r="X13" s="4">
        <f t="shared" si="2"/>
        <v>0.109</v>
      </c>
      <c r="Y13" s="4">
        <f t="shared" si="3"/>
        <v>5</v>
      </c>
      <c r="AA13" s="4">
        <v>1</v>
      </c>
      <c r="AB13" s="22" t="s">
        <v>4</v>
      </c>
      <c r="AC13" s="22" t="s">
        <v>5</v>
      </c>
      <c r="AD13" s="22" t="s">
        <v>15</v>
      </c>
      <c r="AE13" s="30" t="s">
        <v>457</v>
      </c>
      <c r="AF13"/>
      <c r="AG13"/>
      <c r="AH13"/>
    </row>
    <row r="14" spans="1:34" x14ac:dyDescent="0.35">
      <c r="A14" s="4">
        <v>2</v>
      </c>
      <c r="B14" s="41">
        <v>45181</v>
      </c>
      <c r="C14" s="4" t="s">
        <v>4</v>
      </c>
      <c r="D14" s="4">
        <v>12</v>
      </c>
      <c r="E14" s="4" t="s">
        <v>60</v>
      </c>
      <c r="F14" s="4" t="str">
        <f t="shared" si="0"/>
        <v>in</v>
      </c>
      <c r="G14" s="4">
        <f>IFERROR(INDEX('Date Key'!$I$2:$I$19, MATCH(B14,'Date Key'!$B$2:$B$19, 0)), "")</f>
        <v>1</v>
      </c>
      <c r="H14" s="4">
        <v>30</v>
      </c>
      <c r="I14" s="11">
        <v>0.28166438042981246</v>
      </c>
      <c r="J14" s="11">
        <v>5.1803885291396852E-2</v>
      </c>
      <c r="K14" s="11">
        <v>2.2717497556207227</v>
      </c>
      <c r="L14" s="11">
        <v>1.7576391309399326</v>
      </c>
      <c r="M14" s="11">
        <v>84.697110904007445</v>
      </c>
      <c r="N14" s="11">
        <v>2.605218021341932</v>
      </c>
      <c r="O14" s="11"/>
      <c r="P14" s="11">
        <v>7.88</v>
      </c>
      <c r="Q14" s="11">
        <v>70.754716981132077</v>
      </c>
      <c r="R14" s="11">
        <v>26.733333333333313</v>
      </c>
      <c r="S14" s="11">
        <v>0.91438339438339433</v>
      </c>
      <c r="T14" s="4">
        <f t="shared" si="1"/>
        <v>0</v>
      </c>
      <c r="U14" s="4" t="str">
        <f>IFERROR(INDEX('Date Key'!$G$2:$G$19, MATCH(B14,'Date Key'!$B$2:$B$19, 0)), "")</f>
        <v>No</v>
      </c>
      <c r="V14" s="4" t="str">
        <f>IFERROR(INDEX('Date Key'!$D$2:$D$19, MATCH(B14,'Date Key'!$B$2:$B$19, 0)), "")</f>
        <v>Lower</v>
      </c>
      <c r="W14" s="4" t="str">
        <f>IFERROR(INDEX('Date Key'!$H$2:$H$19, MATCH(B14,'Date Key'!$B$2:$B$19, 0)), "")</f>
        <v>No</v>
      </c>
      <c r="X14" s="4">
        <f t="shared" si="2"/>
        <v>0.109</v>
      </c>
      <c r="Y14" s="4">
        <f t="shared" si="3"/>
        <v>5</v>
      </c>
      <c r="AA14" s="4">
        <v>2</v>
      </c>
      <c r="AB14" s="22" t="s">
        <v>6</v>
      </c>
      <c r="AC14" s="22" t="s">
        <v>5</v>
      </c>
      <c r="AD14" s="22" t="s">
        <v>15</v>
      </c>
      <c r="AE14" s="30" t="s">
        <v>458</v>
      </c>
      <c r="AF14"/>
      <c r="AG14"/>
      <c r="AH14"/>
    </row>
    <row r="15" spans="1:34" x14ac:dyDescent="0.35">
      <c r="A15" s="4">
        <v>1</v>
      </c>
      <c r="B15" s="41">
        <v>45175</v>
      </c>
      <c r="C15" s="4" t="s">
        <v>4</v>
      </c>
      <c r="D15" s="4">
        <v>14</v>
      </c>
      <c r="E15" s="4" t="s">
        <v>41</v>
      </c>
      <c r="F15" s="4" t="str">
        <f t="shared" si="0"/>
        <v>tank 1</v>
      </c>
      <c r="G15" s="4">
        <f>IFERROR(INDEX('Date Key'!$I$2:$I$19, MATCH(B15,'Date Key'!$B$2:$B$19, 0)), "")</f>
        <v>1</v>
      </c>
      <c r="H15" s="4">
        <v>150</v>
      </c>
      <c r="I15" s="11">
        <v>0.97302240512117066</v>
      </c>
      <c r="J15" s="11">
        <v>3.2377428307123035E-2</v>
      </c>
      <c r="K15" s="11">
        <v>0.1806451612903226</v>
      </c>
      <c r="L15" s="11">
        <v>4.1924015336354126</v>
      </c>
      <c r="M15" s="11">
        <v>62.833178005591797</v>
      </c>
      <c r="N15" s="11">
        <v>1.1860449947186162</v>
      </c>
      <c r="O15" s="11"/>
      <c r="P15" s="11">
        <v>6.88</v>
      </c>
      <c r="Q15" s="11">
        <v>303.03030303030312</v>
      </c>
      <c r="R15" s="11">
        <v>19.733333333333341</v>
      </c>
      <c r="S15" s="11">
        <v>5.9682539682539712E-2</v>
      </c>
      <c r="T15" s="4">
        <f t="shared" si="1"/>
        <v>1</v>
      </c>
      <c r="U15" s="4" t="str">
        <f>IFERROR(INDEX('Date Key'!$G$2:$G$19, MATCH(B15,'Date Key'!$B$2:$B$19, 0)), "")</f>
        <v>No</v>
      </c>
      <c r="V15" s="4" t="str">
        <f>IFERROR(INDEX('Date Key'!$D$2:$D$19, MATCH(B15,'Date Key'!$B$2:$B$19, 0)), "")</f>
        <v>Lower</v>
      </c>
      <c r="W15" s="4" t="str">
        <f>IFERROR(INDEX('Date Key'!$H$2:$H$19, MATCH(B15,'Date Key'!$B$2:$B$19, 0)), "")</f>
        <v>No</v>
      </c>
      <c r="X15" s="4">
        <f t="shared" si="2"/>
        <v>0.109</v>
      </c>
      <c r="Y15" s="4">
        <f t="shared" si="3"/>
        <v>5</v>
      </c>
      <c r="AA15" s="4">
        <v>3</v>
      </c>
      <c r="AB15" s="22" t="s">
        <v>7</v>
      </c>
      <c r="AC15" s="22" t="s">
        <v>5</v>
      </c>
      <c r="AD15" s="22" t="s">
        <v>15</v>
      </c>
      <c r="AE15" s="30" t="s">
        <v>459</v>
      </c>
      <c r="AF15"/>
      <c r="AG15"/>
      <c r="AH15"/>
    </row>
    <row r="16" spans="1:34" x14ac:dyDescent="0.35">
      <c r="A16" s="4">
        <v>1</v>
      </c>
      <c r="B16" s="41">
        <v>45175</v>
      </c>
      <c r="C16" s="4" t="s">
        <v>4</v>
      </c>
      <c r="D16" s="4">
        <v>15</v>
      </c>
      <c r="E16" s="4" t="s">
        <v>42</v>
      </c>
      <c r="F16" s="4" t="str">
        <f t="shared" si="0"/>
        <v>tank 1</v>
      </c>
      <c r="G16" s="4">
        <f>IFERROR(INDEX('Date Key'!$I$2:$I$19, MATCH(B16,'Date Key'!$B$2:$B$19, 0)), "")</f>
        <v>1</v>
      </c>
      <c r="H16" s="4">
        <v>90</v>
      </c>
      <c r="I16" s="11">
        <v>0.12802926383173296</v>
      </c>
      <c r="J16" s="11">
        <v>0.47918593894542089</v>
      </c>
      <c r="K16" s="11">
        <v>0.1806451612903226</v>
      </c>
      <c r="L16" s="11">
        <v>3.817822702451493</v>
      </c>
      <c r="M16" s="11">
        <v>23.168685927306619</v>
      </c>
      <c r="N16" s="11">
        <v>0.78786036406747639</v>
      </c>
      <c r="O16" s="11"/>
      <c r="P16" s="11">
        <v>6.89</v>
      </c>
      <c r="Q16" s="11">
        <v>310.1503759398496</v>
      </c>
      <c r="R16" s="11">
        <v>19.066666666666677</v>
      </c>
      <c r="S16" s="11">
        <v>2.3052503052503056E-2</v>
      </c>
      <c r="T16" s="4">
        <f t="shared" si="1"/>
        <v>1</v>
      </c>
      <c r="U16" s="4" t="str">
        <f>IFERROR(INDEX('Date Key'!$G$2:$G$19, MATCH(B16,'Date Key'!$B$2:$B$19, 0)), "")</f>
        <v>No</v>
      </c>
      <c r="V16" s="4" t="str">
        <f>IFERROR(INDEX('Date Key'!$D$2:$D$19, MATCH(B16,'Date Key'!$B$2:$B$19, 0)), "")</f>
        <v>Lower</v>
      </c>
      <c r="W16" s="4" t="str">
        <f>IFERROR(INDEX('Date Key'!$H$2:$H$19, MATCH(B16,'Date Key'!$B$2:$B$19, 0)), "")</f>
        <v>No</v>
      </c>
      <c r="X16" s="4">
        <f t="shared" si="2"/>
        <v>0.109</v>
      </c>
      <c r="Y16" s="4">
        <f t="shared" si="3"/>
        <v>5</v>
      </c>
      <c r="AA16" s="4">
        <v>4</v>
      </c>
      <c r="AB16" s="22" t="s">
        <v>7</v>
      </c>
      <c r="AC16" s="22" t="s">
        <v>9</v>
      </c>
      <c r="AD16" s="22" t="s">
        <v>15</v>
      </c>
      <c r="AE16" s="30" t="s">
        <v>460</v>
      </c>
      <c r="AF16"/>
      <c r="AG16"/>
      <c r="AH16"/>
    </row>
    <row r="17" spans="1:34" x14ac:dyDescent="0.35">
      <c r="A17" s="4">
        <v>1</v>
      </c>
      <c r="B17" s="41">
        <v>45175</v>
      </c>
      <c r="C17" s="4" t="s">
        <v>4</v>
      </c>
      <c r="D17" s="4">
        <v>16</v>
      </c>
      <c r="E17" s="4" t="s">
        <v>43</v>
      </c>
      <c r="F17" s="4" t="str">
        <f t="shared" si="0"/>
        <v>tank 2</v>
      </c>
      <c r="G17" s="4">
        <f>IFERROR(INDEX('Date Key'!$I$2:$I$19, MATCH(B17,'Date Key'!$B$2:$B$19, 0)), "")</f>
        <v>1</v>
      </c>
      <c r="H17" s="4">
        <v>90</v>
      </c>
      <c r="I17" s="11">
        <v>0</v>
      </c>
      <c r="J17" s="11">
        <v>0.12950971322849214</v>
      </c>
      <c r="K17" s="11">
        <v>1.4451612903225808</v>
      </c>
      <c r="L17" s="11">
        <v>1.181364006041594</v>
      </c>
      <c r="M17" s="11">
        <v>59.086672879776323</v>
      </c>
      <c r="N17" s="11">
        <v>1.5746710035510729</v>
      </c>
      <c r="O17" s="11"/>
      <c r="P17" s="11">
        <v>6.7</v>
      </c>
      <c r="Q17" s="11">
        <v>250</v>
      </c>
      <c r="R17" s="11">
        <v>60.399999999999991</v>
      </c>
      <c r="S17" s="11">
        <v>0.73123321123321117</v>
      </c>
      <c r="T17" s="4">
        <f t="shared" si="1"/>
        <v>2</v>
      </c>
      <c r="U17" s="4" t="str">
        <f>IFERROR(INDEX('Date Key'!$G$2:$G$19, MATCH(B17,'Date Key'!$B$2:$B$19, 0)), "")</f>
        <v>No</v>
      </c>
      <c r="V17" s="4" t="str">
        <f>IFERROR(INDEX('Date Key'!$D$2:$D$19, MATCH(B17,'Date Key'!$B$2:$B$19, 0)), "")</f>
        <v>Lower</v>
      </c>
      <c r="W17" s="4" t="str">
        <f>IFERROR(INDEX('Date Key'!$H$2:$H$19, MATCH(B17,'Date Key'!$B$2:$B$19, 0)), "")</f>
        <v>No</v>
      </c>
      <c r="X17" s="4">
        <f t="shared" si="2"/>
        <v>0.109</v>
      </c>
      <c r="Y17" s="4">
        <f t="shared" si="3"/>
        <v>5</v>
      </c>
      <c r="AA17" s="4">
        <v>5</v>
      </c>
      <c r="AB17" s="22" t="s">
        <v>7</v>
      </c>
      <c r="AC17" s="22" t="s">
        <v>5</v>
      </c>
      <c r="AD17" s="22" t="s">
        <v>8</v>
      </c>
      <c r="AE17" s="30" t="s">
        <v>461</v>
      </c>
      <c r="AF17"/>
      <c r="AG17"/>
      <c r="AH17"/>
    </row>
    <row r="18" spans="1:34" x14ac:dyDescent="0.35">
      <c r="A18" s="4">
        <v>1</v>
      </c>
      <c r="B18" s="41">
        <v>45175</v>
      </c>
      <c r="C18" s="4" t="s">
        <v>4</v>
      </c>
      <c r="D18" s="4">
        <v>17</v>
      </c>
      <c r="E18" s="4" t="s">
        <v>44</v>
      </c>
      <c r="F18" s="4" t="str">
        <f t="shared" si="0"/>
        <v>tank 2</v>
      </c>
      <c r="G18" s="4">
        <f>IFERROR(INDEX('Date Key'!$I$2:$I$19, MATCH(B18,'Date Key'!$B$2:$B$19, 0)), "")</f>
        <v>1</v>
      </c>
      <c r="H18" s="4">
        <v>120</v>
      </c>
      <c r="I18" s="11">
        <v>7.6817558299039787E-2</v>
      </c>
      <c r="J18" s="11">
        <v>0.20721554116558741</v>
      </c>
      <c r="K18" s="11">
        <v>1.855718475073314</v>
      </c>
      <c r="L18" s="11">
        <v>1.0805158591843849</v>
      </c>
      <c r="M18" s="11">
        <v>90.288909599254424</v>
      </c>
      <c r="N18" s="11">
        <v>2.1397515745379412</v>
      </c>
      <c r="O18" s="11"/>
      <c r="P18" s="11">
        <v>6.88</v>
      </c>
      <c r="Q18" s="11">
        <v>216.94214876033061</v>
      </c>
      <c r="R18" s="11">
        <v>46.4</v>
      </c>
      <c r="S18" s="11">
        <v>0.6823931623931625</v>
      </c>
      <c r="T18" s="4">
        <f t="shared" si="1"/>
        <v>2</v>
      </c>
      <c r="U18" s="4" t="str">
        <f>IFERROR(INDEX('Date Key'!$G$2:$G$19, MATCH(B18,'Date Key'!$B$2:$B$19, 0)), "")</f>
        <v>No</v>
      </c>
      <c r="V18" s="4" t="str">
        <f>IFERROR(INDEX('Date Key'!$D$2:$D$19, MATCH(B18,'Date Key'!$B$2:$B$19, 0)), "")</f>
        <v>Lower</v>
      </c>
      <c r="W18" s="4" t="str">
        <f>IFERROR(INDEX('Date Key'!$H$2:$H$19, MATCH(B18,'Date Key'!$B$2:$B$19, 0)), "")</f>
        <v>No</v>
      </c>
      <c r="X18" s="4">
        <f t="shared" si="2"/>
        <v>0.109</v>
      </c>
      <c r="Y18" s="4">
        <f t="shared" si="3"/>
        <v>5</v>
      </c>
      <c r="AA18" s="4">
        <v>6</v>
      </c>
      <c r="AB18" s="22" t="s">
        <v>6</v>
      </c>
      <c r="AC18" s="22" t="s">
        <v>9</v>
      </c>
      <c r="AD18" s="22" t="s">
        <v>8</v>
      </c>
      <c r="AE18" s="30" t="s">
        <v>462</v>
      </c>
      <c r="AF18"/>
      <c r="AG18"/>
      <c r="AH18" s="30" t="s">
        <v>442</v>
      </c>
    </row>
    <row r="19" spans="1:34" x14ac:dyDescent="0.35">
      <c r="A19" s="4">
        <v>3</v>
      </c>
      <c r="B19" s="41">
        <v>45195</v>
      </c>
      <c r="C19" s="4" t="s">
        <v>4</v>
      </c>
      <c r="D19" s="4">
        <v>12</v>
      </c>
      <c r="E19" s="4" t="s">
        <v>75</v>
      </c>
      <c r="F19" s="4" t="str">
        <f t="shared" si="0"/>
        <v>in</v>
      </c>
      <c r="G19" s="4">
        <f>IFERROR(INDEX('Date Key'!$I$2:$I$19, MATCH(B19,'Date Key'!$B$2:$B$19, 0)), "")</f>
        <v>1</v>
      </c>
      <c r="H19" s="4">
        <v>30</v>
      </c>
      <c r="I19" s="11">
        <v>0.18999151823579305</v>
      </c>
      <c r="J19" s="11">
        <v>6.4754856614246065E-3</v>
      </c>
      <c r="K19" s="11">
        <v>0.97986314760508297</v>
      </c>
      <c r="L19" s="11">
        <v>1.6279772278378064</v>
      </c>
      <c r="M19" s="11">
        <v>100.57781919850885</v>
      </c>
      <c r="N19" s="11">
        <v>1.1763301515023006</v>
      </c>
      <c r="O19" s="11"/>
      <c r="P19" s="11">
        <v>7.14</v>
      </c>
      <c r="Q19" s="11">
        <v>113.63636363636364</v>
      </c>
      <c r="R19" s="11">
        <v>26.066666666666645</v>
      </c>
      <c r="S19" s="11">
        <v>0.69460317460317456</v>
      </c>
      <c r="T19" s="4">
        <f t="shared" si="1"/>
        <v>0</v>
      </c>
      <c r="U19" s="4" t="str">
        <f>IFERROR(INDEX('Date Key'!$G$2:$G$19, MATCH(B19,'Date Key'!$B$2:$B$19, 0)), "")</f>
        <v>No</v>
      </c>
      <c r="V19" s="4" t="str">
        <f>IFERROR(INDEX('Date Key'!$D$2:$D$19, MATCH(B19,'Date Key'!$B$2:$B$19, 0)), "")</f>
        <v>Lower</v>
      </c>
      <c r="W19" s="4" t="str">
        <f>IFERROR(INDEX('Date Key'!$H$2:$H$19, MATCH(B19,'Date Key'!$B$2:$B$19, 0)), "")</f>
        <v>No</v>
      </c>
      <c r="X19" s="4">
        <f t="shared" si="2"/>
        <v>0.109</v>
      </c>
      <c r="Y19" s="4">
        <f t="shared" si="3"/>
        <v>5</v>
      </c>
      <c r="AA19"/>
      <c r="AB19"/>
      <c r="AC19"/>
      <c r="AD19"/>
      <c r="AE19"/>
      <c r="AF19"/>
      <c r="AG19"/>
      <c r="AH19" t="s">
        <v>441</v>
      </c>
    </row>
    <row r="20" spans="1:34" x14ac:dyDescent="0.35">
      <c r="A20" s="4">
        <v>1</v>
      </c>
      <c r="B20" s="41">
        <v>45175</v>
      </c>
      <c r="C20" s="4" t="s">
        <v>4</v>
      </c>
      <c r="D20" s="4">
        <v>3</v>
      </c>
      <c r="E20" s="4" t="s">
        <v>30</v>
      </c>
      <c r="F20" s="4" t="str">
        <f t="shared" si="0"/>
        <v>in</v>
      </c>
      <c r="G20" s="4">
        <f>IFERROR(INDEX('Date Key'!$I$2:$I$19, MATCH(B20,'Date Key'!$B$2:$B$19, 0)), "")</f>
        <v>1</v>
      </c>
      <c r="H20" s="4">
        <v>60</v>
      </c>
      <c r="I20" s="11">
        <v>0.43529949702789206</v>
      </c>
      <c r="J20" s="11">
        <v>9.7132284921369091E-2</v>
      </c>
      <c r="K20" s="11">
        <v>3.4377321603128053</v>
      </c>
      <c r="L20" s="11">
        <v>2.5067967933077724</v>
      </c>
      <c r="M20" s="11">
        <v>130.0465983224604</v>
      </c>
      <c r="N20" s="11">
        <v>3.9701639422620665</v>
      </c>
      <c r="O20" s="11"/>
      <c r="P20" s="11">
        <v>8.1300000000000008</v>
      </c>
      <c r="Q20" s="11">
        <v>216.94214876033061</v>
      </c>
      <c r="R20" s="11">
        <v>27.399999999999981</v>
      </c>
      <c r="S20" s="11">
        <v>1.6164590964590961</v>
      </c>
      <c r="T20" s="4">
        <f t="shared" si="1"/>
        <v>0</v>
      </c>
      <c r="U20" s="4" t="str">
        <f>IFERROR(INDEX('Date Key'!$G$2:$G$19, MATCH(B20,'Date Key'!$B$2:$B$19, 0)), "")</f>
        <v>No</v>
      </c>
      <c r="V20" s="4" t="str">
        <f>IFERROR(INDEX('Date Key'!$D$2:$D$19, MATCH(B20,'Date Key'!$B$2:$B$19, 0)), "")</f>
        <v>Lower</v>
      </c>
      <c r="W20" s="4" t="str">
        <f>IFERROR(INDEX('Date Key'!$H$2:$H$19, MATCH(B20,'Date Key'!$B$2:$B$19, 0)), "")</f>
        <v>No</v>
      </c>
      <c r="X20" s="4">
        <f t="shared" si="2"/>
        <v>0.109</v>
      </c>
      <c r="Y20" s="4">
        <f t="shared" si="3"/>
        <v>5</v>
      </c>
    </row>
    <row r="21" spans="1:34" x14ac:dyDescent="0.35">
      <c r="A21" s="4">
        <v>1</v>
      </c>
      <c r="B21" s="41">
        <v>45175</v>
      </c>
      <c r="C21" s="4" t="s">
        <v>4</v>
      </c>
      <c r="D21" s="4">
        <v>20</v>
      </c>
      <c r="E21" s="4" t="s">
        <v>47</v>
      </c>
      <c r="F21" s="4" t="str">
        <f t="shared" si="0"/>
        <v>tank 1</v>
      </c>
      <c r="G21" s="4">
        <f>IFERROR(INDEX('Date Key'!$I$2:$I$19, MATCH(B21,'Date Key'!$B$2:$B$19, 0)), "")</f>
        <v>1</v>
      </c>
      <c r="H21" s="4">
        <v>60</v>
      </c>
      <c r="I21" s="11">
        <v>0.38408779149519889</v>
      </c>
      <c r="J21" s="11">
        <v>2.5901942645698426E-2</v>
      </c>
      <c r="K21" s="11">
        <v>0.32297165200391004</v>
      </c>
      <c r="L21" s="11">
        <v>1.5271290809805973</v>
      </c>
      <c r="M21" s="11">
        <v>12.767940354147251</v>
      </c>
      <c r="N21" s="11">
        <v>0.73296138614480744</v>
      </c>
      <c r="O21" s="11"/>
      <c r="P21" s="11">
        <v>6.96</v>
      </c>
      <c r="Q21" s="11">
        <v>310.1503759398496</v>
      </c>
      <c r="R21" s="11">
        <v>14.733333333333338</v>
      </c>
      <c r="S21" s="11">
        <v>4.7374847374847245E-3</v>
      </c>
      <c r="T21" s="4">
        <f t="shared" si="1"/>
        <v>1</v>
      </c>
      <c r="U21" s="4" t="str">
        <f>IFERROR(INDEX('Date Key'!$G$2:$G$19, MATCH(B21,'Date Key'!$B$2:$B$19, 0)), "")</f>
        <v>No</v>
      </c>
      <c r="V21" s="4" t="str">
        <f>IFERROR(INDEX('Date Key'!$D$2:$D$19, MATCH(B21,'Date Key'!$B$2:$B$19, 0)), "")</f>
        <v>Lower</v>
      </c>
      <c r="W21" s="4" t="str">
        <f>IFERROR(INDEX('Date Key'!$H$2:$H$19, MATCH(B21,'Date Key'!$B$2:$B$19, 0)), "")</f>
        <v>No</v>
      </c>
      <c r="X21" s="4">
        <f t="shared" si="2"/>
        <v>0.109</v>
      </c>
      <c r="Y21" s="4">
        <f t="shared" si="3"/>
        <v>5</v>
      </c>
    </row>
    <row r="22" spans="1:34" s="27" customFormat="1" x14ac:dyDescent="0.35">
      <c r="A22" s="27">
        <v>1</v>
      </c>
      <c r="B22" s="42">
        <v>45175</v>
      </c>
      <c r="C22" s="27" t="s">
        <v>4</v>
      </c>
      <c r="D22" s="27">
        <v>21</v>
      </c>
      <c r="E22" s="27" t="s">
        <v>48</v>
      </c>
      <c r="F22" s="27" t="str">
        <f t="shared" si="0"/>
        <v>tank 2</v>
      </c>
      <c r="G22" s="27">
        <f>IFERROR(INDEX('Date Key'!$I$2:$I$19, MATCH(B22,'Date Key'!$B$2:$B$19, 0)), "")</f>
        <v>1</v>
      </c>
      <c r="H22" s="27">
        <v>60</v>
      </c>
      <c r="I22" s="28">
        <v>0.23045267489711932</v>
      </c>
      <c r="J22" s="28">
        <v>4.5328399629972239E-2</v>
      </c>
      <c r="K22" s="28">
        <v>0.53646138807429133</v>
      </c>
      <c r="L22" s="28">
        <v>3.8034158243290346</v>
      </c>
      <c r="M22" s="28">
        <v>16.141658900279587</v>
      </c>
      <c r="N22" s="28">
        <v>0.81224246260138289</v>
      </c>
      <c r="O22" s="28"/>
      <c r="P22" s="28">
        <v>6.85</v>
      </c>
      <c r="Q22" s="28">
        <v>250</v>
      </c>
      <c r="R22" s="28">
        <v>80.399999999999991</v>
      </c>
      <c r="S22" s="28">
        <v>0.8838583638583638</v>
      </c>
      <c r="T22" s="27">
        <f t="shared" si="1"/>
        <v>2</v>
      </c>
      <c r="U22" s="27" t="str">
        <f>IFERROR(INDEX('Date Key'!$G$2:$G$19, MATCH(B22,'Date Key'!$B$2:$B$19, 0)), "")</f>
        <v>No</v>
      </c>
      <c r="V22" s="27" t="str">
        <f>IFERROR(INDEX('Date Key'!$D$2:$D$19, MATCH(B22,'Date Key'!$B$2:$B$19, 0)), "")</f>
        <v>Lower</v>
      </c>
      <c r="W22" s="27" t="str">
        <f>IFERROR(INDEX('Date Key'!$H$2:$H$19, MATCH(B22,'Date Key'!$B$2:$B$19, 0)), "")</f>
        <v>No</v>
      </c>
      <c r="X22" s="27">
        <f t="shared" si="2"/>
        <v>0.109</v>
      </c>
      <c r="Y22" s="27">
        <f t="shared" si="3"/>
        <v>5</v>
      </c>
    </row>
    <row r="23" spans="1:34" x14ac:dyDescent="0.35">
      <c r="A23" s="4">
        <v>2</v>
      </c>
      <c r="B23" s="41">
        <v>45181</v>
      </c>
      <c r="C23" s="4" t="s">
        <v>4</v>
      </c>
      <c r="D23" s="4">
        <v>11</v>
      </c>
      <c r="E23" s="4" t="s">
        <v>59</v>
      </c>
      <c r="F23" s="4" t="str">
        <f t="shared" si="0"/>
        <v>in</v>
      </c>
      <c r="G23" s="4">
        <f>IFERROR(INDEX('Date Key'!$I$2:$I$19, MATCH(B23,'Date Key'!$B$2:$B$19, 0)), "")</f>
        <v>1</v>
      </c>
      <c r="H23" s="4">
        <v>60</v>
      </c>
      <c r="I23" s="11">
        <v>0.20484682213077277</v>
      </c>
      <c r="J23" s="11">
        <v>7.1230342275670669E-2</v>
      </c>
      <c r="K23" s="11">
        <v>1.7024437927663734</v>
      </c>
      <c r="L23" s="11">
        <v>2.1034042058789355</v>
      </c>
      <c r="M23" s="11">
        <v>87.343895619757689</v>
      </c>
      <c r="N23" s="11">
        <v>1.9785209571728168</v>
      </c>
      <c r="O23" s="11"/>
      <c r="P23" s="11">
        <v>7.94</v>
      </c>
      <c r="Q23" s="11">
        <v>92.592592592592609</v>
      </c>
      <c r="R23" s="11">
        <v>21.733333333333309</v>
      </c>
      <c r="S23" s="11">
        <v>1.2196336996336996</v>
      </c>
      <c r="T23" s="4">
        <f t="shared" si="1"/>
        <v>0</v>
      </c>
      <c r="U23" s="4" t="str">
        <f>IFERROR(INDEX('Date Key'!$G$2:$G$19, MATCH(B23,'Date Key'!$B$2:$B$19, 0)), "")</f>
        <v>No</v>
      </c>
      <c r="V23" s="4" t="str">
        <f>IFERROR(INDEX('Date Key'!$D$2:$D$19, MATCH(B23,'Date Key'!$B$2:$B$19, 0)), "")</f>
        <v>Lower</v>
      </c>
      <c r="W23" s="4" t="str">
        <f>IFERROR(INDEX('Date Key'!$H$2:$H$19, MATCH(B23,'Date Key'!$B$2:$B$19, 0)), "")</f>
        <v>No</v>
      </c>
      <c r="X23" s="4">
        <f t="shared" si="2"/>
        <v>0.109</v>
      </c>
      <c r="Y23" s="4">
        <f t="shared" si="3"/>
        <v>5</v>
      </c>
    </row>
    <row r="24" spans="1:34" x14ac:dyDescent="0.35">
      <c r="A24" s="4">
        <v>3</v>
      </c>
      <c r="B24" s="41">
        <v>45195</v>
      </c>
      <c r="C24" s="4" t="s">
        <v>4</v>
      </c>
      <c r="D24" s="4">
        <v>9</v>
      </c>
      <c r="E24" s="4" t="s">
        <v>74</v>
      </c>
      <c r="F24" s="4" t="str">
        <f t="shared" si="0"/>
        <v>in</v>
      </c>
      <c r="G24" s="4">
        <f>IFERROR(INDEX('Date Key'!$I$2:$I$19, MATCH(B24,'Date Key'!$B$2:$B$19, 0)), "")</f>
        <v>1</v>
      </c>
      <c r="H24" s="4">
        <v>60</v>
      </c>
      <c r="I24" s="11">
        <v>0.11874469889737066</v>
      </c>
      <c r="J24" s="11">
        <v>0</v>
      </c>
      <c r="K24" s="11">
        <v>0.61309872922776143</v>
      </c>
      <c r="L24" s="11">
        <v>1.3974671778784711</v>
      </c>
      <c r="M24" s="11">
        <v>80.055917986952466</v>
      </c>
      <c r="N24" s="11">
        <v>0.73184342812513203</v>
      </c>
      <c r="O24" s="11"/>
      <c r="P24" s="11">
        <v>7.81</v>
      </c>
      <c r="Q24" s="11">
        <v>113.63636363636364</v>
      </c>
      <c r="R24" s="11">
        <v>19.733333333333341</v>
      </c>
      <c r="S24" s="11">
        <v>0.6823931623931625</v>
      </c>
      <c r="T24" s="4">
        <f t="shared" si="1"/>
        <v>0</v>
      </c>
      <c r="U24" s="4" t="str">
        <f>IFERROR(INDEX('Date Key'!$G$2:$G$19, MATCH(B24,'Date Key'!$B$2:$B$19, 0)), "")</f>
        <v>No</v>
      </c>
      <c r="V24" s="4" t="str">
        <f>IFERROR(INDEX('Date Key'!$D$2:$D$19, MATCH(B24,'Date Key'!$B$2:$B$19, 0)), "")</f>
        <v>Lower</v>
      </c>
      <c r="W24" s="4" t="str">
        <f>IFERROR(INDEX('Date Key'!$H$2:$H$19, MATCH(B24,'Date Key'!$B$2:$B$19, 0)), "")</f>
        <v>No</v>
      </c>
      <c r="X24" s="4">
        <f t="shared" si="2"/>
        <v>0.109</v>
      </c>
      <c r="Y24" s="4">
        <f t="shared" si="3"/>
        <v>5</v>
      </c>
    </row>
    <row r="25" spans="1:34" x14ac:dyDescent="0.35">
      <c r="A25" s="4">
        <v>1</v>
      </c>
      <c r="B25" s="41">
        <v>45175</v>
      </c>
      <c r="C25" s="4" t="s">
        <v>4</v>
      </c>
      <c r="D25" s="4">
        <v>13</v>
      </c>
      <c r="E25" s="4" t="s">
        <v>40</v>
      </c>
      <c r="F25" s="4" t="str">
        <f t="shared" si="0"/>
        <v>in</v>
      </c>
      <c r="G25" s="4">
        <f>IFERROR(INDEX('Date Key'!$I$2:$I$19, MATCH(B25,'Date Key'!$B$2:$B$19, 0)), "")</f>
        <v>1</v>
      </c>
      <c r="H25" s="4">
        <v>90</v>
      </c>
      <c r="I25" s="11">
        <v>0.92181069958847728</v>
      </c>
      <c r="J25" s="11">
        <v>6.475485661424607E-2</v>
      </c>
      <c r="K25" s="11">
        <v>2.6713587487781036</v>
      </c>
      <c r="L25" s="11">
        <v>2.4059486464505637</v>
      </c>
      <c r="M25" s="11">
        <v>116.16029822926374</v>
      </c>
      <c r="N25" s="11">
        <v>3.6579243049808268</v>
      </c>
      <c r="O25" s="11"/>
      <c r="P25" s="11">
        <v>8.0299999999999994</v>
      </c>
      <c r="Q25" s="11">
        <v>216.94214876033061</v>
      </c>
      <c r="R25" s="11">
        <v>29.399999999999981</v>
      </c>
      <c r="S25" s="11">
        <v>1.6958241758241757</v>
      </c>
      <c r="T25" s="4">
        <f t="shared" si="1"/>
        <v>0</v>
      </c>
      <c r="U25" s="4" t="str">
        <f>IFERROR(INDEX('Date Key'!$G$2:$G$19, MATCH(B25,'Date Key'!$B$2:$B$19, 0)), "")</f>
        <v>No</v>
      </c>
      <c r="V25" s="4" t="str">
        <f>IFERROR(INDEX('Date Key'!$D$2:$D$19, MATCH(B25,'Date Key'!$B$2:$B$19, 0)), "")</f>
        <v>Lower</v>
      </c>
      <c r="W25" s="4" t="str">
        <f>IFERROR(INDEX('Date Key'!$H$2:$H$19, MATCH(B25,'Date Key'!$B$2:$B$19, 0)), "")</f>
        <v>No</v>
      </c>
      <c r="X25" s="4">
        <f t="shared" si="2"/>
        <v>0.109</v>
      </c>
      <c r="Y25" s="4">
        <f t="shared" si="3"/>
        <v>5</v>
      </c>
    </row>
    <row r="26" spans="1:34" x14ac:dyDescent="0.35">
      <c r="A26" s="4">
        <v>2</v>
      </c>
      <c r="B26" s="41">
        <v>45181</v>
      </c>
      <c r="C26" s="4" t="s">
        <v>4</v>
      </c>
      <c r="D26" s="4">
        <v>4</v>
      </c>
      <c r="E26" s="4" t="s">
        <v>52</v>
      </c>
      <c r="F26" s="4" t="str">
        <f t="shared" si="0"/>
        <v>tank 2</v>
      </c>
      <c r="G26" s="4">
        <f>IFERROR(INDEX('Date Key'!$I$2:$I$19, MATCH(B26,'Date Key'!$B$2:$B$19, 0)), "")</f>
        <v>1</v>
      </c>
      <c r="H26" s="4">
        <v>180</v>
      </c>
      <c r="I26" s="11">
        <v>0.56332876085962491</v>
      </c>
      <c r="J26" s="11">
        <v>0.33672525439407958</v>
      </c>
      <c r="K26" s="11">
        <v>0.56930596285434998</v>
      </c>
      <c r="L26" s="11">
        <v>2.1898454746136866</v>
      </c>
      <c r="M26" s="11">
        <v>95.694315004659828</v>
      </c>
      <c r="N26" s="11">
        <v>1.4693599781080544</v>
      </c>
      <c r="O26" s="11"/>
      <c r="P26" s="11">
        <v>7.05</v>
      </c>
      <c r="Q26" s="11">
        <v>103.21100917431194</v>
      </c>
      <c r="R26" s="11">
        <v>32.73333333333332</v>
      </c>
      <c r="S26" s="11">
        <v>1.1036385836385838</v>
      </c>
      <c r="T26" s="4">
        <f t="shared" si="1"/>
        <v>2</v>
      </c>
      <c r="U26" s="4" t="str">
        <f>IFERROR(INDEX('Date Key'!$G$2:$G$19, MATCH(B26,'Date Key'!$B$2:$B$19, 0)), "")</f>
        <v>No</v>
      </c>
      <c r="V26" s="4" t="str">
        <f>IFERROR(INDEX('Date Key'!$D$2:$D$19, MATCH(B26,'Date Key'!$B$2:$B$19, 0)), "")</f>
        <v>Lower</v>
      </c>
      <c r="W26" s="4" t="str">
        <f>IFERROR(INDEX('Date Key'!$H$2:$H$19, MATCH(B26,'Date Key'!$B$2:$B$19, 0)), "")</f>
        <v>No</v>
      </c>
      <c r="X26" s="4">
        <f t="shared" si="2"/>
        <v>0.109</v>
      </c>
      <c r="Y26" s="4">
        <f t="shared" si="3"/>
        <v>5</v>
      </c>
    </row>
    <row r="27" spans="1:34" x14ac:dyDescent="0.35">
      <c r="A27" s="4">
        <v>2</v>
      </c>
      <c r="B27" s="41">
        <v>45181</v>
      </c>
      <c r="C27" s="4" t="s">
        <v>4</v>
      </c>
      <c r="D27" s="4">
        <v>5</v>
      </c>
      <c r="E27" s="4" t="s">
        <v>53</v>
      </c>
      <c r="F27" s="4" t="str">
        <f t="shared" si="0"/>
        <v>tank 1</v>
      </c>
      <c r="G27" s="4">
        <f>IFERROR(INDEX('Date Key'!$I$2:$I$19, MATCH(B27,'Date Key'!$B$2:$B$19, 0)), "")</f>
        <v>1</v>
      </c>
      <c r="H27" s="4">
        <v>90</v>
      </c>
      <c r="I27" s="11">
        <v>0.79378143575674442</v>
      </c>
      <c r="J27" s="11">
        <v>4.5328399629972239E-2</v>
      </c>
      <c r="K27" s="11">
        <v>5.4740957966764418E-2</v>
      </c>
      <c r="L27" s="11">
        <v>1.1237364935517602</v>
      </c>
      <c r="M27" s="11">
        <v>94.911463187325239</v>
      </c>
      <c r="N27" s="11">
        <v>0.89385079335348105</v>
      </c>
      <c r="O27" s="11"/>
      <c r="P27" s="11">
        <v>7.03</v>
      </c>
      <c r="Q27" s="11">
        <v>113.63636363636364</v>
      </c>
      <c r="R27" s="11">
        <v>30.066666666666649</v>
      </c>
      <c r="S27" s="11">
        <v>0.34661782661782659</v>
      </c>
      <c r="T27" s="4">
        <f t="shared" si="1"/>
        <v>1</v>
      </c>
      <c r="U27" s="4" t="str">
        <f>IFERROR(INDEX('Date Key'!$G$2:$G$19, MATCH(B27,'Date Key'!$B$2:$B$19, 0)), "")</f>
        <v>No</v>
      </c>
      <c r="V27" s="4" t="str">
        <f>IFERROR(INDEX('Date Key'!$D$2:$D$19, MATCH(B27,'Date Key'!$B$2:$B$19, 0)), "")</f>
        <v>Lower</v>
      </c>
      <c r="W27" s="4" t="str">
        <f>IFERROR(INDEX('Date Key'!$H$2:$H$19, MATCH(B27,'Date Key'!$B$2:$B$19, 0)), "")</f>
        <v>No</v>
      </c>
      <c r="X27" s="4">
        <f t="shared" si="2"/>
        <v>0.109</v>
      </c>
      <c r="Y27" s="4">
        <f t="shared" si="3"/>
        <v>5</v>
      </c>
    </row>
    <row r="28" spans="1:34" x14ac:dyDescent="0.35">
      <c r="A28" s="4">
        <v>2</v>
      </c>
      <c r="B28" s="41">
        <v>45181</v>
      </c>
      <c r="C28" s="4" t="s">
        <v>4</v>
      </c>
      <c r="D28" s="4">
        <v>6</v>
      </c>
      <c r="E28" s="4" t="s">
        <v>54</v>
      </c>
      <c r="F28" s="4" t="str">
        <f t="shared" si="0"/>
        <v>tank 1</v>
      </c>
      <c r="G28" s="4">
        <f>IFERROR(INDEX('Date Key'!$I$2:$I$19, MATCH(B28,'Date Key'!$B$2:$B$19, 0)), "")</f>
        <v>1</v>
      </c>
      <c r="H28" s="4">
        <v>150</v>
      </c>
      <c r="I28" s="11">
        <v>0.43529949702789206</v>
      </c>
      <c r="J28" s="11">
        <v>0</v>
      </c>
      <c r="K28" s="11">
        <v>0</v>
      </c>
      <c r="L28" s="11">
        <v>1.1381433716742186</v>
      </c>
      <c r="M28" s="11">
        <v>92.544268406337366</v>
      </c>
      <c r="N28" s="11">
        <v>0.43529949702789206</v>
      </c>
      <c r="O28" s="11"/>
      <c r="P28" s="11">
        <v>6.94</v>
      </c>
      <c r="Q28" s="11">
        <v>113.63636363636364</v>
      </c>
      <c r="R28" s="11">
        <v>27.066666666666645</v>
      </c>
      <c r="S28" s="11">
        <v>0.38935286935286934</v>
      </c>
      <c r="T28" s="4">
        <f t="shared" si="1"/>
        <v>1</v>
      </c>
      <c r="U28" s="4" t="str">
        <f>IFERROR(INDEX('Date Key'!$G$2:$G$19, MATCH(B28,'Date Key'!$B$2:$B$19, 0)), "")</f>
        <v>No</v>
      </c>
      <c r="V28" s="4" t="str">
        <f>IFERROR(INDEX('Date Key'!$D$2:$D$19, MATCH(B28,'Date Key'!$B$2:$B$19, 0)), "")</f>
        <v>Lower</v>
      </c>
      <c r="W28" s="4" t="str">
        <f>IFERROR(INDEX('Date Key'!$H$2:$H$19, MATCH(B28,'Date Key'!$B$2:$B$19, 0)), "")</f>
        <v>No</v>
      </c>
      <c r="X28" s="4">
        <f t="shared" si="2"/>
        <v>0.109</v>
      </c>
      <c r="Y28" s="4">
        <f t="shared" si="3"/>
        <v>5</v>
      </c>
    </row>
    <row r="29" spans="1:34" x14ac:dyDescent="0.35">
      <c r="A29" s="4">
        <v>2</v>
      </c>
      <c r="B29" s="41">
        <v>45181</v>
      </c>
      <c r="C29" s="4" t="s">
        <v>4</v>
      </c>
      <c r="D29" s="4">
        <v>7</v>
      </c>
      <c r="E29" s="4" t="s">
        <v>55</v>
      </c>
      <c r="F29" s="4" t="str">
        <f t="shared" si="0"/>
        <v>tank 1</v>
      </c>
      <c r="G29" s="4">
        <f>IFERROR(INDEX('Date Key'!$I$2:$I$19, MATCH(B29,'Date Key'!$B$2:$B$19, 0)), "")</f>
        <v>1</v>
      </c>
      <c r="H29" s="4">
        <v>180</v>
      </c>
      <c r="I29" s="11">
        <v>1.2802926383173299</v>
      </c>
      <c r="J29" s="11">
        <v>0</v>
      </c>
      <c r="K29" s="11">
        <v>0</v>
      </c>
      <c r="L29" s="11">
        <v>1.368653421633554</v>
      </c>
      <c r="M29" s="11">
        <v>92.41379310344827</v>
      </c>
      <c r="N29" s="11">
        <v>1.2802926383173299</v>
      </c>
      <c r="O29" s="11"/>
      <c r="P29" s="11">
        <v>6.95</v>
      </c>
      <c r="Q29" s="11">
        <v>113.63636363636364</v>
      </c>
      <c r="R29" s="11">
        <v>32.399999999999984</v>
      </c>
      <c r="S29" s="11">
        <v>0.45040293040293045</v>
      </c>
      <c r="T29" s="4">
        <f t="shared" si="1"/>
        <v>1</v>
      </c>
      <c r="U29" s="4" t="str">
        <f>IFERROR(INDEX('Date Key'!$G$2:$G$19, MATCH(B29,'Date Key'!$B$2:$B$19, 0)), "")</f>
        <v>No</v>
      </c>
      <c r="V29" s="4" t="str">
        <f>IFERROR(INDEX('Date Key'!$D$2:$D$19, MATCH(B29,'Date Key'!$B$2:$B$19, 0)), "")</f>
        <v>Lower</v>
      </c>
      <c r="W29" s="4" t="str">
        <f>IFERROR(INDEX('Date Key'!$H$2:$H$19, MATCH(B29,'Date Key'!$B$2:$B$19, 0)), "")</f>
        <v>No</v>
      </c>
      <c r="X29" s="4">
        <f t="shared" si="2"/>
        <v>0.109</v>
      </c>
      <c r="Y29" s="4">
        <f t="shared" si="3"/>
        <v>5</v>
      </c>
    </row>
    <row r="30" spans="1:34" x14ac:dyDescent="0.35">
      <c r="A30" s="4">
        <v>2</v>
      </c>
      <c r="B30" s="41">
        <v>45181</v>
      </c>
      <c r="C30" s="4" t="s">
        <v>4</v>
      </c>
      <c r="D30" s="4">
        <v>8</v>
      </c>
      <c r="E30" s="4" t="s">
        <v>56</v>
      </c>
      <c r="F30" s="4" t="str">
        <f t="shared" si="0"/>
        <v>tank 2</v>
      </c>
      <c r="G30" s="4">
        <f>IFERROR(INDEX('Date Key'!$I$2:$I$19, MATCH(B30,'Date Key'!$B$2:$B$19, 0)), "")</f>
        <v>1</v>
      </c>
      <c r="H30" s="4">
        <v>150</v>
      </c>
      <c r="I30" s="11">
        <v>0.35848193872885231</v>
      </c>
      <c r="J30" s="11">
        <v>0.40148011100832565</v>
      </c>
      <c r="K30" s="11">
        <v>0.38866080156402733</v>
      </c>
      <c r="L30" s="11">
        <v>2.4347624026954806</v>
      </c>
      <c r="M30" s="11">
        <v>88.052190121155633</v>
      </c>
      <c r="N30" s="11">
        <v>1.1486228513012053</v>
      </c>
      <c r="O30" s="11"/>
      <c r="P30" s="11">
        <v>6.97</v>
      </c>
      <c r="Q30" s="11">
        <v>103.21100917431194</v>
      </c>
      <c r="R30" s="11">
        <v>30.733333333333317</v>
      </c>
      <c r="S30" s="11">
        <v>1.2684737484737485</v>
      </c>
      <c r="T30" s="4">
        <f t="shared" si="1"/>
        <v>2</v>
      </c>
      <c r="U30" s="4" t="str">
        <f>IFERROR(INDEX('Date Key'!$G$2:$G$19, MATCH(B30,'Date Key'!$B$2:$B$19, 0)), "")</f>
        <v>No</v>
      </c>
      <c r="V30" s="4" t="str">
        <f>IFERROR(INDEX('Date Key'!$D$2:$D$19, MATCH(B30,'Date Key'!$B$2:$B$19, 0)), "")</f>
        <v>Lower</v>
      </c>
      <c r="W30" s="4" t="str">
        <f>IFERROR(INDEX('Date Key'!$H$2:$H$19, MATCH(B30,'Date Key'!$B$2:$B$19, 0)), "")</f>
        <v>No</v>
      </c>
      <c r="X30" s="4">
        <f t="shared" si="2"/>
        <v>0.109</v>
      </c>
      <c r="Y30" s="4">
        <f t="shared" si="3"/>
        <v>5</v>
      </c>
    </row>
    <row r="31" spans="1:34" x14ac:dyDescent="0.35">
      <c r="A31" s="4">
        <v>2</v>
      </c>
      <c r="B31" s="41">
        <v>45181</v>
      </c>
      <c r="C31" s="4" t="s">
        <v>4</v>
      </c>
      <c r="D31" s="4">
        <v>9</v>
      </c>
      <c r="E31" s="4" t="s">
        <v>57</v>
      </c>
      <c r="F31" s="4" t="str">
        <f t="shared" si="0"/>
        <v>tank 1</v>
      </c>
      <c r="G31" s="4">
        <f>IFERROR(INDEX('Date Key'!$I$2:$I$19, MATCH(B31,'Date Key'!$B$2:$B$19, 0)), "")</f>
        <v>1</v>
      </c>
      <c r="H31" s="4">
        <v>120</v>
      </c>
      <c r="I31" s="11">
        <v>0.8449931412894377</v>
      </c>
      <c r="J31" s="11">
        <v>4.5328399629972239E-2</v>
      </c>
      <c r="K31" s="11">
        <v>0</v>
      </c>
      <c r="L31" s="11">
        <v>1.7864528871848495</v>
      </c>
      <c r="M31" s="11">
        <v>92.898415657036338</v>
      </c>
      <c r="N31" s="11">
        <v>0.89032154091940996</v>
      </c>
      <c r="O31" s="11"/>
      <c r="P31" s="11">
        <v>6.97</v>
      </c>
      <c r="Q31" s="11">
        <v>113.63636363636364</v>
      </c>
      <c r="R31" s="11">
        <v>28.399999999999981</v>
      </c>
      <c r="S31" s="11">
        <v>0.38324786324786325</v>
      </c>
      <c r="T31" s="4">
        <f t="shared" si="1"/>
        <v>1</v>
      </c>
      <c r="U31" s="4" t="str">
        <f>IFERROR(INDEX('Date Key'!$G$2:$G$19, MATCH(B31,'Date Key'!$B$2:$B$19, 0)), "")</f>
        <v>No</v>
      </c>
      <c r="V31" s="4" t="str">
        <f>IFERROR(INDEX('Date Key'!$D$2:$D$19, MATCH(B31,'Date Key'!$B$2:$B$19, 0)), "")</f>
        <v>Lower</v>
      </c>
      <c r="W31" s="4" t="str">
        <f>IFERROR(INDEX('Date Key'!$H$2:$H$19, MATCH(B31,'Date Key'!$B$2:$B$19, 0)), "")</f>
        <v>No</v>
      </c>
      <c r="X31" s="4">
        <f t="shared" si="2"/>
        <v>0.109</v>
      </c>
      <c r="Y31" s="4">
        <f t="shared" si="3"/>
        <v>5</v>
      </c>
    </row>
    <row r="32" spans="1:34" x14ac:dyDescent="0.35">
      <c r="A32" s="4">
        <v>2</v>
      </c>
      <c r="B32" s="41">
        <v>45181</v>
      </c>
      <c r="C32" s="4" t="s">
        <v>4</v>
      </c>
      <c r="D32" s="4">
        <v>10</v>
      </c>
      <c r="E32" s="4" t="s">
        <v>58</v>
      </c>
      <c r="F32" s="4" t="str">
        <f t="shared" si="0"/>
        <v>tank 2</v>
      </c>
      <c r="G32" s="4">
        <f>IFERROR(INDEX('Date Key'!$I$2:$I$19, MATCH(B32,'Date Key'!$B$2:$B$19, 0)), "")</f>
        <v>1</v>
      </c>
      <c r="H32" s="4">
        <v>120</v>
      </c>
      <c r="I32" s="11">
        <v>2.5605852766346596E-2</v>
      </c>
      <c r="J32" s="11">
        <v>0.4273820536540241</v>
      </c>
      <c r="K32" s="11">
        <v>0.67878787878787872</v>
      </c>
      <c r="L32" s="11">
        <v>2.1466248402463113</v>
      </c>
      <c r="M32" s="11">
        <v>84.007455731593652</v>
      </c>
      <c r="N32" s="11">
        <v>1.1317757852082493</v>
      </c>
      <c r="O32" s="11"/>
      <c r="P32" s="11">
        <v>6.96</v>
      </c>
      <c r="Q32" s="11">
        <v>103.21100917431194</v>
      </c>
      <c r="R32" s="11">
        <v>37.399999999999991</v>
      </c>
      <c r="S32" s="11">
        <v>1.25015873015873</v>
      </c>
      <c r="T32" s="4">
        <f t="shared" si="1"/>
        <v>2</v>
      </c>
      <c r="U32" s="4" t="str">
        <f>IFERROR(INDEX('Date Key'!$G$2:$G$19, MATCH(B32,'Date Key'!$B$2:$B$19, 0)), "")</f>
        <v>No</v>
      </c>
      <c r="V32" s="4" t="str">
        <f>IFERROR(INDEX('Date Key'!$D$2:$D$19, MATCH(B32,'Date Key'!$B$2:$B$19, 0)), "")</f>
        <v>Lower</v>
      </c>
      <c r="W32" s="4" t="str">
        <f>IFERROR(INDEX('Date Key'!$H$2:$H$19, MATCH(B32,'Date Key'!$B$2:$B$19, 0)), "")</f>
        <v>No</v>
      </c>
      <c r="X32" s="4">
        <f t="shared" si="2"/>
        <v>0.109</v>
      </c>
      <c r="Y32" s="4">
        <f t="shared" si="3"/>
        <v>5</v>
      </c>
    </row>
    <row r="33" spans="1:25" x14ac:dyDescent="0.35">
      <c r="A33" s="4">
        <v>2</v>
      </c>
      <c r="B33" s="41">
        <v>45181</v>
      </c>
      <c r="C33" s="4" t="s">
        <v>4</v>
      </c>
      <c r="D33" s="4">
        <v>21</v>
      </c>
      <c r="E33" s="4" t="s">
        <v>69</v>
      </c>
      <c r="F33" s="4" t="str">
        <f t="shared" si="0"/>
        <v>in</v>
      </c>
      <c r="G33" s="4">
        <f>IFERROR(INDEX('Date Key'!$I$2:$I$19, MATCH(B33,'Date Key'!$B$2:$B$19, 0)), "")</f>
        <v>1</v>
      </c>
      <c r="H33" s="4">
        <v>90</v>
      </c>
      <c r="I33" s="11">
        <v>0.12802926383173296</v>
      </c>
      <c r="J33" s="11">
        <v>6.475485661424607E-2</v>
      </c>
      <c r="K33" s="11">
        <v>1.7681329423264907</v>
      </c>
      <c r="L33" s="11">
        <v>2.4203555245730222</v>
      </c>
      <c r="M33" s="11">
        <v>98.0242311276794</v>
      </c>
      <c r="N33" s="11">
        <v>1.9609170627724697</v>
      </c>
      <c r="O33" s="11"/>
      <c r="P33" s="11">
        <v>8.0399999999999991</v>
      </c>
      <c r="Q33" s="11">
        <v>133.92857142857144</v>
      </c>
      <c r="R33" s="11">
        <v>29.399999999999981</v>
      </c>
      <c r="S33" s="11">
        <v>1.7019291819291817</v>
      </c>
      <c r="T33" s="4">
        <f t="shared" si="1"/>
        <v>0</v>
      </c>
      <c r="U33" s="4" t="str">
        <f>IFERROR(INDEX('Date Key'!$G$2:$G$19, MATCH(B33,'Date Key'!$B$2:$B$19, 0)), "")</f>
        <v>No</v>
      </c>
      <c r="V33" s="4" t="str">
        <f>IFERROR(INDEX('Date Key'!$D$2:$D$19, MATCH(B33,'Date Key'!$B$2:$B$19, 0)), "")</f>
        <v>Lower</v>
      </c>
      <c r="W33" s="4" t="str">
        <f>IFERROR(INDEX('Date Key'!$H$2:$H$19, MATCH(B33,'Date Key'!$B$2:$B$19, 0)), "")</f>
        <v>No</v>
      </c>
      <c r="X33" s="4">
        <f t="shared" si="2"/>
        <v>0.109</v>
      </c>
      <c r="Y33" s="4">
        <f t="shared" si="3"/>
        <v>5</v>
      </c>
    </row>
    <row r="34" spans="1:25" x14ac:dyDescent="0.35">
      <c r="A34" s="4">
        <v>3</v>
      </c>
      <c r="B34" s="41">
        <v>45195</v>
      </c>
      <c r="C34" s="4" t="s">
        <v>4</v>
      </c>
      <c r="D34" s="4">
        <v>2</v>
      </c>
      <c r="E34" s="4" t="s">
        <v>71</v>
      </c>
      <c r="F34" s="4" t="str">
        <f t="shared" ref="F34:F56" si="4">MID(E34, SEARCH(" ", E34) + 1, LEN(E34))</f>
        <v>in</v>
      </c>
      <c r="G34" s="4">
        <f>IFERROR(INDEX('Date Key'!$I$2:$I$19, MATCH(B34,'Date Key'!$B$2:$B$19, 0)), "")</f>
        <v>1</v>
      </c>
      <c r="H34" s="4">
        <v>90</v>
      </c>
      <c r="I34" s="11">
        <v>0</v>
      </c>
      <c r="J34" s="11">
        <v>2.5901942645698426E-2</v>
      </c>
      <c r="K34" s="11">
        <v>0.93607038123167163</v>
      </c>
      <c r="L34" s="11">
        <v>1.5271290809805973</v>
      </c>
      <c r="M34" s="11">
        <v>84.249767008387678</v>
      </c>
      <c r="N34" s="11">
        <v>0.96197232387737008</v>
      </c>
      <c r="O34" s="11"/>
      <c r="P34" s="11">
        <v>7.81</v>
      </c>
      <c r="Q34" s="11">
        <v>123.8738738738739</v>
      </c>
      <c r="R34" s="11">
        <v>18.066666666666674</v>
      </c>
      <c r="S34" s="11">
        <v>0.67628815628815642</v>
      </c>
      <c r="T34" s="4">
        <f t="shared" si="1"/>
        <v>0</v>
      </c>
      <c r="U34" s="4" t="str">
        <f>IFERROR(INDEX('Date Key'!$G$2:$G$19, MATCH(B34,'Date Key'!$B$2:$B$19, 0)), "")</f>
        <v>No</v>
      </c>
      <c r="V34" s="4" t="str">
        <f>IFERROR(INDEX('Date Key'!$D$2:$D$19, MATCH(B34,'Date Key'!$B$2:$B$19, 0)), "")</f>
        <v>Lower</v>
      </c>
      <c r="W34" s="4" t="str">
        <f>IFERROR(INDEX('Date Key'!$H$2:$H$19, MATCH(B34,'Date Key'!$B$2:$B$19, 0)), "")</f>
        <v>No</v>
      </c>
      <c r="X34" s="4">
        <f t="shared" ref="X34:X56" si="5">IFERROR(INDEX($AB$8:$AB$10, MATCH(C34, $AA$8:$AA$10, 0)), "")</f>
        <v>0.109</v>
      </c>
      <c r="Y34" s="4">
        <f t="shared" ref="Y34:Y56" si="6">IFERROR(INDEX($AC$8:$AC$10, MATCH(C34, $AA$8:$AA$10, 0)), "")</f>
        <v>5</v>
      </c>
    </row>
    <row r="35" spans="1:25" x14ac:dyDescent="0.35">
      <c r="A35" s="4">
        <v>2</v>
      </c>
      <c r="B35" s="41">
        <v>45181</v>
      </c>
      <c r="C35" s="4" t="s">
        <v>4</v>
      </c>
      <c r="D35" s="4">
        <v>13</v>
      </c>
      <c r="E35" s="4" t="s">
        <v>61</v>
      </c>
      <c r="F35" s="4" t="str">
        <f t="shared" si="4"/>
        <v>tank 1</v>
      </c>
      <c r="G35" s="4">
        <f>IFERROR(INDEX('Date Key'!$I$2:$I$19, MATCH(B35,'Date Key'!$B$2:$B$19, 0)), "")</f>
        <v>1</v>
      </c>
      <c r="H35" s="4">
        <v>0</v>
      </c>
      <c r="I35" s="11">
        <v>0.46090534979423864</v>
      </c>
      <c r="J35" s="11">
        <v>8.4181313598519894E-2</v>
      </c>
      <c r="K35" s="11">
        <v>0.33939393939393936</v>
      </c>
      <c r="L35" s="11">
        <v>1.1957708841640526</v>
      </c>
      <c r="M35" s="11">
        <v>74.482758620689651</v>
      </c>
      <c r="N35" s="11">
        <v>0.88448060278669793</v>
      </c>
      <c r="O35" s="11"/>
      <c r="P35" s="11">
        <v>6.94</v>
      </c>
      <c r="Q35" s="11">
        <v>133.92857142857144</v>
      </c>
      <c r="R35" s="11">
        <v>27.733333333333313</v>
      </c>
      <c r="S35" s="11">
        <v>0.40156288156288156</v>
      </c>
      <c r="T35" s="4">
        <f t="shared" si="1"/>
        <v>1</v>
      </c>
      <c r="U35" s="4" t="str">
        <f>IFERROR(INDEX('Date Key'!$G$2:$G$19, MATCH(B35,'Date Key'!$B$2:$B$19, 0)), "")</f>
        <v>No</v>
      </c>
      <c r="V35" s="4" t="str">
        <f>IFERROR(INDEX('Date Key'!$D$2:$D$19, MATCH(B35,'Date Key'!$B$2:$B$19, 0)), "")</f>
        <v>Lower</v>
      </c>
      <c r="W35" s="4" t="str">
        <f>IFERROR(INDEX('Date Key'!$H$2:$H$19, MATCH(B35,'Date Key'!$B$2:$B$19, 0)), "")</f>
        <v>No</v>
      </c>
      <c r="X35" s="4">
        <f t="shared" si="5"/>
        <v>0.109</v>
      </c>
      <c r="Y35" s="4">
        <f t="shared" si="6"/>
        <v>5</v>
      </c>
    </row>
    <row r="36" spans="1:25" x14ac:dyDescent="0.35">
      <c r="A36" s="4">
        <v>2</v>
      </c>
      <c r="B36" s="41">
        <v>45181</v>
      </c>
      <c r="C36" s="4" t="s">
        <v>4</v>
      </c>
      <c r="D36" s="4">
        <v>14</v>
      </c>
      <c r="E36" s="4" t="s">
        <v>62</v>
      </c>
      <c r="F36" s="4" t="str">
        <f t="shared" si="4"/>
        <v>tank 2</v>
      </c>
      <c r="G36" s="4">
        <f>IFERROR(INDEX('Date Key'!$I$2:$I$19, MATCH(B36,'Date Key'!$B$2:$B$19, 0)), "")</f>
        <v>1</v>
      </c>
      <c r="H36" s="4">
        <v>0</v>
      </c>
      <c r="I36" s="11">
        <v>0</v>
      </c>
      <c r="J36" s="11">
        <v>0.1036077705827937</v>
      </c>
      <c r="K36" s="11">
        <v>1.7955034213098728</v>
      </c>
      <c r="L36" s="11">
        <v>2.9822237713489015</v>
      </c>
      <c r="M36" s="11">
        <v>56.719478098788443</v>
      </c>
      <c r="N36" s="11">
        <v>1.8991111918926666</v>
      </c>
      <c r="O36" s="11"/>
      <c r="P36" s="11">
        <v>6.89</v>
      </c>
      <c r="Q36" s="11">
        <v>133.92857142857144</v>
      </c>
      <c r="R36" s="11">
        <v>49.066666666666663</v>
      </c>
      <c r="S36" s="11">
        <v>2.2330647130647132</v>
      </c>
      <c r="T36" s="4">
        <f t="shared" si="1"/>
        <v>2</v>
      </c>
      <c r="U36" s="4" t="str">
        <f>IFERROR(INDEX('Date Key'!$G$2:$G$19, MATCH(B36,'Date Key'!$B$2:$B$19, 0)), "")</f>
        <v>No</v>
      </c>
      <c r="V36" s="4" t="str">
        <f>IFERROR(INDEX('Date Key'!$D$2:$D$19, MATCH(B36,'Date Key'!$B$2:$B$19, 0)), "")</f>
        <v>Lower</v>
      </c>
      <c r="W36" s="4" t="str">
        <f>IFERROR(INDEX('Date Key'!$H$2:$H$19, MATCH(B36,'Date Key'!$B$2:$B$19, 0)), "")</f>
        <v>No</v>
      </c>
      <c r="X36" s="4">
        <f t="shared" si="5"/>
        <v>0.109</v>
      </c>
      <c r="Y36" s="4">
        <f t="shared" si="6"/>
        <v>5</v>
      </c>
    </row>
    <row r="37" spans="1:25" x14ac:dyDescent="0.35">
      <c r="A37" s="4">
        <v>2</v>
      </c>
      <c r="B37" s="41">
        <v>45181</v>
      </c>
      <c r="C37" s="4" t="s">
        <v>4</v>
      </c>
      <c r="D37" s="4">
        <v>15</v>
      </c>
      <c r="E37" s="4" t="s">
        <v>63</v>
      </c>
      <c r="F37" s="4" t="str">
        <f t="shared" si="4"/>
        <v>tank 1</v>
      </c>
      <c r="G37" s="4">
        <f>IFERROR(INDEX('Date Key'!$I$2:$I$19, MATCH(B37,'Date Key'!$B$2:$B$19, 0)), "")</f>
        <v>1</v>
      </c>
      <c r="H37" s="4">
        <v>30</v>
      </c>
      <c r="I37" s="11">
        <v>0.92181069958847728</v>
      </c>
      <c r="J37" s="11">
        <v>0.16188714153561518</v>
      </c>
      <c r="K37" s="11">
        <v>0.30654936461388071</v>
      </c>
      <c r="L37" s="11">
        <v>1.181364006041594</v>
      </c>
      <c r="M37" s="11">
        <v>79.85088536812674</v>
      </c>
      <c r="N37" s="11">
        <v>1.3902472057379733</v>
      </c>
      <c r="O37" s="11"/>
      <c r="P37" s="11">
        <v>6.97</v>
      </c>
      <c r="Q37" s="11">
        <v>123.8738738738739</v>
      </c>
      <c r="R37" s="11">
        <v>26.733333333333313</v>
      </c>
      <c r="S37" s="11">
        <v>0.38935286935286934</v>
      </c>
      <c r="T37" s="4">
        <f t="shared" si="1"/>
        <v>1</v>
      </c>
      <c r="U37" s="4" t="str">
        <f>IFERROR(INDEX('Date Key'!$G$2:$G$19, MATCH(B37,'Date Key'!$B$2:$B$19, 0)), "")</f>
        <v>No</v>
      </c>
      <c r="V37" s="4" t="str">
        <f>IFERROR(INDEX('Date Key'!$D$2:$D$19, MATCH(B37,'Date Key'!$B$2:$B$19, 0)), "")</f>
        <v>Lower</v>
      </c>
      <c r="W37" s="4" t="str">
        <f>IFERROR(INDEX('Date Key'!$H$2:$H$19, MATCH(B37,'Date Key'!$B$2:$B$19, 0)), "")</f>
        <v>No</v>
      </c>
      <c r="X37" s="4">
        <f t="shared" si="5"/>
        <v>0.109</v>
      </c>
      <c r="Y37" s="4">
        <f t="shared" si="6"/>
        <v>5</v>
      </c>
    </row>
    <row r="38" spans="1:25" x14ac:dyDescent="0.35">
      <c r="A38" s="4">
        <v>2</v>
      </c>
      <c r="B38" s="41">
        <v>45181</v>
      </c>
      <c r="C38" s="4" t="s">
        <v>4</v>
      </c>
      <c r="D38" s="4">
        <v>16</v>
      </c>
      <c r="E38" s="4" t="s">
        <v>64</v>
      </c>
      <c r="F38" s="4" t="str">
        <f t="shared" si="4"/>
        <v>tank 2</v>
      </c>
      <c r="G38" s="4">
        <f>IFERROR(INDEX('Date Key'!$I$2:$I$19, MATCH(B38,'Date Key'!$B$2:$B$19, 0)), "")</f>
        <v>1</v>
      </c>
      <c r="H38" s="4">
        <v>30</v>
      </c>
      <c r="I38" s="11">
        <v>0.66575217192501146</v>
      </c>
      <c r="J38" s="11">
        <v>0.31082331174838113</v>
      </c>
      <c r="K38" s="11">
        <v>3.0819159335288364</v>
      </c>
      <c r="L38" s="11">
        <v>2.0889973277564771</v>
      </c>
      <c r="M38" s="11">
        <v>95.507921714818252</v>
      </c>
      <c r="N38" s="11">
        <v>4.0584914172022293</v>
      </c>
      <c r="O38" s="11"/>
      <c r="P38" s="11">
        <v>6.98</v>
      </c>
      <c r="Q38" s="11">
        <v>103.21100917431194</v>
      </c>
      <c r="R38" s="11">
        <v>43.733333333333327</v>
      </c>
      <c r="S38" s="11">
        <v>1.3356288156288156</v>
      </c>
      <c r="T38" s="4">
        <f t="shared" si="1"/>
        <v>2</v>
      </c>
      <c r="U38" s="4" t="str">
        <f>IFERROR(INDEX('Date Key'!$G$2:$G$19, MATCH(B38,'Date Key'!$B$2:$B$19, 0)), "")</f>
        <v>No</v>
      </c>
      <c r="V38" s="4" t="str">
        <f>IFERROR(INDEX('Date Key'!$D$2:$D$19, MATCH(B38,'Date Key'!$B$2:$B$19, 0)), "")</f>
        <v>Lower</v>
      </c>
      <c r="W38" s="4" t="str">
        <f>IFERROR(INDEX('Date Key'!$H$2:$H$19, MATCH(B38,'Date Key'!$B$2:$B$19, 0)), "")</f>
        <v>No</v>
      </c>
      <c r="X38" s="4">
        <f t="shared" si="5"/>
        <v>0.109</v>
      </c>
      <c r="Y38" s="4">
        <f t="shared" si="6"/>
        <v>5</v>
      </c>
    </row>
    <row r="39" spans="1:25" x14ac:dyDescent="0.35">
      <c r="A39" s="4">
        <v>2</v>
      </c>
      <c r="B39" s="41">
        <v>45181</v>
      </c>
      <c r="C39" s="4" t="s">
        <v>4</v>
      </c>
      <c r="D39" s="4">
        <v>17</v>
      </c>
      <c r="E39" s="4" t="s">
        <v>65</v>
      </c>
      <c r="F39" s="4" t="str">
        <f t="shared" si="4"/>
        <v>tank 2</v>
      </c>
      <c r="G39" s="4">
        <f>IFERROR(INDEX('Date Key'!$I$2:$I$19, MATCH(B39,'Date Key'!$B$2:$B$19, 0)), "")</f>
        <v>1</v>
      </c>
      <c r="H39" s="4">
        <v>90</v>
      </c>
      <c r="I39" s="11">
        <v>0.28166438042981246</v>
      </c>
      <c r="J39" s="11">
        <v>0.45328399629972255</v>
      </c>
      <c r="K39" s="11">
        <v>1.4506353861192571</v>
      </c>
      <c r="L39" s="11">
        <v>2.1322179621238524</v>
      </c>
      <c r="M39" s="11">
        <v>82.963653308480886</v>
      </c>
      <c r="N39" s="11">
        <v>2.1855837628487924</v>
      </c>
      <c r="O39" s="11"/>
      <c r="P39" s="11">
        <v>6.88</v>
      </c>
      <c r="Q39" s="11">
        <v>113.63636363636364</v>
      </c>
      <c r="R39" s="11">
        <v>41.399999999999991</v>
      </c>
      <c r="S39" s="11">
        <v>1.3661538461538463</v>
      </c>
      <c r="T39" s="4">
        <f t="shared" si="1"/>
        <v>2</v>
      </c>
      <c r="U39" s="4" t="str">
        <f>IFERROR(INDEX('Date Key'!$G$2:$G$19, MATCH(B39,'Date Key'!$B$2:$B$19, 0)), "")</f>
        <v>No</v>
      </c>
      <c r="V39" s="4" t="str">
        <f>IFERROR(INDEX('Date Key'!$D$2:$D$19, MATCH(B39,'Date Key'!$B$2:$B$19, 0)), "")</f>
        <v>Lower</v>
      </c>
      <c r="W39" s="4" t="str">
        <f>IFERROR(INDEX('Date Key'!$H$2:$H$19, MATCH(B39,'Date Key'!$B$2:$B$19, 0)), "")</f>
        <v>No</v>
      </c>
      <c r="X39" s="4">
        <f t="shared" si="5"/>
        <v>0.109</v>
      </c>
      <c r="Y39" s="4">
        <f t="shared" si="6"/>
        <v>5</v>
      </c>
    </row>
    <row r="40" spans="1:25" x14ac:dyDescent="0.35">
      <c r="A40" s="4">
        <v>1</v>
      </c>
      <c r="B40" s="41">
        <v>45175</v>
      </c>
      <c r="C40" s="4" t="s">
        <v>4</v>
      </c>
      <c r="D40" s="4">
        <v>12</v>
      </c>
      <c r="E40" s="4" t="s">
        <v>39</v>
      </c>
      <c r="F40" s="4" t="str">
        <f t="shared" si="4"/>
        <v>in</v>
      </c>
      <c r="G40" s="4">
        <f>IFERROR(INDEX('Date Key'!$I$2:$I$19, MATCH(B40,'Date Key'!$B$2:$B$19, 0)), "")</f>
        <v>1</v>
      </c>
      <c r="H40" s="4">
        <v>120</v>
      </c>
      <c r="I40" s="11">
        <v>7.6817558299039787E-2</v>
      </c>
      <c r="J40" s="11">
        <v>5.8279370952821465E-2</v>
      </c>
      <c r="K40" s="11">
        <v>2.6658846529814269</v>
      </c>
      <c r="L40" s="11">
        <v>2.8237481120018586</v>
      </c>
      <c r="M40" s="11">
        <v>112.26467847157501</v>
      </c>
      <c r="N40" s="11">
        <v>2.800981582233288</v>
      </c>
      <c r="O40" s="11"/>
      <c r="P40" s="11">
        <v>7.98</v>
      </c>
      <c r="Q40" s="11">
        <v>225.40983606557381</v>
      </c>
      <c r="R40" s="11">
        <v>33.399999999999984</v>
      </c>
      <c r="S40" s="11">
        <v>2.0254945054945055</v>
      </c>
      <c r="T40" s="4">
        <f t="shared" si="1"/>
        <v>0</v>
      </c>
      <c r="U40" s="4" t="str">
        <f>IFERROR(INDEX('Date Key'!$G$2:$G$19, MATCH(B40,'Date Key'!$B$2:$B$19, 0)), "")</f>
        <v>No</v>
      </c>
      <c r="V40" s="4" t="str">
        <f>IFERROR(INDEX('Date Key'!$D$2:$D$19, MATCH(B40,'Date Key'!$B$2:$B$19, 0)), "")</f>
        <v>Lower</v>
      </c>
      <c r="W40" s="4" t="str">
        <f>IFERROR(INDEX('Date Key'!$H$2:$H$19, MATCH(B40,'Date Key'!$B$2:$B$19, 0)), "")</f>
        <v>No</v>
      </c>
      <c r="X40" s="4">
        <f t="shared" si="5"/>
        <v>0.109</v>
      </c>
      <c r="Y40" s="4">
        <f t="shared" si="6"/>
        <v>5</v>
      </c>
    </row>
    <row r="41" spans="1:25" x14ac:dyDescent="0.35">
      <c r="A41" s="4">
        <v>2</v>
      </c>
      <c r="B41" s="41">
        <v>45181</v>
      </c>
      <c r="C41" s="4" t="s">
        <v>4</v>
      </c>
      <c r="D41" s="4">
        <v>19</v>
      </c>
      <c r="E41" s="4" t="s">
        <v>67</v>
      </c>
      <c r="F41" s="4" t="str">
        <f t="shared" si="4"/>
        <v>tank 1</v>
      </c>
      <c r="G41" s="4">
        <f>IFERROR(INDEX('Date Key'!$I$2:$I$19, MATCH(B41,'Date Key'!$B$2:$B$19, 0)), "")</f>
        <v>1</v>
      </c>
      <c r="H41" s="4">
        <v>60</v>
      </c>
      <c r="I41" s="11">
        <v>0.15363511659807957</v>
      </c>
      <c r="J41" s="11">
        <v>0.11655874190564293</v>
      </c>
      <c r="K41" s="11">
        <v>0.39960899315738024</v>
      </c>
      <c r="L41" s="11">
        <v>1.0372952248170093</v>
      </c>
      <c r="M41" s="11">
        <v>90.904007455731588</v>
      </c>
      <c r="N41" s="11">
        <v>0.66980285166110276</v>
      </c>
      <c r="O41" s="11"/>
      <c r="P41" s="11">
        <v>6.98</v>
      </c>
      <c r="Q41" s="11">
        <v>123.8738738738739</v>
      </c>
      <c r="R41" s="11">
        <v>35.399999999999984</v>
      </c>
      <c r="S41" s="11">
        <v>0.35272283272283267</v>
      </c>
      <c r="T41" s="4">
        <f t="shared" si="1"/>
        <v>1</v>
      </c>
      <c r="U41" s="4" t="str">
        <f>IFERROR(INDEX('Date Key'!$G$2:$G$19, MATCH(B41,'Date Key'!$B$2:$B$19, 0)), "")</f>
        <v>No</v>
      </c>
      <c r="V41" s="4" t="str">
        <f>IFERROR(INDEX('Date Key'!$D$2:$D$19, MATCH(B41,'Date Key'!$B$2:$B$19, 0)), "")</f>
        <v>Lower</v>
      </c>
      <c r="W41" s="4" t="str">
        <f>IFERROR(INDEX('Date Key'!$H$2:$H$19, MATCH(B41,'Date Key'!$B$2:$B$19, 0)), "")</f>
        <v>No</v>
      </c>
      <c r="X41" s="4">
        <f t="shared" si="5"/>
        <v>0.109</v>
      </c>
      <c r="Y41" s="4">
        <f t="shared" si="6"/>
        <v>5</v>
      </c>
    </row>
    <row r="42" spans="1:25" x14ac:dyDescent="0.35">
      <c r="A42" s="4">
        <v>2</v>
      </c>
      <c r="B42" s="41">
        <v>45181</v>
      </c>
      <c r="C42" s="4" t="s">
        <v>4</v>
      </c>
      <c r="D42" s="4">
        <v>20</v>
      </c>
      <c r="E42" s="4" t="s">
        <v>68</v>
      </c>
      <c r="F42" s="4" t="str">
        <f t="shared" si="4"/>
        <v>tank 2</v>
      </c>
      <c r="G42" s="4">
        <f>IFERROR(INDEX('Date Key'!$I$2:$I$19, MATCH(B42,'Date Key'!$B$2:$B$19, 0)), "")</f>
        <v>1</v>
      </c>
      <c r="H42" s="4">
        <v>60</v>
      </c>
      <c r="I42" s="11">
        <v>0.35848193872885231</v>
      </c>
      <c r="J42" s="11">
        <v>0.40795559666975023</v>
      </c>
      <c r="K42" s="11">
        <v>2.6604105571847505</v>
      </c>
      <c r="L42" s="11">
        <v>2.0025560590217264</v>
      </c>
      <c r="M42" s="11">
        <v>96.607642124883498</v>
      </c>
      <c r="N42" s="11">
        <v>3.4268480925833531</v>
      </c>
      <c r="O42" s="11"/>
      <c r="P42" s="11">
        <v>6.85</v>
      </c>
      <c r="Q42" s="11">
        <v>103.21100917431194</v>
      </c>
      <c r="R42" s="11">
        <v>44.399999999999991</v>
      </c>
      <c r="S42" s="11">
        <v>1.2684737484737485</v>
      </c>
      <c r="T42" s="4">
        <f t="shared" si="1"/>
        <v>2</v>
      </c>
      <c r="U42" s="4" t="str">
        <f>IFERROR(INDEX('Date Key'!$G$2:$G$19, MATCH(B42,'Date Key'!$B$2:$B$19, 0)), "")</f>
        <v>No</v>
      </c>
      <c r="V42" s="4" t="str">
        <f>IFERROR(INDEX('Date Key'!$D$2:$D$19, MATCH(B42,'Date Key'!$B$2:$B$19, 0)), "")</f>
        <v>Lower</v>
      </c>
      <c r="W42" s="4" t="str">
        <f>IFERROR(INDEX('Date Key'!$H$2:$H$19, MATCH(B42,'Date Key'!$B$2:$B$19, 0)), "")</f>
        <v>No</v>
      </c>
      <c r="X42" s="4">
        <f t="shared" si="5"/>
        <v>0.109</v>
      </c>
      <c r="Y42" s="4">
        <f t="shared" si="6"/>
        <v>5</v>
      </c>
    </row>
    <row r="43" spans="1:25" s="27" customFormat="1" x14ac:dyDescent="0.35">
      <c r="A43" s="27">
        <v>2</v>
      </c>
      <c r="B43" s="42">
        <v>45181</v>
      </c>
      <c r="C43" s="27" t="s">
        <v>4</v>
      </c>
      <c r="D43" s="27">
        <v>3</v>
      </c>
      <c r="E43" s="27" t="s">
        <v>51</v>
      </c>
      <c r="F43" s="27" t="str">
        <f t="shared" si="4"/>
        <v>in</v>
      </c>
      <c r="G43" s="27">
        <f>IFERROR(INDEX('Date Key'!$I$2:$I$19, MATCH(B43,'Date Key'!$B$2:$B$19, 0)), "")</f>
        <v>1</v>
      </c>
      <c r="H43" s="27">
        <v>120</v>
      </c>
      <c r="I43" s="28">
        <v>0</v>
      </c>
      <c r="J43" s="28">
        <v>5.1803885291396852E-2</v>
      </c>
      <c r="K43" s="28">
        <v>1.9049853372434016</v>
      </c>
      <c r="L43" s="28">
        <v>2.8525618682467764</v>
      </c>
      <c r="M43" s="28">
        <v>102.77726001863932</v>
      </c>
      <c r="N43" s="28">
        <v>1.9567892225347985</v>
      </c>
      <c r="O43" s="28"/>
      <c r="P43" s="28">
        <v>7.88</v>
      </c>
      <c r="Q43" s="28">
        <v>113.63636363636364</v>
      </c>
      <c r="R43" s="28">
        <v>31.399999999999984</v>
      </c>
      <c r="S43" s="28">
        <v>1.9522344322344323</v>
      </c>
      <c r="T43" s="27">
        <f t="shared" si="1"/>
        <v>0</v>
      </c>
      <c r="U43" s="27" t="str">
        <f>IFERROR(INDEX('Date Key'!$G$2:$G$19, MATCH(B43,'Date Key'!$B$2:$B$19, 0)), "")</f>
        <v>No</v>
      </c>
      <c r="V43" s="27" t="str">
        <f>IFERROR(INDEX('Date Key'!$D$2:$D$19, MATCH(B43,'Date Key'!$B$2:$B$19, 0)), "")</f>
        <v>Lower</v>
      </c>
      <c r="W43" s="27" t="str">
        <f>IFERROR(INDEX('Date Key'!$H$2:$H$19, MATCH(B43,'Date Key'!$B$2:$B$19, 0)), "")</f>
        <v>No</v>
      </c>
      <c r="X43" s="27">
        <f t="shared" si="5"/>
        <v>0.109</v>
      </c>
      <c r="Y43" s="27">
        <f t="shared" si="6"/>
        <v>5</v>
      </c>
    </row>
    <row r="44" spans="1:25" x14ac:dyDescent="0.35">
      <c r="A44" s="4">
        <v>3</v>
      </c>
      <c r="B44" s="41">
        <v>45195</v>
      </c>
      <c r="C44" s="4" t="s">
        <v>4</v>
      </c>
      <c r="D44" s="4">
        <v>3</v>
      </c>
      <c r="E44" s="4" t="s">
        <v>72</v>
      </c>
      <c r="F44" s="4" t="str">
        <f t="shared" si="4"/>
        <v>in</v>
      </c>
      <c r="G44" s="4">
        <f>IFERROR(INDEX('Date Key'!$I$2:$I$19, MATCH(B44,'Date Key'!$B$2:$B$19, 0)), "")</f>
        <v>1</v>
      </c>
      <c r="H44" s="4">
        <v>120</v>
      </c>
      <c r="I44" s="11">
        <v>0.23748939779474132</v>
      </c>
      <c r="J44" s="11">
        <v>1.942645698427382E-2</v>
      </c>
      <c r="K44" s="11">
        <v>0.65141739980449664</v>
      </c>
      <c r="L44" s="11">
        <v>1.49831532473568</v>
      </c>
      <c r="M44" s="11">
        <v>80.652376514445479</v>
      </c>
      <c r="N44" s="11">
        <v>0.90833325458351177</v>
      </c>
      <c r="O44" s="11"/>
      <c r="P44" s="11">
        <v>7.8</v>
      </c>
      <c r="Q44" s="11">
        <v>123.8738738738739</v>
      </c>
      <c r="R44" s="11">
        <v>19.733333333333341</v>
      </c>
      <c r="S44" s="11">
        <v>0.71291819291819292</v>
      </c>
      <c r="T44" s="4">
        <f t="shared" si="1"/>
        <v>0</v>
      </c>
      <c r="U44" s="4" t="str">
        <f>IFERROR(INDEX('Date Key'!$G$2:$G$19, MATCH(B44,'Date Key'!$B$2:$B$19, 0)), "")</f>
        <v>No</v>
      </c>
      <c r="V44" s="4" t="str">
        <f>IFERROR(INDEX('Date Key'!$D$2:$D$19, MATCH(B44,'Date Key'!$B$2:$B$19, 0)), "")</f>
        <v>Lower</v>
      </c>
      <c r="W44" s="4" t="str">
        <f>IFERROR(INDEX('Date Key'!$H$2:$H$19, MATCH(B44,'Date Key'!$B$2:$B$19, 0)), "")</f>
        <v>No</v>
      </c>
      <c r="X44" s="4">
        <f t="shared" si="5"/>
        <v>0.109</v>
      </c>
      <c r="Y44" s="4">
        <f t="shared" si="6"/>
        <v>5</v>
      </c>
    </row>
    <row r="45" spans="1:25" x14ac:dyDescent="0.35">
      <c r="A45" s="4">
        <v>1</v>
      </c>
      <c r="B45" s="41">
        <v>45175</v>
      </c>
      <c r="C45" s="4" t="s">
        <v>4</v>
      </c>
      <c r="D45" s="4">
        <v>8</v>
      </c>
      <c r="E45" s="4" t="s">
        <v>35</v>
      </c>
      <c r="F45" s="4" t="str">
        <f t="shared" si="4"/>
        <v>in</v>
      </c>
      <c r="G45" s="4">
        <f>IFERROR(INDEX('Date Key'!$I$2:$I$19, MATCH(B45,'Date Key'!$B$2:$B$19, 0)), "")</f>
        <v>1</v>
      </c>
      <c r="H45" s="4">
        <v>150</v>
      </c>
      <c r="I45" s="11">
        <v>0.28166438042981246</v>
      </c>
      <c r="J45" s="11">
        <v>7.7705827937095281E-2</v>
      </c>
      <c r="K45" s="11">
        <v>2.8629521016617789</v>
      </c>
      <c r="L45" s="11">
        <v>3.0398512838387362</v>
      </c>
      <c r="M45" s="11">
        <v>110.25163094128611</v>
      </c>
      <c r="N45" s="11">
        <v>3.2223223100286869</v>
      </c>
      <c r="O45" s="11"/>
      <c r="P45" s="11">
        <v>7.94</v>
      </c>
      <c r="Q45" s="11">
        <v>216.94214876033061</v>
      </c>
      <c r="R45" s="11">
        <v>31.399999999999984</v>
      </c>
      <c r="S45" s="11">
        <v>2.361269841269841</v>
      </c>
      <c r="T45" s="4">
        <f t="shared" si="1"/>
        <v>0</v>
      </c>
      <c r="U45" s="4" t="str">
        <f>IFERROR(INDEX('Date Key'!$G$2:$G$19, MATCH(B45,'Date Key'!$B$2:$B$19, 0)), "")</f>
        <v>No</v>
      </c>
      <c r="V45" s="4" t="str">
        <f>IFERROR(INDEX('Date Key'!$D$2:$D$19, MATCH(B45,'Date Key'!$B$2:$B$19, 0)), "")</f>
        <v>Lower</v>
      </c>
      <c r="W45" s="4" t="str">
        <f>IFERROR(INDEX('Date Key'!$H$2:$H$19, MATCH(B45,'Date Key'!$B$2:$B$19, 0)), "")</f>
        <v>No</v>
      </c>
      <c r="X45" s="4">
        <f t="shared" si="5"/>
        <v>0.109</v>
      </c>
      <c r="Y45" s="4">
        <f t="shared" si="6"/>
        <v>5</v>
      </c>
    </row>
    <row r="46" spans="1:25" x14ac:dyDescent="0.35">
      <c r="A46" s="4">
        <v>2</v>
      </c>
      <c r="B46" s="41">
        <v>45181</v>
      </c>
      <c r="C46" s="4" t="s">
        <v>4</v>
      </c>
      <c r="D46" s="4">
        <v>2</v>
      </c>
      <c r="E46" s="4" t="s">
        <v>50</v>
      </c>
      <c r="F46" s="4" t="str">
        <f t="shared" si="4"/>
        <v>in</v>
      </c>
      <c r="G46" s="4">
        <f>IFERROR(INDEX('Date Key'!$I$2:$I$19, MATCH(B46,'Date Key'!$B$2:$B$19, 0)), "")</f>
        <v>1</v>
      </c>
      <c r="H46" s="4">
        <v>150</v>
      </c>
      <c r="I46" s="11">
        <v>0.15363511659807957</v>
      </c>
      <c r="J46" s="11">
        <v>5.1803885291396852E-2</v>
      </c>
      <c r="K46" s="11">
        <v>2.2662756598240468</v>
      </c>
      <c r="L46" s="11">
        <v>3.299175090042989</v>
      </c>
      <c r="M46" s="11">
        <v>109.05871388630008</v>
      </c>
      <c r="N46" s="11">
        <v>2.4717146617135231</v>
      </c>
      <c r="O46" s="11"/>
      <c r="P46" s="11">
        <v>7.84</v>
      </c>
      <c r="Q46" s="11">
        <v>123.8738738738739</v>
      </c>
      <c r="R46" s="11">
        <v>35.399999999999984</v>
      </c>
      <c r="S46" s="11">
        <v>2.2941147741147745</v>
      </c>
      <c r="T46" s="4">
        <f t="shared" si="1"/>
        <v>0</v>
      </c>
      <c r="U46" s="4" t="str">
        <f>IFERROR(INDEX('Date Key'!$G$2:$G$19, MATCH(B46,'Date Key'!$B$2:$B$19, 0)), "")</f>
        <v>No</v>
      </c>
      <c r="V46" s="4" t="str">
        <f>IFERROR(INDEX('Date Key'!$D$2:$D$19, MATCH(B46,'Date Key'!$B$2:$B$19, 0)), "")</f>
        <v>Lower</v>
      </c>
      <c r="W46" s="4" t="str">
        <f>IFERROR(INDEX('Date Key'!$H$2:$H$19, MATCH(B46,'Date Key'!$B$2:$B$19, 0)), "")</f>
        <v>No</v>
      </c>
      <c r="X46" s="4">
        <f t="shared" si="5"/>
        <v>0.109</v>
      </c>
      <c r="Y46" s="4">
        <f t="shared" si="6"/>
        <v>5</v>
      </c>
    </row>
    <row r="47" spans="1:25" x14ac:dyDescent="0.35">
      <c r="A47" s="4">
        <v>3</v>
      </c>
      <c r="B47" s="41">
        <v>45195</v>
      </c>
      <c r="C47" s="4" t="s">
        <v>4</v>
      </c>
      <c r="D47" s="4">
        <v>4</v>
      </c>
      <c r="E47" s="4" t="s">
        <v>388</v>
      </c>
      <c r="F47" s="4" t="str">
        <f t="shared" si="4"/>
        <v>tank 1</v>
      </c>
      <c r="G47" s="4">
        <f>IFERROR(INDEX('Date Key'!$I$2:$I$19, MATCH(B47,'Date Key'!$B$2:$B$19, 0)), "")</f>
        <v>1</v>
      </c>
      <c r="H47" s="4">
        <v>150</v>
      </c>
      <c r="I47" s="11">
        <v>0.28498727735368956</v>
      </c>
      <c r="J47" s="11">
        <v>2.5901942645698426E-2</v>
      </c>
      <c r="K47" s="11">
        <v>0</v>
      </c>
      <c r="L47" s="11">
        <v>0.9076333217148832</v>
      </c>
      <c r="M47" s="11">
        <v>61.491146318732518</v>
      </c>
      <c r="N47" s="11">
        <v>0.31088921999938801</v>
      </c>
      <c r="O47" s="11"/>
      <c r="P47" s="11">
        <v>6.99</v>
      </c>
      <c r="Q47" s="11">
        <v>143.80530973451326</v>
      </c>
      <c r="R47" s="11">
        <v>26.733333333333313</v>
      </c>
      <c r="S47" s="11">
        <v>0.20009768009768009</v>
      </c>
      <c r="T47" s="4">
        <f t="shared" si="1"/>
        <v>1</v>
      </c>
      <c r="U47" s="4" t="str">
        <f>IFERROR(INDEX('Date Key'!$G$2:$G$19, MATCH(B47,'Date Key'!$B$2:$B$19, 0)), "")</f>
        <v>No</v>
      </c>
      <c r="V47" s="4" t="str">
        <f>IFERROR(INDEX('Date Key'!$D$2:$D$19, MATCH(B47,'Date Key'!$B$2:$B$19, 0)), "")</f>
        <v>Lower</v>
      </c>
      <c r="W47" s="4" t="str">
        <f>IFERROR(INDEX('Date Key'!$H$2:$H$19, MATCH(B47,'Date Key'!$B$2:$B$19, 0)), "")</f>
        <v>No</v>
      </c>
      <c r="X47" s="4">
        <f t="shared" si="5"/>
        <v>0.109</v>
      </c>
      <c r="Y47" s="4">
        <f t="shared" si="6"/>
        <v>5</v>
      </c>
    </row>
    <row r="48" spans="1:25" x14ac:dyDescent="0.35">
      <c r="A48" s="4">
        <v>3</v>
      </c>
      <c r="B48" s="41">
        <v>45195</v>
      </c>
      <c r="C48" s="4" t="s">
        <v>4</v>
      </c>
      <c r="D48" s="4">
        <v>5</v>
      </c>
      <c r="E48" s="4" t="s">
        <v>389</v>
      </c>
      <c r="F48" s="4" t="str">
        <f t="shared" si="4"/>
        <v>tank 1</v>
      </c>
      <c r="G48" s="4">
        <f>IFERROR(INDEX('Date Key'!$I$2:$I$19, MATCH(B48,'Date Key'!$B$2:$B$19, 0)), "")</f>
        <v>1</v>
      </c>
      <c r="H48" s="4">
        <v>180</v>
      </c>
      <c r="I48" s="11">
        <v>0.33248515691263786</v>
      </c>
      <c r="J48" s="11">
        <v>0</v>
      </c>
      <c r="K48" s="11">
        <v>3.2844574780058651E-2</v>
      </c>
      <c r="L48" s="11">
        <v>1.0517021029394678</v>
      </c>
      <c r="M48" s="11">
        <v>68.126747437092263</v>
      </c>
      <c r="N48" s="11">
        <v>0.3653297316926965</v>
      </c>
      <c r="O48" s="11"/>
      <c r="P48" s="11">
        <v>7.02</v>
      </c>
      <c r="Q48" s="11">
        <v>123.8738738738739</v>
      </c>
      <c r="R48" s="11">
        <v>23.733333333333309</v>
      </c>
      <c r="S48" s="11">
        <v>0.22451770451770453</v>
      </c>
      <c r="T48" s="4">
        <f t="shared" si="1"/>
        <v>1</v>
      </c>
      <c r="U48" s="4" t="str">
        <f>IFERROR(INDEX('Date Key'!$G$2:$G$19, MATCH(B48,'Date Key'!$B$2:$B$19, 0)), "")</f>
        <v>No</v>
      </c>
      <c r="V48" s="4" t="str">
        <f>IFERROR(INDEX('Date Key'!$D$2:$D$19, MATCH(B48,'Date Key'!$B$2:$B$19, 0)), "")</f>
        <v>Lower</v>
      </c>
      <c r="W48" s="4" t="str">
        <f>IFERROR(INDEX('Date Key'!$H$2:$H$19, MATCH(B48,'Date Key'!$B$2:$B$19, 0)), "")</f>
        <v>No</v>
      </c>
      <c r="X48" s="4">
        <f t="shared" si="5"/>
        <v>0.109</v>
      </c>
      <c r="Y48" s="4">
        <f t="shared" si="6"/>
        <v>5</v>
      </c>
    </row>
    <row r="49" spans="1:25" x14ac:dyDescent="0.35">
      <c r="A49" s="4">
        <v>3</v>
      </c>
      <c r="B49" s="41">
        <v>45195</v>
      </c>
      <c r="C49" s="4" t="s">
        <v>4</v>
      </c>
      <c r="D49" s="4">
        <v>6</v>
      </c>
      <c r="E49" s="4" t="s">
        <v>73</v>
      </c>
      <c r="F49" s="4" t="str">
        <f t="shared" si="4"/>
        <v>in</v>
      </c>
      <c r="G49" s="4">
        <f>IFERROR(INDEX('Date Key'!$I$2:$I$19, MATCH(B49,'Date Key'!$B$2:$B$19, 0)), "")</f>
        <v>1</v>
      </c>
      <c r="H49" s="4">
        <v>150</v>
      </c>
      <c r="I49" s="11">
        <v>0</v>
      </c>
      <c r="J49" s="11">
        <v>0</v>
      </c>
      <c r="K49" s="11">
        <v>0.61309872922776143</v>
      </c>
      <c r="L49" s="11">
        <v>1.613570349715348</v>
      </c>
      <c r="M49" s="11">
        <v>81.379310344827573</v>
      </c>
      <c r="N49" s="11">
        <v>0.61309872922776143</v>
      </c>
      <c r="O49" s="11"/>
      <c r="P49" s="11">
        <v>7.87</v>
      </c>
      <c r="Q49" s="11">
        <v>133.92857142857144</v>
      </c>
      <c r="R49" s="11">
        <v>20.066666666666638</v>
      </c>
      <c r="S49" s="11">
        <v>0.8044932844932845</v>
      </c>
      <c r="T49" s="4">
        <f t="shared" si="1"/>
        <v>0</v>
      </c>
      <c r="U49" s="4" t="str">
        <f>IFERROR(INDEX('Date Key'!$G$2:$G$19, MATCH(B49,'Date Key'!$B$2:$B$19, 0)), "")</f>
        <v>No</v>
      </c>
      <c r="V49" s="4" t="str">
        <f>IFERROR(INDEX('Date Key'!$D$2:$D$19, MATCH(B49,'Date Key'!$B$2:$B$19, 0)), "")</f>
        <v>Lower</v>
      </c>
      <c r="W49" s="4" t="str">
        <f>IFERROR(INDEX('Date Key'!$H$2:$H$19, MATCH(B49,'Date Key'!$B$2:$B$19, 0)), "")</f>
        <v>No</v>
      </c>
      <c r="X49" s="4">
        <f t="shared" si="5"/>
        <v>0.109</v>
      </c>
      <c r="Y49" s="4">
        <f t="shared" si="6"/>
        <v>5</v>
      </c>
    </row>
    <row r="50" spans="1:25" x14ac:dyDescent="0.35">
      <c r="A50" s="4">
        <v>3</v>
      </c>
      <c r="B50" s="41">
        <v>45195</v>
      </c>
      <c r="C50" s="4" t="s">
        <v>4</v>
      </c>
      <c r="D50" s="4">
        <v>7</v>
      </c>
      <c r="E50" s="4" t="s">
        <v>390</v>
      </c>
      <c r="F50" s="4" t="str">
        <f t="shared" si="4"/>
        <v>tank 1</v>
      </c>
      <c r="G50" s="4">
        <f>IFERROR(INDEX('Date Key'!$I$2:$I$19, MATCH(B50,'Date Key'!$B$2:$B$19, 0)), "")</f>
        <v>1</v>
      </c>
      <c r="H50" s="4">
        <v>60</v>
      </c>
      <c r="I50" s="11">
        <v>0.14249363867684478</v>
      </c>
      <c r="J50" s="11">
        <v>0</v>
      </c>
      <c r="K50" s="11">
        <v>4.9266862170087966E-2</v>
      </c>
      <c r="L50" s="11">
        <v>0.9364470779598002</v>
      </c>
      <c r="M50" s="11">
        <v>49.95340167753961</v>
      </c>
      <c r="N50" s="11">
        <v>0.19176050084693275</v>
      </c>
      <c r="O50" s="11"/>
      <c r="P50" s="11">
        <v>7.02</v>
      </c>
      <c r="Q50" s="11">
        <v>143.80530973451326</v>
      </c>
      <c r="R50" s="11">
        <v>29.399999999999981</v>
      </c>
      <c r="S50" s="11">
        <v>0.19399267399267398</v>
      </c>
      <c r="T50" s="4">
        <f t="shared" si="1"/>
        <v>1</v>
      </c>
      <c r="U50" s="4" t="str">
        <f>IFERROR(INDEX('Date Key'!$G$2:$G$19, MATCH(B50,'Date Key'!$B$2:$B$19, 0)), "")</f>
        <v>No</v>
      </c>
      <c r="V50" s="4" t="str">
        <f>IFERROR(INDEX('Date Key'!$D$2:$D$19, MATCH(B50,'Date Key'!$B$2:$B$19, 0)), "")</f>
        <v>Lower</v>
      </c>
      <c r="W50" s="4" t="str">
        <f>IFERROR(INDEX('Date Key'!$H$2:$H$19, MATCH(B50,'Date Key'!$B$2:$B$19, 0)), "")</f>
        <v>No</v>
      </c>
      <c r="X50" s="4">
        <f t="shared" si="5"/>
        <v>0.109</v>
      </c>
      <c r="Y50" s="4">
        <f t="shared" si="6"/>
        <v>5</v>
      </c>
    </row>
    <row r="51" spans="1:25" x14ac:dyDescent="0.35">
      <c r="A51" s="4">
        <v>3</v>
      </c>
      <c r="B51" s="41">
        <v>45195</v>
      </c>
      <c r="C51" s="4" t="s">
        <v>4</v>
      </c>
      <c r="D51" s="4">
        <v>8</v>
      </c>
      <c r="E51" s="4" t="s">
        <v>391</v>
      </c>
      <c r="F51" s="4" t="str">
        <f t="shared" si="4"/>
        <v>tank 1</v>
      </c>
      <c r="G51" s="4">
        <f>IFERROR(INDEX('Date Key'!$I$2:$I$19, MATCH(B51,'Date Key'!$B$2:$B$19, 0)), "")</f>
        <v>1</v>
      </c>
      <c r="H51" s="4">
        <v>120</v>
      </c>
      <c r="I51" s="11">
        <v>0.3799830364715861</v>
      </c>
      <c r="J51" s="11">
        <v>0</v>
      </c>
      <c r="K51" s="11">
        <v>0</v>
      </c>
      <c r="L51" s="11">
        <v>0.86441268734750776</v>
      </c>
      <c r="M51" s="11">
        <v>55.023299161230192</v>
      </c>
      <c r="N51" s="11">
        <v>0.3799830364715861</v>
      </c>
      <c r="O51" s="11"/>
      <c r="P51" s="11">
        <v>7.04</v>
      </c>
      <c r="Q51" s="11">
        <v>133.92857142857144</v>
      </c>
      <c r="R51" s="11">
        <v>28.399999999999981</v>
      </c>
      <c r="S51" s="11">
        <v>0.2062026862026862</v>
      </c>
      <c r="T51" s="4">
        <f t="shared" si="1"/>
        <v>1</v>
      </c>
      <c r="U51" s="4" t="str">
        <f>IFERROR(INDEX('Date Key'!$G$2:$G$19, MATCH(B51,'Date Key'!$B$2:$B$19, 0)), "")</f>
        <v>No</v>
      </c>
      <c r="V51" s="4" t="str">
        <f>IFERROR(INDEX('Date Key'!$D$2:$D$19, MATCH(B51,'Date Key'!$B$2:$B$19, 0)), "")</f>
        <v>Lower</v>
      </c>
      <c r="W51" s="4" t="str">
        <f>IFERROR(INDEX('Date Key'!$H$2:$H$19, MATCH(B51,'Date Key'!$B$2:$B$19, 0)), "")</f>
        <v>No</v>
      </c>
      <c r="X51" s="4">
        <f t="shared" si="5"/>
        <v>0.109</v>
      </c>
      <c r="Y51" s="4">
        <f t="shared" si="6"/>
        <v>5</v>
      </c>
    </row>
    <row r="52" spans="1:25" x14ac:dyDescent="0.35">
      <c r="A52" s="4">
        <v>1</v>
      </c>
      <c r="B52" s="41">
        <v>45175</v>
      </c>
      <c r="C52" s="4" t="s">
        <v>4</v>
      </c>
      <c r="D52" s="4">
        <v>1</v>
      </c>
      <c r="E52" s="4" t="s">
        <v>28</v>
      </c>
      <c r="F52" s="4" t="str">
        <f t="shared" si="4"/>
        <v>in</v>
      </c>
      <c r="G52" s="4">
        <f>IFERROR(INDEX('Date Key'!$I$2:$I$19, MATCH(B52,'Date Key'!$B$2:$B$19, 0)), "")</f>
        <v>1</v>
      </c>
      <c r="H52" s="4">
        <v>180</v>
      </c>
      <c r="I52" s="11">
        <v>0</v>
      </c>
      <c r="J52" s="11">
        <v>9.0656799259944479E-2</v>
      </c>
      <c r="K52" s="11">
        <v>3.4760508308895401</v>
      </c>
      <c r="L52" s="11">
        <v>3.7457883118392008</v>
      </c>
      <c r="M52" s="11">
        <v>117.44641192917055</v>
      </c>
      <c r="N52" s="11">
        <v>3.5667076301494847</v>
      </c>
      <c r="O52" s="11"/>
      <c r="P52" s="11">
        <v>8.1300000000000008</v>
      </c>
      <c r="Q52" s="11">
        <v>133.92857142857144</v>
      </c>
      <c r="R52" s="11">
        <v>36.066666666666656</v>
      </c>
      <c r="S52" s="11">
        <v>2.6421001221001221</v>
      </c>
      <c r="T52" s="4">
        <f t="shared" si="1"/>
        <v>0</v>
      </c>
      <c r="U52" s="4" t="str">
        <f>IFERROR(INDEX('Date Key'!$G$2:$G$19, MATCH(B52,'Date Key'!$B$2:$B$19, 0)), "")</f>
        <v>No</v>
      </c>
      <c r="V52" s="4" t="str">
        <f>IFERROR(INDEX('Date Key'!$D$2:$D$19, MATCH(B52,'Date Key'!$B$2:$B$19, 0)), "")</f>
        <v>Lower</v>
      </c>
      <c r="W52" s="4" t="str">
        <f>IFERROR(INDEX('Date Key'!$H$2:$H$19, MATCH(B52,'Date Key'!$B$2:$B$19, 0)), "")</f>
        <v>No</v>
      </c>
      <c r="X52" s="4">
        <f t="shared" si="5"/>
        <v>0.109</v>
      </c>
      <c r="Y52" s="4">
        <f t="shared" si="6"/>
        <v>5</v>
      </c>
    </row>
    <row r="53" spans="1:25" x14ac:dyDescent="0.35">
      <c r="A53" s="4">
        <v>3</v>
      </c>
      <c r="B53" s="41">
        <v>45195</v>
      </c>
      <c r="C53" s="4" t="s">
        <v>4</v>
      </c>
      <c r="D53" s="4">
        <v>10</v>
      </c>
      <c r="E53" s="4" t="s">
        <v>392</v>
      </c>
      <c r="F53" s="4" t="str">
        <f t="shared" si="4"/>
        <v>tank 2</v>
      </c>
      <c r="G53" s="4">
        <f>IFERROR(INDEX('Date Key'!$I$2:$I$19, MATCH(B53,'Date Key'!$B$2:$B$19, 0)), "")</f>
        <v>1</v>
      </c>
      <c r="H53" s="4">
        <v>120</v>
      </c>
      <c r="I53" s="11">
        <v>0.26123833757421538</v>
      </c>
      <c r="J53" s="11">
        <v>5.1803885291396852E-2</v>
      </c>
      <c r="K53" s="11">
        <v>5.4740957966764418E-2</v>
      </c>
      <c r="L53" s="11">
        <v>1.4118740560009293</v>
      </c>
      <c r="M53" s="11">
        <v>45.890027958993478</v>
      </c>
      <c r="N53" s="11">
        <v>0.36778318083237665</v>
      </c>
      <c r="O53" s="11"/>
      <c r="P53" s="11">
        <v>6.81</v>
      </c>
      <c r="Q53" s="11">
        <v>172.41379310344831</v>
      </c>
      <c r="R53" s="11">
        <v>62.066666666666656</v>
      </c>
      <c r="S53" s="11">
        <v>0.84112332112332122</v>
      </c>
      <c r="T53" s="4">
        <f t="shared" si="1"/>
        <v>2</v>
      </c>
      <c r="U53" s="4" t="str">
        <f>IFERROR(INDEX('Date Key'!$G$2:$G$19, MATCH(B53,'Date Key'!$B$2:$B$19, 0)), "")</f>
        <v>No</v>
      </c>
      <c r="V53" s="4" t="str">
        <f>IFERROR(INDEX('Date Key'!$D$2:$D$19, MATCH(B53,'Date Key'!$B$2:$B$19, 0)), "")</f>
        <v>Lower</v>
      </c>
      <c r="W53" s="4" t="str">
        <f>IFERROR(INDEX('Date Key'!$H$2:$H$19, MATCH(B53,'Date Key'!$B$2:$B$19, 0)), "")</f>
        <v>No</v>
      </c>
      <c r="X53" s="4">
        <f t="shared" si="5"/>
        <v>0.109</v>
      </c>
      <c r="Y53" s="4">
        <f t="shared" si="6"/>
        <v>5</v>
      </c>
    </row>
    <row r="54" spans="1:25" x14ac:dyDescent="0.35">
      <c r="A54" s="4">
        <v>3</v>
      </c>
      <c r="B54" s="41">
        <v>45195</v>
      </c>
      <c r="C54" s="4" t="s">
        <v>4</v>
      </c>
      <c r="D54" s="4">
        <v>11</v>
      </c>
      <c r="E54" s="4" t="s">
        <v>393</v>
      </c>
      <c r="F54" s="4" t="str">
        <f t="shared" si="4"/>
        <v>tank 1</v>
      </c>
      <c r="G54" s="4">
        <f>IFERROR(INDEX('Date Key'!$I$2:$I$19, MATCH(B54,'Date Key'!$B$2:$B$19, 0)), "")</f>
        <v>1</v>
      </c>
      <c r="H54" s="4">
        <v>0</v>
      </c>
      <c r="I54" s="11">
        <v>0.26123833757421538</v>
      </c>
      <c r="J54" s="11">
        <v>0</v>
      </c>
      <c r="K54" s="11">
        <v>0</v>
      </c>
      <c r="L54" s="11">
        <v>0.9364470779598002</v>
      </c>
      <c r="M54" s="11">
        <v>54.501397949673809</v>
      </c>
      <c r="N54" s="11">
        <v>0.26123833757421538</v>
      </c>
      <c r="O54" s="11"/>
      <c r="P54" s="11">
        <v>7.17</v>
      </c>
      <c r="Q54" s="11">
        <v>133.92857142857144</v>
      </c>
      <c r="R54" s="11">
        <v>21.733333333333309</v>
      </c>
      <c r="S54" s="11">
        <v>0.29777777777777786</v>
      </c>
      <c r="T54" s="4">
        <f t="shared" si="1"/>
        <v>1</v>
      </c>
      <c r="U54" s="4" t="str">
        <f>IFERROR(INDEX('Date Key'!$G$2:$G$19, MATCH(B54,'Date Key'!$B$2:$B$19, 0)), "")</f>
        <v>No</v>
      </c>
      <c r="V54" s="4" t="str">
        <f>IFERROR(INDEX('Date Key'!$D$2:$D$19, MATCH(B54,'Date Key'!$B$2:$B$19, 0)), "")</f>
        <v>Lower</v>
      </c>
      <c r="W54" s="4" t="str">
        <f>IFERROR(INDEX('Date Key'!$H$2:$H$19, MATCH(B54,'Date Key'!$B$2:$B$19, 0)), "")</f>
        <v>No</v>
      </c>
      <c r="X54" s="4">
        <f t="shared" si="5"/>
        <v>0.109</v>
      </c>
      <c r="Y54" s="4">
        <f t="shared" si="6"/>
        <v>5</v>
      </c>
    </row>
    <row r="55" spans="1:25" x14ac:dyDescent="0.35">
      <c r="A55" s="4">
        <v>2</v>
      </c>
      <c r="B55" s="41">
        <v>45181</v>
      </c>
      <c r="C55" s="4" t="s">
        <v>4</v>
      </c>
      <c r="D55" s="4">
        <v>1</v>
      </c>
      <c r="E55" s="4" t="s">
        <v>49</v>
      </c>
      <c r="F55" s="4" t="str">
        <f t="shared" si="4"/>
        <v>in</v>
      </c>
      <c r="G55" s="4">
        <f>IFERROR(INDEX('Date Key'!$I$2:$I$19, MATCH(B55,'Date Key'!$B$2:$B$19, 0)), "")</f>
        <v>1</v>
      </c>
      <c r="H55" s="4">
        <v>180</v>
      </c>
      <c r="I55" s="11">
        <v>0.99862825788751708</v>
      </c>
      <c r="J55" s="11">
        <v>4.5328399629972239E-2</v>
      </c>
      <c r="K55" s="11">
        <v>2.4961876832844574</v>
      </c>
      <c r="L55" s="11">
        <v>3.457650749390031</v>
      </c>
      <c r="M55" s="11">
        <v>110.28890959925441</v>
      </c>
      <c r="N55" s="11">
        <v>3.5401443408019464</v>
      </c>
      <c r="O55" s="11"/>
      <c r="P55" s="11">
        <v>7.85</v>
      </c>
      <c r="Q55" s="11">
        <v>113.63636363636364</v>
      </c>
      <c r="R55" s="11">
        <v>38.066666666666656</v>
      </c>
      <c r="S55" s="11">
        <v>2.5016849816849813</v>
      </c>
      <c r="T55" s="4">
        <f t="shared" si="1"/>
        <v>0</v>
      </c>
      <c r="U55" s="4" t="str">
        <f>IFERROR(INDEX('Date Key'!$G$2:$G$19, MATCH(B55,'Date Key'!$B$2:$B$19, 0)), "")</f>
        <v>No</v>
      </c>
      <c r="V55" s="4" t="str">
        <f>IFERROR(INDEX('Date Key'!$D$2:$D$19, MATCH(B55,'Date Key'!$B$2:$B$19, 0)), "")</f>
        <v>Lower</v>
      </c>
      <c r="W55" s="4" t="str">
        <f>IFERROR(INDEX('Date Key'!$H$2:$H$19, MATCH(B55,'Date Key'!$B$2:$B$19, 0)), "")</f>
        <v>No</v>
      </c>
      <c r="X55" s="4">
        <f t="shared" si="5"/>
        <v>0.109</v>
      </c>
      <c r="Y55" s="4">
        <f t="shared" si="6"/>
        <v>5</v>
      </c>
    </row>
    <row r="56" spans="1:25" x14ac:dyDescent="0.35">
      <c r="A56" s="4">
        <v>3</v>
      </c>
      <c r="B56" s="41">
        <v>45195</v>
      </c>
      <c r="C56" s="4" t="s">
        <v>4</v>
      </c>
      <c r="D56" s="4">
        <v>13</v>
      </c>
      <c r="E56" s="4" t="s">
        <v>76</v>
      </c>
      <c r="F56" s="4" t="str">
        <f t="shared" si="4"/>
        <v>in</v>
      </c>
      <c r="G56" s="4">
        <f>IFERROR(INDEX('Date Key'!$I$2:$I$19, MATCH(B56,'Date Key'!$B$2:$B$19, 0)), "")</f>
        <v>1</v>
      </c>
      <c r="H56" s="4">
        <v>180</v>
      </c>
      <c r="I56" s="11">
        <v>0.14249363867684478</v>
      </c>
      <c r="J56" s="11">
        <v>1.942645698427382E-2</v>
      </c>
      <c r="K56" s="11">
        <v>0.66783968719452591</v>
      </c>
      <c r="L56" s="11">
        <v>1.5415359591030557</v>
      </c>
      <c r="M56" s="11">
        <v>83.392357875116488</v>
      </c>
      <c r="N56" s="11">
        <v>0.82975978285564445</v>
      </c>
      <c r="O56" s="11"/>
      <c r="P56" s="11">
        <v>7.84</v>
      </c>
      <c r="Q56" s="11">
        <v>123.8738738738739</v>
      </c>
      <c r="R56" s="11">
        <v>19.400000000000009</v>
      </c>
      <c r="S56" s="11">
        <v>0.74954822954822953</v>
      </c>
      <c r="T56" s="4">
        <f t="shared" si="1"/>
        <v>0</v>
      </c>
      <c r="U56" s="4" t="str">
        <f>IFERROR(INDEX('Date Key'!$G$2:$G$19, MATCH(B56,'Date Key'!$B$2:$B$19, 0)), "")</f>
        <v>No</v>
      </c>
      <c r="V56" s="4" t="str">
        <f>IFERROR(INDEX('Date Key'!$D$2:$D$19, MATCH(B56,'Date Key'!$B$2:$B$19, 0)), "")</f>
        <v>Lower</v>
      </c>
      <c r="W56" s="4" t="str">
        <f>IFERROR(INDEX('Date Key'!$H$2:$H$19, MATCH(B56,'Date Key'!$B$2:$B$19, 0)), "")</f>
        <v>No</v>
      </c>
      <c r="X56" s="4">
        <f t="shared" si="5"/>
        <v>0.109</v>
      </c>
      <c r="Y56" s="4">
        <f t="shared" si="6"/>
        <v>5</v>
      </c>
    </row>
    <row r="57" spans="1:25" x14ac:dyDescent="0.35">
      <c r="A57" s="4">
        <v>3</v>
      </c>
      <c r="B57" s="41">
        <v>45195</v>
      </c>
      <c r="C57" s="4" t="s">
        <v>4</v>
      </c>
      <c r="D57" s="4">
        <v>14</v>
      </c>
      <c r="E57" s="4" t="s">
        <v>394</v>
      </c>
      <c r="F57" s="4" t="str">
        <f t="shared" ref="F57:F66" si="7">MID(E57, SEARCH(" ", E57) + 1, LEN(E57))</f>
        <v>tank 2</v>
      </c>
      <c r="G57" s="4">
        <f>IFERROR(INDEX('Date Key'!$I$2:$I$19, MATCH(B57,'Date Key'!$B$2:$B$19, 0)), "")</f>
        <v>1</v>
      </c>
      <c r="H57" s="4">
        <v>0</v>
      </c>
      <c r="I57" s="11">
        <v>4.7497879558948262E-2</v>
      </c>
      <c r="J57" s="11">
        <v>2.5901942645698426E-2</v>
      </c>
      <c r="K57" s="11">
        <v>2.1896383186705767E-2</v>
      </c>
      <c r="L57" s="11">
        <v>1.4695015684907635</v>
      </c>
      <c r="M57" s="11">
        <v>3.9328984156570361</v>
      </c>
      <c r="N57" s="11">
        <v>9.5296205391352459E-2</v>
      </c>
      <c r="O57" s="11"/>
      <c r="P57" s="11">
        <v>6.83</v>
      </c>
      <c r="Q57" s="11">
        <v>199.57983193277309</v>
      </c>
      <c r="R57" s="11">
        <v>79.73333333333332</v>
      </c>
      <c r="S57" s="11">
        <v>0.8044932844932845</v>
      </c>
      <c r="T57" s="4">
        <f t="shared" si="1"/>
        <v>2</v>
      </c>
      <c r="U57" s="4" t="str">
        <f>IFERROR(INDEX('Date Key'!$G$2:$G$19, MATCH(B57,'Date Key'!$B$2:$B$19, 0)), "")</f>
        <v>No</v>
      </c>
      <c r="V57" s="4" t="str">
        <f>IFERROR(INDEX('Date Key'!$D$2:$D$19, MATCH(B57,'Date Key'!$B$2:$B$19, 0)), "")</f>
        <v>Lower</v>
      </c>
      <c r="W57" s="4" t="str">
        <f>IFERROR(INDEX('Date Key'!$H$2:$H$19, MATCH(B57,'Date Key'!$B$2:$B$19, 0)), "")</f>
        <v>No</v>
      </c>
      <c r="X57" s="4">
        <f t="shared" ref="X57:X66" si="8">IFERROR(INDEX($AB$8:$AB$10, MATCH(C57, $AA$8:$AA$10, 0)), "")</f>
        <v>0.109</v>
      </c>
      <c r="Y57" s="4">
        <f t="shared" ref="Y57:Y66" si="9">IFERROR(INDEX($AC$8:$AC$10, MATCH(C57, $AA$8:$AA$10, 0)), "")</f>
        <v>5</v>
      </c>
    </row>
    <row r="58" spans="1:25" x14ac:dyDescent="0.35">
      <c r="A58" s="4">
        <v>3</v>
      </c>
      <c r="B58" s="41">
        <v>45195</v>
      </c>
      <c r="C58" s="4" t="s">
        <v>4</v>
      </c>
      <c r="D58" s="4">
        <v>15</v>
      </c>
      <c r="E58" s="4" t="s">
        <v>395</v>
      </c>
      <c r="F58" s="4" t="str">
        <f t="shared" si="7"/>
        <v>tank 1</v>
      </c>
      <c r="G58" s="4">
        <f>IFERROR(INDEX('Date Key'!$I$2:$I$19, MATCH(B58,'Date Key'!$B$2:$B$19, 0)), "")</f>
        <v>1</v>
      </c>
      <c r="H58" s="4">
        <v>90</v>
      </c>
      <c r="I58" s="11">
        <v>9.4995759117896525E-2</v>
      </c>
      <c r="J58" s="11">
        <v>0</v>
      </c>
      <c r="K58" s="11">
        <v>2.1896383186705767E-2</v>
      </c>
      <c r="L58" s="11">
        <v>0.97966771232717553</v>
      </c>
      <c r="M58" s="11">
        <v>51.239515377446409</v>
      </c>
      <c r="N58" s="11">
        <v>0.11689214230460229</v>
      </c>
      <c r="O58" s="11"/>
      <c r="P58" s="11">
        <v>6.93</v>
      </c>
      <c r="Q58" s="11">
        <v>133.92857142857144</v>
      </c>
      <c r="R58" s="11">
        <v>27.066666666666645</v>
      </c>
      <c r="S58" s="11">
        <v>0.18178266178266175</v>
      </c>
      <c r="T58" s="4">
        <f t="shared" si="1"/>
        <v>1</v>
      </c>
      <c r="U58" s="4" t="str">
        <f>IFERROR(INDEX('Date Key'!$G$2:$G$19, MATCH(B58,'Date Key'!$B$2:$B$19, 0)), "")</f>
        <v>No</v>
      </c>
      <c r="V58" s="4" t="str">
        <f>IFERROR(INDEX('Date Key'!$D$2:$D$19, MATCH(B58,'Date Key'!$B$2:$B$19, 0)), "")</f>
        <v>Lower</v>
      </c>
      <c r="W58" s="4" t="str">
        <f>IFERROR(INDEX('Date Key'!$H$2:$H$19, MATCH(B58,'Date Key'!$B$2:$B$19, 0)), "")</f>
        <v>No</v>
      </c>
      <c r="X58" s="4">
        <f t="shared" si="8"/>
        <v>0.109</v>
      </c>
      <c r="Y58" s="4">
        <f t="shared" si="9"/>
        <v>5</v>
      </c>
    </row>
    <row r="59" spans="1:25" x14ac:dyDescent="0.35">
      <c r="A59" s="4">
        <v>3</v>
      </c>
      <c r="B59" s="41">
        <v>45195</v>
      </c>
      <c r="C59" s="4" t="s">
        <v>4</v>
      </c>
      <c r="D59" s="4">
        <v>16</v>
      </c>
      <c r="E59" s="4" t="s">
        <v>396</v>
      </c>
      <c r="F59" s="4" t="str">
        <f t="shared" si="7"/>
        <v>tank 1</v>
      </c>
      <c r="G59" s="4">
        <f>IFERROR(INDEX('Date Key'!$I$2:$I$19, MATCH(B59,'Date Key'!$B$2:$B$19, 0)), "")</f>
        <v>1</v>
      </c>
      <c r="H59" s="4">
        <v>30</v>
      </c>
      <c r="I59" s="11">
        <v>0.28498727735368956</v>
      </c>
      <c r="J59" s="11">
        <v>0</v>
      </c>
      <c r="K59" s="11">
        <v>0</v>
      </c>
      <c r="L59" s="11">
        <v>0.86441268734750776</v>
      </c>
      <c r="M59" s="11">
        <v>47.753960857409126</v>
      </c>
      <c r="N59" s="11">
        <v>0.28498727735368956</v>
      </c>
      <c r="O59" s="11"/>
      <c r="P59" s="11">
        <v>6.97</v>
      </c>
      <c r="Q59" s="11">
        <v>133.92857142857144</v>
      </c>
      <c r="R59" s="11">
        <v>29.733333333333313</v>
      </c>
      <c r="S59" s="11">
        <v>0.15736263736263739</v>
      </c>
      <c r="T59" s="4">
        <f t="shared" si="1"/>
        <v>1</v>
      </c>
      <c r="U59" s="4" t="str">
        <f>IFERROR(INDEX('Date Key'!$G$2:$G$19, MATCH(B59,'Date Key'!$B$2:$B$19, 0)), "")</f>
        <v>No</v>
      </c>
      <c r="V59" s="4" t="str">
        <f>IFERROR(INDEX('Date Key'!$D$2:$D$19, MATCH(B59,'Date Key'!$B$2:$B$19, 0)), "")</f>
        <v>Lower</v>
      </c>
      <c r="W59" s="4" t="str">
        <f>IFERROR(INDEX('Date Key'!$H$2:$H$19, MATCH(B59,'Date Key'!$B$2:$B$19, 0)), "")</f>
        <v>No</v>
      </c>
      <c r="X59" s="4">
        <f t="shared" si="8"/>
        <v>0.109</v>
      </c>
      <c r="Y59" s="4">
        <f t="shared" si="9"/>
        <v>5</v>
      </c>
    </row>
    <row r="60" spans="1:25" x14ac:dyDescent="0.35">
      <c r="A60" s="4">
        <v>3</v>
      </c>
      <c r="B60" s="41">
        <v>45195</v>
      </c>
      <c r="C60" s="4" t="s">
        <v>4</v>
      </c>
      <c r="D60" s="4">
        <v>17</v>
      </c>
      <c r="E60" s="4" t="s">
        <v>397</v>
      </c>
      <c r="F60" s="4" t="str">
        <f t="shared" si="7"/>
        <v>tank 2</v>
      </c>
      <c r="G60" s="4">
        <f>IFERROR(INDEX('Date Key'!$I$2:$I$19, MATCH(B60,'Date Key'!$B$2:$B$19, 0)), "")</f>
        <v>1</v>
      </c>
      <c r="H60" s="4">
        <v>60</v>
      </c>
      <c r="I60" s="11">
        <v>0.21374045801526714</v>
      </c>
      <c r="J60" s="11">
        <v>0</v>
      </c>
      <c r="K60" s="11">
        <v>0</v>
      </c>
      <c r="L60" s="11">
        <v>1.4118740560009293</v>
      </c>
      <c r="M60" s="11">
        <v>3.9515377446411928</v>
      </c>
      <c r="N60" s="11">
        <v>0.21374045801526714</v>
      </c>
      <c r="O60" s="11"/>
      <c r="P60" s="11">
        <v>6.76</v>
      </c>
      <c r="Q60" s="11">
        <v>216.94214876033061</v>
      </c>
      <c r="R60" s="11">
        <v>90.399999999999991</v>
      </c>
      <c r="S60" s="11">
        <v>0.8838583638583638</v>
      </c>
      <c r="T60" s="4">
        <f t="shared" si="1"/>
        <v>2</v>
      </c>
      <c r="U60" s="4" t="str">
        <f>IFERROR(INDEX('Date Key'!$G$2:$G$19, MATCH(B60,'Date Key'!$B$2:$B$19, 0)), "")</f>
        <v>No</v>
      </c>
      <c r="V60" s="4" t="str">
        <f>IFERROR(INDEX('Date Key'!$D$2:$D$19, MATCH(B60,'Date Key'!$B$2:$B$19, 0)), "")</f>
        <v>Lower</v>
      </c>
      <c r="W60" s="4" t="str">
        <f>IFERROR(INDEX('Date Key'!$H$2:$H$19, MATCH(B60,'Date Key'!$B$2:$B$19, 0)), "")</f>
        <v>No</v>
      </c>
      <c r="X60" s="4">
        <f t="shared" si="8"/>
        <v>0.109</v>
      </c>
      <c r="Y60" s="4">
        <f t="shared" si="9"/>
        <v>5</v>
      </c>
    </row>
    <row r="61" spans="1:25" x14ac:dyDescent="0.35">
      <c r="A61" s="4">
        <v>3</v>
      </c>
      <c r="B61" s="41">
        <v>45195</v>
      </c>
      <c r="C61" s="4" t="s">
        <v>4</v>
      </c>
      <c r="D61" s="4">
        <v>18</v>
      </c>
      <c r="E61" s="4" t="s">
        <v>398</v>
      </c>
      <c r="F61" s="4" t="str">
        <f t="shared" si="7"/>
        <v>tank 2</v>
      </c>
      <c r="G61" s="4">
        <f>IFERROR(INDEX('Date Key'!$I$2:$I$19, MATCH(B61,'Date Key'!$B$2:$B$19, 0)), "")</f>
        <v>1</v>
      </c>
      <c r="H61" s="4">
        <v>30</v>
      </c>
      <c r="I61" s="11">
        <v>0</v>
      </c>
      <c r="J61" s="11">
        <v>1.2950971322849213E-2</v>
      </c>
      <c r="K61" s="11">
        <v>2.7370478983382209E-2</v>
      </c>
      <c r="L61" s="11">
        <v>1.6856047403276406</v>
      </c>
      <c r="M61" s="11">
        <v>0.950605778191985</v>
      </c>
      <c r="N61" s="11">
        <v>4.0321450306231424E-2</v>
      </c>
      <c r="O61" s="11"/>
      <c r="P61" s="11">
        <v>6.8</v>
      </c>
      <c r="Q61" s="11">
        <v>216.94214876033061</v>
      </c>
      <c r="R61" s="11">
        <v>90.733333333333334</v>
      </c>
      <c r="S61" s="11">
        <v>0.89606837606837597</v>
      </c>
      <c r="T61" s="4">
        <f t="shared" si="1"/>
        <v>2</v>
      </c>
      <c r="U61" s="4" t="str">
        <f>IFERROR(INDEX('Date Key'!$G$2:$G$19, MATCH(B61,'Date Key'!$B$2:$B$19, 0)), "")</f>
        <v>No</v>
      </c>
      <c r="V61" s="4" t="str">
        <f>IFERROR(INDEX('Date Key'!$D$2:$D$19, MATCH(B61,'Date Key'!$B$2:$B$19, 0)), "")</f>
        <v>Lower</v>
      </c>
      <c r="W61" s="4" t="str">
        <f>IFERROR(INDEX('Date Key'!$H$2:$H$19, MATCH(B61,'Date Key'!$B$2:$B$19, 0)), "")</f>
        <v>No</v>
      </c>
      <c r="X61" s="4">
        <f t="shared" si="8"/>
        <v>0.109</v>
      </c>
      <c r="Y61" s="4">
        <f t="shared" si="9"/>
        <v>5</v>
      </c>
    </row>
    <row r="62" spans="1:25" x14ac:dyDescent="0.35">
      <c r="A62" s="4">
        <v>3</v>
      </c>
      <c r="B62" s="41">
        <v>45195</v>
      </c>
      <c r="C62" s="4" t="s">
        <v>4</v>
      </c>
      <c r="D62" s="4">
        <v>19</v>
      </c>
      <c r="E62" s="4" t="s">
        <v>399</v>
      </c>
      <c r="F62" s="4" t="str">
        <f t="shared" si="7"/>
        <v>tank 2</v>
      </c>
      <c r="G62" s="4">
        <f>IFERROR(INDEX('Date Key'!$I$2:$I$19, MATCH(B62,'Date Key'!$B$2:$B$19, 0)), "")</f>
        <v>1</v>
      </c>
      <c r="H62" s="4">
        <v>180</v>
      </c>
      <c r="I62" s="11">
        <v>0.18999151823579305</v>
      </c>
      <c r="J62" s="11">
        <v>5.1803885291396852E-2</v>
      </c>
      <c r="K62" s="11">
        <v>0</v>
      </c>
      <c r="L62" s="11">
        <v>1.2101777622865111</v>
      </c>
      <c r="M62" s="11">
        <v>61.52842497670084</v>
      </c>
      <c r="N62" s="11">
        <v>0.24179540352718989</v>
      </c>
      <c r="O62" s="11"/>
      <c r="P62" s="11">
        <v>6.88</v>
      </c>
      <c r="Q62" s="11">
        <v>133.92857142857144</v>
      </c>
      <c r="R62" s="11">
        <v>40.066666666666656</v>
      </c>
      <c r="S62" s="11">
        <v>0.31609279609279606</v>
      </c>
      <c r="T62" s="4">
        <f t="shared" si="1"/>
        <v>2</v>
      </c>
      <c r="U62" s="4" t="str">
        <f>IFERROR(INDEX('Date Key'!$G$2:$G$19, MATCH(B62,'Date Key'!$B$2:$B$19, 0)), "")</f>
        <v>No</v>
      </c>
      <c r="V62" s="4" t="str">
        <f>IFERROR(INDEX('Date Key'!$D$2:$D$19, MATCH(B62,'Date Key'!$B$2:$B$19, 0)), "")</f>
        <v>Lower</v>
      </c>
      <c r="W62" s="4" t="str">
        <f>IFERROR(INDEX('Date Key'!$H$2:$H$19, MATCH(B62,'Date Key'!$B$2:$B$19, 0)), "")</f>
        <v>No</v>
      </c>
      <c r="X62" s="4">
        <f t="shared" si="8"/>
        <v>0.109</v>
      </c>
      <c r="Y62" s="4">
        <f t="shared" si="9"/>
        <v>5</v>
      </c>
    </row>
    <row r="63" spans="1:25" x14ac:dyDescent="0.35">
      <c r="A63" s="4">
        <v>3</v>
      </c>
      <c r="B63" s="41">
        <v>45195</v>
      </c>
      <c r="C63" s="4" t="s">
        <v>4</v>
      </c>
      <c r="D63" s="4">
        <v>20</v>
      </c>
      <c r="E63" s="4" t="s">
        <v>400</v>
      </c>
      <c r="F63" s="4" t="str">
        <f t="shared" si="7"/>
        <v>tank 2</v>
      </c>
      <c r="G63" s="4">
        <f>IFERROR(INDEX('Date Key'!$I$2:$I$19, MATCH(B63,'Date Key'!$B$2:$B$19, 0)), "")</f>
        <v>1</v>
      </c>
      <c r="H63" s="4">
        <v>90</v>
      </c>
      <c r="I63" s="11">
        <v>0.11874469889737066</v>
      </c>
      <c r="J63" s="11">
        <v>3.2377428307123035E-2</v>
      </c>
      <c r="K63" s="11">
        <v>3.8318670576735089E-2</v>
      </c>
      <c r="L63" s="11">
        <v>1.4695015684907635</v>
      </c>
      <c r="M63" s="11">
        <v>17.054986020503261</v>
      </c>
      <c r="N63" s="11">
        <v>0.1894407977812288</v>
      </c>
      <c r="O63" s="11"/>
      <c r="P63" s="11">
        <v>6.76</v>
      </c>
      <c r="Q63" s="11">
        <v>199.57983193277309</v>
      </c>
      <c r="R63" s="11">
        <v>79.399999999999991</v>
      </c>
      <c r="S63" s="11">
        <v>0.87164835164835175</v>
      </c>
      <c r="T63" s="4">
        <f t="shared" si="1"/>
        <v>2</v>
      </c>
      <c r="U63" s="4" t="str">
        <f>IFERROR(INDEX('Date Key'!$G$2:$G$19, MATCH(B63,'Date Key'!$B$2:$B$19, 0)), "")</f>
        <v>No</v>
      </c>
      <c r="V63" s="4" t="str">
        <f>IFERROR(INDEX('Date Key'!$D$2:$D$19, MATCH(B63,'Date Key'!$B$2:$B$19, 0)), "")</f>
        <v>Lower</v>
      </c>
      <c r="W63" s="4" t="str">
        <f>IFERROR(INDEX('Date Key'!$H$2:$H$19, MATCH(B63,'Date Key'!$B$2:$B$19, 0)), "")</f>
        <v>No</v>
      </c>
      <c r="X63" s="4">
        <f t="shared" si="8"/>
        <v>0.109</v>
      </c>
      <c r="Y63" s="4">
        <f t="shared" si="9"/>
        <v>5</v>
      </c>
    </row>
    <row r="64" spans="1:25" s="27" customFormat="1" x14ac:dyDescent="0.35">
      <c r="A64" s="27">
        <v>3</v>
      </c>
      <c r="B64" s="42">
        <v>45195</v>
      </c>
      <c r="C64" s="27" t="s">
        <v>4</v>
      </c>
      <c r="D64" s="27">
        <v>21</v>
      </c>
      <c r="E64" s="27" t="s">
        <v>401</v>
      </c>
      <c r="F64" s="27" t="str">
        <f t="shared" si="7"/>
        <v>tank 2</v>
      </c>
      <c r="G64" s="27">
        <f>IFERROR(INDEX('Date Key'!$I$2:$I$19, MATCH(B64,'Date Key'!$B$2:$B$19, 0)), "")</f>
        <v>1</v>
      </c>
      <c r="H64" s="27">
        <v>150</v>
      </c>
      <c r="I64" s="28">
        <v>4.7497879558948262E-2</v>
      </c>
      <c r="J64" s="28">
        <v>3.8852913968547641E-2</v>
      </c>
      <c r="K64" s="28">
        <v>0</v>
      </c>
      <c r="L64" s="28">
        <v>1.368653421633554</v>
      </c>
      <c r="M64" s="28">
        <v>56.682199440820128</v>
      </c>
      <c r="N64" s="28">
        <v>8.6350793527495903E-2</v>
      </c>
      <c r="O64" s="28"/>
      <c r="P64" s="28">
        <v>6.84</v>
      </c>
      <c r="Q64" s="28">
        <v>153.50877192982455</v>
      </c>
      <c r="R64" s="28">
        <v>48.4</v>
      </c>
      <c r="S64" s="28">
        <v>0.73123321123321117</v>
      </c>
      <c r="T64" s="27">
        <f t="shared" si="1"/>
        <v>2</v>
      </c>
      <c r="U64" s="27" t="str">
        <f>IFERROR(INDEX('Date Key'!$G$2:$G$19, MATCH(B64,'Date Key'!$B$2:$B$19, 0)), "")</f>
        <v>No</v>
      </c>
      <c r="V64" s="27" t="str">
        <f>IFERROR(INDEX('Date Key'!$D$2:$D$19, MATCH(B64,'Date Key'!$B$2:$B$19, 0)), "")</f>
        <v>Lower</v>
      </c>
      <c r="W64" s="27" t="str">
        <f>IFERROR(INDEX('Date Key'!$H$2:$H$19, MATCH(B64,'Date Key'!$B$2:$B$19, 0)), "")</f>
        <v>No</v>
      </c>
      <c r="X64" s="27">
        <f t="shared" si="8"/>
        <v>0.109</v>
      </c>
      <c r="Y64" s="27">
        <f t="shared" si="9"/>
        <v>5</v>
      </c>
    </row>
    <row r="65" spans="1:25" x14ac:dyDescent="0.35">
      <c r="A65" s="4">
        <v>4</v>
      </c>
      <c r="B65" s="41">
        <v>45217</v>
      </c>
      <c r="C65" s="4" t="s">
        <v>6</v>
      </c>
      <c r="D65" s="4">
        <v>1</v>
      </c>
      <c r="E65" s="4" t="s">
        <v>77</v>
      </c>
      <c r="F65" s="4" t="str">
        <f t="shared" si="7"/>
        <v>in</v>
      </c>
      <c r="G65" s="4">
        <f>IFERROR(INDEX('Date Key'!$I$2:$I$19, MATCH(B65,'Date Key'!$B$2:$B$19, 0)), "")</f>
        <v>2</v>
      </c>
      <c r="H65" s="4">
        <v>90</v>
      </c>
      <c r="I65" s="11">
        <v>7.124681933842239E-2</v>
      </c>
      <c r="J65" s="11">
        <v>3.509777236587637E-2</v>
      </c>
      <c r="K65" s="11">
        <v>0.92238860855175786</v>
      </c>
      <c r="L65" s="11">
        <v>2.1643394199785173</v>
      </c>
      <c r="M65" s="11">
        <v>120.29154518950436</v>
      </c>
      <c r="N65" s="11">
        <v>1.0287332002560565</v>
      </c>
      <c r="O65" s="11"/>
      <c r="P65" s="11">
        <v>8</v>
      </c>
      <c r="Q65" s="11">
        <v>132.57575757575754</v>
      </c>
      <c r="R65" s="11">
        <v>64.73333333333332</v>
      </c>
      <c r="S65" s="11">
        <v>1.155848595848596</v>
      </c>
      <c r="T65" s="4">
        <f t="shared" si="1"/>
        <v>0</v>
      </c>
      <c r="U65" s="4" t="str">
        <f>IFERROR(INDEX('Date Key'!$G$2:$G$19, MATCH(B65,'Date Key'!$B$2:$B$19, 0)), "")</f>
        <v>No</v>
      </c>
      <c r="V65" s="4" t="str">
        <f>IFERROR(INDEX('Date Key'!$D$2:$D$19, MATCH(B65,'Date Key'!$B$2:$B$19, 0)), "")</f>
        <v>Lower</v>
      </c>
      <c r="W65" s="4" t="str">
        <f>IFERROR(INDEX('Date Key'!$H$2:$H$19, MATCH(B65,'Date Key'!$B$2:$B$19, 0)), "")</f>
        <v>No</v>
      </c>
      <c r="X65" s="4">
        <f t="shared" si="8"/>
        <v>0.218</v>
      </c>
      <c r="Y65" s="4">
        <f t="shared" si="9"/>
        <v>2.5</v>
      </c>
    </row>
    <row r="66" spans="1:25" x14ac:dyDescent="0.35">
      <c r="A66" s="4">
        <v>4</v>
      </c>
      <c r="B66" s="41">
        <v>45217</v>
      </c>
      <c r="C66" s="4" t="s">
        <v>6</v>
      </c>
      <c r="D66" s="4">
        <v>2</v>
      </c>
      <c r="E66" s="4" t="s">
        <v>78</v>
      </c>
      <c r="F66" s="4" t="str">
        <f t="shared" si="7"/>
        <v>in</v>
      </c>
      <c r="G66" s="4">
        <f>IFERROR(INDEX('Date Key'!$I$2:$I$19, MATCH(B66,'Date Key'!$B$2:$B$19, 0)), "")</f>
        <v>2</v>
      </c>
      <c r="H66" s="4">
        <v>0</v>
      </c>
      <c r="I66" s="11">
        <v>7.124681933842239E-2</v>
      </c>
      <c r="J66" s="11">
        <v>5.0139674808394805E-2</v>
      </c>
      <c r="K66" s="11">
        <v>3.5479785082432733</v>
      </c>
      <c r="L66" s="11">
        <v>0.66595059076262086</v>
      </c>
      <c r="M66" s="11">
        <v>118.55685131195334</v>
      </c>
      <c r="N66" s="11">
        <v>3.6693650023900903</v>
      </c>
      <c r="O66" s="11"/>
      <c r="P66" s="11">
        <v>7.18</v>
      </c>
      <c r="Q66" s="11">
        <v>88.58267716535434</v>
      </c>
      <c r="R66" s="11">
        <v>79.73333333333332</v>
      </c>
      <c r="S66" s="11">
        <v>2.0024420024420328E-3</v>
      </c>
      <c r="T66" s="4">
        <f t="shared" ref="T66:T129" si="10">IFERROR(INDEX($AB$3:$AB$5, MATCH(F66, $AA$3:$AA$5, 0)), "")</f>
        <v>0</v>
      </c>
      <c r="U66" s="4" t="str">
        <f>IFERROR(INDEX('Date Key'!$G$2:$G$19, MATCH(B66,'Date Key'!$B$2:$B$19, 0)), "")</f>
        <v>No</v>
      </c>
      <c r="V66" s="4" t="str">
        <f>IFERROR(INDEX('Date Key'!$D$2:$D$19, MATCH(B66,'Date Key'!$B$2:$B$19, 0)), "")</f>
        <v>Lower</v>
      </c>
      <c r="W66" s="4" t="str">
        <f>IFERROR(INDEX('Date Key'!$H$2:$H$19, MATCH(B66,'Date Key'!$B$2:$B$19, 0)), "")</f>
        <v>No</v>
      </c>
      <c r="X66" s="4">
        <f t="shared" si="8"/>
        <v>0.218</v>
      </c>
      <c r="Y66" s="4">
        <f t="shared" si="9"/>
        <v>2.5</v>
      </c>
    </row>
    <row r="67" spans="1:25" x14ac:dyDescent="0.35">
      <c r="A67" s="4">
        <v>4</v>
      </c>
      <c r="B67" s="41">
        <v>45217</v>
      </c>
      <c r="C67" s="4" t="s">
        <v>6</v>
      </c>
      <c r="D67" s="4">
        <v>3</v>
      </c>
      <c r="E67" s="4" t="s">
        <v>79</v>
      </c>
      <c r="F67" s="4" t="str">
        <f t="shared" ref="F67:F130" si="11">MID(E67, SEARCH(" ", E67) + 1, LEN(E67))</f>
        <v>in</v>
      </c>
      <c r="G67" s="4">
        <f>IFERROR(INDEX('Date Key'!$I$2:$I$19, MATCH(B67,'Date Key'!$B$2:$B$19, 0)), "")</f>
        <v>2</v>
      </c>
      <c r="H67" s="4">
        <v>30</v>
      </c>
      <c r="I67" s="11">
        <v>0.44529262086513999</v>
      </c>
      <c r="J67" s="11">
        <v>4.0111739846715851E-2</v>
      </c>
      <c r="K67" s="11">
        <v>2.9730944452389219</v>
      </c>
      <c r="L67" s="11">
        <v>0.76584317937701396</v>
      </c>
      <c r="M67" s="11">
        <v>137.49271137026238</v>
      </c>
      <c r="N67" s="11">
        <v>3.4584988059507777</v>
      </c>
      <c r="O67" s="11"/>
      <c r="P67" s="11">
        <v>7.14</v>
      </c>
      <c r="Q67" s="11">
        <v>79.365079365079367</v>
      </c>
      <c r="R67" s="11">
        <v>81.066666666666649</v>
      </c>
      <c r="S67" s="11">
        <v>0.23399267399267398</v>
      </c>
      <c r="T67" s="4">
        <f t="shared" si="10"/>
        <v>0</v>
      </c>
      <c r="U67" s="4" t="str">
        <f>IFERROR(INDEX('Date Key'!$G$2:$G$19, MATCH(B67,'Date Key'!$B$2:$B$19, 0)), "")</f>
        <v>No</v>
      </c>
      <c r="V67" s="4" t="str">
        <f>IFERROR(INDEX('Date Key'!$D$2:$D$19, MATCH(B67,'Date Key'!$B$2:$B$19, 0)), "")</f>
        <v>Lower</v>
      </c>
      <c r="W67" s="4" t="str">
        <f>IFERROR(INDEX('Date Key'!$H$2:$H$19, MATCH(B67,'Date Key'!$B$2:$B$19, 0)), "")</f>
        <v>No</v>
      </c>
      <c r="X67" s="4">
        <f t="shared" ref="X67:X130" si="12">IFERROR(INDEX($AB$8:$AB$10, MATCH(C67, $AA$8:$AA$10, 0)), "")</f>
        <v>0.218</v>
      </c>
      <c r="Y67" s="4">
        <f t="shared" ref="Y67:Y130" si="13">IFERROR(INDEX($AC$8:$AC$10, MATCH(C67, $AA$8:$AA$10, 0)), "")</f>
        <v>2.5</v>
      </c>
    </row>
    <row r="68" spans="1:25" x14ac:dyDescent="0.35">
      <c r="A68" s="4">
        <v>4</v>
      </c>
      <c r="B68" s="41">
        <v>45217</v>
      </c>
      <c r="C68" s="4" t="s">
        <v>6</v>
      </c>
      <c r="D68" s="4">
        <v>4</v>
      </c>
      <c r="E68" s="4" t="s">
        <v>80</v>
      </c>
      <c r="F68" s="4" t="str">
        <f t="shared" si="11"/>
        <v>tank 1</v>
      </c>
      <c r="G68" s="4">
        <f>IFERROR(INDEX('Date Key'!$I$2:$I$19, MATCH(B68,'Date Key'!$B$2:$B$19, 0)), "")</f>
        <v>2</v>
      </c>
      <c r="H68" s="4">
        <v>90</v>
      </c>
      <c r="I68" s="11">
        <v>0.60559796437659041</v>
      </c>
      <c r="J68" s="11">
        <v>3.008380488503689E-2</v>
      </c>
      <c r="K68" s="11">
        <v>0.18876790128501089</v>
      </c>
      <c r="L68" s="11">
        <v>0.71034729681346231</v>
      </c>
      <c r="M68" s="11">
        <v>107.12827988338192</v>
      </c>
      <c r="N68" s="11">
        <v>0.8244496705466382</v>
      </c>
      <c r="O68" s="11"/>
      <c r="P68" s="11">
        <v>7.05</v>
      </c>
      <c r="Q68" s="11">
        <v>115.38461538461539</v>
      </c>
      <c r="R68" s="11">
        <v>76.399999999999991</v>
      </c>
      <c r="S68" s="11">
        <v>0.1424175824175824</v>
      </c>
      <c r="T68" s="4">
        <f t="shared" si="10"/>
        <v>1</v>
      </c>
      <c r="U68" s="4" t="str">
        <f>IFERROR(INDEX('Date Key'!$G$2:$G$19, MATCH(B68,'Date Key'!$B$2:$B$19, 0)), "")</f>
        <v>No</v>
      </c>
      <c r="V68" s="4" t="str">
        <f>IFERROR(INDEX('Date Key'!$D$2:$D$19, MATCH(B68,'Date Key'!$B$2:$B$19, 0)), "")</f>
        <v>Lower</v>
      </c>
      <c r="W68" s="4" t="str">
        <f>IFERROR(INDEX('Date Key'!$H$2:$H$19, MATCH(B68,'Date Key'!$B$2:$B$19, 0)), "")</f>
        <v>No</v>
      </c>
      <c r="X68" s="4">
        <f t="shared" si="12"/>
        <v>0.218</v>
      </c>
      <c r="Y68" s="4">
        <f t="shared" si="13"/>
        <v>2.5</v>
      </c>
    </row>
    <row r="69" spans="1:25" x14ac:dyDescent="0.35">
      <c r="A69" s="4">
        <v>4</v>
      </c>
      <c r="B69" s="41">
        <v>45217</v>
      </c>
      <c r="C69" s="4" t="s">
        <v>6</v>
      </c>
      <c r="D69" s="4">
        <v>5</v>
      </c>
      <c r="E69" s="4" t="s">
        <v>219</v>
      </c>
      <c r="F69" s="4" t="str">
        <f>MID(E69, SEARCH(" ", E69) + 1, LEN(E69))</f>
        <v>in</v>
      </c>
      <c r="G69" s="4">
        <f>IFERROR(INDEX('Date Key'!$I$2:$I$19, MATCH(B69,'Date Key'!$B$2:$B$19, 0)), "")</f>
        <v>2</v>
      </c>
      <c r="H69" s="4">
        <v>60</v>
      </c>
      <c r="I69" s="11">
        <v>0</v>
      </c>
      <c r="J69" s="11">
        <v>0</v>
      </c>
      <c r="K69" s="11">
        <v>0.97816094302232937</v>
      </c>
      <c r="L69" s="11">
        <v>1.7203723594701037</v>
      </c>
      <c r="M69" s="11">
        <v>119.50437317784257</v>
      </c>
      <c r="N69" s="11">
        <v>0.97816094302232937</v>
      </c>
      <c r="O69" s="11"/>
      <c r="P69" s="11">
        <v>7.93</v>
      </c>
      <c r="Q69" s="11">
        <v>124.04580152671754</v>
      </c>
      <c r="R69" s="11">
        <v>69.066666666666663</v>
      </c>
      <c r="S69" s="11">
        <v>1.0825885225885228</v>
      </c>
      <c r="T69" s="4">
        <f t="shared" si="10"/>
        <v>0</v>
      </c>
      <c r="U69" s="4" t="str">
        <f>IFERROR(INDEX('Date Key'!$G$2:$G$19, MATCH(B69,'Date Key'!$B$2:$B$19, 0)), "")</f>
        <v>No</v>
      </c>
      <c r="V69" s="4" t="str">
        <f>IFERROR(INDEX('Date Key'!$D$2:$D$19, MATCH(B69,'Date Key'!$B$2:$B$19, 0)), "")</f>
        <v>Lower</v>
      </c>
      <c r="W69" s="4" t="str">
        <f>IFERROR(INDEX('Date Key'!$H$2:$H$19, MATCH(B69,'Date Key'!$B$2:$B$19, 0)), "")</f>
        <v>No</v>
      </c>
      <c r="X69" s="4">
        <f t="shared" si="12"/>
        <v>0.218</v>
      </c>
      <c r="Y69" s="4">
        <f t="shared" si="13"/>
        <v>2.5</v>
      </c>
    </row>
    <row r="70" spans="1:25" x14ac:dyDescent="0.35">
      <c r="A70" s="4">
        <v>4</v>
      </c>
      <c r="B70" s="41">
        <v>45217</v>
      </c>
      <c r="C70" s="4" t="s">
        <v>6</v>
      </c>
      <c r="D70" s="4">
        <v>6</v>
      </c>
      <c r="E70" s="4" t="s">
        <v>81</v>
      </c>
      <c r="F70" s="4" t="str">
        <f t="shared" si="11"/>
        <v>in</v>
      </c>
      <c r="G70" s="4">
        <f>IFERROR(INDEX('Date Key'!$I$2:$I$19, MATCH(B70,'Date Key'!$B$2:$B$19, 0)), "")</f>
        <v>2</v>
      </c>
      <c r="H70" s="4">
        <v>120</v>
      </c>
      <c r="I70" s="11">
        <v>0</v>
      </c>
      <c r="J70" s="11">
        <v>2.5069837404197402E-2</v>
      </c>
      <c r="K70" s="11">
        <v>0.76365196428936244</v>
      </c>
      <c r="L70" s="11">
        <v>2.0866451843895457</v>
      </c>
      <c r="M70" s="11">
        <v>105.97667638483964</v>
      </c>
      <c r="N70" s="11">
        <v>0.78872180169355988</v>
      </c>
      <c r="O70" s="11"/>
      <c r="P70" s="11">
        <v>7.95</v>
      </c>
      <c r="Q70" s="11">
        <v>124.04580152671754</v>
      </c>
      <c r="R70" s="11">
        <v>6.6666666666659324E-2</v>
      </c>
      <c r="S70" s="11">
        <v>1.3084737484737485</v>
      </c>
      <c r="T70" s="4">
        <f t="shared" si="10"/>
        <v>0</v>
      </c>
      <c r="U70" s="4" t="str">
        <f>IFERROR(INDEX('Date Key'!$G$2:$G$19, MATCH(B70,'Date Key'!$B$2:$B$19, 0)), "")</f>
        <v>No</v>
      </c>
      <c r="V70" s="4" t="str">
        <f>IFERROR(INDEX('Date Key'!$D$2:$D$19, MATCH(B70,'Date Key'!$B$2:$B$19, 0)), "")</f>
        <v>Lower</v>
      </c>
      <c r="W70" s="4" t="str">
        <f>IFERROR(INDEX('Date Key'!$H$2:$H$19, MATCH(B70,'Date Key'!$B$2:$B$19, 0)), "")</f>
        <v>No</v>
      </c>
      <c r="X70" s="4">
        <f t="shared" si="12"/>
        <v>0.218</v>
      </c>
      <c r="Y70" s="4">
        <f t="shared" si="13"/>
        <v>2.5</v>
      </c>
    </row>
    <row r="71" spans="1:25" x14ac:dyDescent="0.35">
      <c r="A71" s="4">
        <v>4</v>
      </c>
      <c r="B71" s="41">
        <v>45217</v>
      </c>
      <c r="C71" s="4" t="s">
        <v>6</v>
      </c>
      <c r="D71" s="4">
        <v>7</v>
      </c>
      <c r="E71" s="4" t="s">
        <v>82</v>
      </c>
      <c r="F71" s="4" t="str">
        <f t="shared" si="11"/>
        <v>in</v>
      </c>
      <c r="G71" s="4">
        <f>IFERROR(INDEX('Date Key'!$I$2:$I$19, MATCH(B71,'Date Key'!$B$2:$B$19, 0)), "")</f>
        <v>2</v>
      </c>
      <c r="H71" s="4">
        <v>180</v>
      </c>
      <c r="I71" s="11">
        <v>0</v>
      </c>
      <c r="J71" s="11">
        <v>3.008380488503689E-2</v>
      </c>
      <c r="K71" s="11">
        <v>0.74220106641606542</v>
      </c>
      <c r="L71" s="11">
        <v>2.1754385964912286</v>
      </c>
      <c r="M71" s="11">
        <v>99.970845481049551</v>
      </c>
      <c r="N71" s="11">
        <v>0.77228487130110235</v>
      </c>
      <c r="O71" s="11"/>
      <c r="P71" s="11">
        <v>7.93</v>
      </c>
      <c r="Q71" s="11">
        <v>115.38461538461539</v>
      </c>
      <c r="R71" s="11">
        <v>46.4</v>
      </c>
      <c r="S71" s="11">
        <v>1.5282539682539684</v>
      </c>
      <c r="T71" s="4">
        <f t="shared" si="10"/>
        <v>0</v>
      </c>
      <c r="U71" s="4" t="str">
        <f>IFERROR(INDEX('Date Key'!$G$2:$G$19, MATCH(B71,'Date Key'!$B$2:$B$19, 0)), "")</f>
        <v>No</v>
      </c>
      <c r="V71" s="4" t="str">
        <f>IFERROR(INDEX('Date Key'!$D$2:$D$19, MATCH(B71,'Date Key'!$B$2:$B$19, 0)), "")</f>
        <v>Lower</v>
      </c>
      <c r="W71" s="4" t="str">
        <f>IFERROR(INDEX('Date Key'!$H$2:$H$19, MATCH(B71,'Date Key'!$B$2:$B$19, 0)), "")</f>
        <v>No</v>
      </c>
      <c r="X71" s="4">
        <f t="shared" si="12"/>
        <v>0.218</v>
      </c>
      <c r="Y71" s="4">
        <f t="shared" si="13"/>
        <v>2.5</v>
      </c>
    </row>
    <row r="72" spans="1:25" x14ac:dyDescent="0.35">
      <c r="A72" s="4">
        <v>4</v>
      </c>
      <c r="B72" s="41">
        <v>45217</v>
      </c>
      <c r="C72" s="4" t="s">
        <v>6</v>
      </c>
      <c r="D72" s="4">
        <v>8</v>
      </c>
      <c r="E72" s="4" t="s">
        <v>83</v>
      </c>
      <c r="F72" s="4" t="str">
        <f t="shared" si="11"/>
        <v>tank 1</v>
      </c>
      <c r="G72" s="4">
        <f>IFERROR(INDEX('Date Key'!$I$2:$I$19, MATCH(B72,'Date Key'!$B$2:$B$19, 0)), "")</f>
        <v>2</v>
      </c>
      <c r="H72" s="4">
        <v>0</v>
      </c>
      <c r="I72" s="11">
        <v>0</v>
      </c>
      <c r="J72" s="11">
        <v>2.5069837404197402E-2</v>
      </c>
      <c r="K72" s="11">
        <v>0.2059286195836483</v>
      </c>
      <c r="L72" s="11">
        <v>0.79914070891514488</v>
      </c>
      <c r="M72" s="11">
        <v>98.323615160349846</v>
      </c>
      <c r="N72" s="11">
        <v>0.23099845698784571</v>
      </c>
      <c r="O72" s="11"/>
      <c r="P72" s="11">
        <v>7.42</v>
      </c>
      <c r="Q72" s="11">
        <v>115.38461538461539</v>
      </c>
      <c r="R72" s="11">
        <v>0</v>
      </c>
      <c r="S72" s="11">
        <v>0.13631257631257629</v>
      </c>
      <c r="T72" s="4">
        <f t="shared" si="10"/>
        <v>1</v>
      </c>
      <c r="U72" s="4" t="str">
        <f>IFERROR(INDEX('Date Key'!$G$2:$G$19, MATCH(B72,'Date Key'!$B$2:$B$19, 0)), "")</f>
        <v>No</v>
      </c>
      <c r="V72" s="4" t="str">
        <f>IFERROR(INDEX('Date Key'!$D$2:$D$19, MATCH(B72,'Date Key'!$B$2:$B$19, 0)), "")</f>
        <v>Lower</v>
      </c>
      <c r="W72" s="4" t="str">
        <f>IFERROR(INDEX('Date Key'!$H$2:$H$19, MATCH(B72,'Date Key'!$B$2:$B$19, 0)), "")</f>
        <v>No</v>
      </c>
      <c r="X72" s="4">
        <f t="shared" si="12"/>
        <v>0.218</v>
      </c>
      <c r="Y72" s="4">
        <f t="shared" si="13"/>
        <v>2.5</v>
      </c>
    </row>
    <row r="73" spans="1:25" x14ac:dyDescent="0.35">
      <c r="A73" s="4">
        <v>4</v>
      </c>
      <c r="B73" s="41">
        <v>45217</v>
      </c>
      <c r="C73" s="4" t="s">
        <v>6</v>
      </c>
      <c r="D73" s="4">
        <v>9</v>
      </c>
      <c r="E73" s="4" t="s">
        <v>84</v>
      </c>
      <c r="F73" s="4" t="str">
        <f t="shared" si="11"/>
        <v>tank 1</v>
      </c>
      <c r="G73" s="4">
        <f>IFERROR(INDEX('Date Key'!$I$2:$I$19, MATCH(B73,'Date Key'!$B$2:$B$19, 0)), "")</f>
        <v>2</v>
      </c>
      <c r="H73" s="4">
        <v>180</v>
      </c>
      <c r="I73" s="11">
        <v>0.55216284987277353</v>
      </c>
      <c r="J73" s="11">
        <v>3.509777236587637E-2</v>
      </c>
      <c r="K73" s="11">
        <v>2.1450897873296695E-2</v>
      </c>
      <c r="L73" s="11">
        <v>1.1321160042964553</v>
      </c>
      <c r="M73" s="11">
        <v>107.62390670553935</v>
      </c>
      <c r="N73" s="11">
        <v>0.60871152011194662</v>
      </c>
      <c r="O73" s="11"/>
      <c r="P73" s="11">
        <v>7.13</v>
      </c>
      <c r="Q73" s="11">
        <v>106.58914728682171</v>
      </c>
      <c r="R73" s="11">
        <v>29.399999999999981</v>
      </c>
      <c r="S73" s="11">
        <v>0.39882783882783879</v>
      </c>
      <c r="T73" s="4">
        <f t="shared" si="10"/>
        <v>1</v>
      </c>
      <c r="U73" s="4" t="str">
        <f>IFERROR(INDEX('Date Key'!$G$2:$G$19, MATCH(B73,'Date Key'!$B$2:$B$19, 0)), "")</f>
        <v>No</v>
      </c>
      <c r="V73" s="4" t="str">
        <f>IFERROR(INDEX('Date Key'!$D$2:$D$19, MATCH(B73,'Date Key'!$B$2:$B$19, 0)), "")</f>
        <v>Lower</v>
      </c>
      <c r="W73" s="4" t="str">
        <f>IFERROR(INDEX('Date Key'!$H$2:$H$19, MATCH(B73,'Date Key'!$B$2:$B$19, 0)), "")</f>
        <v>No</v>
      </c>
      <c r="X73" s="4">
        <f t="shared" si="12"/>
        <v>0.218</v>
      </c>
      <c r="Y73" s="4">
        <f t="shared" si="13"/>
        <v>2.5</v>
      </c>
    </row>
    <row r="74" spans="1:25" x14ac:dyDescent="0.35">
      <c r="A74" s="4">
        <v>4</v>
      </c>
      <c r="B74" s="41">
        <v>45217</v>
      </c>
      <c r="C74" s="4" t="s">
        <v>6</v>
      </c>
      <c r="D74" s="4">
        <v>10</v>
      </c>
      <c r="E74" s="4" t="s">
        <v>85</v>
      </c>
      <c r="F74" s="4" t="str">
        <f t="shared" si="11"/>
        <v>in</v>
      </c>
      <c r="G74" s="4">
        <f>IFERROR(INDEX('Date Key'!$I$2:$I$19, MATCH(B74,'Date Key'!$B$2:$B$19, 0)), "")</f>
        <v>2</v>
      </c>
      <c r="H74" s="4">
        <v>150</v>
      </c>
      <c r="I74" s="11">
        <v>0</v>
      </c>
      <c r="J74" s="11">
        <v>8.0223479693431701E-2</v>
      </c>
      <c r="K74" s="11">
        <v>0.71216980939345031</v>
      </c>
      <c r="L74" s="11">
        <v>2.042248478338704</v>
      </c>
      <c r="M74" s="11">
        <v>103.96501457725947</v>
      </c>
      <c r="N74" s="11">
        <v>0.792393289086882</v>
      </c>
      <c r="O74" s="11"/>
      <c r="P74" s="11">
        <v>7.9</v>
      </c>
      <c r="Q74" s="11">
        <v>115.38461538461539</v>
      </c>
      <c r="R74" s="11">
        <v>63.066666666666656</v>
      </c>
      <c r="S74" s="11">
        <v>1.3634188034188035</v>
      </c>
      <c r="T74" s="4">
        <f t="shared" si="10"/>
        <v>0</v>
      </c>
      <c r="U74" s="4" t="str">
        <f>IFERROR(INDEX('Date Key'!$G$2:$G$19, MATCH(B74,'Date Key'!$B$2:$B$19, 0)), "")</f>
        <v>No</v>
      </c>
      <c r="V74" s="4" t="str">
        <f>IFERROR(INDEX('Date Key'!$D$2:$D$19, MATCH(B74,'Date Key'!$B$2:$B$19, 0)), "")</f>
        <v>Lower</v>
      </c>
      <c r="W74" s="4" t="str">
        <f>IFERROR(INDEX('Date Key'!$H$2:$H$19, MATCH(B74,'Date Key'!$B$2:$B$19, 0)), "")</f>
        <v>No</v>
      </c>
      <c r="X74" s="4">
        <f t="shared" si="12"/>
        <v>0.218</v>
      </c>
      <c r="Y74" s="4">
        <f t="shared" si="13"/>
        <v>2.5</v>
      </c>
    </row>
    <row r="75" spans="1:25" x14ac:dyDescent="0.35">
      <c r="A75" s="4">
        <v>4</v>
      </c>
      <c r="B75" s="41">
        <v>45217</v>
      </c>
      <c r="C75" s="4" t="s">
        <v>6</v>
      </c>
      <c r="D75" s="4">
        <v>11</v>
      </c>
      <c r="E75" s="4" t="s">
        <v>86</v>
      </c>
      <c r="F75" s="4" t="str">
        <f t="shared" si="11"/>
        <v>tank 1</v>
      </c>
      <c r="G75" s="4">
        <f>IFERROR(INDEX('Date Key'!$I$2:$I$19, MATCH(B75,'Date Key'!$B$2:$B$19, 0)), "")</f>
        <v>2</v>
      </c>
      <c r="H75" s="4">
        <v>120</v>
      </c>
      <c r="I75" s="11">
        <v>0.56997455470737912</v>
      </c>
      <c r="J75" s="11">
        <v>3.008380488503689E-2</v>
      </c>
      <c r="K75" s="11">
        <v>3.8611616171934045E-2</v>
      </c>
      <c r="L75" s="11">
        <v>0.71034729681346231</v>
      </c>
      <c r="M75" s="11">
        <v>114.18367346938776</v>
      </c>
      <c r="N75" s="11">
        <v>0.63866997576435014</v>
      </c>
      <c r="O75" s="11"/>
      <c r="P75" s="11">
        <v>7.19</v>
      </c>
      <c r="Q75" s="11">
        <v>97.65625</v>
      </c>
      <c r="R75" s="11">
        <v>70.733333333333334</v>
      </c>
      <c r="S75" s="11">
        <v>8.7472527472527498E-2</v>
      </c>
      <c r="T75" s="4">
        <f t="shared" si="10"/>
        <v>1</v>
      </c>
      <c r="U75" s="4" t="str">
        <f>IFERROR(INDEX('Date Key'!$G$2:$G$19, MATCH(B75,'Date Key'!$B$2:$B$19, 0)), "")</f>
        <v>No</v>
      </c>
      <c r="V75" s="4" t="str">
        <f>IFERROR(INDEX('Date Key'!$D$2:$D$19, MATCH(B75,'Date Key'!$B$2:$B$19, 0)), "")</f>
        <v>Lower</v>
      </c>
      <c r="W75" s="4" t="str">
        <f>IFERROR(INDEX('Date Key'!$H$2:$H$19, MATCH(B75,'Date Key'!$B$2:$B$19, 0)), "")</f>
        <v>No</v>
      </c>
      <c r="X75" s="4">
        <f t="shared" si="12"/>
        <v>0.218</v>
      </c>
      <c r="Y75" s="4">
        <f t="shared" si="13"/>
        <v>2.5</v>
      </c>
    </row>
    <row r="76" spans="1:25" x14ac:dyDescent="0.35">
      <c r="A76" s="4">
        <v>4</v>
      </c>
      <c r="B76" s="41">
        <v>45217</v>
      </c>
      <c r="C76" s="4" t="s">
        <v>6</v>
      </c>
      <c r="D76" s="4">
        <v>12</v>
      </c>
      <c r="E76" s="4" t="s">
        <v>87</v>
      </c>
      <c r="F76" s="4" t="str">
        <f t="shared" si="11"/>
        <v>tank 2</v>
      </c>
      <c r="G76" s="4">
        <f>IFERROR(INDEX('Date Key'!$I$2:$I$19, MATCH(B76,'Date Key'!$B$2:$B$19, 0)), "")</f>
        <v>2</v>
      </c>
      <c r="H76" s="4">
        <v>180</v>
      </c>
      <c r="I76" s="11">
        <v>0</v>
      </c>
      <c r="J76" s="11">
        <v>0.13036315450182651</v>
      </c>
      <c r="K76" s="11">
        <v>0.4590492144885493</v>
      </c>
      <c r="L76" s="11">
        <v>1.1321160042964553</v>
      </c>
      <c r="M76" s="11">
        <v>106.76384839650146</v>
      </c>
      <c r="N76" s="11">
        <v>0.58941236899037586</v>
      </c>
      <c r="O76" s="11"/>
      <c r="P76" s="11">
        <v>7.27</v>
      </c>
      <c r="Q76" s="11">
        <v>106.58914728682171</v>
      </c>
      <c r="R76" s="11">
        <v>66.399999999999991</v>
      </c>
      <c r="S76" s="11">
        <v>0.41714285714285709</v>
      </c>
      <c r="T76" s="4">
        <f t="shared" si="10"/>
        <v>2</v>
      </c>
      <c r="U76" s="4" t="str">
        <f>IFERROR(INDEX('Date Key'!$G$2:$G$19, MATCH(B76,'Date Key'!$B$2:$B$19, 0)), "")</f>
        <v>No</v>
      </c>
      <c r="V76" s="4" t="str">
        <f>IFERROR(INDEX('Date Key'!$D$2:$D$19, MATCH(B76,'Date Key'!$B$2:$B$19, 0)), "")</f>
        <v>Lower</v>
      </c>
      <c r="W76" s="4" t="str">
        <f>IFERROR(INDEX('Date Key'!$H$2:$H$19, MATCH(B76,'Date Key'!$B$2:$B$19, 0)), "")</f>
        <v>No</v>
      </c>
      <c r="X76" s="4">
        <f t="shared" si="12"/>
        <v>0.218</v>
      </c>
      <c r="Y76" s="4">
        <f t="shared" si="13"/>
        <v>2.5</v>
      </c>
    </row>
    <row r="77" spans="1:25" x14ac:dyDescent="0.35">
      <c r="A77" s="4">
        <v>4</v>
      </c>
      <c r="B77" s="41">
        <v>45217</v>
      </c>
      <c r="C77" s="4" t="s">
        <v>6</v>
      </c>
      <c r="D77" s="4">
        <v>13</v>
      </c>
      <c r="E77" s="4" t="s">
        <v>88</v>
      </c>
      <c r="F77" s="4" t="str">
        <f t="shared" si="11"/>
        <v>tank 2</v>
      </c>
      <c r="G77" s="4">
        <f>IFERROR(INDEX('Date Key'!$I$2:$I$19, MATCH(B77,'Date Key'!$B$2:$B$19, 0)), "")</f>
        <v>2</v>
      </c>
      <c r="H77" s="4">
        <v>90</v>
      </c>
      <c r="I77" s="11">
        <v>0</v>
      </c>
      <c r="J77" s="11">
        <v>0.28078217892701096</v>
      </c>
      <c r="K77" s="11">
        <v>0.93954932685039527</v>
      </c>
      <c r="L77" s="11">
        <v>0.9101324740422484</v>
      </c>
      <c r="M77" s="11">
        <v>106.86588921282799</v>
      </c>
      <c r="N77" s="11">
        <v>1.2203315057774062</v>
      </c>
      <c r="O77" s="11"/>
      <c r="P77" s="11">
        <v>7.11</v>
      </c>
      <c r="Q77" s="11">
        <v>97.65625</v>
      </c>
      <c r="R77" s="11">
        <v>67.066666666666663</v>
      </c>
      <c r="S77" s="11">
        <v>0.3133577533577534</v>
      </c>
      <c r="T77" s="4">
        <f t="shared" si="10"/>
        <v>2</v>
      </c>
      <c r="U77" s="4" t="str">
        <f>IFERROR(INDEX('Date Key'!$G$2:$G$19, MATCH(B77,'Date Key'!$B$2:$B$19, 0)), "")</f>
        <v>No</v>
      </c>
      <c r="V77" s="4" t="str">
        <f>IFERROR(INDEX('Date Key'!$D$2:$D$19, MATCH(B77,'Date Key'!$B$2:$B$19, 0)), "")</f>
        <v>Lower</v>
      </c>
      <c r="W77" s="4" t="str">
        <f>IFERROR(INDEX('Date Key'!$H$2:$H$19, MATCH(B77,'Date Key'!$B$2:$B$19, 0)), "")</f>
        <v>No</v>
      </c>
      <c r="X77" s="4">
        <f t="shared" si="12"/>
        <v>0.218</v>
      </c>
      <c r="Y77" s="4">
        <f t="shared" si="13"/>
        <v>2.5</v>
      </c>
    </row>
    <row r="78" spans="1:25" x14ac:dyDescent="0.35">
      <c r="A78" s="4">
        <v>4</v>
      </c>
      <c r="B78" s="41">
        <v>45217</v>
      </c>
      <c r="C78" s="4" t="s">
        <v>6</v>
      </c>
      <c r="D78" s="4">
        <v>14</v>
      </c>
      <c r="E78" s="4" t="s">
        <v>89</v>
      </c>
      <c r="F78" s="4" t="str">
        <f t="shared" si="11"/>
        <v>tank 1</v>
      </c>
      <c r="G78" s="4">
        <f>IFERROR(INDEX('Date Key'!$I$2:$I$19, MATCH(B78,'Date Key'!$B$2:$B$19, 0)), "")</f>
        <v>2</v>
      </c>
      <c r="H78" s="4">
        <v>60</v>
      </c>
      <c r="I78" s="11">
        <v>0.40966921119592875</v>
      </c>
      <c r="J78" s="11">
        <v>8.0223479693431701E-2</v>
      </c>
      <c r="K78" s="11">
        <v>6.0062514045230747E-2</v>
      </c>
      <c r="L78" s="11">
        <v>0.5993555316863588</v>
      </c>
      <c r="M78" s="11">
        <v>88.425655976676381</v>
      </c>
      <c r="N78" s="11">
        <v>0.54995520493459116</v>
      </c>
      <c r="O78" s="11"/>
      <c r="P78" s="11">
        <v>7.1</v>
      </c>
      <c r="Q78" s="11">
        <v>106.58914728682171</v>
      </c>
      <c r="R78" s="11">
        <v>61.399999999999991</v>
      </c>
      <c r="S78" s="11">
        <v>6.9157509157509164E-2</v>
      </c>
      <c r="T78" s="4">
        <f t="shared" si="10"/>
        <v>1</v>
      </c>
      <c r="U78" s="4" t="str">
        <f>IFERROR(INDEX('Date Key'!$G$2:$G$19, MATCH(B78,'Date Key'!$B$2:$B$19, 0)), "")</f>
        <v>No</v>
      </c>
      <c r="V78" s="4" t="str">
        <f>IFERROR(INDEX('Date Key'!$D$2:$D$19, MATCH(B78,'Date Key'!$B$2:$B$19, 0)), "")</f>
        <v>Lower</v>
      </c>
      <c r="W78" s="4" t="str">
        <f>IFERROR(INDEX('Date Key'!$H$2:$H$19, MATCH(B78,'Date Key'!$B$2:$B$19, 0)), "")</f>
        <v>No</v>
      </c>
      <c r="X78" s="4">
        <f t="shared" si="12"/>
        <v>0.218</v>
      </c>
      <c r="Y78" s="4">
        <f t="shared" si="13"/>
        <v>2.5</v>
      </c>
    </row>
    <row r="79" spans="1:25" x14ac:dyDescent="0.35">
      <c r="A79" s="4">
        <v>4</v>
      </c>
      <c r="B79" s="41">
        <v>45217</v>
      </c>
      <c r="C79" s="4" t="s">
        <v>6</v>
      </c>
      <c r="D79" s="4">
        <v>15</v>
      </c>
      <c r="E79" s="4" t="s">
        <v>90</v>
      </c>
      <c r="F79" s="4" t="str">
        <f t="shared" si="11"/>
        <v>tank 1</v>
      </c>
      <c r="G79" s="4">
        <f>IFERROR(INDEX('Date Key'!$I$2:$I$19, MATCH(B79,'Date Key'!$B$2:$B$19, 0)), "")</f>
        <v>2</v>
      </c>
      <c r="H79" s="4">
        <v>30</v>
      </c>
      <c r="I79" s="11">
        <v>0.14249363867684478</v>
      </c>
      <c r="J79" s="11">
        <v>8.0223479693431701E-2</v>
      </c>
      <c r="K79" s="11">
        <v>0</v>
      </c>
      <c r="L79" s="11">
        <v>0.68814894378804159</v>
      </c>
      <c r="M79" s="11">
        <v>86.413994169096199</v>
      </c>
      <c r="N79" s="11">
        <v>0.22271711837027647</v>
      </c>
      <c r="O79" s="11"/>
      <c r="P79" s="11">
        <v>7.09</v>
      </c>
      <c r="Q79" s="11">
        <v>115.38461538461539</v>
      </c>
      <c r="R79" s="11">
        <v>61.733333333333327</v>
      </c>
      <c r="S79" s="11">
        <v>6.9157509157509164E-2</v>
      </c>
      <c r="T79" s="4">
        <f t="shared" si="10"/>
        <v>1</v>
      </c>
      <c r="U79" s="4" t="str">
        <f>IFERROR(INDEX('Date Key'!$G$2:$G$19, MATCH(B79,'Date Key'!$B$2:$B$19, 0)), "")</f>
        <v>No</v>
      </c>
      <c r="V79" s="4" t="str">
        <f>IFERROR(INDEX('Date Key'!$D$2:$D$19, MATCH(B79,'Date Key'!$B$2:$B$19, 0)), "")</f>
        <v>Lower</v>
      </c>
      <c r="W79" s="4" t="str">
        <f>IFERROR(INDEX('Date Key'!$H$2:$H$19, MATCH(B79,'Date Key'!$B$2:$B$19, 0)), "")</f>
        <v>No</v>
      </c>
      <c r="X79" s="4">
        <f t="shared" si="12"/>
        <v>0.218</v>
      </c>
      <c r="Y79" s="4">
        <f t="shared" si="13"/>
        <v>2.5</v>
      </c>
    </row>
    <row r="80" spans="1:25" x14ac:dyDescent="0.35">
      <c r="A80" s="4">
        <v>4</v>
      </c>
      <c r="B80" s="41">
        <v>45217</v>
      </c>
      <c r="C80" s="4" t="s">
        <v>6</v>
      </c>
      <c r="D80" s="4">
        <v>16</v>
      </c>
      <c r="E80" s="4" t="s">
        <v>91</v>
      </c>
      <c r="F80" s="4" t="str">
        <f t="shared" si="11"/>
        <v>tank 2</v>
      </c>
      <c r="G80" s="4">
        <f>IFERROR(INDEX('Date Key'!$I$2:$I$19, MATCH(B80,'Date Key'!$B$2:$B$19, 0)), "")</f>
        <v>2</v>
      </c>
      <c r="H80" s="4">
        <v>60</v>
      </c>
      <c r="I80" s="11">
        <v>1.7811704834605598E-2</v>
      </c>
      <c r="J80" s="11">
        <v>0.30083804885036886</v>
      </c>
      <c r="K80" s="11">
        <v>0.62636621790026337</v>
      </c>
      <c r="L80" s="11">
        <v>1.0766201217329037</v>
      </c>
      <c r="M80" s="11">
        <v>64.620991253644306</v>
      </c>
      <c r="N80" s="11">
        <v>0.94501597158523776</v>
      </c>
      <c r="O80" s="11"/>
      <c r="P80" s="11">
        <v>7.11</v>
      </c>
      <c r="Q80" s="11">
        <v>115.38461538461539</v>
      </c>
      <c r="R80" s="11">
        <v>84.066666666666663</v>
      </c>
      <c r="S80" s="11">
        <v>0.51482295482295481</v>
      </c>
      <c r="T80" s="4">
        <f t="shared" si="10"/>
        <v>2</v>
      </c>
      <c r="U80" s="4" t="str">
        <f>IFERROR(INDEX('Date Key'!$G$2:$G$19, MATCH(B80,'Date Key'!$B$2:$B$19, 0)), "")</f>
        <v>No</v>
      </c>
      <c r="V80" s="4" t="str">
        <f>IFERROR(INDEX('Date Key'!$D$2:$D$19, MATCH(B80,'Date Key'!$B$2:$B$19, 0)), "")</f>
        <v>Lower</v>
      </c>
      <c r="W80" s="4" t="str">
        <f>IFERROR(INDEX('Date Key'!$H$2:$H$19, MATCH(B80,'Date Key'!$B$2:$B$19, 0)), "")</f>
        <v>No</v>
      </c>
      <c r="X80" s="4">
        <f t="shared" si="12"/>
        <v>0.218</v>
      </c>
      <c r="Y80" s="4">
        <f t="shared" si="13"/>
        <v>2.5</v>
      </c>
    </row>
    <row r="81" spans="1:25" x14ac:dyDescent="0.35">
      <c r="A81" s="4">
        <v>4</v>
      </c>
      <c r="B81" s="41">
        <v>45217</v>
      </c>
      <c r="C81" s="4" t="s">
        <v>6</v>
      </c>
      <c r="D81" s="4">
        <v>17</v>
      </c>
      <c r="E81" s="4" t="s">
        <v>92</v>
      </c>
      <c r="F81" s="4" t="str">
        <f t="shared" si="11"/>
        <v>tank 2</v>
      </c>
      <c r="G81" s="4">
        <f>IFERROR(INDEX('Date Key'!$I$2:$I$19, MATCH(B81,'Date Key'!$B$2:$B$19, 0)), "")</f>
        <v>2</v>
      </c>
      <c r="H81" s="4">
        <v>0</v>
      </c>
      <c r="I81" s="11">
        <v>3.5623409669211195E-2</v>
      </c>
      <c r="J81" s="11">
        <v>8.0223479693431701E-2</v>
      </c>
      <c r="K81" s="11">
        <v>3.8611616171934045E-2</v>
      </c>
      <c r="L81" s="11">
        <v>1.2542069459362692</v>
      </c>
      <c r="M81" s="11">
        <v>0</v>
      </c>
      <c r="N81" s="11">
        <v>0.15445850553457693</v>
      </c>
      <c r="O81" s="11"/>
      <c r="P81" s="11">
        <v>7.17</v>
      </c>
      <c r="Q81" s="11">
        <v>149.25373134328362</v>
      </c>
      <c r="R81" s="11">
        <v>91.733333333333334</v>
      </c>
      <c r="S81" s="11">
        <v>0.67965811965811973</v>
      </c>
      <c r="T81" s="4">
        <f t="shared" si="10"/>
        <v>2</v>
      </c>
      <c r="U81" s="4" t="str">
        <f>IFERROR(INDEX('Date Key'!$G$2:$G$19, MATCH(B81,'Date Key'!$B$2:$B$19, 0)), "")</f>
        <v>No</v>
      </c>
      <c r="V81" s="4" t="str">
        <f>IFERROR(INDEX('Date Key'!$D$2:$D$19, MATCH(B81,'Date Key'!$B$2:$B$19, 0)), "")</f>
        <v>Lower</v>
      </c>
      <c r="W81" s="4" t="str">
        <f>IFERROR(INDEX('Date Key'!$H$2:$H$19, MATCH(B81,'Date Key'!$B$2:$B$19, 0)), "")</f>
        <v>No</v>
      </c>
      <c r="X81" s="4">
        <f t="shared" si="12"/>
        <v>0.218</v>
      </c>
      <c r="Y81" s="4">
        <f t="shared" si="13"/>
        <v>2.5</v>
      </c>
    </row>
    <row r="82" spans="1:25" x14ac:dyDescent="0.35">
      <c r="A82" s="4">
        <v>4</v>
      </c>
      <c r="B82" s="41">
        <v>45217</v>
      </c>
      <c r="C82" s="4" t="s">
        <v>6</v>
      </c>
      <c r="D82" s="4">
        <v>18</v>
      </c>
      <c r="E82" s="4" t="s">
        <v>93</v>
      </c>
      <c r="F82" s="4" t="str">
        <f t="shared" si="11"/>
        <v>tank 1</v>
      </c>
      <c r="G82" s="4">
        <f>IFERROR(INDEX('Date Key'!$I$2:$I$19, MATCH(B82,'Date Key'!$B$2:$B$19, 0)), "")</f>
        <v>2</v>
      </c>
      <c r="H82" s="4">
        <v>150</v>
      </c>
      <c r="I82" s="11">
        <v>0.24936386768447841</v>
      </c>
      <c r="J82" s="11">
        <v>3.008380488503689E-2</v>
      </c>
      <c r="K82" s="11">
        <v>0</v>
      </c>
      <c r="L82" s="11">
        <v>0.79914070891514488</v>
      </c>
      <c r="M82" s="11">
        <v>112.82798833819241</v>
      </c>
      <c r="N82" s="11">
        <v>0.2794476725695153</v>
      </c>
      <c r="O82" s="11"/>
      <c r="P82" s="11">
        <v>7.1</v>
      </c>
      <c r="Q82" s="11">
        <v>106.58914728682171</v>
      </c>
      <c r="R82" s="11">
        <v>42.399999999999991</v>
      </c>
      <c r="S82" s="11">
        <v>0.20957264957264954</v>
      </c>
      <c r="T82" s="4">
        <f t="shared" si="10"/>
        <v>1</v>
      </c>
      <c r="U82" s="4" t="str">
        <f>IFERROR(INDEX('Date Key'!$G$2:$G$19, MATCH(B82,'Date Key'!$B$2:$B$19, 0)), "")</f>
        <v>No</v>
      </c>
      <c r="V82" s="4" t="str">
        <f>IFERROR(INDEX('Date Key'!$D$2:$D$19, MATCH(B82,'Date Key'!$B$2:$B$19, 0)), "")</f>
        <v>Lower</v>
      </c>
      <c r="W82" s="4" t="str">
        <f>IFERROR(INDEX('Date Key'!$H$2:$H$19, MATCH(B82,'Date Key'!$B$2:$B$19, 0)), "")</f>
        <v>No</v>
      </c>
      <c r="X82" s="4">
        <f t="shared" si="12"/>
        <v>0.218</v>
      </c>
      <c r="Y82" s="4">
        <f t="shared" si="13"/>
        <v>2.5</v>
      </c>
    </row>
    <row r="83" spans="1:25" x14ac:dyDescent="0.35">
      <c r="A83" s="4">
        <v>4</v>
      </c>
      <c r="B83" s="41">
        <v>45217</v>
      </c>
      <c r="C83" s="4" t="s">
        <v>6</v>
      </c>
      <c r="D83" s="4">
        <v>19</v>
      </c>
      <c r="E83" s="4" t="s">
        <v>94</v>
      </c>
      <c r="F83" s="4" t="str">
        <f t="shared" si="11"/>
        <v>tank 2</v>
      </c>
      <c r="G83" s="4">
        <f>IFERROR(INDEX('Date Key'!$I$2:$I$19, MATCH(B83,'Date Key'!$B$2:$B$19, 0)), "")</f>
        <v>2</v>
      </c>
      <c r="H83" s="4">
        <v>150</v>
      </c>
      <c r="I83" s="11">
        <v>0</v>
      </c>
      <c r="J83" s="11">
        <v>0.17548886182938184</v>
      </c>
      <c r="K83" s="11">
        <v>0.42043759831661531</v>
      </c>
      <c r="L83" s="11">
        <v>0.85463659147869664</v>
      </c>
      <c r="M83" s="11">
        <v>111.19533527696792</v>
      </c>
      <c r="N83" s="11">
        <v>0.59592646014599715</v>
      </c>
      <c r="O83" s="11"/>
      <c r="P83" s="11">
        <v>7.37</v>
      </c>
      <c r="Q83" s="11">
        <v>97.65625</v>
      </c>
      <c r="R83" s="11">
        <v>25.066666666666645</v>
      </c>
      <c r="S83" s="11">
        <v>0.30114774114774118</v>
      </c>
      <c r="T83" s="4">
        <f t="shared" si="10"/>
        <v>2</v>
      </c>
      <c r="U83" s="4" t="str">
        <f>IFERROR(INDEX('Date Key'!$G$2:$G$19, MATCH(B83,'Date Key'!$B$2:$B$19, 0)), "")</f>
        <v>No</v>
      </c>
      <c r="V83" s="4" t="str">
        <f>IFERROR(INDEX('Date Key'!$D$2:$D$19, MATCH(B83,'Date Key'!$B$2:$B$19, 0)), "")</f>
        <v>Lower</v>
      </c>
      <c r="W83" s="4" t="str">
        <f>IFERROR(INDEX('Date Key'!$H$2:$H$19, MATCH(B83,'Date Key'!$B$2:$B$19, 0)), "")</f>
        <v>No</v>
      </c>
      <c r="X83" s="4">
        <f t="shared" si="12"/>
        <v>0.218</v>
      </c>
      <c r="Y83" s="4">
        <f t="shared" si="13"/>
        <v>2.5</v>
      </c>
    </row>
    <row r="84" spans="1:25" x14ac:dyDescent="0.35">
      <c r="A84" s="4">
        <v>4</v>
      </c>
      <c r="B84" s="41">
        <v>45217</v>
      </c>
      <c r="C84" s="4" t="s">
        <v>6</v>
      </c>
      <c r="D84" s="4">
        <v>20</v>
      </c>
      <c r="E84" s="4" t="s">
        <v>95</v>
      </c>
      <c r="F84" s="4" t="str">
        <f>MID(E84, SEARCH(" ", E84) + 1, LEN(E84))</f>
        <v>tank 2</v>
      </c>
      <c r="G84" s="4">
        <f>IFERROR(INDEX('Date Key'!$I$2:$I$19, MATCH(B84,'Date Key'!$B$2:$B$19, 0)), "")</f>
        <v>2</v>
      </c>
      <c r="H84" s="4">
        <v>120</v>
      </c>
      <c r="I84" s="11">
        <v>0</v>
      </c>
      <c r="J84" s="11">
        <v>0.23064250411861614</v>
      </c>
      <c r="K84" s="11">
        <v>0.55772334470571416</v>
      </c>
      <c r="L84" s="11">
        <v>0.79914070891514488</v>
      </c>
      <c r="M84" s="11">
        <v>115.37900874635568</v>
      </c>
      <c r="N84" s="11">
        <v>0.78836584882433036</v>
      </c>
      <c r="O84" s="11"/>
      <c r="P84" s="11">
        <v>7.23</v>
      </c>
      <c r="Q84" s="11">
        <v>106.58914728682171</v>
      </c>
      <c r="R84" s="11">
        <v>38.066666666666656</v>
      </c>
      <c r="S84" s="11">
        <v>0.28283272283272287</v>
      </c>
      <c r="T84" s="4">
        <f t="shared" si="10"/>
        <v>2</v>
      </c>
      <c r="U84" s="4" t="str">
        <f>IFERROR(INDEX('Date Key'!$G$2:$G$19, MATCH(B84,'Date Key'!$B$2:$B$19, 0)), "")</f>
        <v>No</v>
      </c>
      <c r="V84" s="4" t="str">
        <f>IFERROR(INDEX('Date Key'!$D$2:$D$19, MATCH(B84,'Date Key'!$B$2:$B$19, 0)), "")</f>
        <v>Lower</v>
      </c>
      <c r="W84" s="4" t="str">
        <f>IFERROR(INDEX('Date Key'!$H$2:$H$19, MATCH(B84,'Date Key'!$B$2:$B$19, 0)), "")</f>
        <v>No</v>
      </c>
      <c r="X84" s="4">
        <f t="shared" si="12"/>
        <v>0.218</v>
      </c>
      <c r="Y84" s="4">
        <f t="shared" si="13"/>
        <v>2.5</v>
      </c>
    </row>
    <row r="85" spans="1:25" s="27" customFormat="1" x14ac:dyDescent="0.35">
      <c r="A85" s="27">
        <v>4</v>
      </c>
      <c r="B85" s="42">
        <v>45217</v>
      </c>
      <c r="C85" s="27" t="s">
        <v>6</v>
      </c>
      <c r="D85" s="27">
        <v>21</v>
      </c>
      <c r="E85" s="27" t="s">
        <v>220</v>
      </c>
      <c r="F85" s="27" t="str">
        <f t="shared" si="11"/>
        <v>tank 2</v>
      </c>
      <c r="G85" s="27">
        <f>IFERROR(INDEX('Date Key'!$I$2:$I$19, MATCH(B85,'Date Key'!$B$2:$B$19, 0)), "")</f>
        <v>2</v>
      </c>
      <c r="H85" s="27">
        <v>30</v>
      </c>
      <c r="I85" s="28">
        <v>0</v>
      </c>
      <c r="J85" s="28">
        <v>3.008380488503689E-2</v>
      </c>
      <c r="K85" s="28">
        <v>0</v>
      </c>
      <c r="L85" s="28">
        <v>1.1543143573218759</v>
      </c>
      <c r="M85" s="28">
        <v>35.568513119533527</v>
      </c>
      <c r="N85" s="28">
        <v>3.008380488503689E-2</v>
      </c>
      <c r="O85" s="28"/>
      <c r="P85" s="28">
        <v>7.1</v>
      </c>
      <c r="Q85" s="28">
        <v>149.25373134328362</v>
      </c>
      <c r="R85" s="28">
        <v>40.399999999999991</v>
      </c>
      <c r="S85" s="28">
        <v>0.60639804639804629</v>
      </c>
      <c r="T85" s="27">
        <f t="shared" si="10"/>
        <v>2</v>
      </c>
      <c r="U85" s="27" t="str">
        <f>IFERROR(INDEX('Date Key'!$G$2:$G$19, MATCH(B85,'Date Key'!$B$2:$B$19, 0)), "")</f>
        <v>No</v>
      </c>
      <c r="V85" s="27" t="str">
        <f>IFERROR(INDEX('Date Key'!$D$2:$D$19, MATCH(B85,'Date Key'!$B$2:$B$19, 0)), "")</f>
        <v>Lower</v>
      </c>
      <c r="W85" s="27" t="str">
        <f>IFERROR(INDEX('Date Key'!$H$2:$H$19, MATCH(B85,'Date Key'!$B$2:$B$19, 0)), "")</f>
        <v>No</v>
      </c>
      <c r="X85" s="27">
        <f t="shared" si="12"/>
        <v>0.218</v>
      </c>
      <c r="Y85" s="27">
        <f t="shared" si="13"/>
        <v>2.5</v>
      </c>
    </row>
    <row r="86" spans="1:25" x14ac:dyDescent="0.35">
      <c r="A86" s="4">
        <v>5</v>
      </c>
      <c r="B86" s="41">
        <v>45224</v>
      </c>
      <c r="C86" s="4" t="s">
        <v>6</v>
      </c>
      <c r="D86" s="4">
        <v>1</v>
      </c>
      <c r="E86" s="4" t="s">
        <v>96</v>
      </c>
      <c r="F86" s="4" t="str">
        <f t="shared" si="11"/>
        <v>in</v>
      </c>
      <c r="G86" s="4">
        <f>IFERROR(INDEX('Date Key'!$I$2:$I$19, MATCH(B86,'Date Key'!$B$2:$B$19, 0)), "")</f>
        <v>2</v>
      </c>
      <c r="H86" s="4">
        <v>0</v>
      </c>
      <c r="I86" s="11">
        <v>0</v>
      </c>
      <c r="J86" s="11">
        <v>3.008380488503689E-2</v>
      </c>
      <c r="K86" s="11">
        <v>3.4235633005781527</v>
      </c>
      <c r="L86" s="11">
        <v>0.92123165055495881</v>
      </c>
      <c r="M86" s="11">
        <v>95.27696793002913</v>
      </c>
      <c r="N86" s="11">
        <v>3.4536471054631894</v>
      </c>
      <c r="O86" s="11"/>
      <c r="P86" s="11">
        <v>7.29</v>
      </c>
      <c r="Q86" s="11">
        <v>113.63636363636364</v>
      </c>
      <c r="R86" s="11">
        <v>35.73333333333332</v>
      </c>
      <c r="S86" s="11">
        <v>0.28893772893772895</v>
      </c>
      <c r="T86" s="4">
        <f t="shared" si="10"/>
        <v>0</v>
      </c>
      <c r="U86" s="4" t="str">
        <f>IFERROR(INDEX('Date Key'!$G$2:$G$19, MATCH(B86,'Date Key'!$B$2:$B$19, 0)), "")</f>
        <v>No</v>
      </c>
      <c r="V86" s="4" t="str">
        <f>IFERROR(INDEX('Date Key'!$D$2:$D$19, MATCH(B86,'Date Key'!$B$2:$B$19, 0)), "")</f>
        <v>Lower</v>
      </c>
      <c r="W86" s="4" t="str">
        <f>IFERROR(INDEX('Date Key'!$H$2:$H$19, MATCH(B86,'Date Key'!$B$2:$B$19, 0)), "")</f>
        <v>No</v>
      </c>
      <c r="X86" s="4">
        <f t="shared" si="12"/>
        <v>0.218</v>
      </c>
      <c r="Y86" s="4">
        <f t="shared" si="13"/>
        <v>2.5</v>
      </c>
    </row>
    <row r="87" spans="1:25" x14ac:dyDescent="0.35">
      <c r="A87" s="4">
        <v>5</v>
      </c>
      <c r="B87" s="41">
        <v>45224</v>
      </c>
      <c r="C87" s="4" t="s">
        <v>6</v>
      </c>
      <c r="D87" s="4">
        <v>2</v>
      </c>
      <c r="E87" s="4" t="s">
        <v>97</v>
      </c>
      <c r="F87" s="4" t="str">
        <f t="shared" si="11"/>
        <v>in</v>
      </c>
      <c r="G87" s="4">
        <f>IFERROR(INDEX('Date Key'!$I$2:$I$19, MATCH(B87,'Date Key'!$B$2:$B$19, 0)), "")</f>
        <v>2</v>
      </c>
      <c r="H87" s="4">
        <v>90</v>
      </c>
      <c r="I87" s="11">
        <v>0.25461158742530532</v>
      </c>
      <c r="J87" s="11">
        <v>2.5069837404197402E-2</v>
      </c>
      <c r="K87" s="11">
        <v>0.8794868128051645</v>
      </c>
      <c r="L87" s="11">
        <v>5.8492660221983526</v>
      </c>
      <c r="M87" s="11">
        <v>107.09912536443149</v>
      </c>
      <c r="N87" s="11">
        <v>1.1591682376346673</v>
      </c>
      <c r="O87" s="11"/>
      <c r="P87" s="11">
        <v>8.0500000000000007</v>
      </c>
      <c r="Q87" s="11">
        <v>123.8738738738739</v>
      </c>
      <c r="R87" s="11">
        <v>22.733333333333309</v>
      </c>
      <c r="S87" s="11">
        <v>1.1314285714285717</v>
      </c>
      <c r="T87" s="4">
        <f t="shared" si="10"/>
        <v>0</v>
      </c>
      <c r="U87" s="4" t="str">
        <f>IFERROR(INDEX('Date Key'!$G$2:$G$19, MATCH(B87,'Date Key'!$B$2:$B$19, 0)), "")</f>
        <v>No</v>
      </c>
      <c r="V87" s="4" t="str">
        <f>IFERROR(INDEX('Date Key'!$D$2:$D$19, MATCH(B87,'Date Key'!$B$2:$B$19, 0)), "")</f>
        <v>Lower</v>
      </c>
      <c r="W87" s="4" t="str">
        <f>IFERROR(INDEX('Date Key'!$H$2:$H$19, MATCH(B87,'Date Key'!$B$2:$B$19, 0)), "")</f>
        <v>No</v>
      </c>
      <c r="X87" s="4">
        <f t="shared" si="12"/>
        <v>0.218</v>
      </c>
      <c r="Y87" s="4">
        <f t="shared" si="13"/>
        <v>2.5</v>
      </c>
    </row>
    <row r="88" spans="1:25" x14ac:dyDescent="0.35">
      <c r="A88" s="4">
        <v>5</v>
      </c>
      <c r="B88" s="41">
        <v>45224</v>
      </c>
      <c r="C88" s="4" t="s">
        <v>6</v>
      </c>
      <c r="D88" s="4">
        <v>3</v>
      </c>
      <c r="E88" s="4" t="s">
        <v>98</v>
      </c>
      <c r="F88" s="4" t="str">
        <f t="shared" si="11"/>
        <v>in</v>
      </c>
      <c r="G88" s="4">
        <f>IFERROR(INDEX('Date Key'!$I$2:$I$19, MATCH(B88,'Date Key'!$B$2:$B$19, 0)), "")</f>
        <v>2</v>
      </c>
      <c r="H88" s="4">
        <v>120</v>
      </c>
      <c r="I88" s="11">
        <v>0</v>
      </c>
      <c r="J88" s="11">
        <v>2.0055869923357925E-2</v>
      </c>
      <c r="K88" s="11">
        <v>0.67355819322151622</v>
      </c>
      <c r="L88" s="11">
        <v>1.853562477622628</v>
      </c>
      <c r="M88" s="11">
        <v>101.90962099125363</v>
      </c>
      <c r="N88" s="11">
        <v>0.69361406314487417</v>
      </c>
      <c r="O88" s="11"/>
      <c r="P88" s="11">
        <v>8.0399999999999991</v>
      </c>
      <c r="Q88" s="11">
        <v>123.8738738738739</v>
      </c>
      <c r="R88" s="11">
        <v>27.066666666666645</v>
      </c>
      <c r="S88" s="11">
        <v>1.284053724053724</v>
      </c>
      <c r="T88" s="4">
        <f t="shared" si="10"/>
        <v>0</v>
      </c>
      <c r="U88" s="4" t="str">
        <f>IFERROR(INDEX('Date Key'!$G$2:$G$19, MATCH(B88,'Date Key'!$B$2:$B$19, 0)), "")</f>
        <v>No</v>
      </c>
      <c r="V88" s="4" t="str">
        <f>IFERROR(INDEX('Date Key'!$D$2:$D$19, MATCH(B88,'Date Key'!$B$2:$B$19, 0)), "")</f>
        <v>Lower</v>
      </c>
      <c r="W88" s="4" t="str">
        <f>IFERROR(INDEX('Date Key'!$H$2:$H$19, MATCH(B88,'Date Key'!$B$2:$B$19, 0)), "")</f>
        <v>No</v>
      </c>
      <c r="X88" s="4">
        <f t="shared" si="12"/>
        <v>0.218</v>
      </c>
      <c r="Y88" s="4">
        <f t="shared" si="13"/>
        <v>2.5</v>
      </c>
    </row>
    <row r="89" spans="1:25" x14ac:dyDescent="0.35">
      <c r="A89" s="4">
        <v>5</v>
      </c>
      <c r="B89" s="41">
        <v>45224</v>
      </c>
      <c r="C89" s="4" t="s">
        <v>6</v>
      </c>
      <c r="D89" s="4">
        <v>4</v>
      </c>
      <c r="E89" s="4" t="s">
        <v>99</v>
      </c>
      <c r="F89" s="4" t="str">
        <f t="shared" si="11"/>
        <v>in</v>
      </c>
      <c r="G89" s="4">
        <f>IFERROR(INDEX('Date Key'!$I$2:$I$19, MATCH(B89,'Date Key'!$B$2:$B$19, 0)), "")</f>
        <v>2</v>
      </c>
      <c r="H89" s="4">
        <v>30</v>
      </c>
      <c r="I89" s="11">
        <v>0</v>
      </c>
      <c r="J89" s="11">
        <v>2.5069837404197402E-2</v>
      </c>
      <c r="K89" s="11">
        <v>1.063964534515516</v>
      </c>
      <c r="L89" s="11">
        <v>1.4428929466523452</v>
      </c>
      <c r="M89" s="11">
        <v>131.29737609329445</v>
      </c>
      <c r="N89" s="11">
        <v>1.0890343719197133</v>
      </c>
      <c r="O89" s="11"/>
      <c r="P89" s="11">
        <v>8.07</v>
      </c>
      <c r="Q89" s="11">
        <v>123.8738738738739</v>
      </c>
      <c r="R89" s="11">
        <v>29.733333333333313</v>
      </c>
      <c r="S89" s="11">
        <v>0.8628083028083029</v>
      </c>
      <c r="T89" s="4">
        <f t="shared" si="10"/>
        <v>0</v>
      </c>
      <c r="U89" s="4" t="str">
        <f>IFERROR(INDEX('Date Key'!$G$2:$G$19, MATCH(B89,'Date Key'!$B$2:$B$19, 0)), "")</f>
        <v>No</v>
      </c>
      <c r="V89" s="4" t="str">
        <f>IFERROR(INDEX('Date Key'!$D$2:$D$19, MATCH(B89,'Date Key'!$B$2:$B$19, 0)), "")</f>
        <v>Lower</v>
      </c>
      <c r="W89" s="4" t="str">
        <f>IFERROR(INDEX('Date Key'!$H$2:$H$19, MATCH(B89,'Date Key'!$B$2:$B$19, 0)), "")</f>
        <v>No</v>
      </c>
      <c r="X89" s="4">
        <f t="shared" si="12"/>
        <v>0.218</v>
      </c>
      <c r="Y89" s="4">
        <f t="shared" si="13"/>
        <v>2.5</v>
      </c>
    </row>
    <row r="90" spans="1:25" x14ac:dyDescent="0.35">
      <c r="A90" s="4">
        <v>5</v>
      </c>
      <c r="B90" s="41">
        <v>45224</v>
      </c>
      <c r="C90" s="4" t="s">
        <v>6</v>
      </c>
      <c r="D90" s="4">
        <v>5</v>
      </c>
      <c r="E90" s="4" t="s">
        <v>100</v>
      </c>
      <c r="F90" s="4" t="str">
        <f t="shared" si="11"/>
        <v>in</v>
      </c>
      <c r="G90" s="4">
        <f>IFERROR(INDEX('Date Key'!$I$2:$I$19, MATCH(B90,'Date Key'!$B$2:$B$19, 0)), "")</f>
        <v>2</v>
      </c>
      <c r="H90" s="4">
        <v>180</v>
      </c>
      <c r="I90" s="11">
        <v>0</v>
      </c>
      <c r="J90" s="11">
        <v>1.5041902442518445E-2</v>
      </c>
      <c r="K90" s="11">
        <v>0.70787962981879093</v>
      </c>
      <c r="L90" s="11">
        <v>2.4751163623344072</v>
      </c>
      <c r="M90" s="11">
        <v>104.27113702623906</v>
      </c>
      <c r="N90" s="11">
        <v>0.7229215322613094</v>
      </c>
      <c r="O90" s="11"/>
      <c r="P90" s="11">
        <v>8.02</v>
      </c>
      <c r="Q90" s="11">
        <v>123.8738738738739</v>
      </c>
      <c r="R90" s="11">
        <v>31.399999999999984</v>
      </c>
      <c r="S90" s="11">
        <v>1.5954090354090351</v>
      </c>
      <c r="T90" s="4">
        <f t="shared" si="10"/>
        <v>0</v>
      </c>
      <c r="U90" s="4" t="str">
        <f>IFERROR(INDEX('Date Key'!$G$2:$G$19, MATCH(B90,'Date Key'!$B$2:$B$19, 0)), "")</f>
        <v>No</v>
      </c>
      <c r="V90" s="4" t="str">
        <f>IFERROR(INDEX('Date Key'!$D$2:$D$19, MATCH(B90,'Date Key'!$B$2:$B$19, 0)), "")</f>
        <v>Lower</v>
      </c>
      <c r="W90" s="4" t="str">
        <f>IFERROR(INDEX('Date Key'!$H$2:$H$19, MATCH(B90,'Date Key'!$B$2:$B$19, 0)), "")</f>
        <v>No</v>
      </c>
      <c r="X90" s="4">
        <f t="shared" si="12"/>
        <v>0.218</v>
      </c>
      <c r="Y90" s="4">
        <f t="shared" si="13"/>
        <v>2.5</v>
      </c>
    </row>
    <row r="91" spans="1:25" x14ac:dyDescent="0.35">
      <c r="A91" s="4">
        <v>5</v>
      </c>
      <c r="B91" s="41">
        <v>45224</v>
      </c>
      <c r="C91" s="4" t="s">
        <v>6</v>
      </c>
      <c r="D91" s="4">
        <v>6</v>
      </c>
      <c r="E91" s="4" t="s">
        <v>101</v>
      </c>
      <c r="F91" s="4" t="str">
        <f t="shared" si="11"/>
        <v>tank 1</v>
      </c>
      <c r="G91" s="4">
        <f>IFERROR(INDEX('Date Key'!$I$2:$I$19, MATCH(B91,'Date Key'!$B$2:$B$19, 0)), "")</f>
        <v>2</v>
      </c>
      <c r="H91" s="4">
        <v>90</v>
      </c>
      <c r="I91" s="11">
        <v>0</v>
      </c>
      <c r="J91" s="11">
        <v>1.5041902442518445E-2</v>
      </c>
      <c r="K91" s="11">
        <v>2.1450897873296695E-2</v>
      </c>
      <c r="L91" s="11">
        <v>1.1210168277837453</v>
      </c>
      <c r="M91" s="11">
        <v>90.874635568513099</v>
      </c>
      <c r="N91" s="11">
        <v>3.6492800315815144E-2</v>
      </c>
      <c r="O91" s="11"/>
      <c r="P91" s="11">
        <v>7.11</v>
      </c>
      <c r="Q91" s="11">
        <v>133.92857142857144</v>
      </c>
      <c r="R91" s="11">
        <v>24.733333333333309</v>
      </c>
      <c r="S91" s="11">
        <v>0.33777777777777784</v>
      </c>
      <c r="T91" s="4">
        <f t="shared" si="10"/>
        <v>1</v>
      </c>
      <c r="U91" s="4" t="str">
        <f>IFERROR(INDEX('Date Key'!$G$2:$G$19, MATCH(B91,'Date Key'!$B$2:$B$19, 0)), "")</f>
        <v>No</v>
      </c>
      <c r="V91" s="4" t="str">
        <f>IFERROR(INDEX('Date Key'!$D$2:$D$19, MATCH(B91,'Date Key'!$B$2:$B$19, 0)), "")</f>
        <v>Lower</v>
      </c>
      <c r="W91" s="4" t="str">
        <f>IFERROR(INDEX('Date Key'!$H$2:$H$19, MATCH(B91,'Date Key'!$B$2:$B$19, 0)), "")</f>
        <v>No</v>
      </c>
      <c r="X91" s="4">
        <f t="shared" si="12"/>
        <v>0.218</v>
      </c>
      <c r="Y91" s="4">
        <f t="shared" si="13"/>
        <v>2.5</v>
      </c>
    </row>
    <row r="92" spans="1:25" x14ac:dyDescent="0.35">
      <c r="A92" s="4">
        <v>5</v>
      </c>
      <c r="B92" s="41">
        <v>45224</v>
      </c>
      <c r="C92" s="4" t="s">
        <v>6</v>
      </c>
      <c r="D92" s="4">
        <v>7</v>
      </c>
      <c r="E92" s="4" t="s">
        <v>102</v>
      </c>
      <c r="F92" s="4" t="str">
        <f t="shared" si="11"/>
        <v>tank 1</v>
      </c>
      <c r="G92" s="4">
        <f>IFERROR(INDEX('Date Key'!$I$2:$I$19, MATCH(B92,'Date Key'!$B$2:$B$19, 0)), "")</f>
        <v>2</v>
      </c>
      <c r="H92" s="4">
        <v>30</v>
      </c>
      <c r="I92" s="11">
        <v>0</v>
      </c>
      <c r="J92" s="11">
        <v>0</v>
      </c>
      <c r="K92" s="11">
        <v>2.5741077447956038E-2</v>
      </c>
      <c r="L92" s="11">
        <v>1.3430003580379519</v>
      </c>
      <c r="M92" s="11">
        <v>49.737609329446066</v>
      </c>
      <c r="N92" s="11">
        <v>2.5741077447956038E-2</v>
      </c>
      <c r="O92" s="11"/>
      <c r="P92" s="11">
        <v>7.2</v>
      </c>
      <c r="Q92" s="11">
        <v>143.80530973451326</v>
      </c>
      <c r="R92" s="11">
        <v>21.399999999999974</v>
      </c>
      <c r="S92" s="11">
        <v>0.30725274725274732</v>
      </c>
      <c r="T92" s="4">
        <f t="shared" si="10"/>
        <v>1</v>
      </c>
      <c r="U92" s="4" t="str">
        <f>IFERROR(INDEX('Date Key'!$G$2:$G$19, MATCH(B92,'Date Key'!$B$2:$B$19, 0)), "")</f>
        <v>No</v>
      </c>
      <c r="V92" s="4" t="str">
        <f>IFERROR(INDEX('Date Key'!$D$2:$D$19, MATCH(B92,'Date Key'!$B$2:$B$19, 0)), "")</f>
        <v>Lower</v>
      </c>
      <c r="W92" s="4" t="str">
        <f>IFERROR(INDEX('Date Key'!$H$2:$H$19, MATCH(B92,'Date Key'!$B$2:$B$19, 0)), "")</f>
        <v>No</v>
      </c>
      <c r="X92" s="4">
        <f t="shared" si="12"/>
        <v>0.218</v>
      </c>
      <c r="Y92" s="4">
        <f t="shared" si="13"/>
        <v>2.5</v>
      </c>
    </row>
    <row r="93" spans="1:25" x14ac:dyDescent="0.35">
      <c r="A93" s="4">
        <v>5</v>
      </c>
      <c r="B93" s="41">
        <v>45224</v>
      </c>
      <c r="C93" s="4" t="s">
        <v>6</v>
      </c>
      <c r="D93" s="4">
        <v>8</v>
      </c>
      <c r="E93" s="4" t="s">
        <v>103</v>
      </c>
      <c r="F93" s="4" t="str">
        <f t="shared" si="11"/>
        <v>tank 1</v>
      </c>
      <c r="G93" s="4">
        <f>IFERROR(INDEX('Date Key'!$I$2:$I$19, MATCH(B93,'Date Key'!$B$2:$B$19, 0)), "")</f>
        <v>2</v>
      </c>
      <c r="H93" s="4">
        <v>120</v>
      </c>
      <c r="I93" s="11">
        <v>0</v>
      </c>
      <c r="J93" s="11">
        <v>0</v>
      </c>
      <c r="K93" s="11">
        <v>0</v>
      </c>
      <c r="L93" s="11">
        <v>1.0433225921947729</v>
      </c>
      <c r="M93" s="11">
        <v>99.868804664723029</v>
      </c>
      <c r="N93" s="11">
        <v>0</v>
      </c>
      <c r="O93" s="11"/>
      <c r="P93" s="11">
        <v>7.11</v>
      </c>
      <c r="Q93" s="11">
        <v>123.8738738738739</v>
      </c>
      <c r="R93" s="11">
        <v>23.733333333333309</v>
      </c>
      <c r="S93" s="11">
        <v>0.38051282051282043</v>
      </c>
      <c r="T93" s="4">
        <f t="shared" si="10"/>
        <v>1</v>
      </c>
      <c r="U93" s="4" t="str">
        <f>IFERROR(INDEX('Date Key'!$G$2:$G$19, MATCH(B93,'Date Key'!$B$2:$B$19, 0)), "")</f>
        <v>No</v>
      </c>
      <c r="V93" s="4" t="str">
        <f>IFERROR(INDEX('Date Key'!$D$2:$D$19, MATCH(B93,'Date Key'!$B$2:$B$19, 0)), "")</f>
        <v>Lower</v>
      </c>
      <c r="W93" s="4" t="str">
        <f>IFERROR(INDEX('Date Key'!$H$2:$H$19, MATCH(B93,'Date Key'!$B$2:$B$19, 0)), "")</f>
        <v>No</v>
      </c>
      <c r="X93" s="4">
        <f t="shared" si="12"/>
        <v>0.218</v>
      </c>
      <c r="Y93" s="4">
        <f t="shared" si="13"/>
        <v>2.5</v>
      </c>
    </row>
    <row r="94" spans="1:25" x14ac:dyDescent="0.35">
      <c r="A94" s="4">
        <v>5</v>
      </c>
      <c r="B94" s="41">
        <v>45224</v>
      </c>
      <c r="C94" s="4" t="s">
        <v>6</v>
      </c>
      <c r="D94" s="4">
        <v>9</v>
      </c>
      <c r="E94" s="4" t="s">
        <v>104</v>
      </c>
      <c r="F94" s="4" t="str">
        <f t="shared" si="11"/>
        <v>tank 2</v>
      </c>
      <c r="G94" s="4">
        <f>IFERROR(INDEX('Date Key'!$I$2:$I$19, MATCH(B94,'Date Key'!$B$2:$B$19, 0)), "")</f>
        <v>2</v>
      </c>
      <c r="H94" s="4">
        <v>30</v>
      </c>
      <c r="I94" s="11">
        <v>0</v>
      </c>
      <c r="J94" s="11">
        <v>0</v>
      </c>
      <c r="K94" s="11">
        <v>1.7160718298637353E-2</v>
      </c>
      <c r="L94" s="11">
        <v>1.8202649480844968</v>
      </c>
      <c r="M94" s="11">
        <v>8.4839650145772598</v>
      </c>
      <c r="N94" s="11">
        <v>1.7160718298637353E-2</v>
      </c>
      <c r="O94" s="11"/>
      <c r="P94" s="11">
        <v>6.99</v>
      </c>
      <c r="Q94" s="11">
        <v>190.67796610169495</v>
      </c>
      <c r="R94" s="11">
        <v>65.733333333333334</v>
      </c>
      <c r="S94" s="11">
        <v>1.3084737484737485</v>
      </c>
      <c r="T94" s="4">
        <f t="shared" si="10"/>
        <v>2</v>
      </c>
      <c r="U94" s="4" t="str">
        <f>IFERROR(INDEX('Date Key'!$G$2:$G$19, MATCH(B94,'Date Key'!$B$2:$B$19, 0)), "")</f>
        <v>No</v>
      </c>
      <c r="V94" s="4" t="str">
        <f>IFERROR(INDEX('Date Key'!$D$2:$D$19, MATCH(B94,'Date Key'!$B$2:$B$19, 0)), "")</f>
        <v>Lower</v>
      </c>
      <c r="W94" s="4" t="str">
        <f>IFERROR(INDEX('Date Key'!$H$2:$H$19, MATCH(B94,'Date Key'!$B$2:$B$19, 0)), "")</f>
        <v>No</v>
      </c>
      <c r="X94" s="4">
        <f t="shared" si="12"/>
        <v>0.218</v>
      </c>
      <c r="Y94" s="4">
        <f t="shared" si="13"/>
        <v>2.5</v>
      </c>
    </row>
    <row r="95" spans="1:25" x14ac:dyDescent="0.35">
      <c r="A95" s="4">
        <v>5</v>
      </c>
      <c r="B95" s="41">
        <v>45224</v>
      </c>
      <c r="C95" s="4" t="s">
        <v>6</v>
      </c>
      <c r="D95" s="4">
        <v>10</v>
      </c>
      <c r="E95" s="4" t="s">
        <v>105</v>
      </c>
      <c r="F95" s="4" t="str">
        <f t="shared" si="11"/>
        <v>tank 1</v>
      </c>
      <c r="G95" s="4">
        <f>IFERROR(INDEX('Date Key'!$I$2:$I$19, MATCH(B95,'Date Key'!$B$2:$B$19, 0)), "")</f>
        <v>2</v>
      </c>
      <c r="H95" s="4">
        <v>180</v>
      </c>
      <c r="I95" s="11">
        <v>9.0932709794751876E-2</v>
      </c>
      <c r="J95" s="11">
        <v>0</v>
      </c>
      <c r="K95" s="11">
        <v>0</v>
      </c>
      <c r="L95" s="11">
        <v>1.1432151808091657</v>
      </c>
      <c r="M95" s="11">
        <v>101.93877551020407</v>
      </c>
      <c r="N95" s="11">
        <v>9.0932709794751876E-2</v>
      </c>
      <c r="O95" s="11"/>
      <c r="P95" s="11">
        <v>7.11</v>
      </c>
      <c r="Q95" s="11">
        <v>113.63636363636364</v>
      </c>
      <c r="R95" s="11">
        <v>26.066666666666645</v>
      </c>
      <c r="S95" s="11">
        <v>0.51482295482295481</v>
      </c>
      <c r="T95" s="4">
        <f t="shared" si="10"/>
        <v>1</v>
      </c>
      <c r="U95" s="4" t="str">
        <f>IFERROR(INDEX('Date Key'!$G$2:$G$19, MATCH(B95,'Date Key'!$B$2:$B$19, 0)), "")</f>
        <v>No</v>
      </c>
      <c r="V95" s="4" t="str">
        <f>IFERROR(INDEX('Date Key'!$D$2:$D$19, MATCH(B95,'Date Key'!$B$2:$B$19, 0)), "")</f>
        <v>Lower</v>
      </c>
      <c r="W95" s="4" t="str">
        <f>IFERROR(INDEX('Date Key'!$H$2:$H$19, MATCH(B95,'Date Key'!$B$2:$B$19, 0)), "")</f>
        <v>No</v>
      </c>
      <c r="X95" s="4">
        <f t="shared" si="12"/>
        <v>0.218</v>
      </c>
      <c r="Y95" s="4">
        <f t="shared" si="13"/>
        <v>2.5</v>
      </c>
    </row>
    <row r="96" spans="1:25" x14ac:dyDescent="0.35">
      <c r="A96" s="4">
        <v>5</v>
      </c>
      <c r="B96" s="41">
        <v>45224</v>
      </c>
      <c r="C96" s="4" t="s">
        <v>6</v>
      </c>
      <c r="D96" s="4">
        <v>11</v>
      </c>
      <c r="E96" s="4" t="s">
        <v>106</v>
      </c>
      <c r="F96" s="4" t="str">
        <f t="shared" si="11"/>
        <v>in</v>
      </c>
      <c r="G96" s="4">
        <f>IFERROR(INDEX('Date Key'!$I$2:$I$19, MATCH(B96,'Date Key'!$B$2:$B$19, 0)), "")</f>
        <v>2</v>
      </c>
      <c r="H96" s="4">
        <v>150</v>
      </c>
      <c r="I96" s="11">
        <v>0.14549233567160302</v>
      </c>
      <c r="J96" s="11">
        <v>0</v>
      </c>
      <c r="K96" s="11">
        <v>0.66926801364685684</v>
      </c>
      <c r="L96" s="11">
        <v>1.9201575366988897</v>
      </c>
      <c r="M96" s="11">
        <v>102.98833819241982</v>
      </c>
      <c r="N96" s="11">
        <v>0.81476034931845986</v>
      </c>
      <c r="O96" s="11"/>
      <c r="P96" s="11">
        <v>8.01</v>
      </c>
      <c r="Q96" s="11">
        <v>123.8738738738739</v>
      </c>
      <c r="R96" s="11">
        <v>30.733333333333317</v>
      </c>
      <c r="S96" s="11">
        <v>1.40004884004884</v>
      </c>
      <c r="T96" s="4">
        <f t="shared" si="10"/>
        <v>0</v>
      </c>
      <c r="U96" s="4" t="str">
        <f>IFERROR(INDEX('Date Key'!$G$2:$G$19, MATCH(B96,'Date Key'!$B$2:$B$19, 0)), "")</f>
        <v>No</v>
      </c>
      <c r="V96" s="4" t="str">
        <f>IFERROR(INDEX('Date Key'!$D$2:$D$19, MATCH(B96,'Date Key'!$B$2:$B$19, 0)), "")</f>
        <v>Lower</v>
      </c>
      <c r="W96" s="4" t="str">
        <f>IFERROR(INDEX('Date Key'!$H$2:$H$19, MATCH(B96,'Date Key'!$B$2:$B$19, 0)), "")</f>
        <v>No</v>
      </c>
      <c r="X96" s="4">
        <f t="shared" si="12"/>
        <v>0.218</v>
      </c>
      <c r="Y96" s="4">
        <f t="shared" si="13"/>
        <v>2.5</v>
      </c>
    </row>
    <row r="97" spans="1:25" x14ac:dyDescent="0.35">
      <c r="A97" s="4">
        <v>5</v>
      </c>
      <c r="B97" s="41">
        <v>45224</v>
      </c>
      <c r="C97" s="4" t="s">
        <v>6</v>
      </c>
      <c r="D97" s="4">
        <v>12</v>
      </c>
      <c r="E97" s="4" t="s">
        <v>107</v>
      </c>
      <c r="F97" s="4" t="str">
        <f t="shared" si="11"/>
        <v>tank 1</v>
      </c>
      <c r="G97" s="4">
        <f>IFERROR(INDEX('Date Key'!$I$2:$I$19, MATCH(B97,'Date Key'!$B$2:$B$19, 0)), "")</f>
        <v>2</v>
      </c>
      <c r="H97" s="4">
        <v>0</v>
      </c>
      <c r="I97" s="11">
        <v>0</v>
      </c>
      <c r="J97" s="11">
        <v>1.5041902442518445E-2</v>
      </c>
      <c r="K97" s="11">
        <v>7.2933052769208778E-2</v>
      </c>
      <c r="L97" s="11">
        <v>1.0655209452201935</v>
      </c>
      <c r="M97" s="11">
        <v>62.915451895043731</v>
      </c>
      <c r="N97" s="11">
        <v>8.7974955211727227E-2</v>
      </c>
      <c r="O97" s="11"/>
      <c r="P97" s="11">
        <v>7.64</v>
      </c>
      <c r="Q97" s="11">
        <v>133.92857142857144</v>
      </c>
      <c r="R97" s="11">
        <v>20.399999999999974</v>
      </c>
      <c r="S97" s="11">
        <v>0.42935286935286932</v>
      </c>
      <c r="T97" s="4">
        <f t="shared" si="10"/>
        <v>1</v>
      </c>
      <c r="U97" s="4" t="str">
        <f>IFERROR(INDEX('Date Key'!$G$2:$G$19, MATCH(B97,'Date Key'!$B$2:$B$19, 0)), "")</f>
        <v>No</v>
      </c>
      <c r="V97" s="4" t="str">
        <f>IFERROR(INDEX('Date Key'!$D$2:$D$19, MATCH(B97,'Date Key'!$B$2:$B$19, 0)), "")</f>
        <v>Lower</v>
      </c>
      <c r="W97" s="4" t="str">
        <f>IFERROR(INDEX('Date Key'!$H$2:$H$19, MATCH(B97,'Date Key'!$B$2:$B$19, 0)), "")</f>
        <v>No</v>
      </c>
      <c r="X97" s="4">
        <f t="shared" si="12"/>
        <v>0.218</v>
      </c>
      <c r="Y97" s="4">
        <f t="shared" si="13"/>
        <v>2.5</v>
      </c>
    </row>
    <row r="98" spans="1:25" x14ac:dyDescent="0.35">
      <c r="A98" s="4">
        <v>5</v>
      </c>
      <c r="B98" s="41">
        <v>45224</v>
      </c>
      <c r="C98" s="4" t="s">
        <v>6</v>
      </c>
      <c r="D98" s="4">
        <v>13</v>
      </c>
      <c r="E98" s="4" t="s">
        <v>108</v>
      </c>
      <c r="F98" s="4" t="str">
        <f t="shared" si="11"/>
        <v>tank 1</v>
      </c>
      <c r="G98" s="4">
        <f>IFERROR(INDEX('Date Key'!$I$2:$I$19, MATCH(B98,'Date Key'!$B$2:$B$19, 0)), "")</f>
        <v>2</v>
      </c>
      <c r="H98" s="4">
        <v>150</v>
      </c>
      <c r="I98" s="11">
        <v>0.10911925175370227</v>
      </c>
      <c r="J98" s="11">
        <v>0</v>
      </c>
      <c r="K98" s="11">
        <v>0</v>
      </c>
      <c r="L98" s="11">
        <v>1.0433225921947729</v>
      </c>
      <c r="M98" s="11">
        <v>101.06413994169095</v>
      </c>
      <c r="N98" s="11">
        <v>0.10911925175370227</v>
      </c>
      <c r="O98" s="11"/>
      <c r="P98" s="11">
        <v>7.15</v>
      </c>
      <c r="Q98" s="11">
        <v>113.63636363636364</v>
      </c>
      <c r="R98" s="11">
        <v>25.399999999999977</v>
      </c>
      <c r="S98" s="11">
        <v>0.4781929181929182</v>
      </c>
      <c r="T98" s="4">
        <f t="shared" si="10"/>
        <v>1</v>
      </c>
      <c r="U98" s="4" t="str">
        <f>IFERROR(INDEX('Date Key'!$G$2:$G$19, MATCH(B98,'Date Key'!$B$2:$B$19, 0)), "")</f>
        <v>No</v>
      </c>
      <c r="V98" s="4" t="str">
        <f>IFERROR(INDEX('Date Key'!$D$2:$D$19, MATCH(B98,'Date Key'!$B$2:$B$19, 0)), "")</f>
        <v>Lower</v>
      </c>
      <c r="W98" s="4" t="str">
        <f>IFERROR(INDEX('Date Key'!$H$2:$H$19, MATCH(B98,'Date Key'!$B$2:$B$19, 0)), "")</f>
        <v>No</v>
      </c>
      <c r="X98" s="4">
        <f t="shared" si="12"/>
        <v>0.218</v>
      </c>
      <c r="Y98" s="4">
        <f t="shared" si="13"/>
        <v>2.5</v>
      </c>
    </row>
    <row r="99" spans="1:25" x14ac:dyDescent="0.35">
      <c r="A99" s="4">
        <v>5</v>
      </c>
      <c r="B99" s="41">
        <v>45224</v>
      </c>
      <c r="C99" s="4" t="s">
        <v>6</v>
      </c>
      <c r="D99" s="4">
        <v>14</v>
      </c>
      <c r="E99" s="4" t="s">
        <v>109</v>
      </c>
      <c r="F99" s="4" t="str">
        <f t="shared" si="11"/>
        <v>in</v>
      </c>
      <c r="G99" s="4">
        <f>IFERROR(INDEX('Date Key'!$I$2:$I$19, MATCH(B99,'Date Key'!$B$2:$B$19, 0)), "")</f>
        <v>2</v>
      </c>
      <c r="H99" s="4">
        <v>60</v>
      </c>
      <c r="I99" s="11">
        <v>0</v>
      </c>
      <c r="J99" s="11">
        <v>0</v>
      </c>
      <c r="K99" s="11">
        <v>0.84945555578254917</v>
      </c>
      <c r="L99" s="11">
        <v>1.4983888292158969</v>
      </c>
      <c r="M99" s="11">
        <v>114.05247813411079</v>
      </c>
      <c r="N99" s="11">
        <v>0.84945555578254917</v>
      </c>
      <c r="O99" s="11"/>
      <c r="P99" s="11">
        <v>8.07</v>
      </c>
      <c r="Q99" s="11">
        <v>123.8738738738739</v>
      </c>
      <c r="R99" s="11">
        <v>28.066666666666645</v>
      </c>
      <c r="S99" s="11">
        <v>1.0825885225885228</v>
      </c>
      <c r="T99" s="4">
        <f t="shared" si="10"/>
        <v>0</v>
      </c>
      <c r="U99" s="4" t="str">
        <f>IFERROR(INDEX('Date Key'!$G$2:$G$19, MATCH(B99,'Date Key'!$B$2:$B$19, 0)), "")</f>
        <v>No</v>
      </c>
      <c r="V99" s="4" t="str">
        <f>IFERROR(INDEX('Date Key'!$D$2:$D$19, MATCH(B99,'Date Key'!$B$2:$B$19, 0)), "")</f>
        <v>Lower</v>
      </c>
      <c r="W99" s="4" t="str">
        <f>IFERROR(INDEX('Date Key'!$H$2:$H$19, MATCH(B99,'Date Key'!$B$2:$B$19, 0)), "")</f>
        <v>No</v>
      </c>
      <c r="X99" s="4">
        <f t="shared" si="12"/>
        <v>0.218</v>
      </c>
      <c r="Y99" s="4">
        <f t="shared" si="13"/>
        <v>2.5</v>
      </c>
    </row>
    <row r="100" spans="1:25" x14ac:dyDescent="0.35">
      <c r="A100" s="4">
        <v>5</v>
      </c>
      <c r="B100" s="41">
        <v>45224</v>
      </c>
      <c r="C100" s="4" t="s">
        <v>6</v>
      </c>
      <c r="D100" s="4">
        <v>15</v>
      </c>
      <c r="E100" s="4" t="s">
        <v>110</v>
      </c>
      <c r="F100" s="4" t="str">
        <f t="shared" si="11"/>
        <v>tank 2</v>
      </c>
      <c r="G100" s="4">
        <f>IFERROR(INDEX('Date Key'!$I$2:$I$19, MATCH(B100,'Date Key'!$B$2:$B$19, 0)), "")</f>
        <v>2</v>
      </c>
      <c r="H100" s="4">
        <v>0</v>
      </c>
      <c r="I100" s="11">
        <v>0</v>
      </c>
      <c r="J100" s="11">
        <v>1.5041902442518445E-2</v>
      </c>
      <c r="K100" s="11">
        <v>4.7191975321252723E-2</v>
      </c>
      <c r="L100" s="11">
        <v>1.6537773003938414</v>
      </c>
      <c r="M100" s="11">
        <v>11.967930029154518</v>
      </c>
      <c r="N100" s="11">
        <v>6.2233877763771164E-2</v>
      </c>
      <c r="O100" s="11"/>
      <c r="P100" s="11">
        <v>7.26</v>
      </c>
      <c r="Q100" s="11">
        <v>190.67796610169495</v>
      </c>
      <c r="R100" s="11">
        <v>60.73333333333332</v>
      </c>
      <c r="S100" s="11">
        <v>1.1863736263736266</v>
      </c>
      <c r="T100" s="4">
        <f t="shared" si="10"/>
        <v>2</v>
      </c>
      <c r="U100" s="4" t="str">
        <f>IFERROR(INDEX('Date Key'!$G$2:$G$19, MATCH(B100,'Date Key'!$B$2:$B$19, 0)), "")</f>
        <v>No</v>
      </c>
      <c r="V100" s="4" t="str">
        <f>IFERROR(INDEX('Date Key'!$D$2:$D$19, MATCH(B100,'Date Key'!$B$2:$B$19, 0)), "")</f>
        <v>Lower</v>
      </c>
      <c r="W100" s="4" t="str">
        <f>IFERROR(INDEX('Date Key'!$H$2:$H$19, MATCH(B100,'Date Key'!$B$2:$B$19, 0)), "")</f>
        <v>No</v>
      </c>
      <c r="X100" s="4">
        <f t="shared" si="12"/>
        <v>0.218</v>
      </c>
      <c r="Y100" s="4">
        <f t="shared" si="13"/>
        <v>2.5</v>
      </c>
    </row>
    <row r="101" spans="1:25" x14ac:dyDescent="0.35">
      <c r="A101" s="4">
        <v>5</v>
      </c>
      <c r="B101" s="41">
        <v>45224</v>
      </c>
      <c r="C101" s="4" t="s">
        <v>6</v>
      </c>
      <c r="D101" s="4">
        <v>16</v>
      </c>
      <c r="E101" s="4" t="s">
        <v>111</v>
      </c>
      <c r="F101" s="4" t="str">
        <f t="shared" si="11"/>
        <v>tank 1</v>
      </c>
      <c r="G101" s="4">
        <f>IFERROR(INDEX('Date Key'!$I$2:$I$19, MATCH(B101,'Date Key'!$B$2:$B$19, 0)), "")</f>
        <v>2</v>
      </c>
      <c r="H101" s="4">
        <v>60</v>
      </c>
      <c r="I101" s="11">
        <v>7.2746167835801512E-2</v>
      </c>
      <c r="J101" s="11">
        <v>0</v>
      </c>
      <c r="K101" s="11">
        <v>2.1450897873296695E-2</v>
      </c>
      <c r="L101" s="11">
        <v>0.8102398854278553</v>
      </c>
      <c r="M101" s="11">
        <v>64.008746355685133</v>
      </c>
      <c r="N101" s="11">
        <v>9.4197065709098207E-2</v>
      </c>
      <c r="O101" s="11"/>
      <c r="P101" s="11">
        <v>7.29</v>
      </c>
      <c r="Q101" s="11">
        <v>133.92857142857144</v>
      </c>
      <c r="R101" s="11">
        <v>25.399999999999977</v>
      </c>
      <c r="S101" s="11">
        <v>0.26451770451770451</v>
      </c>
      <c r="T101" s="4">
        <f t="shared" si="10"/>
        <v>1</v>
      </c>
      <c r="U101" s="4" t="str">
        <f>IFERROR(INDEX('Date Key'!$G$2:$G$19, MATCH(B101,'Date Key'!$B$2:$B$19, 0)), "")</f>
        <v>No</v>
      </c>
      <c r="V101" s="4" t="str">
        <f>IFERROR(INDEX('Date Key'!$D$2:$D$19, MATCH(B101,'Date Key'!$B$2:$B$19, 0)), "")</f>
        <v>Lower</v>
      </c>
      <c r="W101" s="4" t="str">
        <f>IFERROR(INDEX('Date Key'!$H$2:$H$19, MATCH(B101,'Date Key'!$B$2:$B$19, 0)), "")</f>
        <v>No</v>
      </c>
      <c r="X101" s="4">
        <f t="shared" si="12"/>
        <v>0.218</v>
      </c>
      <c r="Y101" s="4">
        <f t="shared" si="13"/>
        <v>2.5</v>
      </c>
    </row>
    <row r="102" spans="1:25" x14ac:dyDescent="0.35">
      <c r="A102" s="4">
        <v>5</v>
      </c>
      <c r="B102" s="41">
        <v>45224</v>
      </c>
      <c r="C102" s="4" t="s">
        <v>6</v>
      </c>
      <c r="D102" s="4">
        <v>17</v>
      </c>
      <c r="E102" s="4" t="s">
        <v>112</v>
      </c>
      <c r="F102" s="4" t="str">
        <f t="shared" si="11"/>
        <v>tank 2</v>
      </c>
      <c r="G102" s="4">
        <f>IFERROR(INDEX('Date Key'!$I$2:$I$19, MATCH(B102,'Date Key'!$B$2:$B$19, 0)), "")</f>
        <v>2</v>
      </c>
      <c r="H102" s="4">
        <v>90</v>
      </c>
      <c r="I102" s="11">
        <v>5.4559625876851134E-2</v>
      </c>
      <c r="J102" s="11">
        <v>0.35097772365876367</v>
      </c>
      <c r="K102" s="11">
        <v>0.51482154895912058</v>
      </c>
      <c r="L102" s="11">
        <v>1.209810239885428</v>
      </c>
      <c r="M102" s="11">
        <v>104.85422740524781</v>
      </c>
      <c r="N102" s="11">
        <v>0.9203588984947354</v>
      </c>
      <c r="O102" s="11"/>
      <c r="P102" s="11">
        <v>7.16</v>
      </c>
      <c r="Q102" s="11">
        <v>113.63636363636364</v>
      </c>
      <c r="R102" s="11">
        <v>26.399999999999977</v>
      </c>
      <c r="S102" s="11">
        <v>0.7284981684981684</v>
      </c>
      <c r="T102" s="4">
        <f t="shared" si="10"/>
        <v>2</v>
      </c>
      <c r="U102" s="4" t="str">
        <f>IFERROR(INDEX('Date Key'!$G$2:$G$19, MATCH(B102,'Date Key'!$B$2:$B$19, 0)), "")</f>
        <v>No</v>
      </c>
      <c r="V102" s="4" t="str">
        <f>IFERROR(INDEX('Date Key'!$D$2:$D$19, MATCH(B102,'Date Key'!$B$2:$B$19, 0)), "")</f>
        <v>Lower</v>
      </c>
      <c r="W102" s="4" t="str">
        <f>IFERROR(INDEX('Date Key'!$H$2:$H$19, MATCH(B102,'Date Key'!$B$2:$B$19, 0)), "")</f>
        <v>No</v>
      </c>
      <c r="X102" s="4">
        <f t="shared" si="12"/>
        <v>0.218</v>
      </c>
      <c r="Y102" s="4">
        <f t="shared" si="13"/>
        <v>2.5</v>
      </c>
    </row>
    <row r="103" spans="1:25" x14ac:dyDescent="0.35">
      <c r="A103" s="4">
        <v>5</v>
      </c>
      <c r="B103" s="41">
        <v>45224</v>
      </c>
      <c r="C103" s="4" t="s">
        <v>6</v>
      </c>
      <c r="D103" s="4">
        <v>18</v>
      </c>
      <c r="E103" s="4" t="s">
        <v>113</v>
      </c>
      <c r="F103" s="4" t="str">
        <f t="shared" si="11"/>
        <v>tank 2</v>
      </c>
      <c r="G103" s="4">
        <f>IFERROR(INDEX('Date Key'!$I$2:$I$19, MATCH(B103,'Date Key'!$B$2:$B$19, 0)), "")</f>
        <v>2</v>
      </c>
      <c r="H103" s="4">
        <v>180</v>
      </c>
      <c r="I103" s="11">
        <v>0</v>
      </c>
      <c r="J103" s="11">
        <v>0.16546092686770289</v>
      </c>
      <c r="K103" s="11">
        <v>0.27457149277819765</v>
      </c>
      <c r="L103" s="11">
        <v>1.1876118868600072</v>
      </c>
      <c r="M103" s="11">
        <v>106.72011661807581</v>
      </c>
      <c r="N103" s="11">
        <v>0.44003241964590056</v>
      </c>
      <c r="O103" s="11"/>
      <c r="P103" s="11">
        <v>6.8</v>
      </c>
      <c r="Q103" s="11">
        <v>92.592592592592609</v>
      </c>
      <c r="R103" s="11">
        <v>23.733333333333309</v>
      </c>
      <c r="S103" s="11">
        <v>0.64913308913308909</v>
      </c>
      <c r="T103" s="4">
        <f t="shared" si="10"/>
        <v>2</v>
      </c>
      <c r="U103" s="4" t="str">
        <f>IFERROR(INDEX('Date Key'!$G$2:$G$19, MATCH(B103,'Date Key'!$B$2:$B$19, 0)), "")</f>
        <v>No</v>
      </c>
      <c r="V103" s="4" t="str">
        <f>IFERROR(INDEX('Date Key'!$D$2:$D$19, MATCH(B103,'Date Key'!$B$2:$B$19, 0)), "")</f>
        <v>Lower</v>
      </c>
      <c r="W103" s="4" t="str">
        <f>IFERROR(INDEX('Date Key'!$H$2:$H$19, MATCH(B103,'Date Key'!$B$2:$B$19, 0)), "")</f>
        <v>No</v>
      </c>
      <c r="X103" s="4">
        <f t="shared" si="12"/>
        <v>0.218</v>
      </c>
      <c r="Y103" s="4">
        <f t="shared" si="13"/>
        <v>2.5</v>
      </c>
    </row>
    <row r="104" spans="1:25" x14ac:dyDescent="0.35">
      <c r="A104" s="4">
        <v>5</v>
      </c>
      <c r="B104" s="41">
        <v>45224</v>
      </c>
      <c r="C104" s="4" t="s">
        <v>6</v>
      </c>
      <c r="D104" s="4">
        <v>19</v>
      </c>
      <c r="E104" s="4" t="s">
        <v>114</v>
      </c>
      <c r="F104" s="4" t="str">
        <f t="shared" si="11"/>
        <v>tank 2</v>
      </c>
      <c r="G104" s="4">
        <f>IFERROR(INDEX('Date Key'!$I$2:$I$19, MATCH(B104,'Date Key'!$B$2:$B$19, 0)), "")</f>
        <v>2</v>
      </c>
      <c r="H104" s="4">
        <v>150</v>
      </c>
      <c r="I104" s="11">
        <v>9.0932709794751876E-2</v>
      </c>
      <c r="J104" s="11">
        <v>0.19554473175273973</v>
      </c>
      <c r="K104" s="11">
        <v>0.31747328852479106</v>
      </c>
      <c r="L104" s="11">
        <v>1.1765127103472968</v>
      </c>
      <c r="M104" s="11">
        <v>110.10204081632652</v>
      </c>
      <c r="N104" s="11">
        <v>0.60395073007228262</v>
      </c>
      <c r="O104" s="11"/>
      <c r="P104" s="11">
        <v>7.33</v>
      </c>
      <c r="Q104" s="11">
        <v>113.63636363636364</v>
      </c>
      <c r="R104" s="11">
        <v>24.399999999999977</v>
      </c>
      <c r="S104" s="11">
        <v>0.64302808302808301</v>
      </c>
      <c r="T104" s="4">
        <f t="shared" si="10"/>
        <v>2</v>
      </c>
      <c r="U104" s="4" t="str">
        <f>IFERROR(INDEX('Date Key'!$G$2:$G$19, MATCH(B104,'Date Key'!$B$2:$B$19, 0)), "")</f>
        <v>No</v>
      </c>
      <c r="V104" s="4" t="str">
        <f>IFERROR(INDEX('Date Key'!$D$2:$D$19, MATCH(B104,'Date Key'!$B$2:$B$19, 0)), "")</f>
        <v>Lower</v>
      </c>
      <c r="W104" s="4" t="str">
        <f>IFERROR(INDEX('Date Key'!$H$2:$H$19, MATCH(B104,'Date Key'!$B$2:$B$19, 0)), "")</f>
        <v>No</v>
      </c>
      <c r="X104" s="4">
        <f t="shared" si="12"/>
        <v>0.218</v>
      </c>
      <c r="Y104" s="4">
        <f t="shared" si="13"/>
        <v>2.5</v>
      </c>
    </row>
    <row r="105" spans="1:25" x14ac:dyDescent="0.35">
      <c r="A105" s="4">
        <v>5</v>
      </c>
      <c r="B105" s="41">
        <v>45224</v>
      </c>
      <c r="C105" s="4" t="s">
        <v>6</v>
      </c>
      <c r="D105" s="4">
        <v>20</v>
      </c>
      <c r="E105" s="4" t="s">
        <v>115</v>
      </c>
      <c r="F105" s="4" t="str">
        <f t="shared" si="11"/>
        <v>tank 2</v>
      </c>
      <c r="G105" s="4">
        <f>IFERROR(INDEX('Date Key'!$I$2:$I$19, MATCH(B105,'Date Key'!$B$2:$B$19, 0)), "")</f>
        <v>2</v>
      </c>
      <c r="H105" s="4">
        <v>120</v>
      </c>
      <c r="I105" s="11">
        <v>5.4559625876851134E-2</v>
      </c>
      <c r="J105" s="11">
        <v>0.1805028293102213</v>
      </c>
      <c r="K105" s="11">
        <v>0.36466526384604381</v>
      </c>
      <c r="L105" s="11">
        <v>1.1876118868600072</v>
      </c>
      <c r="M105" s="11">
        <v>108.52769679300292</v>
      </c>
      <c r="N105" s="11">
        <v>0.59972771903311628</v>
      </c>
      <c r="O105" s="11"/>
      <c r="P105" s="11">
        <v>7.22</v>
      </c>
      <c r="Q105" s="11">
        <v>113.63636363636364</v>
      </c>
      <c r="R105" s="11">
        <v>30.066666666666649</v>
      </c>
      <c r="S105" s="11">
        <v>0.67355311355311365</v>
      </c>
      <c r="T105" s="4">
        <f t="shared" si="10"/>
        <v>2</v>
      </c>
      <c r="U105" s="4" t="str">
        <f>IFERROR(INDEX('Date Key'!$G$2:$G$19, MATCH(B105,'Date Key'!$B$2:$B$19, 0)), "")</f>
        <v>No</v>
      </c>
      <c r="V105" s="4" t="str">
        <f>IFERROR(INDEX('Date Key'!$D$2:$D$19, MATCH(B105,'Date Key'!$B$2:$B$19, 0)), "")</f>
        <v>Lower</v>
      </c>
      <c r="W105" s="4" t="str">
        <f>IFERROR(INDEX('Date Key'!$H$2:$H$19, MATCH(B105,'Date Key'!$B$2:$B$19, 0)), "")</f>
        <v>No</v>
      </c>
      <c r="X105" s="4">
        <f t="shared" si="12"/>
        <v>0.218</v>
      </c>
      <c r="Y105" s="4">
        <f t="shared" si="13"/>
        <v>2.5</v>
      </c>
    </row>
    <row r="106" spans="1:25" s="27" customFormat="1" x14ac:dyDescent="0.35">
      <c r="A106" s="27">
        <v>5</v>
      </c>
      <c r="B106" s="42">
        <v>45224</v>
      </c>
      <c r="C106" s="27" t="s">
        <v>6</v>
      </c>
      <c r="D106" s="27">
        <v>21</v>
      </c>
      <c r="E106" s="27" t="s">
        <v>116</v>
      </c>
      <c r="F106" s="27" t="str">
        <f t="shared" si="11"/>
        <v>tank 2</v>
      </c>
      <c r="G106" s="27">
        <f>IFERROR(INDEX('Date Key'!$I$2:$I$19, MATCH(B106,'Date Key'!$B$2:$B$19, 0)), "")</f>
        <v>2</v>
      </c>
      <c r="H106" s="27">
        <v>60</v>
      </c>
      <c r="I106" s="28">
        <v>7.2746167835801512E-2</v>
      </c>
      <c r="J106" s="28">
        <v>0.21058663419525822</v>
      </c>
      <c r="K106" s="28">
        <v>0.62636621790026337</v>
      </c>
      <c r="L106" s="28">
        <v>1.3984962406015038</v>
      </c>
      <c r="M106" s="28">
        <v>81.10787172011662</v>
      </c>
      <c r="N106" s="28">
        <v>0.90969901993132307</v>
      </c>
      <c r="O106" s="28"/>
      <c r="P106" s="28">
        <v>7.15</v>
      </c>
      <c r="Q106" s="28">
        <v>133.92857142857144</v>
      </c>
      <c r="R106" s="28">
        <v>41.733333333333327</v>
      </c>
      <c r="S106" s="28">
        <v>0.88112332112332115</v>
      </c>
      <c r="T106" s="27">
        <f t="shared" si="10"/>
        <v>2</v>
      </c>
      <c r="U106" s="27" t="str">
        <f>IFERROR(INDEX('Date Key'!$G$2:$G$19, MATCH(B106,'Date Key'!$B$2:$B$19, 0)), "")</f>
        <v>No</v>
      </c>
      <c r="V106" s="27" t="str">
        <f>IFERROR(INDEX('Date Key'!$D$2:$D$19, MATCH(B106,'Date Key'!$B$2:$B$19, 0)), "")</f>
        <v>Lower</v>
      </c>
      <c r="W106" s="27" t="str">
        <f>IFERROR(INDEX('Date Key'!$H$2:$H$19, MATCH(B106,'Date Key'!$B$2:$B$19, 0)), "")</f>
        <v>No</v>
      </c>
      <c r="X106" s="27">
        <f t="shared" si="12"/>
        <v>0.218</v>
      </c>
      <c r="Y106" s="27">
        <f t="shared" si="13"/>
        <v>2.5</v>
      </c>
    </row>
    <row r="107" spans="1:25" x14ac:dyDescent="0.35">
      <c r="A107" s="4">
        <v>6</v>
      </c>
      <c r="B107" s="41">
        <v>45230</v>
      </c>
      <c r="C107" s="4" t="s">
        <v>6</v>
      </c>
      <c r="D107" s="4">
        <v>1</v>
      </c>
      <c r="E107" s="4" t="s">
        <v>117</v>
      </c>
      <c r="F107" s="4" t="str">
        <f t="shared" si="11"/>
        <v>in</v>
      </c>
      <c r="G107" s="4">
        <f>IFERROR(INDEX('Date Key'!$I$2:$I$19, MATCH(B107,'Date Key'!$B$2:$B$19, 0)), "")</f>
        <v>2</v>
      </c>
      <c r="H107" s="4">
        <v>90</v>
      </c>
      <c r="I107" s="11">
        <v>0.18186541958950375</v>
      </c>
      <c r="J107" s="11">
        <v>6.9132551085192936E-2</v>
      </c>
      <c r="K107" s="11">
        <v>2.2580645161290329</v>
      </c>
      <c r="L107" s="11">
        <v>1.0304709141274238</v>
      </c>
      <c r="M107" s="11">
        <v>147.94736842105263</v>
      </c>
      <c r="N107" s="11">
        <v>2.5090624868037295</v>
      </c>
      <c r="O107" s="11"/>
      <c r="P107" s="11">
        <v>7.36</v>
      </c>
      <c r="Q107" s="11">
        <v>81.775700934579433</v>
      </c>
      <c r="R107" s="11">
        <v>48.733333333333334</v>
      </c>
      <c r="S107" s="11">
        <v>0.33167277167277176</v>
      </c>
      <c r="T107" s="4">
        <f t="shared" si="10"/>
        <v>0</v>
      </c>
      <c r="U107" s="4" t="str">
        <f>IFERROR(INDEX('Date Key'!$G$2:$G$19, MATCH(B107,'Date Key'!$B$2:$B$19, 0)), "")</f>
        <v>Yes</v>
      </c>
      <c r="V107" s="4" t="str">
        <f>IFERROR(INDEX('Date Key'!$D$2:$D$19, MATCH(B107,'Date Key'!$B$2:$B$19, 0)), "")</f>
        <v>Lower</v>
      </c>
      <c r="W107" s="4" t="str">
        <f>IFERROR(INDEX('Date Key'!$H$2:$H$19, MATCH(B107,'Date Key'!$B$2:$B$19, 0)), "")</f>
        <v>No</v>
      </c>
      <c r="X107" s="4">
        <f t="shared" si="12"/>
        <v>0.218</v>
      </c>
      <c r="Y107" s="4">
        <f t="shared" si="13"/>
        <v>2.5</v>
      </c>
    </row>
    <row r="108" spans="1:25" x14ac:dyDescent="0.35">
      <c r="A108" s="4">
        <v>6</v>
      </c>
      <c r="B108" s="41">
        <v>45230</v>
      </c>
      <c r="C108" s="4" t="s">
        <v>6</v>
      </c>
      <c r="D108" s="4">
        <v>2</v>
      </c>
      <c r="E108" s="4" t="s">
        <v>118</v>
      </c>
      <c r="F108" s="4" t="str">
        <f t="shared" si="11"/>
        <v>in</v>
      </c>
      <c r="G108" s="4">
        <f>IFERROR(INDEX('Date Key'!$I$2:$I$19, MATCH(B108,'Date Key'!$B$2:$B$19, 0)), "")</f>
        <v>2</v>
      </c>
      <c r="H108" s="4">
        <v>60</v>
      </c>
      <c r="I108" s="11">
        <v>0.40010392309690834</v>
      </c>
      <c r="J108" s="11">
        <v>6.4194511721964873E-2</v>
      </c>
      <c r="K108" s="11">
        <v>2.1363472838469848</v>
      </c>
      <c r="L108" s="11">
        <v>1.2365650969529085</v>
      </c>
      <c r="M108" s="11">
        <v>139.01913875598086</v>
      </c>
      <c r="N108" s="11">
        <v>2.600645718665858</v>
      </c>
      <c r="O108" s="11"/>
      <c r="P108" s="11">
        <v>7.33</v>
      </c>
      <c r="Q108" s="11">
        <v>81.775700934579433</v>
      </c>
      <c r="R108" s="11">
        <v>49.4</v>
      </c>
      <c r="S108" s="11">
        <v>0.33167277167277176</v>
      </c>
      <c r="T108" s="4">
        <f t="shared" si="10"/>
        <v>0</v>
      </c>
      <c r="U108" s="4" t="str">
        <f>IFERROR(INDEX('Date Key'!$G$2:$G$19, MATCH(B108,'Date Key'!$B$2:$B$19, 0)), "")</f>
        <v>Yes</v>
      </c>
      <c r="V108" s="4" t="str">
        <f>IFERROR(INDEX('Date Key'!$D$2:$D$19, MATCH(B108,'Date Key'!$B$2:$B$19, 0)), "")</f>
        <v>Lower</v>
      </c>
      <c r="W108" s="4" t="str">
        <f>IFERROR(INDEX('Date Key'!$H$2:$H$19, MATCH(B108,'Date Key'!$B$2:$B$19, 0)), "")</f>
        <v>No</v>
      </c>
      <c r="X108" s="4">
        <f t="shared" si="12"/>
        <v>0.218</v>
      </c>
      <c r="Y108" s="4">
        <f t="shared" si="13"/>
        <v>2.5</v>
      </c>
    </row>
    <row r="109" spans="1:25" x14ac:dyDescent="0.35">
      <c r="A109" s="4">
        <v>6</v>
      </c>
      <c r="B109" s="41">
        <v>45230</v>
      </c>
      <c r="C109" s="4" t="s">
        <v>6</v>
      </c>
      <c r="D109" s="4">
        <v>3</v>
      </c>
      <c r="E109" s="4" t="s">
        <v>119</v>
      </c>
      <c r="F109" s="4" t="str">
        <f t="shared" si="11"/>
        <v>in</v>
      </c>
      <c r="G109" s="4">
        <f>IFERROR(INDEX('Date Key'!$I$2:$I$19, MATCH(B109,'Date Key'!$B$2:$B$19, 0)), "")</f>
        <v>2</v>
      </c>
      <c r="H109" s="4">
        <v>30</v>
      </c>
      <c r="I109" s="11">
        <v>0.20005196154845417</v>
      </c>
      <c r="J109" s="11">
        <v>5.9256472358736809E-2</v>
      </c>
      <c r="K109" s="11">
        <v>2.1573330135507858</v>
      </c>
      <c r="L109" s="11">
        <v>0.90452446906740536</v>
      </c>
      <c r="M109" s="11">
        <v>139.73684210526315</v>
      </c>
      <c r="N109" s="11">
        <v>2.4166414474579767</v>
      </c>
      <c r="O109" s="11"/>
      <c r="P109" s="11">
        <v>7.35</v>
      </c>
      <c r="Q109" s="11">
        <v>81.775700934579433</v>
      </c>
      <c r="R109" s="11">
        <v>53.066666666666649</v>
      </c>
      <c r="S109" s="11">
        <v>0.36830280830280826</v>
      </c>
      <c r="T109" s="4">
        <f t="shared" si="10"/>
        <v>0</v>
      </c>
      <c r="U109" s="4" t="str">
        <f>IFERROR(INDEX('Date Key'!$G$2:$G$19, MATCH(B109,'Date Key'!$B$2:$B$19, 0)), "")</f>
        <v>Yes</v>
      </c>
      <c r="V109" s="4" t="str">
        <f>IFERROR(INDEX('Date Key'!$D$2:$D$19, MATCH(B109,'Date Key'!$B$2:$B$19, 0)), "")</f>
        <v>Lower</v>
      </c>
      <c r="W109" s="4" t="str">
        <f>IFERROR(INDEX('Date Key'!$H$2:$H$19, MATCH(B109,'Date Key'!$B$2:$B$19, 0)), "")</f>
        <v>No</v>
      </c>
      <c r="X109" s="4">
        <f t="shared" si="12"/>
        <v>0.218</v>
      </c>
      <c r="Y109" s="4">
        <f t="shared" si="13"/>
        <v>2.5</v>
      </c>
    </row>
    <row r="110" spans="1:25" x14ac:dyDescent="0.35">
      <c r="A110" s="4">
        <v>6</v>
      </c>
      <c r="B110" s="41">
        <v>45230</v>
      </c>
      <c r="C110" s="4" t="s">
        <v>6</v>
      </c>
      <c r="D110" s="4">
        <v>4</v>
      </c>
      <c r="E110" s="4" t="s">
        <v>120</v>
      </c>
      <c r="F110" s="4" t="str">
        <f t="shared" si="11"/>
        <v>in</v>
      </c>
      <c r="G110" s="4">
        <f>IFERROR(INDEX('Date Key'!$I$2:$I$19, MATCH(B110,'Date Key'!$B$2:$B$19, 0)), "")</f>
        <v>2</v>
      </c>
      <c r="H110" s="4">
        <v>180</v>
      </c>
      <c r="I110" s="11">
        <v>0.30917121330215641</v>
      </c>
      <c r="J110" s="11">
        <v>6.9132551085192936E-2</v>
      </c>
      <c r="K110" s="11">
        <v>2.060798656913299</v>
      </c>
      <c r="L110" s="11">
        <v>0.85872576177285309</v>
      </c>
      <c r="M110" s="11">
        <v>136.43540669856461</v>
      </c>
      <c r="N110" s="11">
        <v>2.4391024213006482</v>
      </c>
      <c r="O110" s="11"/>
      <c r="P110" s="11">
        <v>7.43</v>
      </c>
      <c r="Q110" s="11">
        <v>81.775700934579433</v>
      </c>
      <c r="R110" s="11">
        <v>50.066666666666663</v>
      </c>
      <c r="S110" s="11">
        <v>0.3499877899877899</v>
      </c>
      <c r="T110" s="4">
        <f t="shared" si="10"/>
        <v>0</v>
      </c>
      <c r="U110" s="4" t="str">
        <f>IFERROR(INDEX('Date Key'!$G$2:$G$19, MATCH(B110,'Date Key'!$B$2:$B$19, 0)), "")</f>
        <v>Yes</v>
      </c>
      <c r="V110" s="4" t="str">
        <f>IFERROR(INDEX('Date Key'!$D$2:$D$19, MATCH(B110,'Date Key'!$B$2:$B$19, 0)), "")</f>
        <v>Lower</v>
      </c>
      <c r="W110" s="4" t="str">
        <f>IFERROR(INDEX('Date Key'!$H$2:$H$19, MATCH(B110,'Date Key'!$B$2:$B$19, 0)), "")</f>
        <v>No</v>
      </c>
      <c r="X110" s="4">
        <f t="shared" si="12"/>
        <v>0.218</v>
      </c>
      <c r="Y110" s="4">
        <f t="shared" si="13"/>
        <v>2.5</v>
      </c>
    </row>
    <row r="111" spans="1:25" x14ac:dyDescent="0.35">
      <c r="A111" s="4">
        <v>6</v>
      </c>
      <c r="B111" s="41">
        <v>45230</v>
      </c>
      <c r="C111" s="4" t="s">
        <v>6</v>
      </c>
      <c r="D111" s="4">
        <v>5</v>
      </c>
      <c r="E111" s="4" t="s">
        <v>121</v>
      </c>
      <c r="F111" s="4" t="str">
        <f t="shared" si="11"/>
        <v>in</v>
      </c>
      <c r="G111" s="4">
        <f>IFERROR(INDEX('Date Key'!$I$2:$I$19, MATCH(B111,'Date Key'!$B$2:$B$19, 0)), "")</f>
        <v>2</v>
      </c>
      <c r="H111" s="4">
        <v>0</v>
      </c>
      <c r="I111" s="11">
        <v>7.2746167835801512E-2</v>
      </c>
      <c r="J111" s="11">
        <v>4.938039363228066E-2</v>
      </c>
      <c r="K111" s="11">
        <v>2.6106247751528961</v>
      </c>
      <c r="L111" s="11">
        <v>0.84727608494921502</v>
      </c>
      <c r="M111" s="11">
        <v>139.39234449760767</v>
      </c>
      <c r="N111" s="11">
        <v>2.7327513366209781</v>
      </c>
      <c r="O111" s="11"/>
      <c r="P111" s="11">
        <v>7.41</v>
      </c>
      <c r="Q111" s="11">
        <v>92.592592592592609</v>
      </c>
      <c r="R111" s="11">
        <v>43.066666666666663</v>
      </c>
      <c r="S111" s="11">
        <v>0.29504273504273504</v>
      </c>
      <c r="T111" s="4">
        <f t="shared" si="10"/>
        <v>0</v>
      </c>
      <c r="U111" s="4" t="str">
        <f>IFERROR(INDEX('Date Key'!$G$2:$G$19, MATCH(B111,'Date Key'!$B$2:$B$19, 0)), "")</f>
        <v>Yes</v>
      </c>
      <c r="V111" s="4" t="str">
        <f>IFERROR(INDEX('Date Key'!$D$2:$D$19, MATCH(B111,'Date Key'!$B$2:$B$19, 0)), "")</f>
        <v>Lower</v>
      </c>
      <c r="W111" s="4" t="str">
        <f>IFERROR(INDEX('Date Key'!$H$2:$H$19, MATCH(B111,'Date Key'!$B$2:$B$19, 0)), "")</f>
        <v>No</v>
      </c>
      <c r="X111" s="4">
        <f t="shared" si="12"/>
        <v>0.218</v>
      </c>
      <c r="Y111" s="4">
        <f t="shared" si="13"/>
        <v>2.5</v>
      </c>
    </row>
    <row r="112" spans="1:25" x14ac:dyDescent="0.35">
      <c r="A112" s="4">
        <v>6</v>
      </c>
      <c r="B112" s="41">
        <v>45230</v>
      </c>
      <c r="C112" s="4" t="s">
        <v>6</v>
      </c>
      <c r="D112" s="4">
        <v>6</v>
      </c>
      <c r="E112" s="4" t="s">
        <v>122</v>
      </c>
      <c r="F112" s="4" t="str">
        <f t="shared" si="11"/>
        <v>tank 1</v>
      </c>
      <c r="G112" s="4">
        <f>IFERROR(INDEX('Date Key'!$I$2:$I$19, MATCH(B112,'Date Key'!$B$2:$B$19, 0)), "")</f>
        <v>2</v>
      </c>
      <c r="H112" s="4">
        <v>90</v>
      </c>
      <c r="I112" s="11">
        <v>0</v>
      </c>
      <c r="J112" s="11">
        <v>2.9628236179368404E-2</v>
      </c>
      <c r="K112" s="11">
        <v>0.12591437822280849</v>
      </c>
      <c r="L112" s="11">
        <v>0.79002770083102491</v>
      </c>
      <c r="M112" s="11">
        <v>128.65550239234449</v>
      </c>
      <c r="N112" s="11">
        <v>0.1555426144021769</v>
      </c>
      <c r="O112" s="11"/>
      <c r="P112" s="11">
        <v>7.12</v>
      </c>
      <c r="Q112" s="11">
        <v>123.8738738738739</v>
      </c>
      <c r="R112" s="11">
        <v>36.066666666666656</v>
      </c>
      <c r="S112" s="11">
        <v>0.27062271062271065</v>
      </c>
      <c r="T112" s="4">
        <f t="shared" si="10"/>
        <v>1</v>
      </c>
      <c r="U112" s="4" t="str">
        <f>IFERROR(INDEX('Date Key'!$G$2:$G$19, MATCH(B112,'Date Key'!$B$2:$B$19, 0)), "")</f>
        <v>Yes</v>
      </c>
      <c r="V112" s="4" t="str">
        <f>IFERROR(INDEX('Date Key'!$D$2:$D$19, MATCH(B112,'Date Key'!$B$2:$B$19, 0)), "")</f>
        <v>Lower</v>
      </c>
      <c r="W112" s="4" t="str">
        <f>IFERROR(INDEX('Date Key'!$H$2:$H$19, MATCH(B112,'Date Key'!$B$2:$B$19, 0)), "")</f>
        <v>No</v>
      </c>
      <c r="X112" s="4">
        <f t="shared" si="12"/>
        <v>0.218</v>
      </c>
      <c r="Y112" s="4">
        <f t="shared" si="13"/>
        <v>2.5</v>
      </c>
    </row>
    <row r="113" spans="1:25" x14ac:dyDescent="0.35">
      <c r="A113" s="4">
        <v>6</v>
      </c>
      <c r="B113" s="41">
        <v>45230</v>
      </c>
      <c r="C113" s="4" t="s">
        <v>6</v>
      </c>
      <c r="D113" s="4">
        <v>7</v>
      </c>
      <c r="E113" s="4" t="s">
        <v>123</v>
      </c>
      <c r="F113" s="4" t="str">
        <f t="shared" si="11"/>
        <v>in</v>
      </c>
      <c r="G113" s="4">
        <f>IFERROR(INDEX('Date Key'!$I$2:$I$19, MATCH(B113,'Date Key'!$B$2:$B$19, 0)), "")</f>
        <v>2</v>
      </c>
      <c r="H113" s="4">
        <v>120</v>
      </c>
      <c r="I113" s="11">
        <v>0.3637308391790075</v>
      </c>
      <c r="J113" s="11">
        <v>8.8884708538105178E-2</v>
      </c>
      <c r="K113" s="11">
        <v>1.9516728624535318</v>
      </c>
      <c r="L113" s="11">
        <v>0.84727608494921502</v>
      </c>
      <c r="M113" s="11">
        <v>139.0622009569378</v>
      </c>
      <c r="N113" s="11">
        <v>2.4042884101706443</v>
      </c>
      <c r="O113" s="11"/>
      <c r="P113" s="11">
        <v>7.34</v>
      </c>
      <c r="Q113" s="11">
        <v>81.775700934579433</v>
      </c>
      <c r="R113" s="11">
        <v>50.066666666666663</v>
      </c>
      <c r="S113" s="11">
        <v>0.36830280830280826</v>
      </c>
      <c r="T113" s="4">
        <f t="shared" si="10"/>
        <v>0</v>
      </c>
      <c r="U113" s="4" t="str">
        <f>IFERROR(INDEX('Date Key'!$G$2:$G$19, MATCH(B113,'Date Key'!$B$2:$B$19, 0)), "")</f>
        <v>Yes</v>
      </c>
      <c r="V113" s="4" t="str">
        <f>IFERROR(INDEX('Date Key'!$D$2:$D$19, MATCH(B113,'Date Key'!$B$2:$B$19, 0)), "")</f>
        <v>Lower</v>
      </c>
      <c r="W113" s="4" t="str">
        <f>IFERROR(INDEX('Date Key'!$H$2:$H$19, MATCH(B113,'Date Key'!$B$2:$B$19, 0)), "")</f>
        <v>No</v>
      </c>
      <c r="X113" s="4">
        <f t="shared" si="12"/>
        <v>0.218</v>
      </c>
      <c r="Y113" s="4">
        <f t="shared" si="13"/>
        <v>2.5</v>
      </c>
    </row>
    <row r="114" spans="1:25" x14ac:dyDescent="0.35">
      <c r="A114" s="4">
        <v>6</v>
      </c>
      <c r="B114" s="41">
        <v>45230</v>
      </c>
      <c r="C114" s="4" t="s">
        <v>6</v>
      </c>
      <c r="D114" s="4">
        <v>8</v>
      </c>
      <c r="E114" s="4" t="s">
        <v>124</v>
      </c>
      <c r="F114" s="4" t="str">
        <f t="shared" si="11"/>
        <v>tank 1</v>
      </c>
      <c r="G114" s="4">
        <f>IFERROR(INDEX('Date Key'!$I$2:$I$19, MATCH(B114,'Date Key'!$B$2:$B$19, 0)), "")</f>
        <v>2</v>
      </c>
      <c r="H114" s="4">
        <v>60</v>
      </c>
      <c r="I114" s="11">
        <v>0.2364250454663549</v>
      </c>
      <c r="J114" s="11">
        <v>3.4566275542596468E-2</v>
      </c>
      <c r="K114" s="11">
        <v>8.3942918815205672E-2</v>
      </c>
      <c r="L114" s="11">
        <v>0.79002770083102491</v>
      </c>
      <c r="M114" s="11">
        <v>118.22009569377992</v>
      </c>
      <c r="N114" s="11">
        <v>0.35493423982415701</v>
      </c>
      <c r="O114" s="11"/>
      <c r="P114" s="11">
        <v>7.14</v>
      </c>
      <c r="Q114" s="11">
        <v>133.92857142857144</v>
      </c>
      <c r="R114" s="11">
        <v>27.399999999999981</v>
      </c>
      <c r="S114" s="11">
        <v>0.24009768009768009</v>
      </c>
      <c r="T114" s="4">
        <f t="shared" si="10"/>
        <v>1</v>
      </c>
      <c r="U114" s="4" t="str">
        <f>IFERROR(INDEX('Date Key'!$G$2:$G$19, MATCH(B114,'Date Key'!$B$2:$B$19, 0)), "")</f>
        <v>Yes</v>
      </c>
      <c r="V114" s="4" t="str">
        <f>IFERROR(INDEX('Date Key'!$D$2:$D$19, MATCH(B114,'Date Key'!$B$2:$B$19, 0)), "")</f>
        <v>Lower</v>
      </c>
      <c r="W114" s="4" t="str">
        <f>IFERROR(INDEX('Date Key'!$H$2:$H$19, MATCH(B114,'Date Key'!$B$2:$B$19, 0)), "")</f>
        <v>No</v>
      </c>
      <c r="X114" s="4">
        <f t="shared" si="12"/>
        <v>0.218</v>
      </c>
      <c r="Y114" s="4">
        <f t="shared" si="13"/>
        <v>2.5</v>
      </c>
    </row>
    <row r="115" spans="1:25" x14ac:dyDescent="0.35">
      <c r="A115" s="4">
        <v>6</v>
      </c>
      <c r="B115" s="41">
        <v>45230</v>
      </c>
      <c r="C115" s="4" t="s">
        <v>6</v>
      </c>
      <c r="D115" s="4">
        <v>9</v>
      </c>
      <c r="E115" s="4" t="s">
        <v>125</v>
      </c>
      <c r="F115" s="4" t="str">
        <f t="shared" si="11"/>
        <v>in</v>
      </c>
      <c r="G115" s="4">
        <f>IFERROR(INDEX('Date Key'!$I$2:$I$19, MATCH(B115,'Date Key'!$B$2:$B$19, 0)), "")</f>
        <v>2</v>
      </c>
      <c r="H115" s="4">
        <v>150</v>
      </c>
      <c r="I115" s="11">
        <v>0.45466354897375955</v>
      </c>
      <c r="J115" s="11">
        <v>9.3822747901333256E-2</v>
      </c>
      <c r="K115" s="11">
        <v>1.9306871327497306</v>
      </c>
      <c r="L115" s="11">
        <v>0.80147737765466298</v>
      </c>
      <c r="M115" s="11">
        <v>136.79425837320574</v>
      </c>
      <c r="N115" s="11">
        <v>2.4791734296248231</v>
      </c>
      <c r="O115" s="11"/>
      <c r="P115" s="11">
        <v>7.41</v>
      </c>
      <c r="Q115" s="11">
        <v>81.775700934579433</v>
      </c>
      <c r="R115" s="11">
        <v>45.733333333333327</v>
      </c>
      <c r="S115" s="11">
        <v>0.34388278388278382</v>
      </c>
      <c r="T115" s="4">
        <f t="shared" si="10"/>
        <v>0</v>
      </c>
      <c r="U115" s="4" t="str">
        <f>IFERROR(INDEX('Date Key'!$G$2:$G$19, MATCH(B115,'Date Key'!$B$2:$B$19, 0)), "")</f>
        <v>Yes</v>
      </c>
      <c r="V115" s="4" t="str">
        <f>IFERROR(INDEX('Date Key'!$D$2:$D$19, MATCH(B115,'Date Key'!$B$2:$B$19, 0)), "")</f>
        <v>Lower</v>
      </c>
      <c r="W115" s="4" t="str">
        <f>IFERROR(INDEX('Date Key'!$H$2:$H$19, MATCH(B115,'Date Key'!$B$2:$B$19, 0)), "")</f>
        <v>No</v>
      </c>
      <c r="X115" s="4">
        <f t="shared" si="12"/>
        <v>0.218</v>
      </c>
      <c r="Y115" s="4">
        <f t="shared" si="13"/>
        <v>2.5</v>
      </c>
    </row>
    <row r="116" spans="1:25" x14ac:dyDescent="0.35">
      <c r="A116" s="4">
        <v>6</v>
      </c>
      <c r="B116" s="41">
        <v>45230</v>
      </c>
      <c r="C116" s="4" t="s">
        <v>6</v>
      </c>
      <c r="D116" s="4">
        <v>10</v>
      </c>
      <c r="E116" s="4" t="s">
        <v>126</v>
      </c>
      <c r="F116" s="4" t="str">
        <f t="shared" si="11"/>
        <v>tank 1</v>
      </c>
      <c r="G116" s="4">
        <f>IFERROR(INDEX('Date Key'!$I$2:$I$19, MATCH(B116,'Date Key'!$B$2:$B$19, 0)), "")</f>
        <v>2</v>
      </c>
      <c r="H116" s="4">
        <v>180</v>
      </c>
      <c r="I116" s="11">
        <v>0.16367887763055339</v>
      </c>
      <c r="J116" s="11">
        <v>4.4442354269052589E-2</v>
      </c>
      <c r="K116" s="11">
        <v>0.10912579445976738</v>
      </c>
      <c r="L116" s="11">
        <v>0.73277931671283458</v>
      </c>
      <c r="M116" s="11">
        <v>140.49760765550241</v>
      </c>
      <c r="N116" s="11">
        <v>0.31724702635937335</v>
      </c>
      <c r="O116" s="11"/>
      <c r="P116" s="11">
        <v>7.17</v>
      </c>
      <c r="Q116" s="11">
        <v>92.592592592592609</v>
      </c>
      <c r="R116" s="11">
        <v>41.066666666666656</v>
      </c>
      <c r="S116" s="11">
        <v>0.24009768009768009</v>
      </c>
      <c r="T116" s="4">
        <f t="shared" si="10"/>
        <v>1</v>
      </c>
      <c r="U116" s="4" t="str">
        <f>IFERROR(INDEX('Date Key'!$G$2:$G$19, MATCH(B116,'Date Key'!$B$2:$B$19, 0)), "")</f>
        <v>Yes</v>
      </c>
      <c r="V116" s="4" t="str">
        <f>IFERROR(INDEX('Date Key'!$D$2:$D$19, MATCH(B116,'Date Key'!$B$2:$B$19, 0)), "")</f>
        <v>Lower</v>
      </c>
      <c r="W116" s="4" t="str">
        <f>IFERROR(INDEX('Date Key'!$H$2:$H$19, MATCH(B116,'Date Key'!$B$2:$B$19, 0)), "")</f>
        <v>No</v>
      </c>
      <c r="X116" s="4">
        <f t="shared" si="12"/>
        <v>0.218</v>
      </c>
      <c r="Y116" s="4">
        <f t="shared" si="13"/>
        <v>2.5</v>
      </c>
    </row>
    <row r="117" spans="1:25" x14ac:dyDescent="0.35">
      <c r="A117" s="4">
        <v>6</v>
      </c>
      <c r="B117" s="41">
        <v>45230</v>
      </c>
      <c r="C117" s="4" t="s">
        <v>6</v>
      </c>
      <c r="D117" s="4">
        <v>11</v>
      </c>
      <c r="E117" s="4" t="s">
        <v>127</v>
      </c>
      <c r="F117" s="4" t="str">
        <f t="shared" si="11"/>
        <v>tank 1</v>
      </c>
      <c r="G117" s="4">
        <f>IFERROR(INDEX('Date Key'!$I$2:$I$19, MATCH(B117,'Date Key'!$B$2:$B$19, 0)), "")</f>
        <v>2</v>
      </c>
      <c r="H117" s="4">
        <v>30</v>
      </c>
      <c r="I117" s="11">
        <v>0.25461158742530532</v>
      </c>
      <c r="J117" s="11">
        <v>2.9628236179368404E-2</v>
      </c>
      <c r="K117" s="11">
        <v>0</v>
      </c>
      <c r="L117" s="11">
        <v>0.79002770083102491</v>
      </c>
      <c r="M117" s="11">
        <v>109.67942583732059</v>
      </c>
      <c r="N117" s="11">
        <v>0.2842398236046737</v>
      </c>
      <c r="O117" s="11"/>
      <c r="P117" s="11">
        <v>7.14</v>
      </c>
      <c r="Q117" s="11">
        <v>143.80530973451326</v>
      </c>
      <c r="R117" s="11">
        <v>17.733333333333341</v>
      </c>
      <c r="S117" s="11">
        <v>0.28283272283272287</v>
      </c>
      <c r="T117" s="4">
        <f t="shared" si="10"/>
        <v>1</v>
      </c>
      <c r="U117" s="4" t="str">
        <f>IFERROR(INDEX('Date Key'!$G$2:$G$19, MATCH(B117,'Date Key'!$B$2:$B$19, 0)), "")</f>
        <v>Yes</v>
      </c>
      <c r="V117" s="4" t="str">
        <f>IFERROR(INDEX('Date Key'!$D$2:$D$19, MATCH(B117,'Date Key'!$B$2:$B$19, 0)), "")</f>
        <v>Lower</v>
      </c>
      <c r="W117" s="4" t="str">
        <f>IFERROR(INDEX('Date Key'!$H$2:$H$19, MATCH(B117,'Date Key'!$B$2:$B$19, 0)), "")</f>
        <v>No</v>
      </c>
      <c r="X117" s="4">
        <f t="shared" si="12"/>
        <v>0.218</v>
      </c>
      <c r="Y117" s="4">
        <f t="shared" si="13"/>
        <v>2.5</v>
      </c>
    </row>
    <row r="118" spans="1:25" x14ac:dyDescent="0.35">
      <c r="A118" s="4">
        <v>6</v>
      </c>
      <c r="B118" s="41">
        <v>45230</v>
      </c>
      <c r="C118" s="4" t="s">
        <v>6</v>
      </c>
      <c r="D118" s="4">
        <v>12</v>
      </c>
      <c r="E118" s="4" t="s">
        <v>128</v>
      </c>
      <c r="F118" s="4" t="str">
        <f t="shared" si="11"/>
        <v>tank 1</v>
      </c>
      <c r="G118" s="4">
        <f>IFERROR(INDEX('Date Key'!$I$2:$I$19, MATCH(B118,'Date Key'!$B$2:$B$19, 0)), "")</f>
        <v>2</v>
      </c>
      <c r="H118" s="4">
        <v>150</v>
      </c>
      <c r="I118" s="11">
        <v>0.16367887763055339</v>
      </c>
      <c r="J118" s="11">
        <v>0</v>
      </c>
      <c r="K118" s="11">
        <v>3.7774313466842541E-2</v>
      </c>
      <c r="L118" s="11">
        <v>0.72132963988919652</v>
      </c>
      <c r="M118" s="11">
        <v>135.24401913875599</v>
      </c>
      <c r="N118" s="11">
        <v>0.20145319109739593</v>
      </c>
      <c r="O118" s="11"/>
      <c r="P118" s="11">
        <v>7.15</v>
      </c>
      <c r="Q118" s="11">
        <v>103.21100917431194</v>
      </c>
      <c r="R118" s="11">
        <v>36.399999999999984</v>
      </c>
      <c r="S118" s="11">
        <v>0.26451770451770451</v>
      </c>
      <c r="T118" s="4">
        <f t="shared" si="10"/>
        <v>1</v>
      </c>
      <c r="U118" s="4" t="str">
        <f>IFERROR(INDEX('Date Key'!$G$2:$G$19, MATCH(B118,'Date Key'!$B$2:$B$19, 0)), "")</f>
        <v>Yes</v>
      </c>
      <c r="V118" s="4" t="str">
        <f>IFERROR(INDEX('Date Key'!$D$2:$D$19, MATCH(B118,'Date Key'!$B$2:$B$19, 0)), "")</f>
        <v>Lower</v>
      </c>
      <c r="W118" s="4" t="str">
        <f>IFERROR(INDEX('Date Key'!$H$2:$H$19, MATCH(B118,'Date Key'!$B$2:$B$19, 0)), "")</f>
        <v>No</v>
      </c>
      <c r="X118" s="4">
        <f t="shared" si="12"/>
        <v>0.218</v>
      </c>
      <c r="Y118" s="4">
        <f t="shared" si="13"/>
        <v>2.5</v>
      </c>
    </row>
    <row r="119" spans="1:25" x14ac:dyDescent="0.35">
      <c r="A119" s="4">
        <v>6</v>
      </c>
      <c r="B119" s="41">
        <v>45230</v>
      </c>
      <c r="C119" s="4" t="s">
        <v>6</v>
      </c>
      <c r="D119" s="4">
        <v>13</v>
      </c>
      <c r="E119" s="4" t="s">
        <v>129</v>
      </c>
      <c r="F119" s="4" t="str">
        <f t="shared" si="11"/>
        <v>tank 1</v>
      </c>
      <c r="G119" s="4">
        <f>IFERROR(INDEX('Date Key'!$I$2:$I$19, MATCH(B119,'Date Key'!$B$2:$B$19, 0)), "")</f>
        <v>2</v>
      </c>
      <c r="H119" s="4">
        <v>0</v>
      </c>
      <c r="I119" s="11">
        <v>3.6373083917900756E-2</v>
      </c>
      <c r="J119" s="11">
        <v>1.4814118089684202E-2</v>
      </c>
      <c r="K119" s="11">
        <v>0</v>
      </c>
      <c r="L119" s="11">
        <v>0.77857802400738685</v>
      </c>
      <c r="M119" s="11">
        <v>108.30143540669856</v>
      </c>
      <c r="N119" s="11">
        <v>5.1187202007584962E-2</v>
      </c>
      <c r="O119" s="11"/>
      <c r="P119" s="11">
        <v>7.2</v>
      </c>
      <c r="Q119" s="11">
        <v>143.80530973451326</v>
      </c>
      <c r="R119" s="11">
        <v>23.733333333333309</v>
      </c>
      <c r="S119" s="11">
        <v>0.28893772893772895</v>
      </c>
      <c r="T119" s="4">
        <f t="shared" si="10"/>
        <v>1</v>
      </c>
      <c r="U119" s="4" t="str">
        <f>IFERROR(INDEX('Date Key'!$G$2:$G$19, MATCH(B119,'Date Key'!$B$2:$B$19, 0)), "")</f>
        <v>Yes</v>
      </c>
      <c r="V119" s="4" t="str">
        <f>IFERROR(INDEX('Date Key'!$D$2:$D$19, MATCH(B119,'Date Key'!$B$2:$B$19, 0)), "")</f>
        <v>Lower</v>
      </c>
      <c r="W119" s="4" t="str">
        <f>IFERROR(INDEX('Date Key'!$H$2:$H$19, MATCH(B119,'Date Key'!$B$2:$B$19, 0)), "")</f>
        <v>No</v>
      </c>
      <c r="X119" s="4">
        <f t="shared" si="12"/>
        <v>0.218</v>
      </c>
      <c r="Y119" s="4">
        <f t="shared" si="13"/>
        <v>2.5</v>
      </c>
    </row>
    <row r="120" spans="1:25" x14ac:dyDescent="0.35">
      <c r="A120" s="4">
        <v>6</v>
      </c>
      <c r="B120" s="41">
        <v>45230</v>
      </c>
      <c r="C120" s="4" t="s">
        <v>6</v>
      </c>
      <c r="D120" s="4">
        <v>14</v>
      </c>
      <c r="E120" s="4" t="s">
        <v>130</v>
      </c>
      <c r="F120" s="4" t="str">
        <f t="shared" si="11"/>
        <v>tank 2</v>
      </c>
      <c r="G120" s="4">
        <f>IFERROR(INDEX('Date Key'!$I$2:$I$19, MATCH(B120,'Date Key'!$B$2:$B$19, 0)), "")</f>
        <v>2</v>
      </c>
      <c r="H120" s="4">
        <v>90</v>
      </c>
      <c r="I120" s="11">
        <v>0.43647700701480907</v>
      </c>
      <c r="J120" s="11">
        <v>0.4345474639640699</v>
      </c>
      <c r="K120" s="11">
        <v>0.78486629092217286</v>
      </c>
      <c r="L120" s="11">
        <v>1.0991689750692522</v>
      </c>
      <c r="M120" s="11">
        <v>124.72248803827752</v>
      </c>
      <c r="N120" s="11">
        <v>1.6558907619010519</v>
      </c>
      <c r="O120" s="11"/>
      <c r="P120" s="11">
        <v>7.19</v>
      </c>
      <c r="Q120" s="11">
        <v>103.21100917431194</v>
      </c>
      <c r="R120" s="11">
        <v>39.399999999999991</v>
      </c>
      <c r="S120" s="11">
        <v>0.63692307692307693</v>
      </c>
      <c r="T120" s="4">
        <f t="shared" si="10"/>
        <v>2</v>
      </c>
      <c r="U120" s="4" t="str">
        <f>IFERROR(INDEX('Date Key'!$G$2:$G$19, MATCH(B120,'Date Key'!$B$2:$B$19, 0)), "")</f>
        <v>Yes</v>
      </c>
      <c r="V120" s="4" t="str">
        <f>IFERROR(INDEX('Date Key'!$D$2:$D$19, MATCH(B120,'Date Key'!$B$2:$B$19, 0)), "")</f>
        <v>Lower</v>
      </c>
      <c r="W120" s="4" t="str">
        <f>IFERROR(INDEX('Date Key'!$H$2:$H$19, MATCH(B120,'Date Key'!$B$2:$B$19, 0)), "")</f>
        <v>No</v>
      </c>
      <c r="X120" s="4">
        <f t="shared" si="12"/>
        <v>0.218</v>
      </c>
      <c r="Y120" s="4">
        <f t="shared" si="13"/>
        <v>2.5</v>
      </c>
    </row>
    <row r="121" spans="1:25" x14ac:dyDescent="0.35">
      <c r="A121" s="4">
        <v>6</v>
      </c>
      <c r="B121" s="41">
        <v>45230</v>
      </c>
      <c r="C121" s="4" t="s">
        <v>6</v>
      </c>
      <c r="D121" s="4">
        <v>15</v>
      </c>
      <c r="E121" s="4" t="s">
        <v>131</v>
      </c>
      <c r="F121" s="4" t="str">
        <f t="shared" si="11"/>
        <v>tank 2</v>
      </c>
      <c r="G121" s="4">
        <f>IFERROR(INDEX('Date Key'!$I$2:$I$19, MATCH(B121,'Date Key'!$B$2:$B$19, 0)), "")</f>
        <v>2</v>
      </c>
      <c r="H121" s="4">
        <v>180</v>
      </c>
      <c r="I121" s="11">
        <v>0</v>
      </c>
      <c r="J121" s="11">
        <v>0.37529099160533302</v>
      </c>
      <c r="K121" s="11">
        <v>1.2381580525242837</v>
      </c>
      <c r="L121" s="11">
        <v>0.66408125577100652</v>
      </c>
      <c r="M121" s="11">
        <v>141.51674641148324</v>
      </c>
      <c r="N121" s="11">
        <v>1.6134490441296168</v>
      </c>
      <c r="O121" s="11"/>
      <c r="P121" s="11">
        <v>7.1</v>
      </c>
      <c r="Q121" s="11">
        <v>81.775700934579433</v>
      </c>
      <c r="R121" s="11">
        <v>41.399999999999991</v>
      </c>
      <c r="S121" s="11">
        <v>0.16073260073260073</v>
      </c>
      <c r="T121" s="4">
        <f t="shared" si="10"/>
        <v>2</v>
      </c>
      <c r="U121" s="4" t="str">
        <f>IFERROR(INDEX('Date Key'!$G$2:$G$19, MATCH(B121,'Date Key'!$B$2:$B$19, 0)), "")</f>
        <v>Yes</v>
      </c>
      <c r="V121" s="4" t="str">
        <f>IFERROR(INDEX('Date Key'!$D$2:$D$19, MATCH(B121,'Date Key'!$B$2:$B$19, 0)), "")</f>
        <v>Lower</v>
      </c>
      <c r="W121" s="4" t="str">
        <f>IFERROR(INDEX('Date Key'!$H$2:$H$19, MATCH(B121,'Date Key'!$B$2:$B$19, 0)), "")</f>
        <v>No</v>
      </c>
      <c r="X121" s="4">
        <f t="shared" si="12"/>
        <v>0.218</v>
      </c>
      <c r="Y121" s="4">
        <f t="shared" si="13"/>
        <v>2.5</v>
      </c>
    </row>
    <row r="122" spans="1:25" x14ac:dyDescent="0.35">
      <c r="A122" s="4">
        <v>6</v>
      </c>
      <c r="B122" s="41">
        <v>45230</v>
      </c>
      <c r="C122" s="4" t="s">
        <v>6</v>
      </c>
      <c r="D122" s="4">
        <v>16</v>
      </c>
      <c r="E122" s="4" t="s">
        <v>132</v>
      </c>
      <c r="F122" s="4" t="str">
        <f t="shared" si="11"/>
        <v>tank 1</v>
      </c>
      <c r="G122" s="4">
        <f>IFERROR(INDEX('Date Key'!$I$2:$I$19, MATCH(B122,'Date Key'!$B$2:$B$19, 0)), "")</f>
        <v>2</v>
      </c>
      <c r="H122" s="4">
        <v>120</v>
      </c>
      <c r="I122" s="11">
        <v>0</v>
      </c>
      <c r="J122" s="11">
        <v>3.9504314905824532E-2</v>
      </c>
      <c r="K122" s="11">
        <v>7.974577287444537E-2</v>
      </c>
      <c r="L122" s="11">
        <v>0.73277931671283458</v>
      </c>
      <c r="M122" s="11">
        <v>136.07655502392345</v>
      </c>
      <c r="N122" s="11">
        <v>0.11925008778026991</v>
      </c>
      <c r="O122" s="11"/>
      <c r="P122" s="11">
        <v>7.23</v>
      </c>
      <c r="Q122" s="11">
        <v>113.63636363636364</v>
      </c>
      <c r="R122" s="11">
        <v>34.066666666666649</v>
      </c>
      <c r="S122" s="11">
        <v>0.24620268620268621</v>
      </c>
      <c r="T122" s="4">
        <f t="shared" si="10"/>
        <v>1</v>
      </c>
      <c r="U122" s="4" t="str">
        <f>IFERROR(INDEX('Date Key'!$G$2:$G$19, MATCH(B122,'Date Key'!$B$2:$B$19, 0)), "")</f>
        <v>Yes</v>
      </c>
      <c r="V122" s="4" t="str">
        <f>IFERROR(INDEX('Date Key'!$D$2:$D$19, MATCH(B122,'Date Key'!$B$2:$B$19, 0)), "")</f>
        <v>Lower</v>
      </c>
      <c r="W122" s="4" t="str">
        <f>IFERROR(INDEX('Date Key'!$H$2:$H$19, MATCH(B122,'Date Key'!$B$2:$B$19, 0)), "")</f>
        <v>No</v>
      </c>
      <c r="X122" s="4">
        <f t="shared" si="12"/>
        <v>0.218</v>
      </c>
      <c r="Y122" s="4">
        <f t="shared" si="13"/>
        <v>2.5</v>
      </c>
    </row>
    <row r="123" spans="1:25" x14ac:dyDescent="0.35">
      <c r="A123" s="4">
        <v>6</v>
      </c>
      <c r="B123" s="41">
        <v>45230</v>
      </c>
      <c r="C123" s="4" t="s">
        <v>6</v>
      </c>
      <c r="D123" s="4">
        <v>17</v>
      </c>
      <c r="E123" s="4" t="s">
        <v>133</v>
      </c>
      <c r="F123" s="4" t="str">
        <f t="shared" si="11"/>
        <v>tank 2</v>
      </c>
      <c r="G123" s="4">
        <f>IFERROR(INDEX('Date Key'!$I$2:$I$19, MATCH(B123,'Date Key'!$B$2:$B$19, 0)), "")</f>
        <v>2</v>
      </c>
      <c r="H123" s="4">
        <v>30</v>
      </c>
      <c r="I123" s="11">
        <v>0</v>
      </c>
      <c r="J123" s="11">
        <v>1.4814118089684202E-2</v>
      </c>
      <c r="K123" s="11">
        <v>1.6788583763041133E-2</v>
      </c>
      <c r="L123" s="11">
        <v>1.4655586334256692</v>
      </c>
      <c r="M123" s="11">
        <v>48.602870813397139</v>
      </c>
      <c r="N123" s="11">
        <v>3.1602701852725332E-2</v>
      </c>
      <c r="O123" s="11"/>
      <c r="P123" s="11">
        <v>7.2</v>
      </c>
      <c r="Q123" s="11">
        <v>172.41379310344831</v>
      </c>
      <c r="R123" s="11">
        <v>22.066666666666642</v>
      </c>
      <c r="S123" s="11">
        <v>1.0764835164835165</v>
      </c>
      <c r="T123" s="4">
        <f t="shared" si="10"/>
        <v>2</v>
      </c>
      <c r="U123" s="4" t="str">
        <f>IFERROR(INDEX('Date Key'!$G$2:$G$19, MATCH(B123,'Date Key'!$B$2:$B$19, 0)), "")</f>
        <v>Yes</v>
      </c>
      <c r="V123" s="4" t="str">
        <f>IFERROR(INDEX('Date Key'!$D$2:$D$19, MATCH(B123,'Date Key'!$B$2:$B$19, 0)), "")</f>
        <v>Lower</v>
      </c>
      <c r="W123" s="4" t="str">
        <f>IFERROR(INDEX('Date Key'!$H$2:$H$19, MATCH(B123,'Date Key'!$B$2:$B$19, 0)), "")</f>
        <v>No</v>
      </c>
      <c r="X123" s="4">
        <f t="shared" si="12"/>
        <v>0.218</v>
      </c>
      <c r="Y123" s="4">
        <f t="shared" si="13"/>
        <v>2.5</v>
      </c>
    </row>
    <row r="124" spans="1:25" x14ac:dyDescent="0.35">
      <c r="A124" s="4">
        <v>6</v>
      </c>
      <c r="B124" s="41">
        <v>45230</v>
      </c>
      <c r="C124" s="4" t="s">
        <v>6</v>
      </c>
      <c r="D124" s="4">
        <v>18</v>
      </c>
      <c r="E124" s="4" t="s">
        <v>134</v>
      </c>
      <c r="F124" s="4" t="str">
        <f t="shared" si="11"/>
        <v>tank 2</v>
      </c>
      <c r="G124" s="4">
        <f>IFERROR(INDEX('Date Key'!$I$2:$I$19, MATCH(B124,'Date Key'!$B$2:$B$19, 0)), "")</f>
        <v>2</v>
      </c>
      <c r="H124" s="4">
        <v>0</v>
      </c>
      <c r="I124" s="11">
        <v>0.18186541958950375</v>
      </c>
      <c r="J124" s="11">
        <v>0</v>
      </c>
      <c r="K124" s="11">
        <v>0</v>
      </c>
      <c r="L124" s="11">
        <v>1.5113573407202219</v>
      </c>
      <c r="M124" s="11">
        <v>35.626794258373209</v>
      </c>
      <c r="N124" s="11">
        <v>0.18186541958950375</v>
      </c>
      <c r="O124" s="11"/>
      <c r="P124" s="11">
        <v>7.27</v>
      </c>
      <c r="Q124" s="11">
        <v>181.62393162393164</v>
      </c>
      <c r="R124" s="11">
        <v>32.399999999999984</v>
      </c>
      <c r="S124" s="11">
        <v>1.03985347985348</v>
      </c>
      <c r="T124" s="4">
        <f t="shared" si="10"/>
        <v>2</v>
      </c>
      <c r="U124" s="4" t="str">
        <f>IFERROR(INDEX('Date Key'!$G$2:$G$19, MATCH(B124,'Date Key'!$B$2:$B$19, 0)), "")</f>
        <v>Yes</v>
      </c>
      <c r="V124" s="4" t="str">
        <f>IFERROR(INDEX('Date Key'!$D$2:$D$19, MATCH(B124,'Date Key'!$B$2:$B$19, 0)), "")</f>
        <v>Lower</v>
      </c>
      <c r="W124" s="4" t="str">
        <f>IFERROR(INDEX('Date Key'!$H$2:$H$19, MATCH(B124,'Date Key'!$B$2:$B$19, 0)), "")</f>
        <v>No</v>
      </c>
      <c r="X124" s="4">
        <f t="shared" si="12"/>
        <v>0.218</v>
      </c>
      <c r="Y124" s="4">
        <f t="shared" si="13"/>
        <v>2.5</v>
      </c>
    </row>
    <row r="125" spans="1:25" x14ac:dyDescent="0.35">
      <c r="A125" s="4">
        <v>6</v>
      </c>
      <c r="B125" s="41">
        <v>45230</v>
      </c>
      <c r="C125" s="4" t="s">
        <v>6</v>
      </c>
      <c r="D125" s="4">
        <v>19</v>
      </c>
      <c r="E125" s="4" t="s">
        <v>135</v>
      </c>
      <c r="F125" s="4" t="str">
        <f t="shared" si="11"/>
        <v>tank 2</v>
      </c>
      <c r="G125" s="4">
        <f>IFERROR(INDEX('Date Key'!$I$2:$I$19, MATCH(B125,'Date Key'!$B$2:$B$19, 0)), "")</f>
        <v>2</v>
      </c>
      <c r="H125" s="4">
        <v>120</v>
      </c>
      <c r="I125" s="11">
        <v>0.18186541958950375</v>
      </c>
      <c r="J125" s="11">
        <v>0.57775060549768387</v>
      </c>
      <c r="K125" s="11">
        <v>0.96534356637486529</v>
      </c>
      <c r="L125" s="11">
        <v>0.881625115420129</v>
      </c>
      <c r="M125" s="11">
        <v>132.61722488038279</v>
      </c>
      <c r="N125" s="11">
        <v>1.7249595914620528</v>
      </c>
      <c r="O125" s="11"/>
      <c r="P125" s="11">
        <v>7.41</v>
      </c>
      <c r="Q125" s="11">
        <v>92.592592592592609</v>
      </c>
      <c r="R125" s="11">
        <v>40.733333333333327</v>
      </c>
      <c r="S125" s="11">
        <v>0.36219780219780212</v>
      </c>
      <c r="T125" s="4">
        <f t="shared" si="10"/>
        <v>2</v>
      </c>
      <c r="U125" s="4" t="str">
        <f>IFERROR(INDEX('Date Key'!$G$2:$G$19, MATCH(B125,'Date Key'!$B$2:$B$19, 0)), "")</f>
        <v>Yes</v>
      </c>
      <c r="V125" s="4" t="str">
        <f>IFERROR(INDEX('Date Key'!$D$2:$D$19, MATCH(B125,'Date Key'!$B$2:$B$19, 0)), "")</f>
        <v>Lower</v>
      </c>
      <c r="W125" s="4" t="str">
        <f>IFERROR(INDEX('Date Key'!$H$2:$H$19, MATCH(B125,'Date Key'!$B$2:$B$19, 0)), "")</f>
        <v>No</v>
      </c>
      <c r="X125" s="4">
        <f t="shared" si="12"/>
        <v>0.218</v>
      </c>
      <c r="Y125" s="4">
        <f t="shared" si="13"/>
        <v>2.5</v>
      </c>
    </row>
    <row r="126" spans="1:25" x14ac:dyDescent="0.35">
      <c r="A126" s="4">
        <v>6</v>
      </c>
      <c r="B126" s="41">
        <v>45230</v>
      </c>
      <c r="C126" s="4" t="s">
        <v>6</v>
      </c>
      <c r="D126" s="4">
        <v>20</v>
      </c>
      <c r="E126" s="4" t="s">
        <v>136</v>
      </c>
      <c r="F126" s="4" t="str">
        <f t="shared" si="11"/>
        <v>tank 2</v>
      </c>
      <c r="G126" s="4">
        <f>IFERROR(INDEX('Date Key'!$I$2:$I$19, MATCH(B126,'Date Key'!$B$2:$B$19, 0)), "")</f>
        <v>2</v>
      </c>
      <c r="H126" s="4">
        <v>60</v>
      </c>
      <c r="I126" s="11">
        <v>0.12730579371265266</v>
      </c>
      <c r="J126" s="11">
        <v>0.24690196816140336</v>
      </c>
      <c r="K126" s="11">
        <v>0.57081184794339868</v>
      </c>
      <c r="L126" s="11">
        <v>1.3510618651892887</v>
      </c>
      <c r="M126" s="11">
        <v>104.29665071770336</v>
      </c>
      <c r="N126" s="11">
        <v>0.9450196098174547</v>
      </c>
      <c r="O126" s="11"/>
      <c r="P126" s="11">
        <v>7.48</v>
      </c>
      <c r="Q126" s="11">
        <v>133.92857142857144</v>
      </c>
      <c r="R126" s="11">
        <v>31.066666666666649</v>
      </c>
      <c r="S126" s="11">
        <v>0.83838827838827834</v>
      </c>
      <c r="T126" s="4">
        <f t="shared" si="10"/>
        <v>2</v>
      </c>
      <c r="U126" s="4" t="str">
        <f>IFERROR(INDEX('Date Key'!$G$2:$G$19, MATCH(B126,'Date Key'!$B$2:$B$19, 0)), "")</f>
        <v>Yes</v>
      </c>
      <c r="V126" s="4" t="str">
        <f>IFERROR(INDEX('Date Key'!$D$2:$D$19, MATCH(B126,'Date Key'!$B$2:$B$19, 0)), "")</f>
        <v>Lower</v>
      </c>
      <c r="W126" s="4" t="str">
        <f>IFERROR(INDEX('Date Key'!$H$2:$H$19, MATCH(B126,'Date Key'!$B$2:$B$19, 0)), "")</f>
        <v>No</v>
      </c>
      <c r="X126" s="4">
        <f t="shared" si="12"/>
        <v>0.218</v>
      </c>
      <c r="Y126" s="4">
        <f t="shared" si="13"/>
        <v>2.5</v>
      </c>
    </row>
    <row r="127" spans="1:25" s="27" customFormat="1" x14ac:dyDescent="0.35">
      <c r="A127" s="27">
        <v>6</v>
      </c>
      <c r="B127" s="42">
        <v>45230</v>
      </c>
      <c r="C127" s="27" t="s">
        <v>6</v>
      </c>
      <c r="D127" s="27">
        <v>21</v>
      </c>
      <c r="E127" s="27" t="s">
        <v>137</v>
      </c>
      <c r="F127" s="27" t="str">
        <f t="shared" si="11"/>
        <v>tank 2</v>
      </c>
      <c r="G127" s="27">
        <f>IFERROR(INDEX('Date Key'!$I$2:$I$19, MATCH(B127,'Date Key'!$B$2:$B$19, 0)), "")</f>
        <v>2</v>
      </c>
      <c r="H127" s="27">
        <v>150</v>
      </c>
      <c r="I127" s="28">
        <v>0.29098467134320605</v>
      </c>
      <c r="J127" s="28">
        <v>0.3654149128788769</v>
      </c>
      <c r="K127" s="28">
        <v>1.1374265499460368</v>
      </c>
      <c r="L127" s="28">
        <v>0.74422899353647287</v>
      </c>
      <c r="M127" s="28">
        <v>138.84688995215311</v>
      </c>
      <c r="N127" s="28">
        <v>1.7938261341681196</v>
      </c>
      <c r="O127" s="28"/>
      <c r="P127" s="28">
        <v>7.2</v>
      </c>
      <c r="Q127" s="28">
        <v>81.775700934579433</v>
      </c>
      <c r="R127" s="28">
        <v>37.73333333333332</v>
      </c>
      <c r="S127" s="28">
        <v>0.30725274725274732</v>
      </c>
      <c r="T127" s="27">
        <f t="shared" si="10"/>
        <v>2</v>
      </c>
      <c r="U127" s="27" t="str">
        <f>IFERROR(INDEX('Date Key'!$G$2:$G$19, MATCH(B127,'Date Key'!$B$2:$B$19, 0)), "")</f>
        <v>Yes</v>
      </c>
      <c r="V127" s="27" t="str">
        <f>IFERROR(INDEX('Date Key'!$D$2:$D$19, MATCH(B127,'Date Key'!$B$2:$B$19, 0)), "")</f>
        <v>Lower</v>
      </c>
      <c r="W127" s="27" t="str">
        <f>IFERROR(INDEX('Date Key'!$H$2:$H$19, MATCH(B127,'Date Key'!$B$2:$B$19, 0)), "")</f>
        <v>No</v>
      </c>
      <c r="X127" s="27">
        <f t="shared" si="12"/>
        <v>0.218</v>
      </c>
      <c r="Y127" s="27">
        <f t="shared" si="13"/>
        <v>2.5</v>
      </c>
    </row>
    <row r="128" spans="1:25" x14ac:dyDescent="0.35">
      <c r="A128" s="4">
        <v>7</v>
      </c>
      <c r="B128" s="41">
        <v>45233</v>
      </c>
      <c r="C128" s="4" t="s">
        <v>7</v>
      </c>
      <c r="D128" s="4">
        <v>1</v>
      </c>
      <c r="E128" s="4" t="s">
        <v>138</v>
      </c>
      <c r="F128" s="4" t="str">
        <f t="shared" si="11"/>
        <v>in</v>
      </c>
      <c r="G128" s="4">
        <f>IFERROR(INDEX('Date Key'!$I$2:$I$19, MATCH(B128,'Date Key'!$B$2:$B$19, 0)), "")</f>
        <v>3</v>
      </c>
      <c r="H128" s="4">
        <v>90</v>
      </c>
      <c r="I128" s="11">
        <v>0</v>
      </c>
      <c r="J128" s="11">
        <v>3.4566275542596468E-2</v>
      </c>
      <c r="K128" s="11">
        <v>0.62957189111404244</v>
      </c>
      <c r="L128" s="11">
        <v>2.9425669436749766</v>
      </c>
      <c r="M128" s="11">
        <v>102.34449760765551</v>
      </c>
      <c r="N128" s="11">
        <v>0.66413816665663894</v>
      </c>
      <c r="O128" s="11"/>
      <c r="P128" s="11">
        <v>8.08</v>
      </c>
      <c r="Q128" s="11">
        <v>123.8738738738739</v>
      </c>
      <c r="R128" s="11">
        <v>28.399999999999981</v>
      </c>
      <c r="S128" s="11">
        <v>1.2657387057387057</v>
      </c>
      <c r="T128" s="4">
        <f t="shared" si="10"/>
        <v>0</v>
      </c>
      <c r="U128" s="4" t="str">
        <f>IFERROR(INDEX('Date Key'!$G$2:$G$19, MATCH(B128,'Date Key'!$B$2:$B$19, 0)), "")</f>
        <v>No</v>
      </c>
      <c r="V128" s="4" t="str">
        <f>IFERROR(INDEX('Date Key'!$D$2:$D$19, MATCH(B128,'Date Key'!$B$2:$B$19, 0)), "")</f>
        <v>Lower</v>
      </c>
      <c r="W128" s="4" t="str">
        <f>IFERROR(INDEX('Date Key'!$H$2:$H$19, MATCH(B128,'Date Key'!$B$2:$B$19, 0)), "")</f>
        <v>No</v>
      </c>
      <c r="X128" s="4">
        <f t="shared" si="12"/>
        <v>0.54500000000000004</v>
      </c>
      <c r="Y128" s="4">
        <f t="shared" si="13"/>
        <v>1</v>
      </c>
    </row>
    <row r="129" spans="1:25" x14ac:dyDescent="0.35">
      <c r="A129" s="4">
        <v>7</v>
      </c>
      <c r="B129" s="41">
        <v>45233</v>
      </c>
      <c r="C129" s="4" t="s">
        <v>7</v>
      </c>
      <c r="D129" s="4">
        <v>2</v>
      </c>
      <c r="E129" s="4" t="s">
        <v>139</v>
      </c>
      <c r="F129" s="4" t="str">
        <f t="shared" si="11"/>
        <v>in</v>
      </c>
      <c r="G129" s="4">
        <f>IFERROR(INDEX('Date Key'!$I$2:$I$19, MATCH(B129,'Date Key'!$B$2:$B$19, 0)), "")</f>
        <v>3</v>
      </c>
      <c r="H129" s="4">
        <v>120</v>
      </c>
      <c r="I129" s="11">
        <v>0</v>
      </c>
      <c r="J129" s="11">
        <v>3.4566275542596468E-2</v>
      </c>
      <c r="K129" s="11">
        <v>0.67574049646240564</v>
      </c>
      <c r="L129" s="11">
        <v>2.0265927977839331</v>
      </c>
      <c r="M129" s="11">
        <v>103.19138755980862</v>
      </c>
      <c r="N129" s="11">
        <v>0.71030677200500214</v>
      </c>
      <c r="O129" s="11"/>
      <c r="P129" s="11">
        <v>8.18</v>
      </c>
      <c r="Q129" s="11">
        <v>123.8738738738739</v>
      </c>
      <c r="R129" s="11">
        <v>30.733333333333317</v>
      </c>
      <c r="S129" s="11">
        <v>1.4488888888888889</v>
      </c>
      <c r="T129" s="4">
        <f t="shared" si="10"/>
        <v>0</v>
      </c>
      <c r="U129" s="4" t="str">
        <f>IFERROR(INDEX('Date Key'!$G$2:$G$19, MATCH(B129,'Date Key'!$B$2:$B$19, 0)), "")</f>
        <v>No</v>
      </c>
      <c r="V129" s="4" t="str">
        <f>IFERROR(INDEX('Date Key'!$D$2:$D$19, MATCH(B129,'Date Key'!$B$2:$B$19, 0)), "")</f>
        <v>Lower</v>
      </c>
      <c r="W129" s="4" t="str">
        <f>IFERROR(INDEX('Date Key'!$H$2:$H$19, MATCH(B129,'Date Key'!$B$2:$B$19, 0)), "")</f>
        <v>No</v>
      </c>
      <c r="X129" s="4">
        <f t="shared" si="12"/>
        <v>0.54500000000000004</v>
      </c>
      <c r="Y129" s="4">
        <f t="shared" si="13"/>
        <v>1</v>
      </c>
    </row>
    <row r="130" spans="1:25" x14ac:dyDescent="0.35">
      <c r="A130" s="4">
        <v>7</v>
      </c>
      <c r="B130" s="41">
        <v>45233</v>
      </c>
      <c r="C130" s="4" t="s">
        <v>7</v>
      </c>
      <c r="D130" s="4">
        <v>3</v>
      </c>
      <c r="E130" s="4" t="s">
        <v>140</v>
      </c>
      <c r="F130" s="4" t="str">
        <f t="shared" si="11"/>
        <v>in</v>
      </c>
      <c r="G130" s="4">
        <f>IFERROR(INDEX('Date Key'!$I$2:$I$19, MATCH(B130,'Date Key'!$B$2:$B$19, 0)), "")</f>
        <v>3</v>
      </c>
      <c r="H130" s="4">
        <v>150</v>
      </c>
      <c r="I130" s="11">
        <v>0</v>
      </c>
      <c r="J130" s="11">
        <v>3.4566275542596468E-2</v>
      </c>
      <c r="K130" s="11">
        <v>0.67574049646240564</v>
      </c>
      <c r="L130" s="11">
        <v>2.1983379501385043</v>
      </c>
      <c r="M130" s="11">
        <v>103.17703349282297</v>
      </c>
      <c r="N130" s="11">
        <v>0.71030677200500214</v>
      </c>
      <c r="O130" s="11"/>
      <c r="P130" s="11">
        <v>8.17</v>
      </c>
      <c r="Q130" s="11">
        <v>123.8738738738739</v>
      </c>
      <c r="R130" s="11">
        <v>29.399999999999981</v>
      </c>
      <c r="S130" s="11">
        <v>1.6381440781440779</v>
      </c>
      <c r="T130" s="4">
        <f t="shared" ref="T130:T193" si="14">IFERROR(INDEX($AB$3:$AB$5, MATCH(F130, $AA$3:$AA$5, 0)), "")</f>
        <v>0</v>
      </c>
      <c r="U130" s="4" t="str">
        <f>IFERROR(INDEX('Date Key'!$G$2:$G$19, MATCH(B130,'Date Key'!$B$2:$B$19, 0)), "")</f>
        <v>No</v>
      </c>
      <c r="V130" s="4" t="str">
        <f>IFERROR(INDEX('Date Key'!$D$2:$D$19, MATCH(B130,'Date Key'!$B$2:$B$19, 0)), "")</f>
        <v>Lower</v>
      </c>
      <c r="W130" s="4" t="str">
        <f>IFERROR(INDEX('Date Key'!$H$2:$H$19, MATCH(B130,'Date Key'!$B$2:$B$19, 0)), "")</f>
        <v>No</v>
      </c>
      <c r="X130" s="4">
        <f t="shared" si="12"/>
        <v>0.54500000000000004</v>
      </c>
      <c r="Y130" s="4">
        <f t="shared" si="13"/>
        <v>1</v>
      </c>
    </row>
    <row r="131" spans="1:25" x14ac:dyDescent="0.35">
      <c r="A131" s="4">
        <v>7</v>
      </c>
      <c r="B131" s="41">
        <v>45233</v>
      </c>
      <c r="C131" s="4" t="s">
        <v>7</v>
      </c>
      <c r="D131" s="4">
        <v>4</v>
      </c>
      <c r="E131" s="4" t="s">
        <v>141</v>
      </c>
      <c r="F131" s="4" t="str">
        <f t="shared" ref="F131:F194" si="15">MID(E131, SEARCH(" ", E131) + 1, LEN(E131))</f>
        <v>in</v>
      </c>
      <c r="G131" s="4">
        <f>IFERROR(INDEX('Date Key'!$I$2:$I$19, MATCH(B131,'Date Key'!$B$2:$B$19, 0)), "")</f>
        <v>3</v>
      </c>
      <c r="H131" s="4">
        <v>180</v>
      </c>
      <c r="I131" s="11">
        <v>0.29098467134320605</v>
      </c>
      <c r="J131" s="11">
        <v>2.9628236179368404E-2</v>
      </c>
      <c r="K131" s="11">
        <v>0.77647199904065234</v>
      </c>
      <c r="L131" s="11">
        <v>2.5876269621421977</v>
      </c>
      <c r="M131" s="11">
        <v>107.00956937799045</v>
      </c>
      <c r="N131" s="11">
        <v>1.0970849065632269</v>
      </c>
      <c r="O131" s="11"/>
      <c r="P131" s="11">
        <v>8.1</v>
      </c>
      <c r="Q131" s="11">
        <v>123.8738738738739</v>
      </c>
      <c r="R131" s="11">
        <v>32.73333333333332</v>
      </c>
      <c r="S131" s="11">
        <v>1.8945543345543345</v>
      </c>
      <c r="T131" s="4">
        <f t="shared" si="14"/>
        <v>0</v>
      </c>
      <c r="U131" s="4" t="str">
        <f>IFERROR(INDEX('Date Key'!$G$2:$G$19, MATCH(B131,'Date Key'!$B$2:$B$19, 0)), "")</f>
        <v>No</v>
      </c>
      <c r="V131" s="4" t="str">
        <f>IFERROR(INDEX('Date Key'!$D$2:$D$19, MATCH(B131,'Date Key'!$B$2:$B$19, 0)), "")</f>
        <v>Lower</v>
      </c>
      <c r="W131" s="4" t="str">
        <f>IFERROR(INDEX('Date Key'!$H$2:$H$19, MATCH(B131,'Date Key'!$B$2:$B$19, 0)), "")</f>
        <v>No</v>
      </c>
      <c r="X131" s="4">
        <f t="shared" ref="X131:X194" si="16">IFERROR(INDEX($AB$8:$AB$10, MATCH(C131, $AA$8:$AA$10, 0)), "")</f>
        <v>0.54500000000000004</v>
      </c>
      <c r="Y131" s="4">
        <f t="shared" ref="Y131:Y194" si="17">IFERROR(INDEX($AC$8:$AC$10, MATCH(C131, $AA$8:$AA$10, 0)), "")</f>
        <v>1</v>
      </c>
    </row>
    <row r="132" spans="1:25" x14ac:dyDescent="0.35">
      <c r="A132" s="4">
        <v>7</v>
      </c>
      <c r="B132" s="41">
        <v>45233</v>
      </c>
      <c r="C132" s="4" t="s">
        <v>7</v>
      </c>
      <c r="D132" s="4">
        <v>5</v>
      </c>
      <c r="E132" s="4" t="s">
        <v>142</v>
      </c>
      <c r="F132" s="4" t="str">
        <f t="shared" si="15"/>
        <v>in</v>
      </c>
      <c r="G132" s="4">
        <f>IFERROR(INDEX('Date Key'!$I$2:$I$19, MATCH(B132,'Date Key'!$B$2:$B$19, 0)), "")</f>
        <v>3</v>
      </c>
      <c r="H132" s="4">
        <v>0</v>
      </c>
      <c r="I132" s="11">
        <v>0.3637308391790075</v>
      </c>
      <c r="J132" s="11">
        <v>3.4566275542596468E-2</v>
      </c>
      <c r="K132" s="11">
        <v>0.81004916656673465</v>
      </c>
      <c r="L132" s="11">
        <v>1.1220683287165283</v>
      </c>
      <c r="M132" s="11">
        <v>124.95215311004786</v>
      </c>
      <c r="N132" s="11">
        <v>1.2083462812883385</v>
      </c>
      <c r="O132" s="11"/>
      <c r="P132" s="11">
        <v>8.1999999999999993</v>
      </c>
      <c r="Q132" s="11">
        <v>123.8738738738739</v>
      </c>
      <c r="R132" s="11">
        <v>30.066666666666649</v>
      </c>
      <c r="S132" s="11">
        <v>0.52092796092796101</v>
      </c>
      <c r="T132" s="4">
        <f t="shared" si="14"/>
        <v>0</v>
      </c>
      <c r="U132" s="4" t="str">
        <f>IFERROR(INDEX('Date Key'!$G$2:$G$19, MATCH(B132,'Date Key'!$B$2:$B$19, 0)), "")</f>
        <v>No</v>
      </c>
      <c r="V132" s="4" t="str">
        <f>IFERROR(INDEX('Date Key'!$D$2:$D$19, MATCH(B132,'Date Key'!$B$2:$B$19, 0)), "")</f>
        <v>Lower</v>
      </c>
      <c r="W132" s="4" t="str">
        <f>IFERROR(INDEX('Date Key'!$H$2:$H$19, MATCH(B132,'Date Key'!$B$2:$B$19, 0)), "")</f>
        <v>No</v>
      </c>
      <c r="X132" s="4">
        <f t="shared" si="16"/>
        <v>0.54500000000000004</v>
      </c>
      <c r="Y132" s="4">
        <f t="shared" si="17"/>
        <v>1</v>
      </c>
    </row>
    <row r="133" spans="1:25" x14ac:dyDescent="0.35">
      <c r="A133" s="4">
        <v>7</v>
      </c>
      <c r="B133" s="41">
        <v>45233</v>
      </c>
      <c r="C133" s="4" t="s">
        <v>7</v>
      </c>
      <c r="D133" s="4">
        <v>6</v>
      </c>
      <c r="E133" s="4" t="s">
        <v>143</v>
      </c>
      <c r="F133" s="4" t="str">
        <f t="shared" si="15"/>
        <v>in</v>
      </c>
      <c r="G133" s="4">
        <f>IFERROR(INDEX('Date Key'!$I$2:$I$19, MATCH(B133,'Date Key'!$B$2:$B$19, 0)), "")</f>
        <v>3</v>
      </c>
      <c r="H133" s="4">
        <v>60</v>
      </c>
      <c r="I133" s="11">
        <v>0.10911925175370227</v>
      </c>
      <c r="J133" s="11">
        <v>3.9504314905824532E-2</v>
      </c>
      <c r="K133" s="11">
        <v>0.68413478834392616</v>
      </c>
      <c r="L133" s="11">
        <v>1.5800554016620498</v>
      </c>
      <c r="M133" s="11">
        <v>109.20574162679425</v>
      </c>
      <c r="N133" s="11">
        <v>0.83275835500345297</v>
      </c>
      <c r="O133" s="11"/>
      <c r="P133" s="11">
        <v>8.17</v>
      </c>
      <c r="Q133" s="11">
        <v>133.92857142857144</v>
      </c>
      <c r="R133" s="11">
        <v>21.399999999999974</v>
      </c>
      <c r="S133" s="11">
        <v>1.1192185592185593</v>
      </c>
      <c r="T133" s="4">
        <f t="shared" si="14"/>
        <v>0</v>
      </c>
      <c r="U133" s="4" t="str">
        <f>IFERROR(INDEX('Date Key'!$G$2:$G$19, MATCH(B133,'Date Key'!$B$2:$B$19, 0)), "")</f>
        <v>No</v>
      </c>
      <c r="V133" s="4" t="str">
        <f>IFERROR(INDEX('Date Key'!$D$2:$D$19, MATCH(B133,'Date Key'!$B$2:$B$19, 0)), "")</f>
        <v>Lower</v>
      </c>
      <c r="W133" s="4" t="str">
        <f>IFERROR(INDEX('Date Key'!$H$2:$H$19, MATCH(B133,'Date Key'!$B$2:$B$19, 0)), "")</f>
        <v>No</v>
      </c>
      <c r="X133" s="4">
        <f t="shared" si="16"/>
        <v>0.54500000000000004</v>
      </c>
      <c r="Y133" s="4">
        <f t="shared" si="17"/>
        <v>1</v>
      </c>
    </row>
    <row r="134" spans="1:25" x14ac:dyDescent="0.35">
      <c r="A134" s="4">
        <v>7</v>
      </c>
      <c r="B134" s="41">
        <v>45233</v>
      </c>
      <c r="C134" s="4" t="s">
        <v>7</v>
      </c>
      <c r="D134" s="4">
        <v>7</v>
      </c>
      <c r="E134" s="4" t="s">
        <v>144</v>
      </c>
      <c r="F134" s="4" t="str">
        <f t="shared" si="15"/>
        <v>tank 1</v>
      </c>
      <c r="G134" s="4">
        <f>IFERROR(INDEX('Date Key'!$I$2:$I$19, MATCH(B134,'Date Key'!$B$2:$B$19, 0)), "")</f>
        <v>3</v>
      </c>
      <c r="H134" s="4">
        <v>180</v>
      </c>
      <c r="I134" s="11">
        <v>0.30917121330215641</v>
      </c>
      <c r="J134" s="11">
        <v>0.11357490535424555</v>
      </c>
      <c r="K134" s="11">
        <v>0.15529439980813045</v>
      </c>
      <c r="L134" s="11">
        <v>1.8433979686057249</v>
      </c>
      <c r="M134" s="11">
        <v>106.34928229665073</v>
      </c>
      <c r="N134" s="11">
        <v>0.57804051846453242</v>
      </c>
      <c r="O134" s="11"/>
      <c r="P134" s="11">
        <v>7.82</v>
      </c>
      <c r="Q134" s="11">
        <v>113.63636363636364</v>
      </c>
      <c r="R134" s="11">
        <v>22.399999999999974</v>
      </c>
      <c r="S134" s="11">
        <v>1.2535286935286933</v>
      </c>
      <c r="T134" s="4">
        <f t="shared" si="14"/>
        <v>1</v>
      </c>
      <c r="U134" s="4" t="str">
        <f>IFERROR(INDEX('Date Key'!$G$2:$G$19, MATCH(B134,'Date Key'!$B$2:$B$19, 0)), "")</f>
        <v>No</v>
      </c>
      <c r="V134" s="4" t="str">
        <f>IFERROR(INDEX('Date Key'!$D$2:$D$19, MATCH(B134,'Date Key'!$B$2:$B$19, 0)), "")</f>
        <v>Lower</v>
      </c>
      <c r="W134" s="4" t="str">
        <f>IFERROR(INDEX('Date Key'!$H$2:$H$19, MATCH(B134,'Date Key'!$B$2:$B$19, 0)), "")</f>
        <v>No</v>
      </c>
      <c r="X134" s="4">
        <f t="shared" si="16"/>
        <v>0.54500000000000004</v>
      </c>
      <c r="Y134" s="4">
        <f t="shared" si="17"/>
        <v>1</v>
      </c>
    </row>
    <row r="135" spans="1:25" x14ac:dyDescent="0.35">
      <c r="A135" s="4">
        <v>7</v>
      </c>
      <c r="B135" s="41">
        <v>45233</v>
      </c>
      <c r="C135" s="4" t="s">
        <v>7</v>
      </c>
      <c r="D135" s="4">
        <v>8</v>
      </c>
      <c r="E135" s="4" t="s">
        <v>145</v>
      </c>
      <c r="F135" s="4" t="str">
        <f t="shared" si="15"/>
        <v>in</v>
      </c>
      <c r="G135" s="4">
        <f>IFERROR(INDEX('Date Key'!$I$2:$I$19, MATCH(B135,'Date Key'!$B$2:$B$19, 0)), "")</f>
        <v>3</v>
      </c>
      <c r="H135" s="4">
        <v>30</v>
      </c>
      <c r="I135" s="11">
        <v>0.18186541958950375</v>
      </c>
      <c r="J135" s="11">
        <v>4.4442354269052589E-2</v>
      </c>
      <c r="K135" s="11">
        <v>0.72190910181076884</v>
      </c>
      <c r="L135" s="11">
        <v>1.5113573407202219</v>
      </c>
      <c r="M135" s="11">
        <v>119.28229665071771</v>
      </c>
      <c r="N135" s="11">
        <v>0.94821687566932522</v>
      </c>
      <c r="O135" s="11"/>
      <c r="P135" s="11">
        <v>8.1999999999999993</v>
      </c>
      <c r="Q135" s="11">
        <v>133.92857142857144</v>
      </c>
      <c r="R135" s="11">
        <v>26.066666666666645</v>
      </c>
      <c r="S135" s="11">
        <v>0.85059829059829051</v>
      </c>
      <c r="T135" s="4">
        <f t="shared" si="14"/>
        <v>0</v>
      </c>
      <c r="U135" s="4" t="str">
        <f>IFERROR(INDEX('Date Key'!$G$2:$G$19, MATCH(B135,'Date Key'!$B$2:$B$19, 0)), "")</f>
        <v>No</v>
      </c>
      <c r="V135" s="4" t="str">
        <f>IFERROR(INDEX('Date Key'!$D$2:$D$19, MATCH(B135,'Date Key'!$B$2:$B$19, 0)), "")</f>
        <v>Lower</v>
      </c>
      <c r="W135" s="4" t="str">
        <f>IFERROR(INDEX('Date Key'!$H$2:$H$19, MATCH(B135,'Date Key'!$B$2:$B$19, 0)), "")</f>
        <v>No</v>
      </c>
      <c r="X135" s="4">
        <f t="shared" si="16"/>
        <v>0.54500000000000004</v>
      </c>
      <c r="Y135" s="4">
        <f t="shared" si="17"/>
        <v>1</v>
      </c>
    </row>
    <row r="136" spans="1:25" x14ac:dyDescent="0.35">
      <c r="A136" s="4">
        <v>7</v>
      </c>
      <c r="B136" s="41">
        <v>45233</v>
      </c>
      <c r="C136" s="4" t="s">
        <v>7</v>
      </c>
      <c r="D136" s="4">
        <v>9</v>
      </c>
      <c r="E136" s="4" t="s">
        <v>146</v>
      </c>
      <c r="F136" s="4" t="str">
        <f t="shared" si="15"/>
        <v>tank 1</v>
      </c>
      <c r="G136" s="4">
        <f>IFERROR(INDEX('Date Key'!$I$2:$I$19, MATCH(B136,'Date Key'!$B$2:$B$19, 0)), "")</f>
        <v>3</v>
      </c>
      <c r="H136" s="4">
        <v>90</v>
      </c>
      <c r="I136" s="11">
        <v>0.10911925175370227</v>
      </c>
      <c r="J136" s="11">
        <v>3.9504314905824532E-2</v>
      </c>
      <c r="K136" s="11">
        <v>0.10073150257824681</v>
      </c>
      <c r="L136" s="11">
        <v>1.0991689750692522</v>
      </c>
      <c r="M136" s="11">
        <v>113.1244019138756</v>
      </c>
      <c r="N136" s="11">
        <v>0.24935506923777362</v>
      </c>
      <c r="O136" s="11"/>
      <c r="P136" s="11">
        <v>7.53</v>
      </c>
      <c r="Q136" s="11">
        <v>113.63636363636364</v>
      </c>
      <c r="R136" s="11">
        <v>21.4</v>
      </c>
      <c r="S136" s="11">
        <v>0.5636630036630037</v>
      </c>
      <c r="T136" s="4">
        <f t="shared" si="14"/>
        <v>1</v>
      </c>
      <c r="U136" s="4" t="str">
        <f>IFERROR(INDEX('Date Key'!$G$2:$G$19, MATCH(B136,'Date Key'!$B$2:$B$19, 0)), "")</f>
        <v>No</v>
      </c>
      <c r="V136" s="4" t="str">
        <f>IFERROR(INDEX('Date Key'!$D$2:$D$19, MATCH(B136,'Date Key'!$B$2:$B$19, 0)), "")</f>
        <v>Lower</v>
      </c>
      <c r="W136" s="4" t="str">
        <f>IFERROR(INDEX('Date Key'!$H$2:$H$19, MATCH(B136,'Date Key'!$B$2:$B$19, 0)), "")</f>
        <v>No</v>
      </c>
      <c r="X136" s="4">
        <f t="shared" si="16"/>
        <v>0.54500000000000004</v>
      </c>
      <c r="Y136" s="4">
        <f t="shared" si="17"/>
        <v>1</v>
      </c>
    </row>
    <row r="137" spans="1:25" x14ac:dyDescent="0.35">
      <c r="A137" s="4">
        <v>7</v>
      </c>
      <c r="B137" s="41">
        <v>45233</v>
      </c>
      <c r="C137" s="4" t="s">
        <v>7</v>
      </c>
      <c r="D137" s="4">
        <v>10</v>
      </c>
      <c r="E137" s="4" t="s">
        <v>147</v>
      </c>
      <c r="F137" s="4" t="str">
        <f t="shared" si="15"/>
        <v>tank 1</v>
      </c>
      <c r="G137" s="4">
        <f>IFERROR(INDEX('Date Key'!$I$2:$I$19, MATCH(B137,'Date Key'!$B$2:$B$19, 0)), "")</f>
        <v>3</v>
      </c>
      <c r="H137" s="4">
        <v>0</v>
      </c>
      <c r="I137" s="11">
        <v>0.30917121330215641</v>
      </c>
      <c r="J137" s="11">
        <v>1.9752157452912266E-2</v>
      </c>
      <c r="K137" s="11">
        <v>8.8140064755965947E-2</v>
      </c>
      <c r="L137" s="11">
        <v>0.81292705447830083</v>
      </c>
      <c r="M137" s="11">
        <v>113.87081339712918</v>
      </c>
      <c r="N137" s="11">
        <v>0.41706343551103464</v>
      </c>
      <c r="O137" s="11"/>
      <c r="P137" s="11">
        <v>7.62</v>
      </c>
      <c r="Q137" s="11">
        <v>113.63636363636364</v>
      </c>
      <c r="R137" s="11">
        <v>27.399999999999981</v>
      </c>
      <c r="S137" s="11">
        <v>0.28283272283272287</v>
      </c>
      <c r="T137" s="4">
        <f t="shared" si="14"/>
        <v>1</v>
      </c>
      <c r="U137" s="4" t="str">
        <f>IFERROR(INDEX('Date Key'!$G$2:$G$19, MATCH(B137,'Date Key'!$B$2:$B$19, 0)), "")</f>
        <v>No</v>
      </c>
      <c r="V137" s="4" t="str">
        <f>IFERROR(INDEX('Date Key'!$D$2:$D$19, MATCH(B137,'Date Key'!$B$2:$B$19, 0)), "")</f>
        <v>Lower</v>
      </c>
      <c r="W137" s="4" t="str">
        <f>IFERROR(INDEX('Date Key'!$H$2:$H$19, MATCH(B137,'Date Key'!$B$2:$B$19, 0)), "")</f>
        <v>No</v>
      </c>
      <c r="X137" s="4">
        <f t="shared" si="16"/>
        <v>0.54500000000000004</v>
      </c>
      <c r="Y137" s="4">
        <f t="shared" si="17"/>
        <v>1</v>
      </c>
    </row>
    <row r="138" spans="1:25" x14ac:dyDescent="0.35">
      <c r="A138" s="4">
        <v>7</v>
      </c>
      <c r="B138" s="41">
        <v>45233</v>
      </c>
      <c r="C138" s="4" t="s">
        <v>7</v>
      </c>
      <c r="D138" s="4">
        <v>11</v>
      </c>
      <c r="E138" s="4" t="s">
        <v>148</v>
      </c>
      <c r="F138" s="4" t="str">
        <f t="shared" si="15"/>
        <v>tank 1</v>
      </c>
      <c r="G138" s="4">
        <f>IFERROR(INDEX('Date Key'!$I$2:$I$19, MATCH(B138,'Date Key'!$B$2:$B$19, 0)), "")</f>
        <v>3</v>
      </c>
      <c r="H138" s="4">
        <v>120</v>
      </c>
      <c r="I138" s="11">
        <v>0</v>
      </c>
      <c r="J138" s="11">
        <v>1.9752157452912266E-2</v>
      </c>
      <c r="K138" s="11">
        <v>2.0985729703801418E-2</v>
      </c>
      <c r="L138" s="11">
        <v>1.3052631578947369</v>
      </c>
      <c r="M138" s="11">
        <v>107.23923444976077</v>
      </c>
      <c r="N138" s="11">
        <v>4.0737887156713684E-2</v>
      </c>
      <c r="O138" s="11"/>
      <c r="P138" s="11">
        <v>7.56</v>
      </c>
      <c r="Q138" s="11">
        <v>113.63636363636364</v>
      </c>
      <c r="R138" s="11">
        <v>23.066666666666642</v>
      </c>
      <c r="S138" s="11">
        <v>0.78344322344322337</v>
      </c>
      <c r="T138" s="4">
        <f t="shared" si="14"/>
        <v>1</v>
      </c>
      <c r="U138" s="4" t="str">
        <f>IFERROR(INDEX('Date Key'!$G$2:$G$19, MATCH(B138,'Date Key'!$B$2:$B$19, 0)), "")</f>
        <v>No</v>
      </c>
      <c r="V138" s="4" t="str">
        <f>IFERROR(INDEX('Date Key'!$D$2:$D$19, MATCH(B138,'Date Key'!$B$2:$B$19, 0)), "")</f>
        <v>Lower</v>
      </c>
      <c r="W138" s="4" t="str">
        <f>IFERROR(INDEX('Date Key'!$H$2:$H$19, MATCH(B138,'Date Key'!$B$2:$B$19, 0)), "")</f>
        <v>No</v>
      </c>
      <c r="X138" s="4">
        <f t="shared" si="16"/>
        <v>0.54500000000000004</v>
      </c>
      <c r="Y138" s="4">
        <f t="shared" si="17"/>
        <v>1</v>
      </c>
    </row>
    <row r="139" spans="1:25" x14ac:dyDescent="0.35">
      <c r="A139" s="4">
        <v>7</v>
      </c>
      <c r="B139" s="41">
        <v>45233</v>
      </c>
      <c r="C139" s="4" t="s">
        <v>7</v>
      </c>
      <c r="D139" s="4">
        <v>12</v>
      </c>
      <c r="E139" s="4" t="s">
        <v>149</v>
      </c>
      <c r="F139" s="4" t="str">
        <f t="shared" si="15"/>
        <v>tank 1</v>
      </c>
      <c r="G139" s="4">
        <f>IFERROR(INDEX('Date Key'!$I$2:$I$19, MATCH(B139,'Date Key'!$B$2:$B$19, 0)), "")</f>
        <v>3</v>
      </c>
      <c r="H139" s="4">
        <v>60</v>
      </c>
      <c r="I139" s="11">
        <v>0.12730579371265266</v>
      </c>
      <c r="J139" s="11">
        <v>2.469019681614033E-2</v>
      </c>
      <c r="K139" s="11">
        <v>0</v>
      </c>
      <c r="L139" s="11">
        <v>0.84727608494921502</v>
      </c>
      <c r="M139" s="11">
        <v>117.30143540669857</v>
      </c>
      <c r="N139" s="11">
        <v>0.15199599052879298</v>
      </c>
      <c r="O139" s="11"/>
      <c r="P139" s="11">
        <v>7.45</v>
      </c>
      <c r="Q139" s="11">
        <v>113.63636363636364</v>
      </c>
      <c r="R139" s="11">
        <v>23.399999999999977</v>
      </c>
      <c r="S139" s="11">
        <v>0.32556776556776562</v>
      </c>
      <c r="T139" s="4">
        <f t="shared" si="14"/>
        <v>1</v>
      </c>
      <c r="U139" s="4" t="str">
        <f>IFERROR(INDEX('Date Key'!$G$2:$G$19, MATCH(B139,'Date Key'!$B$2:$B$19, 0)), "")</f>
        <v>No</v>
      </c>
      <c r="V139" s="4" t="str">
        <f>IFERROR(INDEX('Date Key'!$D$2:$D$19, MATCH(B139,'Date Key'!$B$2:$B$19, 0)), "")</f>
        <v>Lower</v>
      </c>
      <c r="W139" s="4" t="str">
        <f>IFERROR(INDEX('Date Key'!$H$2:$H$19, MATCH(B139,'Date Key'!$B$2:$B$19, 0)), "")</f>
        <v>No</v>
      </c>
      <c r="X139" s="4">
        <f t="shared" si="16"/>
        <v>0.54500000000000004</v>
      </c>
      <c r="Y139" s="4">
        <f t="shared" si="17"/>
        <v>1</v>
      </c>
    </row>
    <row r="140" spans="1:25" x14ac:dyDescent="0.35">
      <c r="A140" s="4">
        <v>7</v>
      </c>
      <c r="B140" s="41">
        <v>45233</v>
      </c>
      <c r="C140" s="4" t="s">
        <v>7</v>
      </c>
      <c r="D140" s="4">
        <v>13</v>
      </c>
      <c r="E140" s="4" t="s">
        <v>150</v>
      </c>
      <c r="F140" s="4" t="str">
        <f t="shared" si="15"/>
        <v>tank 1</v>
      </c>
      <c r="G140" s="4">
        <f>IFERROR(INDEX('Date Key'!$I$2:$I$19, MATCH(B140,'Date Key'!$B$2:$B$19, 0)), "")</f>
        <v>3</v>
      </c>
      <c r="H140" s="4">
        <v>150</v>
      </c>
      <c r="I140" s="11">
        <v>0</v>
      </c>
      <c r="J140" s="11">
        <v>0.10863686599101748</v>
      </c>
      <c r="K140" s="11">
        <v>0.18887156733421279</v>
      </c>
      <c r="L140" s="11">
        <v>1.683102493074792</v>
      </c>
      <c r="M140" s="11">
        <v>106.09090909090911</v>
      </c>
      <c r="N140" s="11">
        <v>0.29750843332523025</v>
      </c>
      <c r="O140" s="11"/>
      <c r="P140" s="11">
        <v>7.74</v>
      </c>
      <c r="Q140" s="11">
        <v>113.63636363636364</v>
      </c>
      <c r="R140" s="11">
        <v>25.733333333333313</v>
      </c>
      <c r="S140" s="11">
        <v>1.1436385836385838</v>
      </c>
      <c r="T140" s="4">
        <f t="shared" si="14"/>
        <v>1</v>
      </c>
      <c r="U140" s="4" t="str">
        <f>IFERROR(INDEX('Date Key'!$G$2:$G$19, MATCH(B140,'Date Key'!$B$2:$B$19, 0)), "")</f>
        <v>No</v>
      </c>
      <c r="V140" s="4" t="str">
        <f>IFERROR(INDEX('Date Key'!$D$2:$D$19, MATCH(B140,'Date Key'!$B$2:$B$19, 0)), "")</f>
        <v>Lower</v>
      </c>
      <c r="W140" s="4" t="str">
        <f>IFERROR(INDEX('Date Key'!$H$2:$H$19, MATCH(B140,'Date Key'!$B$2:$B$19, 0)), "")</f>
        <v>No</v>
      </c>
      <c r="X140" s="4">
        <f t="shared" si="16"/>
        <v>0.54500000000000004</v>
      </c>
      <c r="Y140" s="4">
        <f t="shared" si="17"/>
        <v>1</v>
      </c>
    </row>
    <row r="141" spans="1:25" x14ac:dyDescent="0.35">
      <c r="A141" s="4">
        <v>7</v>
      </c>
      <c r="B141" s="41">
        <v>45233</v>
      </c>
      <c r="C141" s="4" t="s">
        <v>7</v>
      </c>
      <c r="D141" s="4">
        <v>14</v>
      </c>
      <c r="E141" s="4" t="s">
        <v>151</v>
      </c>
      <c r="F141" s="4" t="str">
        <f t="shared" si="15"/>
        <v>tank 2</v>
      </c>
      <c r="G141" s="4">
        <f>IFERROR(INDEX('Date Key'!$I$2:$I$19, MATCH(B141,'Date Key'!$B$2:$B$19, 0)), "")</f>
        <v>3</v>
      </c>
      <c r="H141" s="4">
        <v>90</v>
      </c>
      <c r="I141" s="11">
        <v>0.10911925175370227</v>
      </c>
      <c r="J141" s="11">
        <v>3.9504314905824532E-2</v>
      </c>
      <c r="K141" s="11">
        <v>0.33157452932006237</v>
      </c>
      <c r="L141" s="11">
        <v>1.1793167128347182</v>
      </c>
      <c r="M141" s="11">
        <v>104.41148325358851</v>
      </c>
      <c r="N141" s="11">
        <v>0.48019809597958918</v>
      </c>
      <c r="O141" s="11"/>
      <c r="P141" s="11">
        <v>7.55</v>
      </c>
      <c r="Q141" s="11">
        <v>113.63636363636364</v>
      </c>
      <c r="R141" s="11">
        <v>23.733333333333309</v>
      </c>
      <c r="S141" s="11">
        <v>0.7284981684981684</v>
      </c>
      <c r="T141" s="4">
        <f t="shared" si="14"/>
        <v>2</v>
      </c>
      <c r="U141" s="4" t="str">
        <f>IFERROR(INDEX('Date Key'!$G$2:$G$19, MATCH(B141,'Date Key'!$B$2:$B$19, 0)), "")</f>
        <v>No</v>
      </c>
      <c r="V141" s="4" t="str">
        <f>IFERROR(INDEX('Date Key'!$D$2:$D$19, MATCH(B141,'Date Key'!$B$2:$B$19, 0)), "")</f>
        <v>Lower</v>
      </c>
      <c r="W141" s="4" t="str">
        <f>IFERROR(INDEX('Date Key'!$H$2:$H$19, MATCH(B141,'Date Key'!$B$2:$B$19, 0)), "")</f>
        <v>No</v>
      </c>
      <c r="X141" s="4">
        <f t="shared" si="16"/>
        <v>0.54500000000000004</v>
      </c>
      <c r="Y141" s="4">
        <f t="shared" si="17"/>
        <v>1</v>
      </c>
    </row>
    <row r="142" spans="1:25" x14ac:dyDescent="0.35">
      <c r="A142" s="4">
        <v>7</v>
      </c>
      <c r="B142" s="41">
        <v>45233</v>
      </c>
      <c r="C142" s="4" t="s">
        <v>7</v>
      </c>
      <c r="D142" s="4">
        <v>15</v>
      </c>
      <c r="E142" s="4" t="s">
        <v>152</v>
      </c>
      <c r="F142" s="4" t="str">
        <f t="shared" si="15"/>
        <v>tank 2</v>
      </c>
      <c r="G142" s="4">
        <f>IFERROR(INDEX('Date Key'!$I$2:$I$19, MATCH(B142,'Date Key'!$B$2:$B$19, 0)), "")</f>
        <v>3</v>
      </c>
      <c r="H142" s="4">
        <v>60</v>
      </c>
      <c r="I142" s="11">
        <v>0</v>
      </c>
      <c r="J142" s="11">
        <v>6.4194511721964873E-2</v>
      </c>
      <c r="K142" s="11">
        <v>0.20146300515649362</v>
      </c>
      <c r="L142" s="11">
        <v>1.0533702677746999</v>
      </c>
      <c r="M142" s="11">
        <v>111.64593301435407</v>
      </c>
      <c r="N142" s="11">
        <v>0.26565751687845851</v>
      </c>
      <c r="O142" s="11"/>
      <c r="P142" s="11">
        <v>7.47</v>
      </c>
      <c r="Q142" s="11">
        <v>113.63636363636364</v>
      </c>
      <c r="R142" s="11">
        <v>21.733333333333309</v>
      </c>
      <c r="S142" s="11">
        <v>0.58197802197802195</v>
      </c>
      <c r="T142" s="4">
        <f t="shared" si="14"/>
        <v>2</v>
      </c>
      <c r="U142" s="4" t="str">
        <f>IFERROR(INDEX('Date Key'!$G$2:$G$19, MATCH(B142,'Date Key'!$B$2:$B$19, 0)), "")</f>
        <v>No</v>
      </c>
      <c r="V142" s="4" t="str">
        <f>IFERROR(INDEX('Date Key'!$D$2:$D$19, MATCH(B142,'Date Key'!$B$2:$B$19, 0)), "")</f>
        <v>Lower</v>
      </c>
      <c r="W142" s="4" t="str">
        <f>IFERROR(INDEX('Date Key'!$H$2:$H$19, MATCH(B142,'Date Key'!$B$2:$B$19, 0)), "")</f>
        <v>No</v>
      </c>
      <c r="X142" s="4">
        <f t="shared" si="16"/>
        <v>0.54500000000000004</v>
      </c>
      <c r="Y142" s="4">
        <f t="shared" si="17"/>
        <v>1</v>
      </c>
    </row>
    <row r="143" spans="1:25" x14ac:dyDescent="0.35">
      <c r="A143" s="4">
        <v>7</v>
      </c>
      <c r="B143" s="41">
        <v>45233</v>
      </c>
      <c r="C143" s="4" t="s">
        <v>7</v>
      </c>
      <c r="D143" s="4">
        <v>16</v>
      </c>
      <c r="E143" s="4" t="s">
        <v>153</v>
      </c>
      <c r="F143" s="4" t="str">
        <f t="shared" si="15"/>
        <v>tank 1</v>
      </c>
      <c r="G143" s="4">
        <f>IFERROR(INDEX('Date Key'!$I$2:$I$19, MATCH(B143,'Date Key'!$B$2:$B$19, 0)), "")</f>
        <v>3</v>
      </c>
      <c r="H143" s="4">
        <v>30</v>
      </c>
      <c r="I143" s="11">
        <v>9.0932709794751876E-2</v>
      </c>
      <c r="J143" s="11">
        <v>1.4814118089684202E-2</v>
      </c>
      <c r="K143" s="11">
        <v>0</v>
      </c>
      <c r="L143" s="11">
        <v>0.75567867036011094</v>
      </c>
      <c r="M143" s="11">
        <v>115.13397129186605</v>
      </c>
      <c r="N143" s="11">
        <v>0.10574682788443608</v>
      </c>
      <c r="O143" s="11"/>
      <c r="P143" s="11">
        <v>7.48</v>
      </c>
      <c r="Q143" s="11">
        <v>113.63636363636364</v>
      </c>
      <c r="R143" s="11">
        <v>22.399999999999974</v>
      </c>
      <c r="S143" s="11">
        <v>0.24620268620268621</v>
      </c>
      <c r="T143" s="4">
        <f t="shared" si="14"/>
        <v>1</v>
      </c>
      <c r="U143" s="4" t="str">
        <f>IFERROR(INDEX('Date Key'!$G$2:$G$19, MATCH(B143,'Date Key'!$B$2:$B$19, 0)), "")</f>
        <v>No</v>
      </c>
      <c r="V143" s="4" t="str">
        <f>IFERROR(INDEX('Date Key'!$D$2:$D$19, MATCH(B143,'Date Key'!$B$2:$B$19, 0)), "")</f>
        <v>Lower</v>
      </c>
      <c r="W143" s="4" t="str">
        <f>IFERROR(INDEX('Date Key'!$H$2:$H$19, MATCH(B143,'Date Key'!$B$2:$B$19, 0)), "")</f>
        <v>No</v>
      </c>
      <c r="X143" s="4">
        <f t="shared" si="16"/>
        <v>0.54500000000000004</v>
      </c>
      <c r="Y143" s="4">
        <f t="shared" si="17"/>
        <v>1</v>
      </c>
    </row>
    <row r="144" spans="1:25" x14ac:dyDescent="0.35">
      <c r="A144" s="4">
        <v>7</v>
      </c>
      <c r="B144" s="41">
        <v>45233</v>
      </c>
      <c r="C144" s="4" t="s">
        <v>7</v>
      </c>
      <c r="D144" s="4">
        <v>17</v>
      </c>
      <c r="E144" s="4" t="s">
        <v>154</v>
      </c>
      <c r="F144" s="4" t="str">
        <f t="shared" si="15"/>
        <v>tank 2</v>
      </c>
      <c r="G144" s="4">
        <f>IFERROR(INDEX('Date Key'!$I$2:$I$19, MATCH(B144,'Date Key'!$B$2:$B$19, 0)), "")</f>
        <v>3</v>
      </c>
      <c r="H144" s="4">
        <v>150</v>
      </c>
      <c r="I144" s="11">
        <v>0</v>
      </c>
      <c r="J144" s="11">
        <v>2.469019681614033E-2</v>
      </c>
      <c r="K144" s="11">
        <v>0.41551744813526814</v>
      </c>
      <c r="L144" s="11">
        <v>1.4770083102493077</v>
      </c>
      <c r="M144" s="11">
        <v>107.72727272727273</v>
      </c>
      <c r="N144" s="11">
        <v>0.44020764495140846</v>
      </c>
      <c r="O144" s="11"/>
      <c r="P144" s="11">
        <v>7.78</v>
      </c>
      <c r="Q144" s="11">
        <v>113.63636363636364</v>
      </c>
      <c r="R144" s="11">
        <v>24.066666666666642</v>
      </c>
      <c r="S144" s="11">
        <v>1.0215384615384615</v>
      </c>
      <c r="T144" s="4">
        <f t="shared" si="14"/>
        <v>2</v>
      </c>
      <c r="U144" s="4" t="str">
        <f>IFERROR(INDEX('Date Key'!$G$2:$G$19, MATCH(B144,'Date Key'!$B$2:$B$19, 0)), "")</f>
        <v>No</v>
      </c>
      <c r="V144" s="4" t="str">
        <f>IFERROR(INDEX('Date Key'!$D$2:$D$19, MATCH(B144,'Date Key'!$B$2:$B$19, 0)), "")</f>
        <v>Lower</v>
      </c>
      <c r="W144" s="4" t="str">
        <f>IFERROR(INDEX('Date Key'!$H$2:$H$19, MATCH(B144,'Date Key'!$B$2:$B$19, 0)), "")</f>
        <v>No</v>
      </c>
      <c r="X144" s="4">
        <f t="shared" si="16"/>
        <v>0.54500000000000004</v>
      </c>
      <c r="Y144" s="4">
        <f t="shared" si="17"/>
        <v>1</v>
      </c>
    </row>
    <row r="145" spans="1:25" x14ac:dyDescent="0.35">
      <c r="A145" s="4">
        <v>7</v>
      </c>
      <c r="B145" s="41">
        <v>45233</v>
      </c>
      <c r="C145" s="4" t="s">
        <v>7</v>
      </c>
      <c r="D145" s="4">
        <v>18</v>
      </c>
      <c r="E145" s="4" t="s">
        <v>155</v>
      </c>
      <c r="F145" s="4" t="str">
        <f t="shared" si="15"/>
        <v>tank 2</v>
      </c>
      <c r="G145" s="4">
        <f>IFERROR(INDEX('Date Key'!$I$2:$I$19, MATCH(B145,'Date Key'!$B$2:$B$19, 0)), "")</f>
        <v>3</v>
      </c>
      <c r="H145" s="4">
        <v>120</v>
      </c>
      <c r="I145" s="11">
        <v>0</v>
      </c>
      <c r="J145" s="11">
        <v>5.9256472358736809E-2</v>
      </c>
      <c r="K145" s="11">
        <v>0.32737738337930206</v>
      </c>
      <c r="L145" s="11">
        <v>1.1564173591874425</v>
      </c>
      <c r="M145" s="11">
        <v>109.96650717703348</v>
      </c>
      <c r="N145" s="11">
        <v>0.38663385573803888</v>
      </c>
      <c r="O145" s="11"/>
      <c r="P145" s="11">
        <v>7.62</v>
      </c>
      <c r="Q145" s="11">
        <v>113.63636363636364</v>
      </c>
      <c r="R145" s="11">
        <v>22.066666666666642</v>
      </c>
      <c r="S145" s="11">
        <v>0.6918681318681319</v>
      </c>
      <c r="T145" s="4">
        <f t="shared" si="14"/>
        <v>2</v>
      </c>
      <c r="U145" s="4" t="str">
        <f>IFERROR(INDEX('Date Key'!$G$2:$G$19, MATCH(B145,'Date Key'!$B$2:$B$19, 0)), "")</f>
        <v>No</v>
      </c>
      <c r="V145" s="4" t="str">
        <f>IFERROR(INDEX('Date Key'!$D$2:$D$19, MATCH(B145,'Date Key'!$B$2:$B$19, 0)), "")</f>
        <v>Lower</v>
      </c>
      <c r="W145" s="4" t="str">
        <f>IFERROR(INDEX('Date Key'!$H$2:$H$19, MATCH(B145,'Date Key'!$B$2:$B$19, 0)), "")</f>
        <v>No</v>
      </c>
      <c r="X145" s="4">
        <f t="shared" si="16"/>
        <v>0.54500000000000004</v>
      </c>
      <c r="Y145" s="4">
        <f t="shared" si="17"/>
        <v>1</v>
      </c>
    </row>
    <row r="146" spans="1:25" x14ac:dyDescent="0.35">
      <c r="A146" s="4">
        <v>7</v>
      </c>
      <c r="B146" s="41">
        <v>45233</v>
      </c>
      <c r="C146" s="4" t="s">
        <v>7</v>
      </c>
      <c r="D146" s="4">
        <v>19</v>
      </c>
      <c r="E146" s="4" t="s">
        <v>156</v>
      </c>
      <c r="F146" s="4" t="str">
        <f t="shared" si="15"/>
        <v>tank 2</v>
      </c>
      <c r="G146" s="4">
        <f>IFERROR(INDEX('Date Key'!$I$2:$I$19, MATCH(B146,'Date Key'!$B$2:$B$19, 0)), "")</f>
        <v>3</v>
      </c>
      <c r="H146" s="4">
        <v>180</v>
      </c>
      <c r="I146" s="11">
        <v>0.30917121330215641</v>
      </c>
      <c r="J146" s="11">
        <v>4.938039363228066E-2</v>
      </c>
      <c r="K146" s="11">
        <v>0.4365031778390695</v>
      </c>
      <c r="L146" s="11">
        <v>1.5800554016620498</v>
      </c>
      <c r="M146" s="11">
        <v>108.45933014354067</v>
      </c>
      <c r="N146" s="11">
        <v>0.79505478477350655</v>
      </c>
      <c r="O146" s="11"/>
      <c r="P146" s="11">
        <v>7.8</v>
      </c>
      <c r="Q146" s="11">
        <v>113.63636363636364</v>
      </c>
      <c r="R146" s="11">
        <v>29.399999999999981</v>
      </c>
      <c r="S146" s="11">
        <v>1.100903540903541</v>
      </c>
      <c r="T146" s="4">
        <f t="shared" si="14"/>
        <v>2</v>
      </c>
      <c r="U146" s="4" t="str">
        <f>IFERROR(INDEX('Date Key'!$G$2:$G$19, MATCH(B146,'Date Key'!$B$2:$B$19, 0)), "")</f>
        <v>No</v>
      </c>
      <c r="V146" s="4" t="str">
        <f>IFERROR(INDEX('Date Key'!$D$2:$D$19, MATCH(B146,'Date Key'!$B$2:$B$19, 0)), "")</f>
        <v>Lower</v>
      </c>
      <c r="W146" s="4" t="str">
        <f>IFERROR(INDEX('Date Key'!$H$2:$H$19, MATCH(B146,'Date Key'!$B$2:$B$19, 0)), "")</f>
        <v>No</v>
      </c>
      <c r="X146" s="4">
        <f t="shared" si="16"/>
        <v>0.54500000000000004</v>
      </c>
      <c r="Y146" s="4">
        <f t="shared" si="17"/>
        <v>1</v>
      </c>
    </row>
    <row r="147" spans="1:25" x14ac:dyDescent="0.35">
      <c r="A147" s="4">
        <v>7</v>
      </c>
      <c r="B147" s="41">
        <v>45233</v>
      </c>
      <c r="C147" s="4" t="s">
        <v>7</v>
      </c>
      <c r="D147" s="4">
        <v>20</v>
      </c>
      <c r="E147" s="4" t="s">
        <v>157</v>
      </c>
      <c r="F147" s="4" t="str">
        <f t="shared" si="15"/>
        <v>tank 2</v>
      </c>
      <c r="G147" s="4">
        <f>IFERROR(INDEX('Date Key'!$I$2:$I$19, MATCH(B147,'Date Key'!$B$2:$B$19, 0)), "")</f>
        <v>3</v>
      </c>
      <c r="H147" s="4">
        <v>30</v>
      </c>
      <c r="I147" s="11">
        <v>0</v>
      </c>
      <c r="J147" s="11">
        <v>3.4566275542596468E-2</v>
      </c>
      <c r="K147" s="11">
        <v>0.15109725386737016</v>
      </c>
      <c r="L147" s="11">
        <v>1.1335180055401664</v>
      </c>
      <c r="M147" s="11">
        <v>90.588516746411486</v>
      </c>
      <c r="N147" s="11">
        <v>0.18566352940996664</v>
      </c>
      <c r="O147" s="11"/>
      <c r="P147" s="11">
        <v>7.61</v>
      </c>
      <c r="Q147" s="11">
        <v>133.92857142857144</v>
      </c>
      <c r="R147" s="11">
        <v>29.066666666666649</v>
      </c>
      <c r="S147" s="11">
        <v>0.66744810744810756</v>
      </c>
      <c r="T147" s="4">
        <f t="shared" si="14"/>
        <v>2</v>
      </c>
      <c r="U147" s="4" t="str">
        <f>IFERROR(INDEX('Date Key'!$G$2:$G$19, MATCH(B147,'Date Key'!$B$2:$B$19, 0)), "")</f>
        <v>No</v>
      </c>
      <c r="V147" s="4" t="str">
        <f>IFERROR(INDEX('Date Key'!$D$2:$D$19, MATCH(B147,'Date Key'!$B$2:$B$19, 0)), "")</f>
        <v>Lower</v>
      </c>
      <c r="W147" s="4" t="str">
        <f>IFERROR(INDEX('Date Key'!$H$2:$H$19, MATCH(B147,'Date Key'!$B$2:$B$19, 0)), "")</f>
        <v>No</v>
      </c>
      <c r="X147" s="4">
        <f t="shared" si="16"/>
        <v>0.54500000000000004</v>
      </c>
      <c r="Y147" s="4">
        <f t="shared" si="17"/>
        <v>1</v>
      </c>
    </row>
    <row r="148" spans="1:25" s="27" customFormat="1" x14ac:dyDescent="0.35">
      <c r="A148" s="27">
        <v>7</v>
      </c>
      <c r="B148" s="42">
        <v>45233</v>
      </c>
      <c r="C148" s="27" t="s">
        <v>7</v>
      </c>
      <c r="D148" s="27">
        <v>21</v>
      </c>
      <c r="E148" s="27" t="s">
        <v>158</v>
      </c>
      <c r="F148" s="27" t="str">
        <f t="shared" si="15"/>
        <v>tank 2</v>
      </c>
      <c r="G148" s="27">
        <f>IFERROR(INDEX('Date Key'!$I$2:$I$19, MATCH(B148,'Date Key'!$B$2:$B$19, 0)), "")</f>
        <v>3</v>
      </c>
      <c r="H148" s="27">
        <v>0</v>
      </c>
      <c r="I148" s="28">
        <v>0.10911925175370227</v>
      </c>
      <c r="J148" s="28">
        <v>0</v>
      </c>
      <c r="K148" s="28">
        <v>0</v>
      </c>
      <c r="L148" s="28">
        <v>1.2594644506001846</v>
      </c>
      <c r="M148" s="28">
        <v>57.703349282296649</v>
      </c>
      <c r="N148" s="28">
        <v>0.10911925175370227</v>
      </c>
      <c r="O148" s="28"/>
      <c r="P148" s="28">
        <v>7.49</v>
      </c>
      <c r="Q148" s="28">
        <v>153.50877192982455</v>
      </c>
      <c r="R148" s="28">
        <v>48.4</v>
      </c>
      <c r="S148" s="28">
        <v>0.82007326007326009</v>
      </c>
      <c r="T148" s="27">
        <f t="shared" si="14"/>
        <v>2</v>
      </c>
      <c r="U148" s="27" t="str">
        <f>IFERROR(INDEX('Date Key'!$G$2:$G$19, MATCH(B148,'Date Key'!$B$2:$B$19, 0)), "")</f>
        <v>No</v>
      </c>
      <c r="V148" s="27" t="str">
        <f>IFERROR(INDEX('Date Key'!$D$2:$D$19, MATCH(B148,'Date Key'!$B$2:$B$19, 0)), "")</f>
        <v>Lower</v>
      </c>
      <c r="W148" s="27" t="str">
        <f>IFERROR(INDEX('Date Key'!$H$2:$H$19, MATCH(B148,'Date Key'!$B$2:$B$19, 0)), "")</f>
        <v>No</v>
      </c>
      <c r="X148" s="27">
        <f t="shared" si="16"/>
        <v>0.54500000000000004</v>
      </c>
      <c r="Y148" s="27">
        <f t="shared" si="17"/>
        <v>1</v>
      </c>
    </row>
    <row r="149" spans="1:25" x14ac:dyDescent="0.35">
      <c r="A149" s="4">
        <v>8</v>
      </c>
      <c r="B149" s="41">
        <v>45238</v>
      </c>
      <c r="C149" s="4" t="s">
        <v>7</v>
      </c>
      <c r="D149" s="4">
        <v>1</v>
      </c>
      <c r="E149" s="4" t="s">
        <v>159</v>
      </c>
      <c r="F149" s="4" t="str">
        <f t="shared" si="15"/>
        <v>in</v>
      </c>
      <c r="G149" s="4">
        <f>IFERROR(INDEX('Date Key'!$I$2:$I$19, MATCH(B149,'Date Key'!$B$2:$B$19, 0)), "")</f>
        <v>3</v>
      </c>
      <c r="H149" s="4">
        <v>60</v>
      </c>
      <c r="I149" s="11">
        <v>0</v>
      </c>
      <c r="J149" s="11">
        <v>2.469019681614033E-2</v>
      </c>
      <c r="K149" s="11">
        <v>0.52464324259503547</v>
      </c>
      <c r="L149" s="11">
        <v>1.5228070175438599</v>
      </c>
      <c r="M149" s="11">
        <v>102.07177033492823</v>
      </c>
      <c r="N149" s="11">
        <v>0.54933343941117585</v>
      </c>
      <c r="O149" s="11">
        <v>6.25</v>
      </c>
      <c r="P149" s="11">
        <v>8.23</v>
      </c>
      <c r="Q149" s="11">
        <v>123.8738738738739</v>
      </c>
      <c r="R149" s="11">
        <v>21.066666666666642</v>
      </c>
      <c r="S149" s="11">
        <v>1.1680586080586082</v>
      </c>
      <c r="T149" s="4">
        <f t="shared" si="14"/>
        <v>0</v>
      </c>
      <c r="U149" s="4" t="str">
        <f>IFERROR(INDEX('Date Key'!$G$2:$G$19, MATCH(B149,'Date Key'!$B$2:$B$19, 0)), "")</f>
        <v>No</v>
      </c>
      <c r="V149" s="4" t="str">
        <f>IFERROR(INDEX('Date Key'!$D$2:$D$19, MATCH(B149,'Date Key'!$B$2:$B$19, 0)), "")</f>
        <v>Lower</v>
      </c>
      <c r="W149" s="4" t="str">
        <f>IFERROR(INDEX('Date Key'!$H$2:$H$19, MATCH(B149,'Date Key'!$B$2:$B$19, 0)), "")</f>
        <v>No</v>
      </c>
      <c r="X149" s="4">
        <f t="shared" si="16"/>
        <v>0.54500000000000004</v>
      </c>
      <c r="Y149" s="4">
        <f t="shared" si="17"/>
        <v>1</v>
      </c>
    </row>
    <row r="150" spans="1:25" x14ac:dyDescent="0.35">
      <c r="A150" s="4">
        <v>8</v>
      </c>
      <c r="B150" s="41">
        <v>45238</v>
      </c>
      <c r="C150" s="4" t="s">
        <v>7</v>
      </c>
      <c r="D150" s="4">
        <v>2</v>
      </c>
      <c r="E150" s="4" t="s">
        <v>160</v>
      </c>
      <c r="F150" s="4" t="str">
        <f t="shared" si="15"/>
        <v>in</v>
      </c>
      <c r="G150" s="4">
        <f>IFERROR(INDEX('Date Key'!$I$2:$I$19, MATCH(B150,'Date Key'!$B$2:$B$19, 0)), "")</f>
        <v>3</v>
      </c>
      <c r="H150" s="4">
        <v>30</v>
      </c>
      <c r="I150" s="11">
        <v>0</v>
      </c>
      <c r="J150" s="11">
        <v>2.469019681614033E-2</v>
      </c>
      <c r="K150" s="11">
        <v>0.52884038853579562</v>
      </c>
      <c r="L150" s="11">
        <v>1.2365650969529085</v>
      </c>
      <c r="M150" s="11">
        <v>107.35406698564594</v>
      </c>
      <c r="N150" s="11">
        <v>0.553530585351936</v>
      </c>
      <c r="O150" s="11">
        <v>7.04</v>
      </c>
      <c r="P150" s="11">
        <v>8.2100000000000009</v>
      </c>
      <c r="Q150" s="11">
        <v>133.92857142857144</v>
      </c>
      <c r="R150" s="11">
        <v>20.733333333333306</v>
      </c>
      <c r="S150" s="11">
        <v>0.86891330891330898</v>
      </c>
      <c r="T150" s="4">
        <f t="shared" si="14"/>
        <v>0</v>
      </c>
      <c r="U150" s="4" t="str">
        <f>IFERROR(INDEX('Date Key'!$G$2:$G$19, MATCH(B150,'Date Key'!$B$2:$B$19, 0)), "")</f>
        <v>No</v>
      </c>
      <c r="V150" s="4" t="str">
        <f>IFERROR(INDEX('Date Key'!$D$2:$D$19, MATCH(B150,'Date Key'!$B$2:$B$19, 0)), "")</f>
        <v>Lower</v>
      </c>
      <c r="W150" s="4" t="str">
        <f>IFERROR(INDEX('Date Key'!$H$2:$H$19, MATCH(B150,'Date Key'!$B$2:$B$19, 0)), "")</f>
        <v>No</v>
      </c>
      <c r="X150" s="4">
        <f t="shared" si="16"/>
        <v>0.54500000000000004</v>
      </c>
      <c r="Y150" s="4">
        <f t="shared" si="17"/>
        <v>1</v>
      </c>
    </row>
    <row r="151" spans="1:25" x14ac:dyDescent="0.35">
      <c r="A151" s="4">
        <v>8</v>
      </c>
      <c r="B151" s="41">
        <v>45238</v>
      </c>
      <c r="C151" s="4" t="s">
        <v>7</v>
      </c>
      <c r="D151" s="4">
        <v>3</v>
      </c>
      <c r="E151" s="4" t="s">
        <v>161</v>
      </c>
      <c r="F151" s="4" t="str">
        <f t="shared" si="15"/>
        <v>in</v>
      </c>
      <c r="G151" s="4">
        <f>IFERROR(INDEX('Date Key'!$I$2:$I$19, MATCH(B151,'Date Key'!$B$2:$B$19, 0)), "")</f>
        <v>3</v>
      </c>
      <c r="H151" s="4">
        <v>180</v>
      </c>
      <c r="I151" s="11">
        <v>0</v>
      </c>
      <c r="J151" s="11">
        <v>2.469019681614033E-2</v>
      </c>
      <c r="K151" s="11">
        <v>0.50785465883199421</v>
      </c>
      <c r="L151" s="11">
        <v>2.2784856879039701</v>
      </c>
      <c r="M151" s="11">
        <v>102.57416267942584</v>
      </c>
      <c r="N151" s="11">
        <v>0.53254485564813459</v>
      </c>
      <c r="O151" s="11">
        <v>6.27</v>
      </c>
      <c r="P151" s="11">
        <v>8.1</v>
      </c>
      <c r="Q151" s="11">
        <v>133.92857142857144</v>
      </c>
      <c r="R151" s="11">
        <v>36.066666666666656</v>
      </c>
      <c r="S151" s="11">
        <v>1.8396092796092796</v>
      </c>
      <c r="T151" s="4">
        <f t="shared" si="14"/>
        <v>0</v>
      </c>
      <c r="U151" s="4" t="str">
        <f>IFERROR(INDEX('Date Key'!$G$2:$G$19, MATCH(B151,'Date Key'!$B$2:$B$19, 0)), "")</f>
        <v>No</v>
      </c>
      <c r="V151" s="4" t="str">
        <f>IFERROR(INDEX('Date Key'!$D$2:$D$19, MATCH(B151,'Date Key'!$B$2:$B$19, 0)), "")</f>
        <v>Lower</v>
      </c>
      <c r="W151" s="4" t="str">
        <f>IFERROR(INDEX('Date Key'!$H$2:$H$19, MATCH(B151,'Date Key'!$B$2:$B$19, 0)), "")</f>
        <v>No</v>
      </c>
      <c r="X151" s="4">
        <f t="shared" si="16"/>
        <v>0.54500000000000004</v>
      </c>
      <c r="Y151" s="4">
        <f t="shared" si="17"/>
        <v>1</v>
      </c>
    </row>
    <row r="152" spans="1:25" x14ac:dyDescent="0.35">
      <c r="A152" s="4">
        <v>8</v>
      </c>
      <c r="B152" s="41">
        <v>45238</v>
      </c>
      <c r="C152" s="4" t="s">
        <v>7</v>
      </c>
      <c r="D152" s="4">
        <v>4</v>
      </c>
      <c r="E152" s="4" t="s">
        <v>162</v>
      </c>
      <c r="F152" s="4" t="str">
        <f t="shared" si="15"/>
        <v>in</v>
      </c>
      <c r="G152" s="4">
        <f>IFERROR(INDEX('Date Key'!$I$2:$I$19, MATCH(B152,'Date Key'!$B$2:$B$19, 0)), "")</f>
        <v>3</v>
      </c>
      <c r="H152" s="4">
        <v>150</v>
      </c>
      <c r="I152" s="11">
        <v>0</v>
      </c>
      <c r="J152" s="11">
        <v>2.469019681614033E-2</v>
      </c>
      <c r="K152" s="11">
        <v>0.49946036695047374</v>
      </c>
      <c r="L152" s="11">
        <v>2.1754385964912282</v>
      </c>
      <c r="M152" s="11">
        <v>105.90430622009571</v>
      </c>
      <c r="N152" s="11">
        <v>0.52415056376661406</v>
      </c>
      <c r="O152" s="11">
        <v>6.49</v>
      </c>
      <c r="P152" s="11">
        <v>8.15</v>
      </c>
      <c r="Q152" s="11">
        <v>123.8738738738739</v>
      </c>
      <c r="R152" s="11">
        <v>29.399999999999981</v>
      </c>
      <c r="S152" s="11">
        <v>1.7358241758241757</v>
      </c>
      <c r="T152" s="4">
        <f t="shared" si="14"/>
        <v>0</v>
      </c>
      <c r="U152" s="4" t="str">
        <f>IFERROR(INDEX('Date Key'!$G$2:$G$19, MATCH(B152,'Date Key'!$B$2:$B$19, 0)), "")</f>
        <v>No</v>
      </c>
      <c r="V152" s="4" t="str">
        <f>IFERROR(INDEX('Date Key'!$D$2:$D$19, MATCH(B152,'Date Key'!$B$2:$B$19, 0)), "")</f>
        <v>Lower</v>
      </c>
      <c r="W152" s="4" t="str">
        <f>IFERROR(INDEX('Date Key'!$H$2:$H$19, MATCH(B152,'Date Key'!$B$2:$B$19, 0)), "")</f>
        <v>No</v>
      </c>
      <c r="X152" s="4">
        <f t="shared" si="16"/>
        <v>0.54500000000000004</v>
      </c>
      <c r="Y152" s="4">
        <f t="shared" si="17"/>
        <v>1</v>
      </c>
    </row>
    <row r="153" spans="1:25" x14ac:dyDescent="0.35">
      <c r="A153" s="4">
        <v>8</v>
      </c>
      <c r="B153" s="41">
        <v>45238</v>
      </c>
      <c r="C153" s="4" t="s">
        <v>7</v>
      </c>
      <c r="D153" s="4">
        <v>5</v>
      </c>
      <c r="E153" s="4" t="s">
        <v>163</v>
      </c>
      <c r="F153" s="4" t="str">
        <f t="shared" si="15"/>
        <v>in</v>
      </c>
      <c r="G153" s="4">
        <f>IFERROR(INDEX('Date Key'!$I$2:$I$19, MATCH(B153,'Date Key'!$B$2:$B$19, 0)), "")</f>
        <v>3</v>
      </c>
      <c r="H153" s="4">
        <v>90</v>
      </c>
      <c r="I153" s="11">
        <v>0</v>
      </c>
      <c r="J153" s="11">
        <v>2.469019681614033E-2</v>
      </c>
      <c r="K153" s="11">
        <v>0.4365031778390695</v>
      </c>
      <c r="L153" s="11">
        <v>1.683102493074792</v>
      </c>
      <c r="M153" s="11">
        <v>99.717703349282303</v>
      </c>
      <c r="N153" s="11">
        <v>0.46119337465520982</v>
      </c>
      <c r="O153" s="11">
        <v>6.12</v>
      </c>
      <c r="P153" s="11">
        <v>8.17</v>
      </c>
      <c r="Q153" s="11">
        <v>123.8738738738739</v>
      </c>
      <c r="R153" s="11">
        <v>22.733333333333309</v>
      </c>
      <c r="S153" s="11">
        <v>1.3695238095238096</v>
      </c>
      <c r="T153" s="4">
        <f t="shared" si="14"/>
        <v>0</v>
      </c>
      <c r="U153" s="4" t="str">
        <f>IFERROR(INDEX('Date Key'!$G$2:$G$19, MATCH(B153,'Date Key'!$B$2:$B$19, 0)), "")</f>
        <v>No</v>
      </c>
      <c r="V153" s="4" t="str">
        <f>IFERROR(INDEX('Date Key'!$D$2:$D$19, MATCH(B153,'Date Key'!$B$2:$B$19, 0)), "")</f>
        <v>Lower</v>
      </c>
      <c r="W153" s="4" t="str">
        <f>IFERROR(INDEX('Date Key'!$H$2:$H$19, MATCH(B153,'Date Key'!$B$2:$B$19, 0)), "")</f>
        <v>No</v>
      </c>
      <c r="X153" s="4">
        <f t="shared" si="16"/>
        <v>0.54500000000000004</v>
      </c>
      <c r="Y153" s="4">
        <f t="shared" si="17"/>
        <v>1</v>
      </c>
    </row>
    <row r="154" spans="1:25" x14ac:dyDescent="0.35">
      <c r="A154" s="4">
        <v>8</v>
      </c>
      <c r="B154" s="41">
        <v>45238</v>
      </c>
      <c r="C154" s="4" t="s">
        <v>7</v>
      </c>
      <c r="D154" s="4">
        <v>6</v>
      </c>
      <c r="E154" s="4" t="s">
        <v>164</v>
      </c>
      <c r="F154" s="4" t="str">
        <f t="shared" si="15"/>
        <v>tank 1</v>
      </c>
      <c r="G154" s="4">
        <f>IFERROR(INDEX('Date Key'!$I$2:$I$19, MATCH(B154,'Date Key'!$B$2:$B$19, 0)), "")</f>
        <v>3</v>
      </c>
      <c r="H154" s="4">
        <v>30</v>
      </c>
      <c r="I154" s="11">
        <v>0.3637308391790075</v>
      </c>
      <c r="J154" s="11">
        <v>2.9628236179368404E-2</v>
      </c>
      <c r="K154" s="11">
        <v>3.3577167526082266E-2</v>
      </c>
      <c r="L154" s="11">
        <v>1.076269621421976</v>
      </c>
      <c r="M154" s="11">
        <v>108.66028708133972</v>
      </c>
      <c r="N154" s="11">
        <v>0.42693624288445814</v>
      </c>
      <c r="O154" s="11">
        <v>0.8</v>
      </c>
      <c r="P154" s="11">
        <v>7.47</v>
      </c>
      <c r="Q154" s="11">
        <v>123.8738738738739</v>
      </c>
      <c r="R154" s="11">
        <v>18.400000000000009</v>
      </c>
      <c r="S154" s="11">
        <v>0.63692307692307693</v>
      </c>
      <c r="T154" s="4">
        <f t="shared" si="14"/>
        <v>1</v>
      </c>
      <c r="U154" s="4" t="str">
        <f>IFERROR(INDEX('Date Key'!$G$2:$G$19, MATCH(B154,'Date Key'!$B$2:$B$19, 0)), "")</f>
        <v>No</v>
      </c>
      <c r="V154" s="4" t="str">
        <f>IFERROR(INDEX('Date Key'!$D$2:$D$19, MATCH(B154,'Date Key'!$B$2:$B$19, 0)), "")</f>
        <v>Lower</v>
      </c>
      <c r="W154" s="4" t="str">
        <f>IFERROR(INDEX('Date Key'!$H$2:$H$19, MATCH(B154,'Date Key'!$B$2:$B$19, 0)), "")</f>
        <v>No</v>
      </c>
      <c r="X154" s="4">
        <f t="shared" si="16"/>
        <v>0.54500000000000004</v>
      </c>
      <c r="Y154" s="4">
        <f t="shared" si="17"/>
        <v>1</v>
      </c>
    </row>
    <row r="155" spans="1:25" x14ac:dyDescent="0.35">
      <c r="A155" s="4">
        <v>8</v>
      </c>
      <c r="B155" s="41">
        <v>45238</v>
      </c>
      <c r="C155" s="4" t="s">
        <v>7</v>
      </c>
      <c r="D155" s="4">
        <v>7</v>
      </c>
      <c r="E155" s="4" t="s">
        <v>165</v>
      </c>
      <c r="F155" s="4" t="str">
        <f t="shared" si="15"/>
        <v>tank 1</v>
      </c>
      <c r="G155" s="4">
        <f>IFERROR(INDEX('Date Key'!$I$2:$I$19, MATCH(B155,'Date Key'!$B$2:$B$19, 0)), "")</f>
        <v>3</v>
      </c>
      <c r="H155" s="4">
        <v>180</v>
      </c>
      <c r="I155" s="11">
        <v>0</v>
      </c>
      <c r="J155" s="11">
        <v>7.9008629811649064E-2</v>
      </c>
      <c r="K155" s="11">
        <v>0.13850581604508938</v>
      </c>
      <c r="L155" s="11">
        <v>1.683102493074792</v>
      </c>
      <c r="M155" s="11">
        <v>104.00956937799043</v>
      </c>
      <c r="N155" s="11">
        <v>0.21751444585673846</v>
      </c>
      <c r="O155" s="11">
        <v>0.79</v>
      </c>
      <c r="P155" s="11">
        <v>7.86</v>
      </c>
      <c r="Q155" s="11">
        <v>113.63636363636364</v>
      </c>
      <c r="R155" s="11">
        <v>29.733333333333313</v>
      </c>
      <c r="S155" s="11">
        <v>1.4488888888888889</v>
      </c>
      <c r="T155" s="4">
        <f t="shared" si="14"/>
        <v>1</v>
      </c>
      <c r="U155" s="4" t="str">
        <f>IFERROR(INDEX('Date Key'!$G$2:$G$19, MATCH(B155,'Date Key'!$B$2:$B$19, 0)), "")</f>
        <v>No</v>
      </c>
      <c r="V155" s="4" t="str">
        <f>IFERROR(INDEX('Date Key'!$D$2:$D$19, MATCH(B155,'Date Key'!$B$2:$B$19, 0)), "")</f>
        <v>Lower</v>
      </c>
      <c r="W155" s="4" t="str">
        <f>IFERROR(INDEX('Date Key'!$H$2:$H$19, MATCH(B155,'Date Key'!$B$2:$B$19, 0)), "")</f>
        <v>No</v>
      </c>
      <c r="X155" s="4">
        <f t="shared" si="16"/>
        <v>0.54500000000000004</v>
      </c>
      <c r="Y155" s="4">
        <f t="shared" si="17"/>
        <v>1</v>
      </c>
    </row>
    <row r="156" spans="1:25" x14ac:dyDescent="0.35">
      <c r="A156" s="4">
        <v>8</v>
      </c>
      <c r="B156" s="41">
        <v>45238</v>
      </c>
      <c r="C156" s="4" t="s">
        <v>7</v>
      </c>
      <c r="D156" s="4">
        <v>8</v>
      </c>
      <c r="E156" s="4" t="s">
        <v>166</v>
      </c>
      <c r="F156" s="4" t="str">
        <f t="shared" si="15"/>
        <v>tank 1</v>
      </c>
      <c r="G156" s="4">
        <f>IFERROR(INDEX('Date Key'!$I$2:$I$19, MATCH(B156,'Date Key'!$B$2:$B$19, 0)), "")</f>
        <v>3</v>
      </c>
      <c r="H156" s="4">
        <v>60</v>
      </c>
      <c r="I156" s="11">
        <v>3.6373083917900756E-2</v>
      </c>
      <c r="J156" s="11">
        <v>5.4318432995508738E-2</v>
      </c>
      <c r="K156" s="11">
        <v>4.6168605348363118E-2</v>
      </c>
      <c r="L156" s="11">
        <v>1.076269621421976</v>
      </c>
      <c r="M156" s="11">
        <v>107.48325358851676</v>
      </c>
      <c r="N156" s="11">
        <v>0.1368601222617726</v>
      </c>
      <c r="O156" s="11">
        <v>0.98</v>
      </c>
      <c r="P156" s="11">
        <v>7.68</v>
      </c>
      <c r="Q156" s="11">
        <v>123.8738738738739</v>
      </c>
      <c r="R156" s="11">
        <v>15.73333333333334</v>
      </c>
      <c r="S156" s="11">
        <v>0.67965811965811973</v>
      </c>
      <c r="T156" s="4">
        <f t="shared" si="14"/>
        <v>1</v>
      </c>
      <c r="U156" s="4" t="str">
        <f>IFERROR(INDEX('Date Key'!$G$2:$G$19, MATCH(B156,'Date Key'!$B$2:$B$19, 0)), "")</f>
        <v>No</v>
      </c>
      <c r="V156" s="4" t="str">
        <f>IFERROR(INDEX('Date Key'!$D$2:$D$19, MATCH(B156,'Date Key'!$B$2:$B$19, 0)), "")</f>
        <v>Lower</v>
      </c>
      <c r="W156" s="4" t="str">
        <f>IFERROR(INDEX('Date Key'!$H$2:$H$19, MATCH(B156,'Date Key'!$B$2:$B$19, 0)), "")</f>
        <v>No</v>
      </c>
      <c r="X156" s="4">
        <f t="shared" si="16"/>
        <v>0.54500000000000004</v>
      </c>
      <c r="Y156" s="4">
        <f t="shared" si="17"/>
        <v>1</v>
      </c>
    </row>
    <row r="157" spans="1:25" x14ac:dyDescent="0.35">
      <c r="A157" s="4">
        <v>8</v>
      </c>
      <c r="B157" s="41">
        <v>45238</v>
      </c>
      <c r="C157" s="4" t="s">
        <v>7</v>
      </c>
      <c r="D157" s="4">
        <v>9</v>
      </c>
      <c r="E157" s="4" t="s">
        <v>167</v>
      </c>
      <c r="F157" s="4" t="str">
        <f t="shared" si="15"/>
        <v>in</v>
      </c>
      <c r="G157" s="4">
        <f>IFERROR(INDEX('Date Key'!$I$2:$I$19, MATCH(B157,'Date Key'!$B$2:$B$19, 0)), "")</f>
        <v>3</v>
      </c>
      <c r="H157" s="4">
        <v>120</v>
      </c>
      <c r="I157" s="11">
        <v>7.2746167835801512E-2</v>
      </c>
      <c r="J157" s="11">
        <v>2.9628236179368404E-2</v>
      </c>
      <c r="K157" s="11">
        <v>0.39033457249070641</v>
      </c>
      <c r="L157" s="11">
        <v>1.7060018467220681</v>
      </c>
      <c r="M157" s="11">
        <v>99.100478468899524</v>
      </c>
      <c r="N157" s="11">
        <v>0.49270897650587631</v>
      </c>
      <c r="O157" s="11">
        <v>6.29</v>
      </c>
      <c r="P157" s="11">
        <v>8.15</v>
      </c>
      <c r="Q157" s="11">
        <v>123.8738738738739</v>
      </c>
      <c r="R157" s="11">
        <v>28.733333333333313</v>
      </c>
      <c r="S157" s="11">
        <v>1.6137240537240534</v>
      </c>
      <c r="T157" s="4">
        <f t="shared" si="14"/>
        <v>0</v>
      </c>
      <c r="U157" s="4" t="str">
        <f>IFERROR(INDEX('Date Key'!$G$2:$G$19, MATCH(B157,'Date Key'!$B$2:$B$19, 0)), "")</f>
        <v>No</v>
      </c>
      <c r="V157" s="4" t="str">
        <f>IFERROR(INDEX('Date Key'!$D$2:$D$19, MATCH(B157,'Date Key'!$B$2:$B$19, 0)), "")</f>
        <v>Lower</v>
      </c>
      <c r="W157" s="4" t="str">
        <f>IFERROR(INDEX('Date Key'!$H$2:$H$19, MATCH(B157,'Date Key'!$B$2:$B$19, 0)), "")</f>
        <v>No</v>
      </c>
      <c r="X157" s="4">
        <f t="shared" si="16"/>
        <v>0.54500000000000004</v>
      </c>
      <c r="Y157" s="4">
        <f t="shared" si="17"/>
        <v>1</v>
      </c>
    </row>
    <row r="158" spans="1:25" x14ac:dyDescent="0.35">
      <c r="A158" s="4">
        <v>8</v>
      </c>
      <c r="B158" s="41">
        <v>45238</v>
      </c>
      <c r="C158" s="4" t="s">
        <v>7</v>
      </c>
      <c r="D158" s="4">
        <v>10</v>
      </c>
      <c r="E158" s="4" t="s">
        <v>168</v>
      </c>
      <c r="F158" s="4" t="str">
        <f t="shared" si="15"/>
        <v>tank 1</v>
      </c>
      <c r="G158" s="4">
        <f>IFERROR(INDEX('Date Key'!$I$2:$I$19, MATCH(B158,'Date Key'!$B$2:$B$19, 0)), "")</f>
        <v>3</v>
      </c>
      <c r="H158" s="4">
        <v>150</v>
      </c>
      <c r="I158" s="11">
        <v>0</v>
      </c>
      <c r="J158" s="11">
        <v>7.4070590448421E-2</v>
      </c>
      <c r="K158" s="11">
        <v>0.13850581604508938</v>
      </c>
      <c r="L158" s="11">
        <v>1.5342566943674976</v>
      </c>
      <c r="M158" s="11">
        <v>102.24401913875599</v>
      </c>
      <c r="N158" s="11">
        <v>0.21257640649351039</v>
      </c>
      <c r="O158" s="11">
        <v>0.74</v>
      </c>
      <c r="P158" s="11">
        <v>7.66</v>
      </c>
      <c r="Q158" s="11">
        <v>123.8738738738739</v>
      </c>
      <c r="R158" s="11">
        <v>24.733333333333309</v>
      </c>
      <c r="S158" s="11">
        <v>1.2779487179487179</v>
      </c>
      <c r="T158" s="4">
        <f t="shared" si="14"/>
        <v>1</v>
      </c>
      <c r="U158" s="4" t="str">
        <f>IFERROR(INDEX('Date Key'!$G$2:$G$19, MATCH(B158,'Date Key'!$B$2:$B$19, 0)), "")</f>
        <v>No</v>
      </c>
      <c r="V158" s="4" t="str">
        <f>IFERROR(INDEX('Date Key'!$D$2:$D$19, MATCH(B158,'Date Key'!$B$2:$B$19, 0)), "")</f>
        <v>Lower</v>
      </c>
      <c r="W158" s="4" t="str">
        <f>IFERROR(INDEX('Date Key'!$H$2:$H$19, MATCH(B158,'Date Key'!$B$2:$B$19, 0)), "")</f>
        <v>No</v>
      </c>
      <c r="X158" s="4">
        <f t="shared" si="16"/>
        <v>0.54500000000000004</v>
      </c>
      <c r="Y158" s="4">
        <f t="shared" si="17"/>
        <v>1</v>
      </c>
    </row>
    <row r="159" spans="1:25" x14ac:dyDescent="0.35">
      <c r="A159" s="4">
        <v>8</v>
      </c>
      <c r="B159" s="41">
        <v>45238</v>
      </c>
      <c r="C159" s="4" t="s">
        <v>7</v>
      </c>
      <c r="D159" s="4">
        <v>11</v>
      </c>
      <c r="E159" s="4" t="s">
        <v>169</v>
      </c>
      <c r="F159" s="4" t="str">
        <f t="shared" si="15"/>
        <v>in</v>
      </c>
      <c r="G159" s="4">
        <f>IFERROR(INDEX('Date Key'!$I$2:$I$19, MATCH(B159,'Date Key'!$B$2:$B$19, 0)), "")</f>
        <v>3</v>
      </c>
      <c r="H159" s="4">
        <v>0</v>
      </c>
      <c r="I159" s="11">
        <v>0</v>
      </c>
      <c r="J159" s="11">
        <v>2.469019681614033E-2</v>
      </c>
      <c r="K159" s="11">
        <v>0.17628012951193189</v>
      </c>
      <c r="L159" s="11">
        <v>0.54958448753462608</v>
      </c>
      <c r="M159" s="11">
        <v>88.722488038277518</v>
      </c>
      <c r="N159" s="11">
        <v>0.20097032632807221</v>
      </c>
      <c r="O159" s="11">
        <v>7.53</v>
      </c>
      <c r="P159" s="11">
        <v>8.18</v>
      </c>
      <c r="Q159" s="11">
        <v>123.8738738738739</v>
      </c>
      <c r="R159" s="11">
        <v>13.06666666666667</v>
      </c>
      <c r="S159" s="11">
        <v>0.1424175824175824</v>
      </c>
      <c r="T159" s="4">
        <f t="shared" si="14"/>
        <v>0</v>
      </c>
      <c r="U159" s="4" t="str">
        <f>IFERROR(INDEX('Date Key'!$G$2:$G$19, MATCH(B159,'Date Key'!$B$2:$B$19, 0)), "")</f>
        <v>No</v>
      </c>
      <c r="V159" s="4" t="str">
        <f>IFERROR(INDEX('Date Key'!$D$2:$D$19, MATCH(B159,'Date Key'!$B$2:$B$19, 0)), "")</f>
        <v>Lower</v>
      </c>
      <c r="W159" s="4" t="str">
        <f>IFERROR(INDEX('Date Key'!$H$2:$H$19, MATCH(B159,'Date Key'!$B$2:$B$19, 0)), "")</f>
        <v>No</v>
      </c>
      <c r="X159" s="4">
        <f t="shared" si="16"/>
        <v>0.54500000000000004</v>
      </c>
      <c r="Y159" s="4">
        <f t="shared" si="17"/>
        <v>1</v>
      </c>
    </row>
    <row r="160" spans="1:25" x14ac:dyDescent="0.35">
      <c r="A160" s="4">
        <v>8</v>
      </c>
      <c r="B160" s="41">
        <v>45238</v>
      </c>
      <c r="C160" s="4" t="s">
        <v>7</v>
      </c>
      <c r="D160" s="4">
        <v>12</v>
      </c>
      <c r="E160" s="4" t="s">
        <v>170</v>
      </c>
      <c r="F160" s="4" t="str">
        <f t="shared" si="15"/>
        <v>tank 1</v>
      </c>
      <c r="G160" s="4">
        <f>IFERROR(INDEX('Date Key'!$I$2:$I$19, MATCH(B160,'Date Key'!$B$2:$B$19, 0)), "")</f>
        <v>3</v>
      </c>
      <c r="H160" s="4">
        <v>90</v>
      </c>
      <c r="I160" s="11">
        <v>0</v>
      </c>
      <c r="J160" s="11">
        <v>7.4070590448421E-2</v>
      </c>
      <c r="K160" s="11">
        <v>7.974577287444537E-2</v>
      </c>
      <c r="L160" s="11">
        <v>1.1335180055401664</v>
      </c>
      <c r="M160" s="11">
        <v>104.88516746411483</v>
      </c>
      <c r="N160" s="11">
        <v>0.15381636332286636</v>
      </c>
      <c r="O160" s="11">
        <v>1.1299999999999999</v>
      </c>
      <c r="P160" s="11">
        <v>7.56</v>
      </c>
      <c r="Q160" s="11">
        <v>123.8738738738739</v>
      </c>
      <c r="R160" s="11">
        <v>20.066666666666638</v>
      </c>
      <c r="S160" s="11">
        <v>0.8628083028083029</v>
      </c>
      <c r="T160" s="4">
        <f t="shared" si="14"/>
        <v>1</v>
      </c>
      <c r="U160" s="4" t="str">
        <f>IFERROR(INDEX('Date Key'!$G$2:$G$19, MATCH(B160,'Date Key'!$B$2:$B$19, 0)), "")</f>
        <v>No</v>
      </c>
      <c r="V160" s="4" t="str">
        <f>IFERROR(INDEX('Date Key'!$D$2:$D$19, MATCH(B160,'Date Key'!$B$2:$B$19, 0)), "")</f>
        <v>Lower</v>
      </c>
      <c r="W160" s="4" t="str">
        <f>IFERROR(INDEX('Date Key'!$H$2:$H$19, MATCH(B160,'Date Key'!$B$2:$B$19, 0)), "")</f>
        <v>No</v>
      </c>
      <c r="X160" s="4">
        <f t="shared" si="16"/>
        <v>0.54500000000000004</v>
      </c>
      <c r="Y160" s="4">
        <f t="shared" si="17"/>
        <v>1</v>
      </c>
    </row>
    <row r="161" spans="1:25" x14ac:dyDescent="0.35">
      <c r="A161" s="4">
        <v>8</v>
      </c>
      <c r="B161" s="41">
        <v>45238</v>
      </c>
      <c r="C161" s="4" t="s">
        <v>7</v>
      </c>
      <c r="D161" s="4">
        <v>13</v>
      </c>
      <c r="E161" s="4" t="s">
        <v>171</v>
      </c>
      <c r="F161" s="4" t="str">
        <f t="shared" si="15"/>
        <v>tank 2</v>
      </c>
      <c r="G161" s="4">
        <f>IFERROR(INDEX('Date Key'!$I$2:$I$19, MATCH(B161,'Date Key'!$B$2:$B$19, 0)), "")</f>
        <v>3</v>
      </c>
      <c r="H161" s="4">
        <v>150</v>
      </c>
      <c r="I161" s="11">
        <v>0</v>
      </c>
      <c r="J161" s="11">
        <v>2.9628236179368404E-2</v>
      </c>
      <c r="K161" s="11">
        <v>0.41132030219450777</v>
      </c>
      <c r="L161" s="11">
        <v>1.900646352723915</v>
      </c>
      <c r="M161" s="11">
        <v>100.90909090909091</v>
      </c>
      <c r="N161" s="11">
        <v>0.44094853837387615</v>
      </c>
      <c r="O161" s="11">
        <v>2.11</v>
      </c>
      <c r="P161" s="11">
        <v>8.1</v>
      </c>
      <c r="Q161" s="11">
        <v>123.8738738738739</v>
      </c>
      <c r="R161" s="11">
        <v>30.399999999999981</v>
      </c>
      <c r="S161" s="11">
        <v>1.7907692307692307</v>
      </c>
      <c r="T161" s="4">
        <f t="shared" si="14"/>
        <v>2</v>
      </c>
      <c r="U161" s="4" t="str">
        <f>IFERROR(INDEX('Date Key'!$G$2:$G$19, MATCH(B161,'Date Key'!$B$2:$B$19, 0)), "")</f>
        <v>No</v>
      </c>
      <c r="V161" s="4" t="str">
        <f>IFERROR(INDEX('Date Key'!$D$2:$D$19, MATCH(B161,'Date Key'!$B$2:$B$19, 0)), "")</f>
        <v>Lower</v>
      </c>
      <c r="W161" s="4" t="str">
        <f>IFERROR(INDEX('Date Key'!$H$2:$H$19, MATCH(B161,'Date Key'!$B$2:$B$19, 0)), "")</f>
        <v>No</v>
      </c>
      <c r="X161" s="4">
        <f t="shared" si="16"/>
        <v>0.54500000000000004</v>
      </c>
      <c r="Y161" s="4">
        <f t="shared" si="17"/>
        <v>1</v>
      </c>
    </row>
    <row r="162" spans="1:25" x14ac:dyDescent="0.35">
      <c r="A162" s="4">
        <v>8</v>
      </c>
      <c r="B162" s="41">
        <v>45238</v>
      </c>
      <c r="C162" s="4" t="s">
        <v>7</v>
      </c>
      <c r="D162" s="4">
        <v>14</v>
      </c>
      <c r="E162" s="4" t="s">
        <v>172</v>
      </c>
      <c r="F162" s="4" t="str">
        <f t="shared" si="15"/>
        <v>tank 2</v>
      </c>
      <c r="G162" s="4">
        <f>IFERROR(INDEX('Date Key'!$I$2:$I$19, MATCH(B162,'Date Key'!$B$2:$B$19, 0)), "")</f>
        <v>3</v>
      </c>
      <c r="H162" s="4">
        <v>90</v>
      </c>
      <c r="I162" s="11">
        <v>1.8186541958950378E-2</v>
      </c>
      <c r="J162" s="11">
        <v>4.4442354269052589E-2</v>
      </c>
      <c r="K162" s="11">
        <v>0.28540592397169934</v>
      </c>
      <c r="L162" s="11">
        <v>1.3052631578947369</v>
      </c>
      <c r="M162" s="11">
        <v>104.59808612440192</v>
      </c>
      <c r="N162" s="11">
        <v>0.34803482019970233</v>
      </c>
      <c r="O162" s="11">
        <v>2.2599999999999998</v>
      </c>
      <c r="P162" s="11">
        <v>7.67</v>
      </c>
      <c r="Q162" s="11">
        <v>113.63636363636364</v>
      </c>
      <c r="R162" s="11">
        <v>21.733333333333309</v>
      </c>
      <c r="S162" s="11">
        <v>0.96048840048840045</v>
      </c>
      <c r="T162" s="4">
        <f t="shared" si="14"/>
        <v>2</v>
      </c>
      <c r="U162" s="4" t="str">
        <f>IFERROR(INDEX('Date Key'!$G$2:$G$19, MATCH(B162,'Date Key'!$B$2:$B$19, 0)), "")</f>
        <v>No</v>
      </c>
      <c r="V162" s="4" t="str">
        <f>IFERROR(INDEX('Date Key'!$D$2:$D$19, MATCH(B162,'Date Key'!$B$2:$B$19, 0)), "")</f>
        <v>Lower</v>
      </c>
      <c r="W162" s="4" t="str">
        <f>IFERROR(INDEX('Date Key'!$H$2:$H$19, MATCH(B162,'Date Key'!$B$2:$B$19, 0)), "")</f>
        <v>No</v>
      </c>
      <c r="X162" s="4">
        <f t="shared" si="16"/>
        <v>0.54500000000000004</v>
      </c>
      <c r="Y162" s="4">
        <f t="shared" si="17"/>
        <v>1</v>
      </c>
    </row>
    <row r="163" spans="1:25" x14ac:dyDescent="0.35">
      <c r="A163" s="4">
        <v>8</v>
      </c>
      <c r="B163" s="41">
        <v>45238</v>
      </c>
      <c r="C163" s="4" t="s">
        <v>7</v>
      </c>
      <c r="D163" s="4">
        <v>15</v>
      </c>
      <c r="E163" s="4" t="s">
        <v>173</v>
      </c>
      <c r="F163" s="4" t="str">
        <f t="shared" si="15"/>
        <v>tank 1</v>
      </c>
      <c r="G163" s="4">
        <f>IFERROR(INDEX('Date Key'!$I$2:$I$19, MATCH(B163,'Date Key'!$B$2:$B$19, 0)), "")</f>
        <v>3</v>
      </c>
      <c r="H163" s="4">
        <v>120</v>
      </c>
      <c r="I163" s="11">
        <v>5.4559625876851134E-2</v>
      </c>
      <c r="J163" s="11">
        <v>6.9132551085192936E-2</v>
      </c>
      <c r="K163" s="11">
        <v>0.10912579445976738</v>
      </c>
      <c r="L163" s="11">
        <v>1.2594644506001846</v>
      </c>
      <c r="M163" s="11">
        <v>102.5311004784689</v>
      </c>
      <c r="N163" s="11">
        <v>0.23281797142181143</v>
      </c>
      <c r="O163" s="11">
        <v>0.84</v>
      </c>
      <c r="P163" s="11">
        <v>7.66</v>
      </c>
      <c r="Q163" s="11">
        <v>113.63636363636364</v>
      </c>
      <c r="R163" s="11">
        <v>23.066666666666642</v>
      </c>
      <c r="S163" s="11">
        <v>1.0886935286935289</v>
      </c>
      <c r="T163" s="4">
        <f t="shared" si="14"/>
        <v>1</v>
      </c>
      <c r="U163" s="4" t="str">
        <f>IFERROR(INDEX('Date Key'!$G$2:$G$19, MATCH(B163,'Date Key'!$B$2:$B$19, 0)), "")</f>
        <v>No</v>
      </c>
      <c r="V163" s="4" t="str">
        <f>IFERROR(INDEX('Date Key'!$D$2:$D$19, MATCH(B163,'Date Key'!$B$2:$B$19, 0)), "")</f>
        <v>Lower</v>
      </c>
      <c r="W163" s="4" t="str">
        <f>IFERROR(INDEX('Date Key'!$H$2:$H$19, MATCH(B163,'Date Key'!$B$2:$B$19, 0)), "")</f>
        <v>No</v>
      </c>
      <c r="X163" s="4">
        <f t="shared" si="16"/>
        <v>0.54500000000000004</v>
      </c>
      <c r="Y163" s="4">
        <f t="shared" si="17"/>
        <v>1</v>
      </c>
    </row>
    <row r="164" spans="1:25" x14ac:dyDescent="0.35">
      <c r="A164" s="4">
        <v>8</v>
      </c>
      <c r="B164" s="41">
        <v>45238</v>
      </c>
      <c r="C164" s="4" t="s">
        <v>7</v>
      </c>
      <c r="D164" s="4">
        <v>16</v>
      </c>
      <c r="E164" s="4" t="s">
        <v>174</v>
      </c>
      <c r="F164" s="4" t="str">
        <f t="shared" si="15"/>
        <v>tank 2</v>
      </c>
      <c r="G164" s="4">
        <f>IFERROR(INDEX('Date Key'!$I$2:$I$19, MATCH(B164,'Date Key'!$B$2:$B$19, 0)), "")</f>
        <v>3</v>
      </c>
      <c r="H164" s="4">
        <v>120</v>
      </c>
      <c r="I164" s="11">
        <v>0.3637308391790075</v>
      </c>
      <c r="J164" s="11">
        <v>4.4442354269052589E-2</v>
      </c>
      <c r="K164" s="11">
        <v>0.27701163209017876</v>
      </c>
      <c r="L164" s="11">
        <v>1.2594644506001846</v>
      </c>
      <c r="M164" s="11">
        <v>105.04306220095694</v>
      </c>
      <c r="N164" s="11">
        <v>0.6851848255382389</v>
      </c>
      <c r="O164" s="11">
        <v>2.46</v>
      </c>
      <c r="P164" s="11">
        <v>7.68</v>
      </c>
      <c r="Q164" s="11">
        <v>113.63636363636364</v>
      </c>
      <c r="R164" s="11">
        <v>23.399999999999977</v>
      </c>
      <c r="S164" s="11">
        <v>0.99711843711843717</v>
      </c>
      <c r="T164" s="4">
        <f t="shared" si="14"/>
        <v>2</v>
      </c>
      <c r="U164" s="4" t="str">
        <f>IFERROR(INDEX('Date Key'!$G$2:$G$19, MATCH(B164,'Date Key'!$B$2:$B$19, 0)), "")</f>
        <v>No</v>
      </c>
      <c r="V164" s="4" t="str">
        <f>IFERROR(INDEX('Date Key'!$D$2:$D$19, MATCH(B164,'Date Key'!$B$2:$B$19, 0)), "")</f>
        <v>Lower</v>
      </c>
      <c r="W164" s="4" t="str">
        <f>IFERROR(INDEX('Date Key'!$H$2:$H$19, MATCH(B164,'Date Key'!$B$2:$B$19, 0)), "")</f>
        <v>No</v>
      </c>
      <c r="X164" s="4">
        <f t="shared" si="16"/>
        <v>0.54500000000000004</v>
      </c>
      <c r="Y164" s="4">
        <f t="shared" si="17"/>
        <v>1</v>
      </c>
    </row>
    <row r="165" spans="1:25" x14ac:dyDescent="0.35">
      <c r="A165" s="4">
        <v>8</v>
      </c>
      <c r="B165" s="41">
        <v>45238</v>
      </c>
      <c r="C165" s="4" t="s">
        <v>7</v>
      </c>
      <c r="D165" s="4">
        <v>17</v>
      </c>
      <c r="E165" s="4" t="s">
        <v>175</v>
      </c>
      <c r="F165" s="4" t="str">
        <f t="shared" si="15"/>
        <v>tank 2</v>
      </c>
      <c r="G165" s="4">
        <f>IFERROR(INDEX('Date Key'!$I$2:$I$19, MATCH(B165,'Date Key'!$B$2:$B$19, 0)), "")</f>
        <v>3</v>
      </c>
      <c r="H165" s="4">
        <v>180</v>
      </c>
      <c r="I165" s="11">
        <v>0</v>
      </c>
      <c r="J165" s="11">
        <v>3.9504314905824532E-2</v>
      </c>
      <c r="K165" s="11">
        <v>0.3105887996162609</v>
      </c>
      <c r="L165" s="11">
        <v>1.431209602954755</v>
      </c>
      <c r="M165" s="11">
        <v>105.933014354067</v>
      </c>
      <c r="N165" s="11">
        <v>0.35009311452208541</v>
      </c>
      <c r="O165" s="11">
        <v>2.61</v>
      </c>
      <c r="P165" s="11">
        <v>7.67</v>
      </c>
      <c r="Q165" s="11">
        <v>113.63636363636364</v>
      </c>
      <c r="R165" s="11">
        <v>28.399999999999981</v>
      </c>
      <c r="S165" s="11">
        <v>1.2779487179487179</v>
      </c>
      <c r="T165" s="4">
        <f t="shared" si="14"/>
        <v>2</v>
      </c>
      <c r="U165" s="4" t="str">
        <f>IFERROR(INDEX('Date Key'!$G$2:$G$19, MATCH(B165,'Date Key'!$B$2:$B$19, 0)), "")</f>
        <v>No</v>
      </c>
      <c r="V165" s="4" t="str">
        <f>IFERROR(INDEX('Date Key'!$D$2:$D$19, MATCH(B165,'Date Key'!$B$2:$B$19, 0)), "")</f>
        <v>Lower</v>
      </c>
      <c r="W165" s="4" t="str">
        <f>IFERROR(INDEX('Date Key'!$H$2:$H$19, MATCH(B165,'Date Key'!$B$2:$B$19, 0)), "")</f>
        <v>No</v>
      </c>
      <c r="X165" s="4">
        <f t="shared" si="16"/>
        <v>0.54500000000000004</v>
      </c>
      <c r="Y165" s="4">
        <f t="shared" si="17"/>
        <v>1</v>
      </c>
    </row>
    <row r="166" spans="1:25" x14ac:dyDescent="0.35">
      <c r="A166" s="4">
        <v>8</v>
      </c>
      <c r="B166" s="41">
        <v>45238</v>
      </c>
      <c r="C166" s="4" t="s">
        <v>7</v>
      </c>
      <c r="D166" s="4">
        <v>18</v>
      </c>
      <c r="E166" s="4" t="s">
        <v>176</v>
      </c>
      <c r="F166" s="4" t="str">
        <f t="shared" si="15"/>
        <v>tank 1</v>
      </c>
      <c r="G166" s="4">
        <f>IFERROR(INDEX('Date Key'!$I$2:$I$19, MATCH(B166,'Date Key'!$B$2:$B$19, 0)), "")</f>
        <v>3</v>
      </c>
      <c r="H166" s="4">
        <v>0</v>
      </c>
      <c r="I166" s="11">
        <v>0</v>
      </c>
      <c r="J166" s="11">
        <v>2.9628236179368404E-2</v>
      </c>
      <c r="K166" s="11">
        <v>5.0365751289123406E-2</v>
      </c>
      <c r="L166" s="11">
        <v>1.1907663896583562</v>
      </c>
      <c r="M166" s="11">
        <v>119.68421052631578</v>
      </c>
      <c r="N166" s="11">
        <v>7.9993987468491817E-2</v>
      </c>
      <c r="O166" s="11">
        <v>1.42</v>
      </c>
      <c r="P166" s="11">
        <v>7.42</v>
      </c>
      <c r="Q166" s="11">
        <v>123.8738738738739</v>
      </c>
      <c r="R166" s="11">
        <v>25.399999999999977</v>
      </c>
      <c r="S166" s="11">
        <v>0.82617826617826617</v>
      </c>
      <c r="T166" s="4">
        <f t="shared" si="14"/>
        <v>1</v>
      </c>
      <c r="U166" s="4" t="str">
        <f>IFERROR(INDEX('Date Key'!$G$2:$G$19, MATCH(B166,'Date Key'!$B$2:$B$19, 0)), "")</f>
        <v>No</v>
      </c>
      <c r="V166" s="4" t="str">
        <f>IFERROR(INDEX('Date Key'!$D$2:$D$19, MATCH(B166,'Date Key'!$B$2:$B$19, 0)), "")</f>
        <v>Lower</v>
      </c>
      <c r="W166" s="4" t="str">
        <f>IFERROR(INDEX('Date Key'!$H$2:$H$19, MATCH(B166,'Date Key'!$B$2:$B$19, 0)), "")</f>
        <v>No</v>
      </c>
      <c r="X166" s="4">
        <f t="shared" si="16"/>
        <v>0.54500000000000004</v>
      </c>
      <c r="Y166" s="4">
        <f t="shared" si="17"/>
        <v>1</v>
      </c>
    </row>
    <row r="167" spans="1:25" x14ac:dyDescent="0.35">
      <c r="A167" s="4">
        <v>8</v>
      </c>
      <c r="B167" s="41">
        <v>45238</v>
      </c>
      <c r="C167" s="4" t="s">
        <v>7</v>
      </c>
      <c r="D167" s="4">
        <v>19</v>
      </c>
      <c r="E167" s="4" t="s">
        <v>177</v>
      </c>
      <c r="F167" s="4" t="str">
        <f t="shared" si="15"/>
        <v>tank 2</v>
      </c>
      <c r="G167" s="4">
        <f>IFERROR(INDEX('Date Key'!$I$2:$I$19, MATCH(B167,'Date Key'!$B$2:$B$19, 0)), "")</f>
        <v>3</v>
      </c>
      <c r="H167" s="4">
        <v>30</v>
      </c>
      <c r="I167" s="11">
        <v>0.10911925175370227</v>
      </c>
      <c r="J167" s="11">
        <v>3.9504314905824532E-2</v>
      </c>
      <c r="K167" s="11">
        <v>0.11752008634128794</v>
      </c>
      <c r="L167" s="11">
        <v>2.1868882733148656</v>
      </c>
      <c r="M167" s="11">
        <v>87.74641148325361</v>
      </c>
      <c r="N167" s="11">
        <v>0.26614365300081477</v>
      </c>
      <c r="O167" s="11">
        <v>1.1599999999999999</v>
      </c>
      <c r="P167" s="11">
        <v>7.5</v>
      </c>
      <c r="Q167" s="11">
        <v>133.92857142857144</v>
      </c>
      <c r="R167" s="11">
        <v>23.733333333333309</v>
      </c>
      <c r="S167" s="11">
        <v>2.3646398046398045</v>
      </c>
      <c r="T167" s="4">
        <f t="shared" si="14"/>
        <v>2</v>
      </c>
      <c r="U167" s="4" t="str">
        <f>IFERROR(INDEX('Date Key'!$G$2:$G$19, MATCH(B167,'Date Key'!$B$2:$B$19, 0)), "")</f>
        <v>No</v>
      </c>
      <c r="V167" s="4" t="str">
        <f>IFERROR(INDEX('Date Key'!$D$2:$D$19, MATCH(B167,'Date Key'!$B$2:$B$19, 0)), "")</f>
        <v>Lower</v>
      </c>
      <c r="W167" s="4" t="str">
        <f>IFERROR(INDEX('Date Key'!$H$2:$H$19, MATCH(B167,'Date Key'!$B$2:$B$19, 0)), "")</f>
        <v>No</v>
      </c>
      <c r="X167" s="4">
        <f t="shared" si="16"/>
        <v>0.54500000000000004</v>
      </c>
      <c r="Y167" s="4">
        <f t="shared" si="17"/>
        <v>1</v>
      </c>
    </row>
    <row r="168" spans="1:25" x14ac:dyDescent="0.35">
      <c r="A168" s="4">
        <v>8</v>
      </c>
      <c r="B168" s="41">
        <v>45238</v>
      </c>
      <c r="C168" s="4" t="s">
        <v>7</v>
      </c>
      <c r="D168" s="4">
        <v>20</v>
      </c>
      <c r="E168" s="4" t="s">
        <v>178</v>
      </c>
      <c r="F168" s="4" t="str">
        <f t="shared" si="15"/>
        <v>tank 2</v>
      </c>
      <c r="G168" s="4">
        <f>IFERROR(INDEX('Date Key'!$I$2:$I$19, MATCH(B168,'Date Key'!$B$2:$B$19, 0)), "")</f>
        <v>3</v>
      </c>
      <c r="H168" s="4">
        <v>60</v>
      </c>
      <c r="I168" s="11">
        <v>0</v>
      </c>
      <c r="J168" s="11">
        <v>5.4318432995508738E-2</v>
      </c>
      <c r="K168" s="11">
        <v>0.23923731862333616</v>
      </c>
      <c r="L168" s="11">
        <v>1.4197599261311169</v>
      </c>
      <c r="M168" s="11">
        <v>104.92822966507177</v>
      </c>
      <c r="N168" s="11">
        <v>0.2935557516188449</v>
      </c>
      <c r="O168" s="11">
        <v>1.82</v>
      </c>
      <c r="P168" s="11">
        <v>7.6</v>
      </c>
      <c r="Q168" s="11">
        <v>113.63636363636364</v>
      </c>
      <c r="R168" s="11">
        <v>18.733333333333341</v>
      </c>
      <c r="S168" s="11">
        <v>1.0581684981684982</v>
      </c>
      <c r="T168" s="4">
        <f t="shared" si="14"/>
        <v>2</v>
      </c>
      <c r="U168" s="4" t="str">
        <f>IFERROR(INDEX('Date Key'!$G$2:$G$19, MATCH(B168,'Date Key'!$B$2:$B$19, 0)), "")</f>
        <v>No</v>
      </c>
      <c r="V168" s="4" t="str">
        <f>IFERROR(INDEX('Date Key'!$D$2:$D$19, MATCH(B168,'Date Key'!$B$2:$B$19, 0)), "")</f>
        <v>Lower</v>
      </c>
      <c r="W168" s="4" t="str">
        <f>IFERROR(INDEX('Date Key'!$H$2:$H$19, MATCH(B168,'Date Key'!$B$2:$B$19, 0)), "")</f>
        <v>No</v>
      </c>
      <c r="X168" s="4">
        <f t="shared" si="16"/>
        <v>0.54500000000000004</v>
      </c>
      <c r="Y168" s="4">
        <f t="shared" si="17"/>
        <v>1</v>
      </c>
    </row>
    <row r="169" spans="1:25" s="27" customFormat="1" x14ac:dyDescent="0.35">
      <c r="A169" s="27">
        <v>8</v>
      </c>
      <c r="B169" s="42">
        <v>45238</v>
      </c>
      <c r="C169" s="27" t="s">
        <v>7</v>
      </c>
      <c r="D169" s="27">
        <v>21</v>
      </c>
      <c r="E169" s="27" t="s">
        <v>179</v>
      </c>
      <c r="F169" s="27" t="str">
        <f t="shared" si="15"/>
        <v>tank 2</v>
      </c>
      <c r="G169" s="27">
        <f>IFERROR(INDEX('Date Key'!$I$2:$I$19, MATCH(B169,'Date Key'!$B$2:$B$19, 0)), "")</f>
        <v>3</v>
      </c>
      <c r="H169" s="27">
        <v>0</v>
      </c>
      <c r="I169" s="28">
        <v>0</v>
      </c>
      <c r="J169" s="28">
        <v>2.469019681614033E-2</v>
      </c>
      <c r="K169" s="28">
        <v>2.0985729703801418E-2</v>
      </c>
      <c r="L169" s="28">
        <v>3.7554939981532778</v>
      </c>
      <c r="M169" s="28">
        <v>63.775119617224874</v>
      </c>
      <c r="N169" s="28">
        <v>4.5675926519941748E-2</v>
      </c>
      <c r="O169" s="28">
        <v>1.23</v>
      </c>
      <c r="P169" s="28">
        <v>7.66</v>
      </c>
      <c r="Q169" s="28">
        <v>190.67796610169495</v>
      </c>
      <c r="R169" s="28">
        <v>50.4</v>
      </c>
      <c r="S169" s="28">
        <v>3.6833211233211229</v>
      </c>
      <c r="T169" s="27">
        <f t="shared" si="14"/>
        <v>2</v>
      </c>
      <c r="U169" s="27" t="str">
        <f>IFERROR(INDEX('Date Key'!$G$2:$G$19, MATCH(B169,'Date Key'!$B$2:$B$19, 0)), "")</f>
        <v>No</v>
      </c>
      <c r="V169" s="27" t="str">
        <f>IFERROR(INDEX('Date Key'!$D$2:$D$19, MATCH(B169,'Date Key'!$B$2:$B$19, 0)), "")</f>
        <v>Lower</v>
      </c>
      <c r="W169" s="27" t="str">
        <f>IFERROR(INDEX('Date Key'!$H$2:$H$19, MATCH(B169,'Date Key'!$B$2:$B$19, 0)), "")</f>
        <v>No</v>
      </c>
      <c r="X169" s="27">
        <f t="shared" si="16"/>
        <v>0.54500000000000004</v>
      </c>
      <c r="Y169" s="27">
        <f t="shared" si="17"/>
        <v>1</v>
      </c>
    </row>
    <row r="170" spans="1:25" x14ac:dyDescent="0.35">
      <c r="A170" s="4">
        <v>9</v>
      </c>
      <c r="B170" s="41">
        <v>45246</v>
      </c>
      <c r="C170" s="4" t="s">
        <v>7</v>
      </c>
      <c r="D170" s="4">
        <v>1</v>
      </c>
      <c r="E170" s="4" t="s">
        <v>180</v>
      </c>
      <c r="F170" s="4" t="str">
        <f t="shared" si="15"/>
        <v>in</v>
      </c>
      <c r="G170" s="4">
        <f>IFERROR(INDEX('Date Key'!$I$2:$I$19, MATCH(B170,'Date Key'!$B$2:$B$19, 0)), "")</f>
        <v>3</v>
      </c>
      <c r="H170" s="4">
        <v>180</v>
      </c>
      <c r="I170" s="11">
        <v>3.6373083917900756E-2</v>
      </c>
      <c r="J170" s="11">
        <v>5.4318432995508738E-2</v>
      </c>
      <c r="K170" s="11">
        <v>1.1919894471759203</v>
      </c>
      <c r="L170" s="11">
        <v>0.69843028624192049</v>
      </c>
      <c r="M170" s="11">
        <v>136.88038277511961</v>
      </c>
      <c r="N170" s="11">
        <v>1.2826809640893297</v>
      </c>
      <c r="O170" s="11">
        <v>7.14</v>
      </c>
      <c r="P170" s="11">
        <v>7.48</v>
      </c>
      <c r="Q170" s="11">
        <v>113.63636363636364</v>
      </c>
      <c r="R170" s="11">
        <v>37.066666666666656</v>
      </c>
      <c r="S170" s="11">
        <v>0.48429792429792434</v>
      </c>
      <c r="T170" s="4">
        <f t="shared" si="14"/>
        <v>0</v>
      </c>
      <c r="U170" s="4" t="str">
        <f>IFERROR(INDEX('Date Key'!$G$2:$G$19, MATCH(B170,'Date Key'!$B$2:$B$19, 0)), "")</f>
        <v>Yes</v>
      </c>
      <c r="V170" s="4" t="str">
        <f>IFERROR(INDEX('Date Key'!$D$2:$D$19, MATCH(B170,'Date Key'!$B$2:$B$19, 0)), "")</f>
        <v>Lower</v>
      </c>
      <c r="W170" s="4" t="str">
        <f>IFERROR(INDEX('Date Key'!$H$2:$H$19, MATCH(B170,'Date Key'!$B$2:$B$19, 0)), "")</f>
        <v>No</v>
      </c>
      <c r="X170" s="4">
        <f t="shared" si="16"/>
        <v>0.54500000000000004</v>
      </c>
      <c r="Y170" s="4">
        <f t="shared" si="17"/>
        <v>1</v>
      </c>
    </row>
    <row r="171" spans="1:25" x14ac:dyDescent="0.35">
      <c r="A171" s="4">
        <v>9</v>
      </c>
      <c r="B171" s="41">
        <v>45246</v>
      </c>
      <c r="C171" s="4" t="s">
        <v>7</v>
      </c>
      <c r="D171" s="4">
        <v>2</v>
      </c>
      <c r="E171" s="4" t="s">
        <v>181</v>
      </c>
      <c r="F171" s="4" t="str">
        <f t="shared" si="15"/>
        <v>in</v>
      </c>
      <c r="G171" s="4">
        <f>IFERROR(INDEX('Date Key'!$I$2:$I$19, MATCH(B171,'Date Key'!$B$2:$B$19, 0)), "")</f>
        <v>3</v>
      </c>
      <c r="H171" s="4">
        <v>30</v>
      </c>
      <c r="I171" s="11">
        <v>0.74564822031696543</v>
      </c>
      <c r="J171" s="11">
        <v>5.4318432995508738E-2</v>
      </c>
      <c r="K171" s="11">
        <v>1.2045808849982012</v>
      </c>
      <c r="L171" s="11">
        <v>0.79002770083102491</v>
      </c>
      <c r="M171" s="11">
        <v>132.48803827751198</v>
      </c>
      <c r="N171" s="11">
        <v>2.0045475383106752</v>
      </c>
      <c r="O171" s="11">
        <v>5.42</v>
      </c>
      <c r="P171" s="11">
        <v>7.35</v>
      </c>
      <c r="Q171" s="11">
        <v>103.21100917431194</v>
      </c>
      <c r="R171" s="11">
        <v>34.066666666666649</v>
      </c>
      <c r="S171" s="11">
        <v>0.56976800976800979</v>
      </c>
      <c r="T171" s="4">
        <f t="shared" si="14"/>
        <v>0</v>
      </c>
      <c r="U171" s="4" t="str">
        <f>IFERROR(INDEX('Date Key'!$G$2:$G$19, MATCH(B171,'Date Key'!$B$2:$B$19, 0)), "")</f>
        <v>Yes</v>
      </c>
      <c r="V171" s="4" t="str">
        <f>IFERROR(INDEX('Date Key'!$D$2:$D$19, MATCH(B171,'Date Key'!$B$2:$B$19, 0)), "")</f>
        <v>Lower</v>
      </c>
      <c r="W171" s="4" t="str">
        <f>IFERROR(INDEX('Date Key'!$H$2:$H$19, MATCH(B171,'Date Key'!$B$2:$B$19, 0)), "")</f>
        <v>No</v>
      </c>
      <c r="X171" s="4">
        <f t="shared" si="16"/>
        <v>0.54500000000000004</v>
      </c>
      <c r="Y171" s="4">
        <f t="shared" si="17"/>
        <v>1</v>
      </c>
    </row>
    <row r="172" spans="1:25" x14ac:dyDescent="0.35">
      <c r="A172" s="4">
        <v>9</v>
      </c>
      <c r="B172" s="41">
        <v>45246</v>
      </c>
      <c r="C172" s="4" t="s">
        <v>7</v>
      </c>
      <c r="D172" s="4">
        <v>3</v>
      </c>
      <c r="E172" s="4" t="s">
        <v>182</v>
      </c>
      <c r="F172" s="4" t="str">
        <f t="shared" si="15"/>
        <v>in</v>
      </c>
      <c r="G172" s="4">
        <f>IFERROR(INDEX('Date Key'!$I$2:$I$19, MATCH(B172,'Date Key'!$B$2:$B$19, 0)), "")</f>
        <v>3</v>
      </c>
      <c r="H172" s="4">
        <v>150</v>
      </c>
      <c r="I172" s="11">
        <v>0.43647700701480907</v>
      </c>
      <c r="J172" s="11">
        <v>5.4318432995508738E-2</v>
      </c>
      <c r="K172" s="11">
        <v>1.1206379661829957</v>
      </c>
      <c r="L172" s="11">
        <v>0.68698060941828243</v>
      </c>
      <c r="M172" s="11">
        <v>133.77990430622012</v>
      </c>
      <c r="N172" s="11">
        <v>1.6114334061933135</v>
      </c>
      <c r="O172" s="11">
        <v>7.12</v>
      </c>
      <c r="P172" s="11">
        <v>7.57</v>
      </c>
      <c r="Q172" s="11">
        <v>92.592592592592609</v>
      </c>
      <c r="R172" s="11">
        <v>35.399999999999984</v>
      </c>
      <c r="S172" s="11">
        <v>0.46598290598290598</v>
      </c>
      <c r="T172" s="4">
        <f t="shared" si="14"/>
        <v>0</v>
      </c>
      <c r="U172" s="4" t="str">
        <f>IFERROR(INDEX('Date Key'!$G$2:$G$19, MATCH(B172,'Date Key'!$B$2:$B$19, 0)), "")</f>
        <v>Yes</v>
      </c>
      <c r="V172" s="4" t="str">
        <f>IFERROR(INDEX('Date Key'!$D$2:$D$19, MATCH(B172,'Date Key'!$B$2:$B$19, 0)), "")</f>
        <v>Lower</v>
      </c>
      <c r="W172" s="4" t="str">
        <f>IFERROR(INDEX('Date Key'!$H$2:$H$19, MATCH(B172,'Date Key'!$B$2:$B$19, 0)), "")</f>
        <v>No</v>
      </c>
      <c r="X172" s="4">
        <f t="shared" si="16"/>
        <v>0.54500000000000004</v>
      </c>
      <c r="Y172" s="4">
        <f t="shared" si="17"/>
        <v>1</v>
      </c>
    </row>
    <row r="173" spans="1:25" x14ac:dyDescent="0.35">
      <c r="A173" s="4">
        <v>9</v>
      </c>
      <c r="B173" s="41">
        <v>45246</v>
      </c>
      <c r="C173" s="4" t="s">
        <v>7</v>
      </c>
      <c r="D173" s="4">
        <v>4</v>
      </c>
      <c r="E173" s="4" t="s">
        <v>183</v>
      </c>
      <c r="F173" s="4" t="str">
        <f t="shared" si="15"/>
        <v>in</v>
      </c>
      <c r="G173" s="4">
        <f>IFERROR(INDEX('Date Key'!$I$2:$I$19, MATCH(B173,'Date Key'!$B$2:$B$19, 0)), "")</f>
        <v>3</v>
      </c>
      <c r="H173" s="4">
        <v>60</v>
      </c>
      <c r="I173" s="11">
        <v>0.21823850350740454</v>
      </c>
      <c r="J173" s="11">
        <v>5.4318432995508738E-2</v>
      </c>
      <c r="K173" s="11">
        <v>1.1584122796498384</v>
      </c>
      <c r="L173" s="11">
        <v>0.77857802400738685</v>
      </c>
      <c r="M173" s="11">
        <v>133.1626794258373</v>
      </c>
      <c r="N173" s="11">
        <v>1.4309692161527516</v>
      </c>
      <c r="O173" s="11">
        <v>6.26</v>
      </c>
      <c r="P173" s="11">
        <v>7.42</v>
      </c>
      <c r="Q173" s="11">
        <v>103.21100917431194</v>
      </c>
      <c r="R173" s="11">
        <v>34.73333333333332</v>
      </c>
      <c r="S173" s="11">
        <v>0.59418803418803412</v>
      </c>
      <c r="T173" s="4">
        <f t="shared" si="14"/>
        <v>0</v>
      </c>
      <c r="U173" s="4" t="str">
        <f>IFERROR(INDEX('Date Key'!$G$2:$G$19, MATCH(B173,'Date Key'!$B$2:$B$19, 0)), "")</f>
        <v>Yes</v>
      </c>
      <c r="V173" s="4" t="str">
        <f>IFERROR(INDEX('Date Key'!$D$2:$D$19, MATCH(B173,'Date Key'!$B$2:$B$19, 0)), "")</f>
        <v>Lower</v>
      </c>
      <c r="W173" s="4" t="str">
        <f>IFERROR(INDEX('Date Key'!$H$2:$H$19, MATCH(B173,'Date Key'!$B$2:$B$19, 0)), "")</f>
        <v>No</v>
      </c>
      <c r="X173" s="4">
        <f t="shared" si="16"/>
        <v>0.54500000000000004</v>
      </c>
      <c r="Y173" s="4">
        <f t="shared" si="17"/>
        <v>1</v>
      </c>
    </row>
    <row r="174" spans="1:25" x14ac:dyDescent="0.35">
      <c r="A174" s="4">
        <v>9</v>
      </c>
      <c r="B174" s="41">
        <v>45246</v>
      </c>
      <c r="C174" s="4" t="s">
        <v>7</v>
      </c>
      <c r="D174" s="4">
        <v>5</v>
      </c>
      <c r="E174" s="4" t="s">
        <v>184</v>
      </c>
      <c r="F174" s="4" t="str">
        <f t="shared" si="15"/>
        <v>in</v>
      </c>
      <c r="G174" s="4">
        <f>IFERROR(INDEX('Date Key'!$I$2:$I$19, MATCH(B174,'Date Key'!$B$2:$B$19, 0)), "")</f>
        <v>3</v>
      </c>
      <c r="H174" s="4">
        <v>120</v>
      </c>
      <c r="I174" s="11">
        <v>0.29098467134320605</v>
      </c>
      <c r="J174" s="11">
        <v>5.4318432995508738E-2</v>
      </c>
      <c r="K174" s="11">
        <v>1.0786665067753929</v>
      </c>
      <c r="L174" s="11">
        <v>0.67553093259464436</v>
      </c>
      <c r="M174" s="11">
        <v>133.2775119617225</v>
      </c>
      <c r="N174" s="11">
        <v>1.4239696111141078</v>
      </c>
      <c r="O174" s="11">
        <v>6.9</v>
      </c>
      <c r="P174" s="11">
        <v>7.44</v>
      </c>
      <c r="Q174" s="11">
        <v>92.592592592592609</v>
      </c>
      <c r="R174" s="11">
        <v>35.399999999999984</v>
      </c>
      <c r="S174" s="11">
        <v>0.5636630036630037</v>
      </c>
      <c r="T174" s="4">
        <f t="shared" si="14"/>
        <v>0</v>
      </c>
      <c r="U174" s="4" t="str">
        <f>IFERROR(INDEX('Date Key'!$G$2:$G$19, MATCH(B174,'Date Key'!$B$2:$B$19, 0)), "")</f>
        <v>Yes</v>
      </c>
      <c r="V174" s="4" t="str">
        <f>IFERROR(INDEX('Date Key'!$D$2:$D$19, MATCH(B174,'Date Key'!$B$2:$B$19, 0)), "")</f>
        <v>Lower</v>
      </c>
      <c r="W174" s="4" t="str">
        <f>IFERROR(INDEX('Date Key'!$H$2:$H$19, MATCH(B174,'Date Key'!$B$2:$B$19, 0)), "")</f>
        <v>No</v>
      </c>
      <c r="X174" s="4">
        <f t="shared" si="16"/>
        <v>0.54500000000000004</v>
      </c>
      <c r="Y174" s="4">
        <f t="shared" si="17"/>
        <v>1</v>
      </c>
    </row>
    <row r="175" spans="1:25" x14ac:dyDescent="0.35">
      <c r="A175" s="4">
        <v>9</v>
      </c>
      <c r="B175" s="41">
        <v>45246</v>
      </c>
      <c r="C175" s="4" t="s">
        <v>7</v>
      </c>
      <c r="D175" s="4">
        <v>6</v>
      </c>
      <c r="E175" s="4" t="s">
        <v>161</v>
      </c>
      <c r="F175" s="4" t="str">
        <f t="shared" si="15"/>
        <v>in</v>
      </c>
      <c r="G175" s="4">
        <f>IFERROR(INDEX('Date Key'!$I$2:$I$19, MATCH(B175,'Date Key'!$B$2:$B$19, 0)), "")</f>
        <v>3</v>
      </c>
      <c r="H175" s="4">
        <v>0</v>
      </c>
      <c r="I175" s="11">
        <v>0.2364250454663549</v>
      </c>
      <c r="J175" s="11">
        <v>5.4318432995508738E-2</v>
      </c>
      <c r="K175" s="11">
        <v>1.200383739057441</v>
      </c>
      <c r="L175" s="11">
        <v>0.93887349953831944</v>
      </c>
      <c r="M175" s="11">
        <v>131.51196172248805</v>
      </c>
      <c r="N175" s="11">
        <v>1.4911272175193047</v>
      </c>
      <c r="O175" s="11">
        <v>6.2</v>
      </c>
      <c r="P175" s="11">
        <v>7.43</v>
      </c>
      <c r="Q175" s="11">
        <v>103.21100917431194</v>
      </c>
      <c r="R175" s="11">
        <v>38.73333333333332</v>
      </c>
      <c r="S175" s="11">
        <v>0.68576312576312581</v>
      </c>
      <c r="T175" s="4">
        <f t="shared" si="14"/>
        <v>0</v>
      </c>
      <c r="U175" s="4" t="str">
        <f>IFERROR(INDEX('Date Key'!$G$2:$G$19, MATCH(B175,'Date Key'!$B$2:$B$19, 0)), "")</f>
        <v>Yes</v>
      </c>
      <c r="V175" s="4" t="str">
        <f>IFERROR(INDEX('Date Key'!$D$2:$D$19, MATCH(B175,'Date Key'!$B$2:$B$19, 0)), "")</f>
        <v>Lower</v>
      </c>
      <c r="W175" s="4" t="str">
        <f>IFERROR(INDEX('Date Key'!$H$2:$H$19, MATCH(B175,'Date Key'!$B$2:$B$19, 0)), "")</f>
        <v>No</v>
      </c>
      <c r="X175" s="4">
        <f t="shared" si="16"/>
        <v>0.54500000000000004</v>
      </c>
      <c r="Y175" s="4">
        <f t="shared" si="17"/>
        <v>1</v>
      </c>
    </row>
    <row r="176" spans="1:25" x14ac:dyDescent="0.35">
      <c r="A176" s="4">
        <v>9</v>
      </c>
      <c r="B176" s="41">
        <v>45246</v>
      </c>
      <c r="C176" s="4" t="s">
        <v>7</v>
      </c>
      <c r="D176" s="4">
        <v>7</v>
      </c>
      <c r="E176" s="4" t="s">
        <v>185</v>
      </c>
      <c r="F176" s="4" t="str">
        <f t="shared" si="15"/>
        <v>in</v>
      </c>
      <c r="G176" s="4">
        <f>IFERROR(INDEX('Date Key'!$I$2:$I$19, MATCH(B176,'Date Key'!$B$2:$B$19, 0)), "")</f>
        <v>3</v>
      </c>
      <c r="H176" s="4">
        <v>90</v>
      </c>
      <c r="I176" s="11">
        <v>0.34554429722005714</v>
      </c>
      <c r="J176" s="11">
        <v>5.4318432995508738E-2</v>
      </c>
      <c r="K176" s="11">
        <v>1.112243674301475</v>
      </c>
      <c r="L176" s="11">
        <v>0.72132963988919652</v>
      </c>
      <c r="M176" s="11">
        <v>133.63636363636365</v>
      </c>
      <c r="N176" s="11">
        <v>1.5121064045170409</v>
      </c>
      <c r="O176" s="11">
        <v>7.18</v>
      </c>
      <c r="P176" s="11">
        <v>7.37</v>
      </c>
      <c r="Q176" s="11">
        <v>92.592592592592609</v>
      </c>
      <c r="R176" s="11">
        <v>34.399999999999984</v>
      </c>
      <c r="S176" s="11">
        <v>0.54534798534798523</v>
      </c>
      <c r="T176" s="4">
        <f t="shared" si="14"/>
        <v>0</v>
      </c>
      <c r="U176" s="4" t="str">
        <f>IFERROR(INDEX('Date Key'!$G$2:$G$19, MATCH(B176,'Date Key'!$B$2:$B$19, 0)), "")</f>
        <v>Yes</v>
      </c>
      <c r="V176" s="4" t="str">
        <f>IFERROR(INDEX('Date Key'!$D$2:$D$19, MATCH(B176,'Date Key'!$B$2:$B$19, 0)), "")</f>
        <v>Lower</v>
      </c>
      <c r="W176" s="4" t="str">
        <f>IFERROR(INDEX('Date Key'!$H$2:$H$19, MATCH(B176,'Date Key'!$B$2:$B$19, 0)), "")</f>
        <v>No</v>
      </c>
      <c r="X176" s="4">
        <f t="shared" si="16"/>
        <v>0.54500000000000004</v>
      </c>
      <c r="Y176" s="4">
        <f t="shared" si="17"/>
        <v>1</v>
      </c>
    </row>
    <row r="177" spans="1:25" x14ac:dyDescent="0.35">
      <c r="A177" s="4">
        <v>9</v>
      </c>
      <c r="B177" s="41">
        <v>45246</v>
      </c>
      <c r="C177" s="4" t="s">
        <v>7</v>
      </c>
      <c r="D177" s="4">
        <v>8</v>
      </c>
      <c r="E177" s="4" t="s">
        <v>186</v>
      </c>
      <c r="F177" s="4" t="str">
        <f t="shared" si="15"/>
        <v>tank 1</v>
      </c>
      <c r="G177" s="4">
        <f>IFERROR(INDEX('Date Key'!$I$2:$I$19, MATCH(B177,'Date Key'!$B$2:$B$19, 0)), "")</f>
        <v>3</v>
      </c>
      <c r="H177" s="4">
        <v>90</v>
      </c>
      <c r="I177" s="11">
        <v>0.45466354897375955</v>
      </c>
      <c r="J177" s="11">
        <v>0.18764549580266651</v>
      </c>
      <c r="K177" s="11">
        <v>0.29799736179398006</v>
      </c>
      <c r="L177" s="11">
        <v>0.77857802400738685</v>
      </c>
      <c r="M177" s="11">
        <v>131.35406698564594</v>
      </c>
      <c r="N177" s="11">
        <v>0.94030640657040609</v>
      </c>
      <c r="O177" s="11">
        <v>0.68</v>
      </c>
      <c r="P177" s="11">
        <v>7.33</v>
      </c>
      <c r="Q177" s="11">
        <v>113.63636363636364</v>
      </c>
      <c r="R177" s="11">
        <v>34.73333333333332</v>
      </c>
      <c r="S177" s="11">
        <v>0.58808302808302804</v>
      </c>
      <c r="T177" s="4">
        <f t="shared" si="14"/>
        <v>1</v>
      </c>
      <c r="U177" s="4" t="str">
        <f>IFERROR(INDEX('Date Key'!$G$2:$G$19, MATCH(B177,'Date Key'!$B$2:$B$19, 0)), "")</f>
        <v>Yes</v>
      </c>
      <c r="V177" s="4" t="str">
        <f>IFERROR(INDEX('Date Key'!$D$2:$D$19, MATCH(B177,'Date Key'!$B$2:$B$19, 0)), "")</f>
        <v>Lower</v>
      </c>
      <c r="W177" s="4" t="str">
        <f>IFERROR(INDEX('Date Key'!$H$2:$H$19, MATCH(B177,'Date Key'!$B$2:$B$19, 0)), "")</f>
        <v>No</v>
      </c>
      <c r="X177" s="4">
        <f t="shared" si="16"/>
        <v>0.54500000000000004</v>
      </c>
      <c r="Y177" s="4">
        <f t="shared" si="17"/>
        <v>1</v>
      </c>
    </row>
    <row r="178" spans="1:25" x14ac:dyDescent="0.35">
      <c r="A178" s="4">
        <v>9</v>
      </c>
      <c r="B178" s="41">
        <v>45246</v>
      </c>
      <c r="C178" s="4" t="s">
        <v>7</v>
      </c>
      <c r="D178" s="4">
        <v>9</v>
      </c>
      <c r="E178" s="4" t="s">
        <v>187</v>
      </c>
      <c r="F178" s="4" t="str">
        <f t="shared" si="15"/>
        <v>tank 1</v>
      </c>
      <c r="G178" s="4">
        <f>IFERROR(INDEX('Date Key'!$I$2:$I$19, MATCH(B178,'Date Key'!$B$2:$B$19, 0)), "")</f>
        <v>3</v>
      </c>
      <c r="H178" s="4">
        <v>60</v>
      </c>
      <c r="I178" s="11">
        <v>0.3637308391790075</v>
      </c>
      <c r="J178" s="11">
        <v>0.148141180896842</v>
      </c>
      <c r="K178" s="11">
        <v>0.22664588080105533</v>
      </c>
      <c r="L178" s="11">
        <v>0.881625115420129</v>
      </c>
      <c r="M178" s="11">
        <v>125.25358851674643</v>
      </c>
      <c r="N178" s="11">
        <v>0.73851790087690483</v>
      </c>
      <c r="O178" s="11">
        <v>0.93</v>
      </c>
      <c r="P178" s="11">
        <v>7.35</v>
      </c>
      <c r="Q178" s="11">
        <v>113.63636363636364</v>
      </c>
      <c r="R178" s="11">
        <v>31.733333333333317</v>
      </c>
      <c r="S178" s="11">
        <v>0.61860805860805868</v>
      </c>
      <c r="T178" s="4">
        <f t="shared" si="14"/>
        <v>1</v>
      </c>
      <c r="U178" s="4" t="str">
        <f>IFERROR(INDEX('Date Key'!$G$2:$G$19, MATCH(B178,'Date Key'!$B$2:$B$19, 0)), "")</f>
        <v>Yes</v>
      </c>
      <c r="V178" s="4" t="str">
        <f>IFERROR(INDEX('Date Key'!$D$2:$D$19, MATCH(B178,'Date Key'!$B$2:$B$19, 0)), "")</f>
        <v>Lower</v>
      </c>
      <c r="W178" s="4" t="str">
        <f>IFERROR(INDEX('Date Key'!$H$2:$H$19, MATCH(B178,'Date Key'!$B$2:$B$19, 0)), "")</f>
        <v>No</v>
      </c>
      <c r="X178" s="4">
        <f t="shared" si="16"/>
        <v>0.54500000000000004</v>
      </c>
      <c r="Y178" s="4">
        <f t="shared" si="17"/>
        <v>1</v>
      </c>
    </row>
    <row r="179" spans="1:25" x14ac:dyDescent="0.35">
      <c r="A179" s="4">
        <v>9</v>
      </c>
      <c r="B179" s="41">
        <v>45246</v>
      </c>
      <c r="C179" s="4" t="s">
        <v>7</v>
      </c>
      <c r="D179" s="4">
        <v>10</v>
      </c>
      <c r="E179" s="4" t="s">
        <v>188</v>
      </c>
      <c r="F179" s="4" t="str">
        <f t="shared" si="15"/>
        <v>tank 1</v>
      </c>
      <c r="G179" s="4">
        <f>IFERROR(INDEX('Date Key'!$I$2:$I$19, MATCH(B179,'Date Key'!$B$2:$B$19, 0)), "")</f>
        <v>3</v>
      </c>
      <c r="H179" s="4">
        <v>120</v>
      </c>
      <c r="I179" s="11">
        <v>0.41829046505585876</v>
      </c>
      <c r="J179" s="11">
        <v>0.19258353516589458</v>
      </c>
      <c r="K179" s="11">
        <v>0.29380021585321986</v>
      </c>
      <c r="L179" s="11">
        <v>0.76712834718374878</v>
      </c>
      <c r="M179" s="11">
        <v>132.97607655502392</v>
      </c>
      <c r="N179" s="11">
        <v>0.90467421607497323</v>
      </c>
      <c r="O179" s="11">
        <v>1.03</v>
      </c>
      <c r="P179" s="11">
        <v>7.39</v>
      </c>
      <c r="Q179" s="11">
        <v>103.21100917431194</v>
      </c>
      <c r="R179" s="11">
        <v>6.7333333333333316</v>
      </c>
      <c r="S179" s="11">
        <v>0.47208791208791212</v>
      </c>
      <c r="T179" s="4">
        <f t="shared" si="14"/>
        <v>1</v>
      </c>
      <c r="U179" s="4" t="str">
        <f>IFERROR(INDEX('Date Key'!$G$2:$G$19, MATCH(B179,'Date Key'!$B$2:$B$19, 0)), "")</f>
        <v>Yes</v>
      </c>
      <c r="V179" s="4" t="str">
        <f>IFERROR(INDEX('Date Key'!$D$2:$D$19, MATCH(B179,'Date Key'!$B$2:$B$19, 0)), "")</f>
        <v>Lower</v>
      </c>
      <c r="W179" s="4" t="str">
        <f>IFERROR(INDEX('Date Key'!$H$2:$H$19, MATCH(B179,'Date Key'!$B$2:$B$19, 0)), "")</f>
        <v>No</v>
      </c>
      <c r="X179" s="4">
        <f t="shared" si="16"/>
        <v>0.54500000000000004</v>
      </c>
      <c r="Y179" s="4">
        <f t="shared" si="17"/>
        <v>1</v>
      </c>
    </row>
    <row r="180" spans="1:25" x14ac:dyDescent="0.35">
      <c r="A180" s="4">
        <v>9</v>
      </c>
      <c r="B180" s="41">
        <v>45246</v>
      </c>
      <c r="C180" s="4" t="s">
        <v>7</v>
      </c>
      <c r="D180" s="4">
        <v>11</v>
      </c>
      <c r="E180" s="4" t="s">
        <v>165</v>
      </c>
      <c r="F180" s="4" t="str">
        <f t="shared" si="15"/>
        <v>tank 1</v>
      </c>
      <c r="G180" s="4">
        <f>IFERROR(INDEX('Date Key'!$I$2:$I$19, MATCH(B180,'Date Key'!$B$2:$B$19, 0)), "")</f>
        <v>3</v>
      </c>
      <c r="H180" s="4">
        <v>0</v>
      </c>
      <c r="I180" s="11">
        <v>0.18186541958950375</v>
      </c>
      <c r="J180" s="11">
        <v>1.9752157452912266E-2</v>
      </c>
      <c r="K180" s="11">
        <v>1.6788583763041133E-2</v>
      </c>
      <c r="L180" s="11">
        <v>1.328162511542013</v>
      </c>
      <c r="M180" s="11">
        <v>75.315789473684205</v>
      </c>
      <c r="N180" s="11">
        <v>0.21840616080545713</v>
      </c>
      <c r="O180" s="11">
        <v>1.2</v>
      </c>
      <c r="P180" s="11">
        <v>7.52</v>
      </c>
      <c r="Q180" s="11">
        <v>163.04347826086959</v>
      </c>
      <c r="R180" s="11">
        <v>26.733333333333313</v>
      </c>
      <c r="S180" s="11">
        <v>1.6747741147741146</v>
      </c>
      <c r="T180" s="4">
        <f t="shared" si="14"/>
        <v>1</v>
      </c>
      <c r="U180" s="4" t="str">
        <f>IFERROR(INDEX('Date Key'!$G$2:$G$19, MATCH(B180,'Date Key'!$B$2:$B$19, 0)), "")</f>
        <v>Yes</v>
      </c>
      <c r="V180" s="4" t="str">
        <f>IFERROR(INDEX('Date Key'!$D$2:$D$19, MATCH(B180,'Date Key'!$B$2:$B$19, 0)), "")</f>
        <v>Lower</v>
      </c>
      <c r="W180" s="4" t="str">
        <f>IFERROR(INDEX('Date Key'!$H$2:$H$19, MATCH(B180,'Date Key'!$B$2:$B$19, 0)), "")</f>
        <v>No</v>
      </c>
      <c r="X180" s="4">
        <f t="shared" si="16"/>
        <v>0.54500000000000004</v>
      </c>
      <c r="Y180" s="4">
        <f t="shared" si="17"/>
        <v>1</v>
      </c>
    </row>
    <row r="181" spans="1:25" x14ac:dyDescent="0.35">
      <c r="A181" s="4">
        <v>9</v>
      </c>
      <c r="B181" s="41">
        <v>45246</v>
      </c>
      <c r="C181" s="4" t="s">
        <v>7</v>
      </c>
      <c r="D181" s="4">
        <v>12</v>
      </c>
      <c r="E181" s="4" t="s">
        <v>189</v>
      </c>
      <c r="F181" s="4" t="str">
        <f t="shared" si="15"/>
        <v>tank 1</v>
      </c>
      <c r="G181" s="4">
        <f>IFERROR(INDEX('Date Key'!$I$2:$I$19, MATCH(B181,'Date Key'!$B$2:$B$19, 0)), "")</f>
        <v>3</v>
      </c>
      <c r="H181" s="4">
        <v>180</v>
      </c>
      <c r="I181" s="11">
        <v>5.4559625876851134E-2</v>
      </c>
      <c r="J181" s="11">
        <v>0.33084863733628045</v>
      </c>
      <c r="K181" s="11">
        <v>0.3063916536755007</v>
      </c>
      <c r="L181" s="11">
        <v>0.70987996306555845</v>
      </c>
      <c r="M181" s="11">
        <v>130.37799043062202</v>
      </c>
      <c r="N181" s="11">
        <v>0.69179991688863229</v>
      </c>
      <c r="O181" s="11">
        <v>1.05</v>
      </c>
      <c r="P181" s="11">
        <v>7.5</v>
      </c>
      <c r="Q181" s="11">
        <v>103.21100917431194</v>
      </c>
      <c r="R181" s="11">
        <v>34.73333333333332</v>
      </c>
      <c r="S181" s="11">
        <v>0.4598778998778999</v>
      </c>
      <c r="T181" s="4">
        <f t="shared" si="14"/>
        <v>1</v>
      </c>
      <c r="U181" s="4" t="str">
        <f>IFERROR(INDEX('Date Key'!$G$2:$G$19, MATCH(B181,'Date Key'!$B$2:$B$19, 0)), "")</f>
        <v>Yes</v>
      </c>
      <c r="V181" s="4" t="str">
        <f>IFERROR(INDEX('Date Key'!$D$2:$D$19, MATCH(B181,'Date Key'!$B$2:$B$19, 0)), "")</f>
        <v>Lower</v>
      </c>
      <c r="W181" s="4" t="str">
        <f>IFERROR(INDEX('Date Key'!$H$2:$H$19, MATCH(B181,'Date Key'!$B$2:$B$19, 0)), "")</f>
        <v>No</v>
      </c>
      <c r="X181" s="4">
        <f t="shared" si="16"/>
        <v>0.54500000000000004</v>
      </c>
      <c r="Y181" s="4">
        <f t="shared" si="17"/>
        <v>1</v>
      </c>
    </row>
    <row r="182" spans="1:25" x14ac:dyDescent="0.35">
      <c r="A182" s="4">
        <v>9</v>
      </c>
      <c r="B182" s="41">
        <v>45246</v>
      </c>
      <c r="C182" s="4" t="s">
        <v>7</v>
      </c>
      <c r="D182" s="4">
        <v>13</v>
      </c>
      <c r="E182" s="4" t="s">
        <v>190</v>
      </c>
      <c r="F182" s="4" t="str">
        <f t="shared" si="15"/>
        <v>tank 1</v>
      </c>
      <c r="G182" s="4">
        <f>IFERROR(INDEX('Date Key'!$I$2:$I$19, MATCH(B182,'Date Key'!$B$2:$B$19, 0)), "")</f>
        <v>3</v>
      </c>
      <c r="H182" s="4">
        <v>150</v>
      </c>
      <c r="I182" s="11">
        <v>0.25461158742530532</v>
      </c>
      <c r="J182" s="11">
        <v>0.19258353516589458</v>
      </c>
      <c r="K182" s="11">
        <v>0.30219450773474033</v>
      </c>
      <c r="L182" s="11">
        <v>0.68698060941828243</v>
      </c>
      <c r="M182" s="11">
        <v>133.85167464114832</v>
      </c>
      <c r="N182" s="11">
        <v>0.74938963032594019</v>
      </c>
      <c r="O182" s="11">
        <v>0.91</v>
      </c>
      <c r="P182" s="11">
        <v>7.4</v>
      </c>
      <c r="Q182" s="11">
        <v>103.21100917431194</v>
      </c>
      <c r="R182" s="11">
        <v>31.399999999999984</v>
      </c>
      <c r="S182" s="11">
        <v>0.44766788766788768</v>
      </c>
      <c r="T182" s="4">
        <f t="shared" si="14"/>
        <v>1</v>
      </c>
      <c r="U182" s="4" t="str">
        <f>IFERROR(INDEX('Date Key'!$G$2:$G$19, MATCH(B182,'Date Key'!$B$2:$B$19, 0)), "")</f>
        <v>Yes</v>
      </c>
      <c r="V182" s="4" t="str">
        <f>IFERROR(INDEX('Date Key'!$D$2:$D$19, MATCH(B182,'Date Key'!$B$2:$B$19, 0)), "")</f>
        <v>Lower</v>
      </c>
      <c r="W182" s="4" t="str">
        <f>IFERROR(INDEX('Date Key'!$H$2:$H$19, MATCH(B182,'Date Key'!$B$2:$B$19, 0)), "")</f>
        <v>No</v>
      </c>
      <c r="X182" s="4">
        <f t="shared" si="16"/>
        <v>0.54500000000000004</v>
      </c>
      <c r="Y182" s="4">
        <f t="shared" si="17"/>
        <v>1</v>
      </c>
    </row>
    <row r="183" spans="1:25" x14ac:dyDescent="0.35">
      <c r="A183" s="4">
        <v>9</v>
      </c>
      <c r="B183" s="41">
        <v>45246</v>
      </c>
      <c r="C183" s="4" t="s">
        <v>7</v>
      </c>
      <c r="D183" s="4">
        <v>14</v>
      </c>
      <c r="E183" s="4" t="s">
        <v>191</v>
      </c>
      <c r="F183" s="4" t="str">
        <f t="shared" si="15"/>
        <v>tank 1</v>
      </c>
      <c r="G183" s="4">
        <f>IFERROR(INDEX('Date Key'!$I$2:$I$19, MATCH(B183,'Date Key'!$B$2:$B$19, 0)), "")</f>
        <v>3</v>
      </c>
      <c r="H183" s="4">
        <v>30</v>
      </c>
      <c r="I183" s="11">
        <v>0</v>
      </c>
      <c r="J183" s="11">
        <v>7.4070590448421E-2</v>
      </c>
      <c r="K183" s="11">
        <v>0.14690010792660993</v>
      </c>
      <c r="L183" s="11">
        <v>0.97322253000923364</v>
      </c>
      <c r="M183" s="11">
        <v>102.83253588516746</v>
      </c>
      <c r="N183" s="11">
        <v>0.22097069837503092</v>
      </c>
      <c r="O183" s="11">
        <v>0.93</v>
      </c>
      <c r="P183" s="11">
        <v>7.34</v>
      </c>
      <c r="Q183" s="11">
        <v>143.80530973451326</v>
      </c>
      <c r="R183" s="11">
        <v>29.399999999999981</v>
      </c>
      <c r="S183" s="11">
        <v>0.82617826617826617</v>
      </c>
      <c r="T183" s="4">
        <f t="shared" si="14"/>
        <v>1</v>
      </c>
      <c r="U183" s="4" t="str">
        <f>IFERROR(INDEX('Date Key'!$G$2:$G$19, MATCH(B183,'Date Key'!$B$2:$B$19, 0)), "")</f>
        <v>Yes</v>
      </c>
      <c r="V183" s="4" t="str">
        <f>IFERROR(INDEX('Date Key'!$D$2:$D$19, MATCH(B183,'Date Key'!$B$2:$B$19, 0)), "")</f>
        <v>Lower</v>
      </c>
      <c r="W183" s="4" t="str">
        <f>IFERROR(INDEX('Date Key'!$H$2:$H$19, MATCH(B183,'Date Key'!$B$2:$B$19, 0)), "")</f>
        <v>No</v>
      </c>
      <c r="X183" s="4">
        <f t="shared" si="16"/>
        <v>0.54500000000000004</v>
      </c>
      <c r="Y183" s="4">
        <f t="shared" si="17"/>
        <v>1</v>
      </c>
    </row>
    <row r="184" spans="1:25" x14ac:dyDescent="0.35">
      <c r="A184" s="4">
        <v>9</v>
      </c>
      <c r="B184" s="41">
        <v>45246</v>
      </c>
      <c r="C184" s="4" t="s">
        <v>7</v>
      </c>
      <c r="D184" s="4">
        <v>15</v>
      </c>
      <c r="E184" s="4" t="s">
        <v>192</v>
      </c>
      <c r="F184" s="4" t="str">
        <f t="shared" si="15"/>
        <v>tank 2</v>
      </c>
      <c r="G184" s="4">
        <f>IFERROR(INDEX('Date Key'!$I$2:$I$19, MATCH(B184,'Date Key'!$B$2:$B$19, 0)), "")</f>
        <v>3</v>
      </c>
      <c r="H184" s="4">
        <v>60</v>
      </c>
      <c r="I184" s="11">
        <v>5.4559625876851134E-2</v>
      </c>
      <c r="J184" s="11">
        <v>0.1036988266277894</v>
      </c>
      <c r="K184" s="11">
        <v>0.67574049646240564</v>
      </c>
      <c r="L184" s="11">
        <v>1.1335180055401664</v>
      </c>
      <c r="M184" s="11">
        <v>131.03827751196172</v>
      </c>
      <c r="N184" s="11">
        <v>0.83399894896704618</v>
      </c>
      <c r="O184" s="11">
        <v>1.4</v>
      </c>
      <c r="P184" s="11">
        <v>7.31</v>
      </c>
      <c r="Q184" s="11">
        <v>103.21100917431194</v>
      </c>
      <c r="R184" s="11">
        <v>36.066666666666656</v>
      </c>
      <c r="S184" s="11">
        <v>1.0642735042735043</v>
      </c>
      <c r="T184" s="4">
        <f t="shared" si="14"/>
        <v>2</v>
      </c>
      <c r="U184" s="4" t="str">
        <f>IFERROR(INDEX('Date Key'!$G$2:$G$19, MATCH(B184,'Date Key'!$B$2:$B$19, 0)), "")</f>
        <v>Yes</v>
      </c>
      <c r="V184" s="4" t="str">
        <f>IFERROR(INDEX('Date Key'!$D$2:$D$19, MATCH(B184,'Date Key'!$B$2:$B$19, 0)), "")</f>
        <v>Lower</v>
      </c>
      <c r="W184" s="4" t="str">
        <f>IFERROR(INDEX('Date Key'!$H$2:$H$19, MATCH(B184,'Date Key'!$B$2:$B$19, 0)), "")</f>
        <v>No</v>
      </c>
      <c r="X184" s="4">
        <f t="shared" si="16"/>
        <v>0.54500000000000004</v>
      </c>
      <c r="Y184" s="4">
        <f t="shared" si="17"/>
        <v>1</v>
      </c>
    </row>
    <row r="185" spans="1:25" x14ac:dyDescent="0.35">
      <c r="A185" s="4">
        <v>9</v>
      </c>
      <c r="B185" s="41">
        <v>45246</v>
      </c>
      <c r="C185" s="4" t="s">
        <v>7</v>
      </c>
      <c r="D185" s="4">
        <v>16</v>
      </c>
      <c r="E185" s="4" t="s">
        <v>193</v>
      </c>
      <c r="F185" s="4" t="str">
        <f t="shared" si="15"/>
        <v>tank 2</v>
      </c>
      <c r="G185" s="4">
        <f>IFERROR(INDEX('Date Key'!$I$2:$I$19, MATCH(B185,'Date Key'!$B$2:$B$19, 0)), "")</f>
        <v>3</v>
      </c>
      <c r="H185" s="4">
        <v>150</v>
      </c>
      <c r="I185" s="11">
        <v>0.21823850350740454</v>
      </c>
      <c r="J185" s="11">
        <v>0.11357490535424555</v>
      </c>
      <c r="K185" s="11">
        <v>0.79745772874445386</v>
      </c>
      <c r="L185" s="11">
        <v>0.59538319482917812</v>
      </c>
      <c r="M185" s="11">
        <v>138.31578947368419</v>
      </c>
      <c r="N185" s="11">
        <v>1.129271137606104</v>
      </c>
      <c r="O185" s="11">
        <v>2.4</v>
      </c>
      <c r="P185" s="11">
        <v>7.54</v>
      </c>
      <c r="Q185" s="11">
        <v>92.592592592592609</v>
      </c>
      <c r="R185" s="11">
        <v>21.733333333333309</v>
      </c>
      <c r="S185" s="11">
        <v>0.34388278388278382</v>
      </c>
      <c r="T185" s="4">
        <f t="shared" si="14"/>
        <v>2</v>
      </c>
      <c r="U185" s="4" t="str">
        <f>IFERROR(INDEX('Date Key'!$G$2:$G$19, MATCH(B185,'Date Key'!$B$2:$B$19, 0)), "")</f>
        <v>Yes</v>
      </c>
      <c r="V185" s="4" t="str">
        <f>IFERROR(INDEX('Date Key'!$D$2:$D$19, MATCH(B185,'Date Key'!$B$2:$B$19, 0)), "")</f>
        <v>Lower</v>
      </c>
      <c r="W185" s="4" t="str">
        <f>IFERROR(INDEX('Date Key'!$H$2:$H$19, MATCH(B185,'Date Key'!$B$2:$B$19, 0)), "")</f>
        <v>No</v>
      </c>
      <c r="X185" s="4">
        <f t="shared" si="16"/>
        <v>0.54500000000000004</v>
      </c>
      <c r="Y185" s="4">
        <f t="shared" si="17"/>
        <v>1</v>
      </c>
    </row>
    <row r="186" spans="1:25" x14ac:dyDescent="0.35">
      <c r="A186" s="4">
        <v>9</v>
      </c>
      <c r="B186" s="41">
        <v>45246</v>
      </c>
      <c r="C186" s="4" t="s">
        <v>7</v>
      </c>
      <c r="D186" s="4">
        <v>17</v>
      </c>
      <c r="E186" s="4" t="s">
        <v>194</v>
      </c>
      <c r="F186" s="4" t="str">
        <f t="shared" si="15"/>
        <v>tank 2</v>
      </c>
      <c r="G186" s="4">
        <f>IFERROR(INDEX('Date Key'!$I$2:$I$19, MATCH(B186,'Date Key'!$B$2:$B$19, 0)), "")</f>
        <v>3</v>
      </c>
      <c r="H186" s="4">
        <v>120</v>
      </c>
      <c r="I186" s="11">
        <v>0.45466354897375955</v>
      </c>
      <c r="J186" s="11">
        <v>0.11851294471747362</v>
      </c>
      <c r="K186" s="11">
        <v>0.80165487468521401</v>
      </c>
      <c r="L186" s="11">
        <v>0.61828254847645425</v>
      </c>
      <c r="M186" s="11">
        <v>138.4019138755981</v>
      </c>
      <c r="N186" s="11">
        <v>1.374831368376447</v>
      </c>
      <c r="O186" s="11">
        <v>2.1800000000000002</v>
      </c>
      <c r="P186" s="11">
        <v>7.34</v>
      </c>
      <c r="Q186" s="11">
        <v>92.592592592592609</v>
      </c>
      <c r="R186" s="11">
        <v>34.066666666666649</v>
      </c>
      <c r="S186" s="11">
        <v>0.43545787545787545</v>
      </c>
      <c r="T186" s="4">
        <f t="shared" si="14"/>
        <v>2</v>
      </c>
      <c r="U186" s="4" t="str">
        <f>IFERROR(INDEX('Date Key'!$G$2:$G$19, MATCH(B186,'Date Key'!$B$2:$B$19, 0)), "")</f>
        <v>Yes</v>
      </c>
      <c r="V186" s="4" t="str">
        <f>IFERROR(INDEX('Date Key'!$D$2:$D$19, MATCH(B186,'Date Key'!$B$2:$B$19, 0)), "")</f>
        <v>Lower</v>
      </c>
      <c r="W186" s="4" t="str">
        <f>IFERROR(INDEX('Date Key'!$H$2:$H$19, MATCH(B186,'Date Key'!$B$2:$B$19, 0)), "")</f>
        <v>No</v>
      </c>
      <c r="X186" s="4">
        <f t="shared" si="16"/>
        <v>0.54500000000000004</v>
      </c>
      <c r="Y186" s="4">
        <f t="shared" si="17"/>
        <v>1</v>
      </c>
    </row>
    <row r="187" spans="1:25" x14ac:dyDescent="0.35">
      <c r="A187" s="4">
        <v>9</v>
      </c>
      <c r="B187" s="41">
        <v>45246</v>
      </c>
      <c r="C187" s="4" t="s">
        <v>7</v>
      </c>
      <c r="D187" s="4">
        <v>18</v>
      </c>
      <c r="E187" s="4" t="s">
        <v>175</v>
      </c>
      <c r="F187" s="4" t="str">
        <f t="shared" si="15"/>
        <v>tank 2</v>
      </c>
      <c r="G187" s="4">
        <f>IFERROR(INDEX('Date Key'!$I$2:$I$19, MATCH(B187,'Date Key'!$B$2:$B$19, 0)), "")</f>
        <v>3</v>
      </c>
      <c r="H187" s="4">
        <v>0</v>
      </c>
      <c r="I187" s="11">
        <v>0.2364250454663549</v>
      </c>
      <c r="J187" s="11">
        <v>1.9752157452912266E-2</v>
      </c>
      <c r="K187" s="11">
        <v>3.3577167526082266E-2</v>
      </c>
      <c r="L187" s="11">
        <v>4.5111726685133879</v>
      </c>
      <c r="M187" s="11">
        <v>10.794258373205743</v>
      </c>
      <c r="N187" s="11">
        <v>0.28975437044534941</v>
      </c>
      <c r="O187" s="11">
        <v>0.83</v>
      </c>
      <c r="P187" s="11">
        <v>7.27</v>
      </c>
      <c r="Q187" s="11">
        <v>233.73983739837396</v>
      </c>
      <c r="R187" s="11">
        <v>89.066666666666663</v>
      </c>
      <c r="S187" s="11">
        <v>4.6479120879120872</v>
      </c>
      <c r="T187" s="4">
        <f t="shared" si="14"/>
        <v>2</v>
      </c>
      <c r="U187" s="4" t="str">
        <f>IFERROR(INDEX('Date Key'!$G$2:$G$19, MATCH(B187,'Date Key'!$B$2:$B$19, 0)), "")</f>
        <v>Yes</v>
      </c>
      <c r="V187" s="4" t="str">
        <f>IFERROR(INDEX('Date Key'!$D$2:$D$19, MATCH(B187,'Date Key'!$B$2:$B$19, 0)), "")</f>
        <v>Lower</v>
      </c>
      <c r="W187" s="4" t="str">
        <f>IFERROR(INDEX('Date Key'!$H$2:$H$19, MATCH(B187,'Date Key'!$B$2:$B$19, 0)), "")</f>
        <v>No</v>
      </c>
      <c r="X187" s="4">
        <f t="shared" si="16"/>
        <v>0.54500000000000004</v>
      </c>
      <c r="Y187" s="4">
        <f t="shared" si="17"/>
        <v>1</v>
      </c>
    </row>
    <row r="188" spans="1:25" x14ac:dyDescent="0.35">
      <c r="A188" s="4">
        <v>9</v>
      </c>
      <c r="B188" s="41">
        <v>45246</v>
      </c>
      <c r="C188" s="4" t="s">
        <v>7</v>
      </c>
      <c r="D188" s="4">
        <v>19</v>
      </c>
      <c r="E188" s="4" t="s">
        <v>195</v>
      </c>
      <c r="F188" s="4" t="str">
        <f t="shared" si="15"/>
        <v>tank 2</v>
      </c>
      <c r="G188" s="4">
        <f>IFERROR(INDEX('Date Key'!$I$2:$I$19, MATCH(B188,'Date Key'!$B$2:$B$19, 0)), "")</f>
        <v>3</v>
      </c>
      <c r="H188" s="4">
        <v>180</v>
      </c>
      <c r="I188" s="11">
        <v>0.76383476227591585</v>
      </c>
      <c r="J188" s="11">
        <v>0.31109647988336819</v>
      </c>
      <c r="K188" s="11">
        <v>0.72190910181076884</v>
      </c>
      <c r="L188" s="11">
        <v>0.80147737765466298</v>
      </c>
      <c r="M188" s="11">
        <v>130.33492822966508</v>
      </c>
      <c r="N188" s="11">
        <v>1.7968403439700529</v>
      </c>
      <c r="O188" s="11">
        <v>2.4</v>
      </c>
      <c r="P188" s="11">
        <v>7.39</v>
      </c>
      <c r="Q188" s="11">
        <v>92.592592592592609</v>
      </c>
      <c r="R188" s="11">
        <v>36.73333333333332</v>
      </c>
      <c r="S188" s="11">
        <v>0.35609279609279604</v>
      </c>
      <c r="T188" s="4">
        <f t="shared" si="14"/>
        <v>2</v>
      </c>
      <c r="U188" s="4" t="str">
        <f>IFERROR(INDEX('Date Key'!$G$2:$G$19, MATCH(B188,'Date Key'!$B$2:$B$19, 0)), "")</f>
        <v>Yes</v>
      </c>
      <c r="V188" s="4" t="str">
        <f>IFERROR(INDEX('Date Key'!$D$2:$D$19, MATCH(B188,'Date Key'!$B$2:$B$19, 0)), "")</f>
        <v>Lower</v>
      </c>
      <c r="W188" s="4" t="str">
        <f>IFERROR(INDEX('Date Key'!$H$2:$H$19, MATCH(B188,'Date Key'!$B$2:$B$19, 0)), "")</f>
        <v>No</v>
      </c>
      <c r="X188" s="4">
        <f t="shared" si="16"/>
        <v>0.54500000000000004</v>
      </c>
      <c r="Y188" s="4">
        <f t="shared" si="17"/>
        <v>1</v>
      </c>
    </row>
    <row r="189" spans="1:25" x14ac:dyDescent="0.35">
      <c r="A189" s="4">
        <v>9</v>
      </c>
      <c r="B189" s="41">
        <v>45246</v>
      </c>
      <c r="C189" s="4" t="s">
        <v>7</v>
      </c>
      <c r="D189" s="4">
        <v>20</v>
      </c>
      <c r="E189" s="4" t="s">
        <v>196</v>
      </c>
      <c r="F189" s="4" t="str">
        <f t="shared" si="15"/>
        <v>tank 2</v>
      </c>
      <c r="G189" s="4">
        <f>IFERROR(INDEX('Date Key'!$I$2:$I$19, MATCH(B189,'Date Key'!$B$2:$B$19, 0)), "")</f>
        <v>3</v>
      </c>
      <c r="H189" s="4">
        <v>30</v>
      </c>
      <c r="I189" s="11">
        <v>0.3637308391790075</v>
      </c>
      <c r="J189" s="11">
        <v>7.9008629811649064E-2</v>
      </c>
      <c r="K189" s="11">
        <v>0.53723468041731626</v>
      </c>
      <c r="L189" s="11">
        <v>2.2097876269621417</v>
      </c>
      <c r="M189" s="11">
        <v>111.15789473684211</v>
      </c>
      <c r="N189" s="11">
        <v>0.97997414940797278</v>
      </c>
      <c r="O189" s="11">
        <v>1.03</v>
      </c>
      <c r="P189" s="11">
        <v>7.33</v>
      </c>
      <c r="Q189" s="11">
        <v>123.8738738738739</v>
      </c>
      <c r="R189" s="11">
        <v>39.399999999999991</v>
      </c>
      <c r="S189" s="11">
        <v>2.1936996336996337</v>
      </c>
      <c r="T189" s="4">
        <f t="shared" si="14"/>
        <v>2</v>
      </c>
      <c r="U189" s="4" t="str">
        <f>IFERROR(INDEX('Date Key'!$G$2:$G$19, MATCH(B189,'Date Key'!$B$2:$B$19, 0)), "")</f>
        <v>Yes</v>
      </c>
      <c r="V189" s="4" t="str">
        <f>IFERROR(INDEX('Date Key'!$D$2:$D$19, MATCH(B189,'Date Key'!$B$2:$B$19, 0)), "")</f>
        <v>Lower</v>
      </c>
      <c r="W189" s="4" t="str">
        <f>IFERROR(INDEX('Date Key'!$H$2:$H$19, MATCH(B189,'Date Key'!$B$2:$B$19, 0)), "")</f>
        <v>No</v>
      </c>
      <c r="X189" s="4">
        <f t="shared" si="16"/>
        <v>0.54500000000000004</v>
      </c>
      <c r="Y189" s="4">
        <f t="shared" si="17"/>
        <v>1</v>
      </c>
    </row>
    <row r="190" spans="1:25" s="27" customFormat="1" x14ac:dyDescent="0.35">
      <c r="A190" s="27">
        <v>9</v>
      </c>
      <c r="B190" s="42">
        <v>45246</v>
      </c>
      <c r="C190" s="27" t="s">
        <v>7</v>
      </c>
      <c r="D190" s="27">
        <v>21</v>
      </c>
      <c r="E190" s="27" t="s">
        <v>197</v>
      </c>
      <c r="F190" s="27" t="str">
        <f t="shared" si="15"/>
        <v>tank 2</v>
      </c>
      <c r="G190" s="27">
        <f>IFERROR(INDEX('Date Key'!$I$2:$I$19, MATCH(B190,'Date Key'!$B$2:$B$19, 0)), "")</f>
        <v>3</v>
      </c>
      <c r="H190" s="27">
        <v>90</v>
      </c>
      <c r="I190" s="28">
        <v>0.38191738113795792</v>
      </c>
      <c r="J190" s="28">
        <v>0.11851294471747362</v>
      </c>
      <c r="K190" s="28">
        <v>0.76388056121837167</v>
      </c>
      <c r="L190" s="28">
        <v>0.85872576177285309</v>
      </c>
      <c r="M190" s="28">
        <v>136.22009569377991</v>
      </c>
      <c r="N190" s="28">
        <v>1.2643108870738033</v>
      </c>
      <c r="O190" s="28">
        <v>1.4</v>
      </c>
      <c r="P190" s="28">
        <v>7.38</v>
      </c>
      <c r="Q190" s="28">
        <v>92.592592592592609</v>
      </c>
      <c r="R190" s="28">
        <v>35.066666666666656</v>
      </c>
      <c r="S190" s="28">
        <v>0.73460317460317448</v>
      </c>
      <c r="T190" s="27">
        <f t="shared" si="14"/>
        <v>2</v>
      </c>
      <c r="U190" s="27" t="str">
        <f>IFERROR(INDEX('Date Key'!$G$2:$G$19, MATCH(B190,'Date Key'!$B$2:$B$19, 0)), "")</f>
        <v>Yes</v>
      </c>
      <c r="V190" s="27" t="str">
        <f>IFERROR(INDEX('Date Key'!$D$2:$D$19, MATCH(B190,'Date Key'!$B$2:$B$19, 0)), "")</f>
        <v>Lower</v>
      </c>
      <c r="W190" s="27" t="str">
        <f>IFERROR(INDEX('Date Key'!$H$2:$H$19, MATCH(B190,'Date Key'!$B$2:$B$19, 0)), "")</f>
        <v>No</v>
      </c>
      <c r="X190" s="27">
        <f t="shared" si="16"/>
        <v>0.54500000000000004</v>
      </c>
      <c r="Y190" s="27">
        <f t="shared" si="17"/>
        <v>1</v>
      </c>
    </row>
    <row r="191" spans="1:25" x14ac:dyDescent="0.35">
      <c r="A191" s="4">
        <v>10</v>
      </c>
      <c r="B191" s="41">
        <v>45250</v>
      </c>
      <c r="C191" s="4" t="s">
        <v>7</v>
      </c>
      <c r="D191" s="4">
        <v>1</v>
      </c>
      <c r="E191" s="4" t="s">
        <v>198</v>
      </c>
      <c r="F191" s="4" t="str">
        <f t="shared" si="15"/>
        <v>in</v>
      </c>
      <c r="G191" s="4">
        <f>IFERROR(INDEX('Date Key'!$I$2:$I$19, MATCH(B191,'Date Key'!$B$2:$B$19, 0)), "")</f>
        <v>4</v>
      </c>
      <c r="H191" s="4">
        <v>150</v>
      </c>
      <c r="I191" s="11">
        <v>0</v>
      </c>
      <c r="J191" s="11">
        <v>4.938039363228066E-2</v>
      </c>
      <c r="K191" s="11">
        <v>0.74289483151457003</v>
      </c>
      <c r="L191" s="11">
        <v>0.95032317636195751</v>
      </c>
      <c r="M191" s="11">
        <v>143.75598086124404</v>
      </c>
      <c r="N191" s="11">
        <v>0.79227522514685067</v>
      </c>
      <c r="O191" s="11">
        <v>2.42</v>
      </c>
      <c r="P191" s="11">
        <v>7.56</v>
      </c>
      <c r="Q191" s="11">
        <v>92.592592592592609</v>
      </c>
      <c r="R191" s="11">
        <v>34.73333333333332</v>
      </c>
      <c r="S191" s="11">
        <v>0.36830280830280826</v>
      </c>
      <c r="T191" s="4">
        <f t="shared" si="14"/>
        <v>0</v>
      </c>
      <c r="U191" s="4" t="str">
        <f>IFERROR(INDEX('Date Key'!$G$2:$G$19, MATCH(B191,'Date Key'!$B$2:$B$19, 0)), "")</f>
        <v>Yes</v>
      </c>
      <c r="V191" s="4" t="str">
        <f>IFERROR(INDEX('Date Key'!$D$2:$D$19, MATCH(B191,'Date Key'!$B$2:$B$19, 0)), "")</f>
        <v>Upper</v>
      </c>
      <c r="W191" s="4" t="str">
        <f>IFERROR(INDEX('Date Key'!$H$2:$H$19, MATCH(B191,'Date Key'!$B$2:$B$19, 0)), "")</f>
        <v>No</v>
      </c>
      <c r="X191" s="4">
        <f t="shared" si="16"/>
        <v>0.54500000000000004</v>
      </c>
      <c r="Y191" s="4">
        <f t="shared" si="17"/>
        <v>1</v>
      </c>
    </row>
    <row r="192" spans="1:25" x14ac:dyDescent="0.35">
      <c r="A192" s="4">
        <v>10</v>
      </c>
      <c r="B192" s="41">
        <v>45250</v>
      </c>
      <c r="C192" s="4" t="s">
        <v>7</v>
      </c>
      <c r="D192" s="4">
        <v>2</v>
      </c>
      <c r="E192" s="4" t="s">
        <v>199</v>
      </c>
      <c r="F192" s="4" t="str">
        <f t="shared" si="15"/>
        <v>in</v>
      </c>
      <c r="G192" s="4">
        <f>IFERROR(INDEX('Date Key'!$I$2:$I$19, MATCH(B192,'Date Key'!$B$2:$B$19, 0)), "")</f>
        <v>4</v>
      </c>
      <c r="H192" s="4">
        <v>30</v>
      </c>
      <c r="I192" s="11">
        <v>0</v>
      </c>
      <c r="J192" s="11">
        <v>4.4442354269052589E-2</v>
      </c>
      <c r="K192" s="11">
        <v>1.1290322580645165</v>
      </c>
      <c r="L192" s="11">
        <v>0.72132963988919652</v>
      </c>
      <c r="M192" s="11">
        <v>134.97129186602874</v>
      </c>
      <c r="N192" s="11">
        <v>1.1734746123335691</v>
      </c>
      <c r="O192" s="11">
        <v>2.81</v>
      </c>
      <c r="P192" s="11">
        <v>7.61</v>
      </c>
      <c r="Q192" s="11">
        <v>92.592592592592609</v>
      </c>
      <c r="R192" s="11">
        <v>37.066666666666656</v>
      </c>
      <c r="S192" s="11">
        <v>0.3499877899877899</v>
      </c>
      <c r="T192" s="4">
        <f t="shared" si="14"/>
        <v>0</v>
      </c>
      <c r="U192" s="4" t="str">
        <f>IFERROR(INDEX('Date Key'!$G$2:$G$19, MATCH(B192,'Date Key'!$B$2:$B$19, 0)), "")</f>
        <v>Yes</v>
      </c>
      <c r="V192" s="4" t="str">
        <f>IFERROR(INDEX('Date Key'!$D$2:$D$19, MATCH(B192,'Date Key'!$B$2:$B$19, 0)), "")</f>
        <v>Upper</v>
      </c>
      <c r="W192" s="4" t="str">
        <f>IFERROR(INDEX('Date Key'!$H$2:$H$19, MATCH(B192,'Date Key'!$B$2:$B$19, 0)), "")</f>
        <v>No</v>
      </c>
      <c r="X192" s="4">
        <f t="shared" si="16"/>
        <v>0.54500000000000004</v>
      </c>
      <c r="Y192" s="4">
        <f t="shared" si="17"/>
        <v>1</v>
      </c>
    </row>
    <row r="193" spans="1:25" x14ac:dyDescent="0.35">
      <c r="A193" s="4">
        <v>10</v>
      </c>
      <c r="B193" s="41">
        <v>45250</v>
      </c>
      <c r="C193" s="4" t="s">
        <v>7</v>
      </c>
      <c r="D193" s="4">
        <v>3</v>
      </c>
      <c r="E193" s="4" t="s">
        <v>200</v>
      </c>
      <c r="F193" s="4" t="str">
        <f t="shared" si="15"/>
        <v>in</v>
      </c>
      <c r="G193" s="4">
        <f>IFERROR(INDEX('Date Key'!$I$2:$I$19, MATCH(B193,'Date Key'!$B$2:$B$19, 0)), "")</f>
        <v>4</v>
      </c>
      <c r="H193" s="4">
        <v>0</v>
      </c>
      <c r="I193" s="11">
        <v>0.10911925175370227</v>
      </c>
      <c r="J193" s="11">
        <v>3.4566275542596468E-2</v>
      </c>
      <c r="K193" s="11">
        <v>1.1961865931166806</v>
      </c>
      <c r="L193" s="11">
        <v>0.73277931671283458</v>
      </c>
      <c r="M193" s="11">
        <v>136.47846889952152</v>
      </c>
      <c r="N193" s="11">
        <v>1.3398721204129793</v>
      </c>
      <c r="O193" s="11">
        <v>4.16</v>
      </c>
      <c r="P193" s="11">
        <v>7.59</v>
      </c>
      <c r="Q193" s="11">
        <v>92.592592592592609</v>
      </c>
      <c r="R193" s="11">
        <v>37.066666666666656</v>
      </c>
      <c r="S193" s="11">
        <v>0.37440781440781434</v>
      </c>
      <c r="T193" s="4">
        <f t="shared" si="14"/>
        <v>0</v>
      </c>
      <c r="U193" s="4" t="str">
        <f>IFERROR(INDEX('Date Key'!$G$2:$G$19, MATCH(B193,'Date Key'!$B$2:$B$19, 0)), "")</f>
        <v>Yes</v>
      </c>
      <c r="V193" s="4" t="str">
        <f>IFERROR(INDEX('Date Key'!$D$2:$D$19, MATCH(B193,'Date Key'!$B$2:$B$19, 0)), "")</f>
        <v>Upper</v>
      </c>
      <c r="W193" s="4" t="str">
        <f>IFERROR(INDEX('Date Key'!$H$2:$H$19, MATCH(B193,'Date Key'!$B$2:$B$19, 0)), "")</f>
        <v>No</v>
      </c>
      <c r="X193" s="4">
        <f t="shared" si="16"/>
        <v>0.54500000000000004</v>
      </c>
      <c r="Y193" s="4">
        <f t="shared" si="17"/>
        <v>1</v>
      </c>
    </row>
    <row r="194" spans="1:25" x14ac:dyDescent="0.35">
      <c r="A194" s="4">
        <v>10</v>
      </c>
      <c r="B194" s="41">
        <v>45250</v>
      </c>
      <c r="C194" s="4" t="s">
        <v>7</v>
      </c>
      <c r="D194" s="4">
        <v>4</v>
      </c>
      <c r="E194" s="4" t="s">
        <v>201</v>
      </c>
      <c r="F194" s="4" t="str">
        <f t="shared" si="15"/>
        <v>in</v>
      </c>
      <c r="G194" s="4">
        <f>IFERROR(INDEX('Date Key'!$I$2:$I$19, MATCH(B194,'Date Key'!$B$2:$B$19, 0)), "")</f>
        <v>4</v>
      </c>
      <c r="H194" s="4">
        <v>60</v>
      </c>
      <c r="I194" s="11">
        <v>7.2746167835801512E-2</v>
      </c>
      <c r="J194" s="11">
        <v>2.9628236179368404E-2</v>
      </c>
      <c r="K194" s="11">
        <v>0.93596354478954324</v>
      </c>
      <c r="L194" s="11">
        <v>0.76712834718374878</v>
      </c>
      <c r="M194" s="11">
        <v>137.66985645933013</v>
      </c>
      <c r="N194" s="11">
        <v>1.0383379488047131</v>
      </c>
      <c r="O194" s="11">
        <v>3.13</v>
      </c>
      <c r="P194" s="11">
        <v>7.6</v>
      </c>
      <c r="Q194" s="11">
        <v>103.21100917431194</v>
      </c>
      <c r="R194" s="11">
        <v>38.399999999999991</v>
      </c>
      <c r="S194" s="11">
        <v>0.42935286935286932</v>
      </c>
      <c r="T194" s="4">
        <f t="shared" ref="T194:T253" si="18">IFERROR(INDEX($AB$3:$AB$5, MATCH(F194, $AA$3:$AA$5, 0)), "")</f>
        <v>0</v>
      </c>
      <c r="U194" s="4" t="str">
        <f>IFERROR(INDEX('Date Key'!$G$2:$G$19, MATCH(B194,'Date Key'!$B$2:$B$19, 0)), "")</f>
        <v>Yes</v>
      </c>
      <c r="V194" s="4" t="str">
        <f>IFERROR(INDEX('Date Key'!$D$2:$D$19, MATCH(B194,'Date Key'!$B$2:$B$19, 0)), "")</f>
        <v>Upper</v>
      </c>
      <c r="W194" s="4" t="str">
        <f>IFERROR(INDEX('Date Key'!$H$2:$H$19, MATCH(B194,'Date Key'!$B$2:$B$19, 0)), "")</f>
        <v>No</v>
      </c>
      <c r="X194" s="4">
        <f t="shared" si="16"/>
        <v>0.54500000000000004</v>
      </c>
      <c r="Y194" s="4">
        <f t="shared" si="17"/>
        <v>1</v>
      </c>
    </row>
    <row r="195" spans="1:25" x14ac:dyDescent="0.35">
      <c r="A195" s="4">
        <v>10</v>
      </c>
      <c r="B195" s="41">
        <v>45250</v>
      </c>
      <c r="C195" s="4" t="s">
        <v>7</v>
      </c>
      <c r="D195" s="4">
        <v>5</v>
      </c>
      <c r="E195" s="4" t="s">
        <v>202</v>
      </c>
      <c r="F195" s="4" t="str">
        <f t="shared" ref="F195:F258" si="19">MID(E195, SEARCH(" ", E195) + 1, LEN(E195))</f>
        <v>in</v>
      </c>
      <c r="G195" s="4">
        <f>IFERROR(INDEX('Date Key'!$I$2:$I$19, MATCH(B195,'Date Key'!$B$2:$B$19, 0)), "")</f>
        <v>4</v>
      </c>
      <c r="H195" s="4">
        <v>120</v>
      </c>
      <c r="I195" s="11">
        <v>0</v>
      </c>
      <c r="J195" s="11">
        <v>3.9504314905824532E-2</v>
      </c>
      <c r="K195" s="11">
        <v>0.86041491785585811</v>
      </c>
      <c r="L195" s="11">
        <v>0.80147737765466298</v>
      </c>
      <c r="M195" s="11">
        <v>137.05263157894737</v>
      </c>
      <c r="N195" s="11">
        <v>0.89991923276168262</v>
      </c>
      <c r="O195" s="11">
        <v>2.73</v>
      </c>
      <c r="P195" s="11">
        <v>7.58</v>
      </c>
      <c r="Q195" s="11">
        <v>92.592592592592609</v>
      </c>
      <c r="R195" s="11">
        <v>36.066666666666656</v>
      </c>
      <c r="S195" s="11">
        <v>0.32556776556776562</v>
      </c>
      <c r="T195" s="4">
        <f t="shared" si="18"/>
        <v>0</v>
      </c>
      <c r="U195" s="4" t="str">
        <f>IFERROR(INDEX('Date Key'!$G$2:$G$19, MATCH(B195,'Date Key'!$B$2:$B$19, 0)), "")</f>
        <v>Yes</v>
      </c>
      <c r="V195" s="4" t="str">
        <f>IFERROR(INDEX('Date Key'!$D$2:$D$19, MATCH(B195,'Date Key'!$B$2:$B$19, 0)), "")</f>
        <v>Upper</v>
      </c>
      <c r="W195" s="4" t="str">
        <f>IFERROR(INDEX('Date Key'!$H$2:$H$19, MATCH(B195,'Date Key'!$B$2:$B$19, 0)), "")</f>
        <v>No</v>
      </c>
      <c r="X195" s="4">
        <f t="shared" ref="X195:X253" si="20">IFERROR(INDEX($AB$8:$AB$10, MATCH(C195, $AA$8:$AA$10, 0)), "")</f>
        <v>0.54500000000000004</v>
      </c>
      <c r="Y195" s="4">
        <f t="shared" ref="Y195:Y253" si="21">IFERROR(INDEX($AC$8:$AC$10, MATCH(C195, $AA$8:$AA$10, 0)), "")</f>
        <v>1</v>
      </c>
    </row>
    <row r="196" spans="1:25" x14ac:dyDescent="0.35">
      <c r="A196" s="4">
        <v>10</v>
      </c>
      <c r="B196" s="41">
        <v>45250</v>
      </c>
      <c r="C196" s="4" t="s">
        <v>7</v>
      </c>
      <c r="D196" s="4">
        <v>6</v>
      </c>
      <c r="E196" s="4" t="s">
        <v>203</v>
      </c>
      <c r="F196" s="4" t="str">
        <f t="shared" si="19"/>
        <v>in</v>
      </c>
      <c r="G196" s="4">
        <f>IFERROR(INDEX('Date Key'!$I$2:$I$19, MATCH(B196,'Date Key'!$B$2:$B$19, 0)), "")</f>
        <v>4</v>
      </c>
      <c r="H196" s="4">
        <v>90</v>
      </c>
      <c r="I196" s="11">
        <v>1.8186541958950382</v>
      </c>
      <c r="J196" s="11">
        <v>3.9504314905824532E-2</v>
      </c>
      <c r="K196" s="11">
        <v>0.91497781508574172</v>
      </c>
      <c r="L196" s="11">
        <v>0.76712834718374878</v>
      </c>
      <c r="M196" s="11">
        <v>138.20095693779905</v>
      </c>
      <c r="N196" s="11">
        <v>2.7731363258866044</v>
      </c>
      <c r="O196" s="11">
        <v>2.54</v>
      </c>
      <c r="P196" s="11">
        <v>7.6</v>
      </c>
      <c r="Q196" s="11">
        <v>92.592592592592609</v>
      </c>
      <c r="R196" s="11">
        <v>36.73333333333332</v>
      </c>
      <c r="S196" s="11">
        <v>0.33777777777777784</v>
      </c>
      <c r="T196" s="4">
        <f t="shared" si="18"/>
        <v>0</v>
      </c>
      <c r="U196" s="4" t="str">
        <f>IFERROR(INDEX('Date Key'!$G$2:$G$19, MATCH(B196,'Date Key'!$B$2:$B$19, 0)), "")</f>
        <v>Yes</v>
      </c>
      <c r="V196" s="4" t="str">
        <f>IFERROR(INDEX('Date Key'!$D$2:$D$19, MATCH(B196,'Date Key'!$B$2:$B$19, 0)), "")</f>
        <v>Upper</v>
      </c>
      <c r="W196" s="4" t="str">
        <f>IFERROR(INDEX('Date Key'!$H$2:$H$19, MATCH(B196,'Date Key'!$B$2:$B$19, 0)), "")</f>
        <v>No</v>
      </c>
      <c r="X196" s="4">
        <f t="shared" si="20"/>
        <v>0.54500000000000004</v>
      </c>
      <c r="Y196" s="4">
        <f t="shared" si="21"/>
        <v>1</v>
      </c>
    </row>
    <row r="197" spans="1:25" x14ac:dyDescent="0.35">
      <c r="A197" s="4">
        <v>10</v>
      </c>
      <c r="B197" s="41">
        <v>45250</v>
      </c>
      <c r="C197" s="4" t="s">
        <v>7</v>
      </c>
      <c r="D197" s="4">
        <v>7</v>
      </c>
      <c r="E197" s="4" t="s">
        <v>204</v>
      </c>
      <c r="F197" s="4" t="str">
        <f t="shared" si="19"/>
        <v>tank 1</v>
      </c>
      <c r="G197" s="4">
        <f>IFERROR(INDEX('Date Key'!$I$2:$I$19, MATCH(B197,'Date Key'!$B$2:$B$19, 0)), "")</f>
        <v>4</v>
      </c>
      <c r="H197" s="4">
        <v>0</v>
      </c>
      <c r="I197" s="11">
        <v>0.18186541958950375</v>
      </c>
      <c r="J197" s="11">
        <v>1.4814118089684202E-2</v>
      </c>
      <c r="K197" s="11">
        <v>4.6168605348363118E-2</v>
      </c>
      <c r="L197" s="11">
        <v>0.97322253000923364</v>
      </c>
      <c r="M197" s="11">
        <v>114.78947368421053</v>
      </c>
      <c r="N197" s="11">
        <v>0.24284814302755106</v>
      </c>
      <c r="O197" s="11">
        <v>1.1399999999999999</v>
      </c>
      <c r="P197" s="11">
        <v>7.2</v>
      </c>
      <c r="Q197" s="11">
        <v>113.63636363636364</v>
      </c>
      <c r="R197" s="11">
        <v>17.400000000000009</v>
      </c>
      <c r="S197" s="11">
        <v>0.48429792429792434</v>
      </c>
      <c r="T197" s="4">
        <f t="shared" si="18"/>
        <v>1</v>
      </c>
      <c r="U197" s="4" t="str">
        <f>IFERROR(INDEX('Date Key'!$G$2:$G$19, MATCH(B197,'Date Key'!$B$2:$B$19, 0)), "")</f>
        <v>Yes</v>
      </c>
      <c r="V197" s="4" t="str">
        <f>IFERROR(INDEX('Date Key'!$D$2:$D$19, MATCH(B197,'Date Key'!$B$2:$B$19, 0)), "")</f>
        <v>Upper</v>
      </c>
      <c r="W197" s="4" t="str">
        <f>IFERROR(INDEX('Date Key'!$H$2:$H$19, MATCH(B197,'Date Key'!$B$2:$B$19, 0)), "")</f>
        <v>No</v>
      </c>
      <c r="X197" s="4">
        <f t="shared" si="20"/>
        <v>0.54500000000000004</v>
      </c>
      <c r="Y197" s="4">
        <f t="shared" si="21"/>
        <v>1</v>
      </c>
    </row>
    <row r="198" spans="1:25" x14ac:dyDescent="0.35">
      <c r="A198" s="4">
        <v>10</v>
      </c>
      <c r="B198" s="41">
        <v>45250</v>
      </c>
      <c r="C198" s="4" t="s">
        <v>7</v>
      </c>
      <c r="D198" s="4">
        <v>8</v>
      </c>
      <c r="E198" s="4" t="s">
        <v>205</v>
      </c>
      <c r="F198" s="4" t="str">
        <f t="shared" si="19"/>
        <v>tank 1</v>
      </c>
      <c r="G198" s="4">
        <f>IFERROR(INDEX('Date Key'!$I$2:$I$19, MATCH(B198,'Date Key'!$B$2:$B$19, 0)), "")</f>
        <v>4</v>
      </c>
      <c r="H198" s="4">
        <v>90</v>
      </c>
      <c r="I198" s="11">
        <v>0</v>
      </c>
      <c r="J198" s="11">
        <v>0.2073976532555788</v>
      </c>
      <c r="K198" s="11">
        <v>0.15949154574889074</v>
      </c>
      <c r="L198" s="11">
        <v>0.75567867036011094</v>
      </c>
      <c r="M198" s="11">
        <v>135.3732057416268</v>
      </c>
      <c r="N198" s="11">
        <v>0.36688919900446954</v>
      </c>
      <c r="O198" s="11">
        <v>1.02</v>
      </c>
      <c r="P198" s="11">
        <v>7.3</v>
      </c>
      <c r="Q198" s="11">
        <v>103.21100917431194</v>
      </c>
      <c r="R198" s="11">
        <v>31.066666666666649</v>
      </c>
      <c r="S198" s="11">
        <v>0.3499877899877899</v>
      </c>
      <c r="T198" s="4">
        <f t="shared" si="18"/>
        <v>1</v>
      </c>
      <c r="U198" s="4" t="str">
        <f>IFERROR(INDEX('Date Key'!$G$2:$G$19, MATCH(B198,'Date Key'!$B$2:$B$19, 0)), "")</f>
        <v>Yes</v>
      </c>
      <c r="V198" s="4" t="str">
        <f>IFERROR(INDEX('Date Key'!$D$2:$D$19, MATCH(B198,'Date Key'!$B$2:$B$19, 0)), "")</f>
        <v>Upper</v>
      </c>
      <c r="W198" s="4" t="str">
        <f>IFERROR(INDEX('Date Key'!$H$2:$H$19, MATCH(B198,'Date Key'!$B$2:$B$19, 0)), "")</f>
        <v>No</v>
      </c>
      <c r="X198" s="4">
        <f t="shared" si="20"/>
        <v>0.54500000000000004</v>
      </c>
      <c r="Y198" s="4">
        <f t="shared" si="21"/>
        <v>1</v>
      </c>
    </row>
    <row r="199" spans="1:25" x14ac:dyDescent="0.35">
      <c r="A199" s="4">
        <v>10</v>
      </c>
      <c r="B199" s="41">
        <v>45250</v>
      </c>
      <c r="C199" s="4" t="s">
        <v>7</v>
      </c>
      <c r="D199" s="4">
        <v>9</v>
      </c>
      <c r="E199" s="4" t="s">
        <v>206</v>
      </c>
      <c r="F199" s="4" t="str">
        <f t="shared" si="19"/>
        <v>tank 1</v>
      </c>
      <c r="G199" s="4">
        <f>IFERROR(INDEX('Date Key'!$I$2:$I$19, MATCH(B199,'Date Key'!$B$2:$B$19, 0)), "")</f>
        <v>4</v>
      </c>
      <c r="H199" s="4">
        <v>180</v>
      </c>
      <c r="I199" s="11">
        <v>0.76383476227591585</v>
      </c>
      <c r="J199" s="11">
        <v>0.18270745643943845</v>
      </c>
      <c r="K199" s="11">
        <v>0.12591437822280849</v>
      </c>
      <c r="L199" s="11">
        <v>0.73277931671283458</v>
      </c>
      <c r="M199" s="11">
        <v>139.0622009569378</v>
      </c>
      <c r="N199" s="11">
        <v>1.0724565969381628</v>
      </c>
      <c r="O199" s="11">
        <v>0.51</v>
      </c>
      <c r="P199" s="11">
        <v>7.43</v>
      </c>
      <c r="Q199" s="11">
        <v>92.592592592592609</v>
      </c>
      <c r="R199" s="11">
        <v>31.066666666666649</v>
      </c>
      <c r="S199" s="11">
        <v>0.29504273504273504</v>
      </c>
      <c r="T199" s="4">
        <f t="shared" si="18"/>
        <v>1</v>
      </c>
      <c r="U199" s="4" t="str">
        <f>IFERROR(INDEX('Date Key'!$G$2:$G$19, MATCH(B199,'Date Key'!$B$2:$B$19, 0)), "")</f>
        <v>Yes</v>
      </c>
      <c r="V199" s="4" t="str">
        <f>IFERROR(INDEX('Date Key'!$D$2:$D$19, MATCH(B199,'Date Key'!$B$2:$B$19, 0)), "")</f>
        <v>Upper</v>
      </c>
      <c r="W199" s="4" t="str">
        <f>IFERROR(INDEX('Date Key'!$H$2:$H$19, MATCH(B199,'Date Key'!$B$2:$B$19, 0)), "")</f>
        <v>No</v>
      </c>
      <c r="X199" s="4">
        <f t="shared" si="20"/>
        <v>0.54500000000000004</v>
      </c>
      <c r="Y199" s="4">
        <f t="shared" si="21"/>
        <v>1</v>
      </c>
    </row>
    <row r="200" spans="1:25" x14ac:dyDescent="0.35">
      <c r="A200" s="4">
        <v>10</v>
      </c>
      <c r="B200" s="41">
        <v>45250</v>
      </c>
      <c r="C200" s="4" t="s">
        <v>7</v>
      </c>
      <c r="D200" s="4">
        <v>10</v>
      </c>
      <c r="E200" s="4" t="s">
        <v>207</v>
      </c>
      <c r="F200" s="4" t="str">
        <f t="shared" si="19"/>
        <v>tank 1</v>
      </c>
      <c r="G200" s="4">
        <f>IFERROR(INDEX('Date Key'!$I$2:$I$19, MATCH(B200,'Date Key'!$B$2:$B$19, 0)), "")</f>
        <v>4</v>
      </c>
      <c r="H200" s="4">
        <v>150</v>
      </c>
      <c r="I200" s="11">
        <v>0</v>
      </c>
      <c r="J200" s="11">
        <v>0.17776941707621036</v>
      </c>
      <c r="K200" s="11">
        <v>0.15949154574889074</v>
      </c>
      <c r="L200" s="11">
        <v>0.73277931671283458</v>
      </c>
      <c r="M200" s="11">
        <v>138.45933014354068</v>
      </c>
      <c r="N200" s="11">
        <v>0.3372609628251011</v>
      </c>
      <c r="O200" s="11">
        <v>0.54</v>
      </c>
      <c r="P200" s="11">
        <v>7.3</v>
      </c>
      <c r="Q200" s="11">
        <v>92.592592592592609</v>
      </c>
      <c r="R200" s="11">
        <v>36.73333333333332</v>
      </c>
      <c r="S200" s="11">
        <v>0.29504273504273504</v>
      </c>
      <c r="T200" s="4">
        <f t="shared" si="18"/>
        <v>1</v>
      </c>
      <c r="U200" s="4" t="str">
        <f>IFERROR(INDEX('Date Key'!$G$2:$G$19, MATCH(B200,'Date Key'!$B$2:$B$19, 0)), "")</f>
        <v>Yes</v>
      </c>
      <c r="V200" s="4" t="str">
        <f>IFERROR(INDEX('Date Key'!$D$2:$D$19, MATCH(B200,'Date Key'!$B$2:$B$19, 0)), "")</f>
        <v>Upper</v>
      </c>
      <c r="W200" s="4" t="str">
        <f>IFERROR(INDEX('Date Key'!$H$2:$H$19, MATCH(B200,'Date Key'!$B$2:$B$19, 0)), "")</f>
        <v>No</v>
      </c>
      <c r="X200" s="4">
        <f t="shared" si="20"/>
        <v>0.54500000000000004</v>
      </c>
      <c r="Y200" s="4">
        <f t="shared" si="21"/>
        <v>1</v>
      </c>
    </row>
    <row r="201" spans="1:25" x14ac:dyDescent="0.35">
      <c r="A201" s="4">
        <v>10</v>
      </c>
      <c r="B201" s="41">
        <v>45250</v>
      </c>
      <c r="C201" s="4" t="s">
        <v>7</v>
      </c>
      <c r="D201" s="4">
        <v>11</v>
      </c>
      <c r="E201" s="4" t="s">
        <v>208</v>
      </c>
      <c r="F201" s="4" t="str">
        <f t="shared" si="19"/>
        <v>tank 1</v>
      </c>
      <c r="G201" s="4">
        <f>IFERROR(INDEX('Date Key'!$I$2:$I$19, MATCH(B201,'Date Key'!$B$2:$B$19, 0)), "")</f>
        <v>4</v>
      </c>
      <c r="H201" s="4">
        <v>120</v>
      </c>
      <c r="I201" s="11">
        <v>0</v>
      </c>
      <c r="J201" s="11">
        <v>0.16789333834975431</v>
      </c>
      <c r="K201" s="11">
        <v>0.16368869168965103</v>
      </c>
      <c r="L201" s="11">
        <v>0.74422899353647287</v>
      </c>
      <c r="M201" s="11">
        <v>137.38277511961724</v>
      </c>
      <c r="N201" s="11">
        <v>0.33158203003940534</v>
      </c>
      <c r="O201" s="11">
        <v>0.47</v>
      </c>
      <c r="P201" s="11">
        <v>7.37</v>
      </c>
      <c r="Q201" s="11">
        <v>92.592592592592609</v>
      </c>
      <c r="R201" s="11">
        <v>32.066666666666649</v>
      </c>
      <c r="S201" s="11">
        <v>0.33167277167277176</v>
      </c>
      <c r="T201" s="4">
        <f t="shared" si="18"/>
        <v>1</v>
      </c>
      <c r="U201" s="4" t="str">
        <f>IFERROR(INDEX('Date Key'!$G$2:$G$19, MATCH(B201,'Date Key'!$B$2:$B$19, 0)), "")</f>
        <v>Yes</v>
      </c>
      <c r="V201" s="4" t="str">
        <f>IFERROR(INDEX('Date Key'!$D$2:$D$19, MATCH(B201,'Date Key'!$B$2:$B$19, 0)), "")</f>
        <v>Upper</v>
      </c>
      <c r="W201" s="4" t="str">
        <f>IFERROR(INDEX('Date Key'!$H$2:$H$19, MATCH(B201,'Date Key'!$B$2:$B$19, 0)), "")</f>
        <v>No</v>
      </c>
      <c r="X201" s="4">
        <f t="shared" si="20"/>
        <v>0.54500000000000004</v>
      </c>
      <c r="Y201" s="4">
        <f t="shared" si="21"/>
        <v>1</v>
      </c>
    </row>
    <row r="202" spans="1:25" x14ac:dyDescent="0.35">
      <c r="A202" s="4">
        <v>10</v>
      </c>
      <c r="B202" s="41">
        <v>45250</v>
      </c>
      <c r="C202" s="4" t="s">
        <v>7</v>
      </c>
      <c r="D202" s="4">
        <v>12</v>
      </c>
      <c r="E202" s="4" t="s">
        <v>209</v>
      </c>
      <c r="F202" s="4" t="str">
        <f t="shared" si="19"/>
        <v>tank 1</v>
      </c>
      <c r="G202" s="4">
        <f>IFERROR(INDEX('Date Key'!$I$2:$I$19, MATCH(B202,'Date Key'!$B$2:$B$19, 0)), "")</f>
        <v>4</v>
      </c>
      <c r="H202" s="4">
        <v>60</v>
      </c>
      <c r="I202" s="11">
        <v>0</v>
      </c>
      <c r="J202" s="11">
        <v>0.13826510217038587</v>
      </c>
      <c r="K202" s="11">
        <v>0.15109725386737016</v>
      </c>
      <c r="L202" s="11">
        <v>0.81292705447830083</v>
      </c>
      <c r="M202" s="11">
        <v>130.60765550239236</v>
      </c>
      <c r="N202" s="11">
        <v>0.28936235603775606</v>
      </c>
      <c r="O202" s="11">
        <v>0.76</v>
      </c>
      <c r="P202" s="11">
        <v>7.34</v>
      </c>
      <c r="Q202" s="11">
        <v>103.21100917431194</v>
      </c>
      <c r="R202" s="11">
        <v>29.066666666666649</v>
      </c>
      <c r="S202" s="11">
        <v>0.38661782661782657</v>
      </c>
      <c r="T202" s="4">
        <f t="shared" si="18"/>
        <v>1</v>
      </c>
      <c r="U202" s="4" t="str">
        <f>IFERROR(INDEX('Date Key'!$G$2:$G$19, MATCH(B202,'Date Key'!$B$2:$B$19, 0)), "")</f>
        <v>Yes</v>
      </c>
      <c r="V202" s="4" t="str">
        <f>IFERROR(INDEX('Date Key'!$D$2:$D$19, MATCH(B202,'Date Key'!$B$2:$B$19, 0)), "")</f>
        <v>Upper</v>
      </c>
      <c r="W202" s="4" t="str">
        <f>IFERROR(INDEX('Date Key'!$H$2:$H$19, MATCH(B202,'Date Key'!$B$2:$B$19, 0)), "")</f>
        <v>No</v>
      </c>
      <c r="X202" s="4">
        <f t="shared" si="20"/>
        <v>0.54500000000000004</v>
      </c>
      <c r="Y202" s="4">
        <f t="shared" si="21"/>
        <v>1</v>
      </c>
    </row>
    <row r="203" spans="1:25" x14ac:dyDescent="0.35">
      <c r="A203" s="4">
        <v>10</v>
      </c>
      <c r="B203" s="41">
        <v>45250</v>
      </c>
      <c r="C203" s="4" t="s">
        <v>7</v>
      </c>
      <c r="D203" s="4">
        <v>13</v>
      </c>
      <c r="E203" s="4" t="s">
        <v>210</v>
      </c>
      <c r="F203" s="4" t="str">
        <f t="shared" si="19"/>
        <v>tank 1</v>
      </c>
      <c r="G203" s="4">
        <f>IFERROR(INDEX('Date Key'!$I$2:$I$19, MATCH(B203,'Date Key'!$B$2:$B$19, 0)), "")</f>
        <v>4</v>
      </c>
      <c r="H203" s="4">
        <v>30</v>
      </c>
      <c r="I203" s="11">
        <v>0.12730579371265266</v>
      </c>
      <c r="J203" s="11">
        <v>2.469019681614033E-2</v>
      </c>
      <c r="K203" s="11">
        <v>2.9380021585321985E-2</v>
      </c>
      <c r="L203" s="11">
        <v>0.92742382271468127</v>
      </c>
      <c r="M203" s="11">
        <v>118.49282296650719</v>
      </c>
      <c r="N203" s="11">
        <v>0.18137601211411497</v>
      </c>
      <c r="O203" s="11">
        <v>0.86</v>
      </c>
      <c r="P203" s="11">
        <v>7.27</v>
      </c>
      <c r="Q203" s="11">
        <v>123.8738738738739</v>
      </c>
      <c r="R203" s="11">
        <v>18.733333333333341</v>
      </c>
      <c r="S203" s="11">
        <v>0.4781929181929182</v>
      </c>
      <c r="T203" s="4">
        <f t="shared" si="18"/>
        <v>1</v>
      </c>
      <c r="U203" s="4" t="str">
        <f>IFERROR(INDEX('Date Key'!$G$2:$G$19, MATCH(B203,'Date Key'!$B$2:$B$19, 0)), "")</f>
        <v>Yes</v>
      </c>
      <c r="V203" s="4" t="str">
        <f>IFERROR(INDEX('Date Key'!$D$2:$D$19, MATCH(B203,'Date Key'!$B$2:$B$19, 0)), "")</f>
        <v>Upper</v>
      </c>
      <c r="W203" s="4" t="str">
        <f>IFERROR(INDEX('Date Key'!$H$2:$H$19, MATCH(B203,'Date Key'!$B$2:$B$19, 0)), "")</f>
        <v>No</v>
      </c>
      <c r="X203" s="4">
        <f t="shared" si="20"/>
        <v>0.54500000000000004</v>
      </c>
      <c r="Y203" s="4">
        <f t="shared" si="21"/>
        <v>1</v>
      </c>
    </row>
    <row r="204" spans="1:25" x14ac:dyDescent="0.35">
      <c r="A204" s="4">
        <v>10</v>
      </c>
      <c r="B204" s="41">
        <v>45250</v>
      </c>
      <c r="C204" s="4" t="s">
        <v>7</v>
      </c>
      <c r="D204" s="4">
        <v>14</v>
      </c>
      <c r="E204" s="4" t="s">
        <v>211</v>
      </c>
      <c r="F204" s="4" t="str">
        <f t="shared" si="19"/>
        <v>in</v>
      </c>
      <c r="G204" s="4">
        <f>IFERROR(INDEX('Date Key'!$I$2:$I$19, MATCH(B204,'Date Key'!$B$2:$B$19, 0)), "")</f>
        <v>4</v>
      </c>
      <c r="H204" s="4">
        <v>180</v>
      </c>
      <c r="I204" s="11">
        <v>0</v>
      </c>
      <c r="J204" s="11">
        <v>4.938039363228066E-2</v>
      </c>
      <c r="K204" s="11">
        <v>0.6001918695287205</v>
      </c>
      <c r="L204" s="11">
        <v>0.74422899353647287</v>
      </c>
      <c r="M204" s="11">
        <v>137.49760765550241</v>
      </c>
      <c r="N204" s="11">
        <v>0.64957226316100114</v>
      </c>
      <c r="O204" s="11">
        <v>2.6</v>
      </c>
      <c r="P204" s="11">
        <v>7.55</v>
      </c>
      <c r="Q204" s="11">
        <v>92.592592592592609</v>
      </c>
      <c r="R204" s="11">
        <v>35.73333333333332</v>
      </c>
      <c r="S204" s="11">
        <v>0.36219780219780212</v>
      </c>
      <c r="T204" s="4">
        <f t="shared" si="18"/>
        <v>0</v>
      </c>
      <c r="U204" s="4" t="str">
        <f>IFERROR(INDEX('Date Key'!$G$2:$G$19, MATCH(B204,'Date Key'!$B$2:$B$19, 0)), "")</f>
        <v>Yes</v>
      </c>
      <c r="V204" s="4" t="str">
        <f>IFERROR(INDEX('Date Key'!$D$2:$D$19, MATCH(B204,'Date Key'!$B$2:$B$19, 0)), "")</f>
        <v>Upper</v>
      </c>
      <c r="W204" s="4" t="str">
        <f>IFERROR(INDEX('Date Key'!$H$2:$H$19, MATCH(B204,'Date Key'!$B$2:$B$19, 0)), "")</f>
        <v>No</v>
      </c>
      <c r="X204" s="4">
        <f t="shared" si="20"/>
        <v>0.54500000000000004</v>
      </c>
      <c r="Y204" s="4">
        <f t="shared" si="21"/>
        <v>1</v>
      </c>
    </row>
    <row r="205" spans="1:25" x14ac:dyDescent="0.35">
      <c r="A205" s="4">
        <v>10</v>
      </c>
      <c r="B205" s="41">
        <v>45250</v>
      </c>
      <c r="C205" s="4" t="s">
        <v>7</v>
      </c>
      <c r="D205" s="4">
        <v>15</v>
      </c>
      <c r="E205" s="4" t="s">
        <v>212</v>
      </c>
      <c r="F205" s="4" t="str">
        <f t="shared" si="19"/>
        <v>tank 2</v>
      </c>
      <c r="G205" s="4">
        <f>IFERROR(INDEX('Date Key'!$I$2:$I$19, MATCH(B205,'Date Key'!$B$2:$B$19, 0)), "")</f>
        <v>4</v>
      </c>
      <c r="H205" s="4">
        <v>0</v>
      </c>
      <c r="I205" s="11">
        <v>0.32735775526110678</v>
      </c>
      <c r="J205" s="11">
        <v>1.9752157452912266E-2</v>
      </c>
      <c r="K205" s="11">
        <v>3.7774313466842541E-2</v>
      </c>
      <c r="L205" s="11">
        <v>1.9120960295475531</v>
      </c>
      <c r="M205" s="11">
        <v>104.68421052631579</v>
      </c>
      <c r="N205" s="11">
        <v>0.3848842261808616</v>
      </c>
      <c r="O205" s="11">
        <v>0.59</v>
      </c>
      <c r="P205" s="11">
        <v>7.32</v>
      </c>
      <c r="Q205" s="11">
        <v>113.63636363636364</v>
      </c>
      <c r="R205" s="11">
        <v>21.733333333333309</v>
      </c>
      <c r="S205" s="11">
        <v>1.5831990231990232</v>
      </c>
      <c r="T205" s="4">
        <f t="shared" si="18"/>
        <v>2</v>
      </c>
      <c r="U205" s="4" t="str">
        <f>IFERROR(INDEX('Date Key'!$G$2:$G$19, MATCH(B205,'Date Key'!$B$2:$B$19, 0)), "")</f>
        <v>Yes</v>
      </c>
      <c r="V205" s="4" t="str">
        <f>IFERROR(INDEX('Date Key'!$D$2:$D$19, MATCH(B205,'Date Key'!$B$2:$B$19, 0)), "")</f>
        <v>Upper</v>
      </c>
      <c r="W205" s="4" t="str">
        <f>IFERROR(INDEX('Date Key'!$H$2:$H$19, MATCH(B205,'Date Key'!$B$2:$B$19, 0)), "")</f>
        <v>No</v>
      </c>
      <c r="X205" s="4">
        <f t="shared" si="20"/>
        <v>0.54500000000000004</v>
      </c>
      <c r="Y205" s="4">
        <f t="shared" si="21"/>
        <v>1</v>
      </c>
    </row>
    <row r="206" spans="1:25" x14ac:dyDescent="0.35">
      <c r="A206" s="4">
        <v>10</v>
      </c>
      <c r="B206" s="41">
        <v>45250</v>
      </c>
      <c r="C206" s="4" t="s">
        <v>7</v>
      </c>
      <c r="D206" s="4">
        <v>16</v>
      </c>
      <c r="E206" s="4" t="s">
        <v>213</v>
      </c>
      <c r="F206" s="4" t="str">
        <f t="shared" si="19"/>
        <v>tank 2</v>
      </c>
      <c r="G206" s="4">
        <f>IFERROR(INDEX('Date Key'!$I$2:$I$19, MATCH(B206,'Date Key'!$B$2:$B$19, 0)), "")</f>
        <v>4</v>
      </c>
      <c r="H206" s="4">
        <v>180</v>
      </c>
      <c r="I206" s="11">
        <v>0</v>
      </c>
      <c r="J206" s="11">
        <v>0.19258353516589458</v>
      </c>
      <c r="K206" s="11">
        <v>0.49526322100971343</v>
      </c>
      <c r="L206" s="11">
        <v>0.81292705447830083</v>
      </c>
      <c r="M206" s="11">
        <v>137.97129186602871</v>
      </c>
      <c r="N206" s="11">
        <v>0.68784675617560798</v>
      </c>
      <c r="O206" s="11">
        <v>0.52</v>
      </c>
      <c r="P206" s="11">
        <v>7.4</v>
      </c>
      <c r="Q206" s="11">
        <v>92.592592592592609</v>
      </c>
      <c r="R206" s="11">
        <v>34.066666666666649</v>
      </c>
      <c r="S206" s="11">
        <v>0.33777777777777784</v>
      </c>
      <c r="T206" s="4">
        <f t="shared" si="18"/>
        <v>2</v>
      </c>
      <c r="U206" s="4" t="str">
        <f>IFERROR(INDEX('Date Key'!$G$2:$G$19, MATCH(B206,'Date Key'!$B$2:$B$19, 0)), "")</f>
        <v>Yes</v>
      </c>
      <c r="V206" s="4" t="str">
        <f>IFERROR(INDEX('Date Key'!$D$2:$D$19, MATCH(B206,'Date Key'!$B$2:$B$19, 0)), "")</f>
        <v>Upper</v>
      </c>
      <c r="W206" s="4" t="str">
        <f>IFERROR(INDEX('Date Key'!$H$2:$H$19, MATCH(B206,'Date Key'!$B$2:$B$19, 0)), "")</f>
        <v>No</v>
      </c>
      <c r="X206" s="4">
        <f t="shared" si="20"/>
        <v>0.54500000000000004</v>
      </c>
      <c r="Y206" s="4">
        <f t="shared" si="21"/>
        <v>1</v>
      </c>
    </row>
    <row r="207" spans="1:25" x14ac:dyDescent="0.35">
      <c r="A207" s="4">
        <v>10</v>
      </c>
      <c r="B207" s="41">
        <v>45250</v>
      </c>
      <c r="C207" s="4" t="s">
        <v>7</v>
      </c>
      <c r="D207" s="4">
        <v>17</v>
      </c>
      <c r="E207" s="4" t="s">
        <v>214</v>
      </c>
      <c r="F207" s="4" t="str">
        <f t="shared" si="19"/>
        <v>tank 2</v>
      </c>
      <c r="G207" s="4">
        <f>IFERROR(INDEX('Date Key'!$I$2:$I$19, MATCH(B207,'Date Key'!$B$2:$B$19, 0)), "")</f>
        <v>4</v>
      </c>
      <c r="H207" s="4">
        <v>150</v>
      </c>
      <c r="I207" s="11">
        <v>0</v>
      </c>
      <c r="J207" s="11">
        <v>0.19752157452912264</v>
      </c>
      <c r="K207" s="11">
        <v>0.57500899388415883</v>
      </c>
      <c r="L207" s="11">
        <v>0.76712834718374878</v>
      </c>
      <c r="M207" s="11">
        <v>141.21531100478467</v>
      </c>
      <c r="N207" s="11">
        <v>0.77253056841328149</v>
      </c>
      <c r="O207" s="11">
        <v>0.5</v>
      </c>
      <c r="P207" s="11">
        <v>7.27</v>
      </c>
      <c r="Q207" s="11">
        <v>92.592592592592609</v>
      </c>
      <c r="R207" s="11">
        <v>31.066666666666649</v>
      </c>
      <c r="S207" s="11">
        <v>0.33777777777777784</v>
      </c>
      <c r="T207" s="4">
        <f t="shared" si="18"/>
        <v>2</v>
      </c>
      <c r="U207" s="4" t="str">
        <f>IFERROR(INDEX('Date Key'!$G$2:$G$19, MATCH(B207,'Date Key'!$B$2:$B$19, 0)), "")</f>
        <v>Yes</v>
      </c>
      <c r="V207" s="4" t="str">
        <f>IFERROR(INDEX('Date Key'!$D$2:$D$19, MATCH(B207,'Date Key'!$B$2:$B$19, 0)), "")</f>
        <v>Upper</v>
      </c>
      <c r="W207" s="4" t="str">
        <f>IFERROR(INDEX('Date Key'!$H$2:$H$19, MATCH(B207,'Date Key'!$B$2:$B$19, 0)), "")</f>
        <v>No</v>
      </c>
      <c r="X207" s="4">
        <f t="shared" si="20"/>
        <v>0.54500000000000004</v>
      </c>
      <c r="Y207" s="4">
        <f t="shared" si="21"/>
        <v>1</v>
      </c>
    </row>
    <row r="208" spans="1:25" x14ac:dyDescent="0.35">
      <c r="A208" s="4">
        <v>10</v>
      </c>
      <c r="B208" s="41">
        <v>45250</v>
      </c>
      <c r="C208" s="4" t="s">
        <v>7</v>
      </c>
      <c r="D208" s="4">
        <v>18</v>
      </c>
      <c r="E208" s="4" t="s">
        <v>215</v>
      </c>
      <c r="F208" s="4" t="str">
        <f t="shared" si="19"/>
        <v>tank 2</v>
      </c>
      <c r="G208" s="4">
        <f>IFERROR(INDEX('Date Key'!$I$2:$I$19, MATCH(B208,'Date Key'!$B$2:$B$19, 0)), "")</f>
        <v>4</v>
      </c>
      <c r="H208" s="4">
        <v>30</v>
      </c>
      <c r="I208" s="11">
        <v>0.32735775526110678</v>
      </c>
      <c r="J208" s="11">
        <v>0.11357490535424555</v>
      </c>
      <c r="K208" s="11">
        <v>0.18047727545269221</v>
      </c>
      <c r="L208" s="11">
        <v>1.9120960295475531</v>
      </c>
      <c r="M208" s="11">
        <v>105.44497607655504</v>
      </c>
      <c r="N208" s="11">
        <v>0.62140993606804451</v>
      </c>
      <c r="O208" s="11">
        <v>0.53</v>
      </c>
      <c r="P208" s="11">
        <v>7.26</v>
      </c>
      <c r="Q208" s="11">
        <v>133.92857142857144</v>
      </c>
      <c r="R208" s="11">
        <v>23.399999999999977</v>
      </c>
      <c r="S208" s="11">
        <v>1.6564590964590962</v>
      </c>
      <c r="T208" s="4">
        <f t="shared" si="18"/>
        <v>2</v>
      </c>
      <c r="U208" s="4" t="str">
        <f>IFERROR(INDEX('Date Key'!$G$2:$G$19, MATCH(B208,'Date Key'!$B$2:$B$19, 0)), "")</f>
        <v>Yes</v>
      </c>
      <c r="V208" s="4" t="str">
        <f>IFERROR(INDEX('Date Key'!$D$2:$D$19, MATCH(B208,'Date Key'!$B$2:$B$19, 0)), "")</f>
        <v>Upper</v>
      </c>
      <c r="W208" s="4" t="str">
        <f>IFERROR(INDEX('Date Key'!$H$2:$H$19, MATCH(B208,'Date Key'!$B$2:$B$19, 0)), "")</f>
        <v>No</v>
      </c>
      <c r="X208" s="4">
        <f t="shared" si="20"/>
        <v>0.54500000000000004</v>
      </c>
      <c r="Y208" s="4">
        <f t="shared" si="21"/>
        <v>1</v>
      </c>
    </row>
    <row r="209" spans="1:25" x14ac:dyDescent="0.35">
      <c r="A209" s="4">
        <v>10</v>
      </c>
      <c r="B209" s="41">
        <v>45250</v>
      </c>
      <c r="C209" s="4" t="s">
        <v>7</v>
      </c>
      <c r="D209" s="4">
        <v>19</v>
      </c>
      <c r="E209" s="4" t="s">
        <v>216</v>
      </c>
      <c r="F209" s="4" t="str">
        <f t="shared" si="19"/>
        <v>tank 2</v>
      </c>
      <c r="G209" s="4">
        <f>IFERROR(INDEX('Date Key'!$I$2:$I$19, MATCH(B209,'Date Key'!$B$2:$B$19, 0)), "")</f>
        <v>4</v>
      </c>
      <c r="H209" s="4">
        <v>120</v>
      </c>
      <c r="I209" s="11">
        <v>0.14549233567160302</v>
      </c>
      <c r="J209" s="11">
        <v>0.21233569261880686</v>
      </c>
      <c r="K209" s="11">
        <v>0.54143182635807663</v>
      </c>
      <c r="L209" s="11">
        <v>0.90452446906740536</v>
      </c>
      <c r="M209" s="11">
        <v>139.00478468899522</v>
      </c>
      <c r="N209" s="11">
        <v>0.89925985464848646</v>
      </c>
      <c r="O209" s="11">
        <v>0.49</v>
      </c>
      <c r="P209" s="11">
        <v>7.27</v>
      </c>
      <c r="Q209" s="11">
        <v>92.592592592592609</v>
      </c>
      <c r="R209" s="11">
        <v>33.73333333333332</v>
      </c>
      <c r="S209" s="11">
        <v>0.42935286935286932</v>
      </c>
      <c r="T209" s="4">
        <f t="shared" si="18"/>
        <v>2</v>
      </c>
      <c r="U209" s="4" t="str">
        <f>IFERROR(INDEX('Date Key'!$G$2:$G$19, MATCH(B209,'Date Key'!$B$2:$B$19, 0)), "")</f>
        <v>Yes</v>
      </c>
      <c r="V209" s="4" t="str">
        <f>IFERROR(INDEX('Date Key'!$D$2:$D$19, MATCH(B209,'Date Key'!$B$2:$B$19, 0)), "")</f>
        <v>Upper</v>
      </c>
      <c r="W209" s="4" t="str">
        <f>IFERROR(INDEX('Date Key'!$H$2:$H$19, MATCH(B209,'Date Key'!$B$2:$B$19, 0)), "")</f>
        <v>No</v>
      </c>
      <c r="X209" s="4">
        <f t="shared" si="20"/>
        <v>0.54500000000000004</v>
      </c>
      <c r="Y209" s="4">
        <f t="shared" si="21"/>
        <v>1</v>
      </c>
    </row>
    <row r="210" spans="1:25" x14ac:dyDescent="0.35">
      <c r="A210" s="4">
        <v>10</v>
      </c>
      <c r="B210" s="41">
        <v>45250</v>
      </c>
      <c r="C210" s="4" t="s">
        <v>7</v>
      </c>
      <c r="D210" s="4">
        <v>20</v>
      </c>
      <c r="E210" s="4" t="s">
        <v>217</v>
      </c>
      <c r="F210" s="4" t="str">
        <f t="shared" si="19"/>
        <v>tank 2</v>
      </c>
      <c r="G210" s="4">
        <f>IFERROR(INDEX('Date Key'!$I$2:$I$19, MATCH(B210,'Date Key'!$B$2:$B$19, 0)), "")</f>
        <v>4</v>
      </c>
      <c r="H210" s="4">
        <v>90</v>
      </c>
      <c r="I210" s="11">
        <v>0</v>
      </c>
      <c r="J210" s="11">
        <v>0.26171608625108755</v>
      </c>
      <c r="K210" s="11">
        <v>0.533037534476556</v>
      </c>
      <c r="L210" s="11">
        <v>0.95032317636195751</v>
      </c>
      <c r="M210" s="11">
        <v>139.17703349282297</v>
      </c>
      <c r="N210" s="11">
        <v>0.79475362072764355</v>
      </c>
      <c r="O210" s="11">
        <v>0.56999999999999995</v>
      </c>
      <c r="P210" s="11">
        <v>7.24</v>
      </c>
      <c r="Q210" s="11">
        <v>92.592592592592609</v>
      </c>
      <c r="R210" s="11">
        <v>33.73333333333332</v>
      </c>
      <c r="S210" s="11">
        <v>0.50871794871794873</v>
      </c>
      <c r="T210" s="4">
        <f t="shared" si="18"/>
        <v>2</v>
      </c>
      <c r="U210" s="4" t="str">
        <f>IFERROR(INDEX('Date Key'!$G$2:$G$19, MATCH(B210,'Date Key'!$B$2:$B$19, 0)), "")</f>
        <v>Yes</v>
      </c>
      <c r="V210" s="4" t="str">
        <f>IFERROR(INDEX('Date Key'!$D$2:$D$19, MATCH(B210,'Date Key'!$B$2:$B$19, 0)), "")</f>
        <v>Upper</v>
      </c>
      <c r="W210" s="4" t="str">
        <f>IFERROR(INDEX('Date Key'!$H$2:$H$19, MATCH(B210,'Date Key'!$B$2:$B$19, 0)), "")</f>
        <v>No</v>
      </c>
      <c r="X210" s="4">
        <f t="shared" si="20"/>
        <v>0.54500000000000004</v>
      </c>
      <c r="Y210" s="4">
        <f t="shared" si="21"/>
        <v>1</v>
      </c>
    </row>
    <row r="211" spans="1:25" s="27" customFormat="1" x14ac:dyDescent="0.35">
      <c r="A211" s="27">
        <v>10</v>
      </c>
      <c r="B211" s="42">
        <v>45250</v>
      </c>
      <c r="C211" s="27" t="s">
        <v>7</v>
      </c>
      <c r="D211" s="27">
        <v>21</v>
      </c>
      <c r="E211" s="27" t="s">
        <v>218</v>
      </c>
      <c r="F211" s="27" t="str">
        <f t="shared" si="19"/>
        <v>tank 2</v>
      </c>
      <c r="G211" s="27">
        <f>IFERROR(INDEX('Date Key'!$I$2:$I$19, MATCH(B211,'Date Key'!$B$2:$B$19, 0)), "")</f>
        <v>4</v>
      </c>
      <c r="H211" s="27">
        <v>60</v>
      </c>
      <c r="I211" s="28">
        <v>0</v>
      </c>
      <c r="J211" s="28">
        <v>0.27159216497754368</v>
      </c>
      <c r="K211" s="28">
        <v>0.55822041012111767</v>
      </c>
      <c r="L211" s="28">
        <v>1.2709141274238227</v>
      </c>
      <c r="M211" s="28">
        <v>132.35885167464116</v>
      </c>
      <c r="N211" s="28">
        <v>0.82981257509866135</v>
      </c>
      <c r="O211" s="28">
        <v>0.92</v>
      </c>
      <c r="P211" s="28">
        <v>7.31</v>
      </c>
      <c r="Q211" s="28">
        <v>103.21100917431194</v>
      </c>
      <c r="R211" s="28">
        <v>30.733333333333317</v>
      </c>
      <c r="S211" s="28">
        <v>0.88112332112332115</v>
      </c>
      <c r="T211" s="27">
        <f t="shared" si="18"/>
        <v>2</v>
      </c>
      <c r="U211" s="27" t="str">
        <f>IFERROR(INDEX('Date Key'!$G$2:$G$19, MATCH(B211,'Date Key'!$B$2:$B$19, 0)), "")</f>
        <v>Yes</v>
      </c>
      <c r="V211" s="27" t="str">
        <f>IFERROR(INDEX('Date Key'!$D$2:$D$19, MATCH(B211,'Date Key'!$B$2:$B$19, 0)), "")</f>
        <v>Upper</v>
      </c>
      <c r="W211" s="27" t="str">
        <f>IFERROR(INDEX('Date Key'!$H$2:$H$19, MATCH(B211,'Date Key'!$B$2:$B$19, 0)), "")</f>
        <v>No</v>
      </c>
      <c r="X211" s="27">
        <f t="shared" si="20"/>
        <v>0.54500000000000004</v>
      </c>
      <c r="Y211" s="27">
        <f t="shared" si="21"/>
        <v>1</v>
      </c>
    </row>
    <row r="212" spans="1:25" x14ac:dyDescent="0.35">
      <c r="A212" s="4">
        <v>11</v>
      </c>
      <c r="B212" s="41">
        <v>45259</v>
      </c>
      <c r="C212" s="4" t="s">
        <v>7</v>
      </c>
      <c r="D212" s="4">
        <v>1</v>
      </c>
      <c r="E212" s="4" t="s">
        <v>78</v>
      </c>
      <c r="F212" s="4" t="str">
        <f t="shared" si="19"/>
        <v>in</v>
      </c>
      <c r="G212" s="4">
        <f>IFERROR(INDEX('Date Key'!$I$2:$I$19, MATCH(B212,'Date Key'!$B$2:$B$19, 0)), "")</f>
        <v>4</v>
      </c>
      <c r="H212" s="4">
        <v>0</v>
      </c>
      <c r="I212" s="11">
        <v>0.32139577594123048</v>
      </c>
      <c r="J212" s="11">
        <v>9.0350646556875483E-2</v>
      </c>
      <c r="K212" s="11">
        <v>0.10193143897259581</v>
      </c>
      <c r="L212" s="11">
        <v>11.697890936728104</v>
      </c>
      <c r="M212" s="11">
        <v>82.289448209099703</v>
      </c>
      <c r="N212" s="11">
        <v>0.51367786147070171</v>
      </c>
      <c r="O212" s="11">
        <v>4.7699999999999996</v>
      </c>
      <c r="P212" s="11">
        <v>8.0399999999999991</v>
      </c>
      <c r="Q212" s="11">
        <v>133.92857142857144</v>
      </c>
      <c r="R212" s="11">
        <v>3.733333333333329</v>
      </c>
      <c r="S212" s="11">
        <v>1.5873015873015817E-3</v>
      </c>
      <c r="T212" s="4">
        <f t="shared" si="18"/>
        <v>0</v>
      </c>
      <c r="U212" s="4" t="str">
        <f>IFERROR(INDEX('Date Key'!$G$2:$G$19, MATCH(B212,'Date Key'!$B$2:$B$19, 0)), "")</f>
        <v>No</v>
      </c>
      <c r="V212" s="4" t="str">
        <f>IFERROR(INDEX('Date Key'!$D$2:$D$19, MATCH(B212,'Date Key'!$B$2:$B$19, 0)), "")</f>
        <v>Upper</v>
      </c>
      <c r="W212" s="4" t="str">
        <f>IFERROR(INDEX('Date Key'!$H$2:$H$19, MATCH(B212,'Date Key'!$B$2:$B$19, 0)), "")</f>
        <v>No</v>
      </c>
      <c r="X212" s="4">
        <f t="shared" si="20"/>
        <v>0.54500000000000004</v>
      </c>
      <c r="Y212" s="4">
        <f t="shared" si="21"/>
        <v>1</v>
      </c>
    </row>
    <row r="213" spans="1:25" x14ac:dyDescent="0.35">
      <c r="A213" s="4">
        <v>11</v>
      </c>
      <c r="B213" s="41">
        <v>45259</v>
      </c>
      <c r="C213" s="4" t="s">
        <v>7</v>
      </c>
      <c r="D213" s="4">
        <v>2</v>
      </c>
      <c r="E213" s="4" t="s">
        <v>219</v>
      </c>
      <c r="F213" s="4" t="str">
        <f t="shared" si="19"/>
        <v>in</v>
      </c>
      <c r="G213" s="4">
        <f>IFERROR(INDEX('Date Key'!$I$2:$I$19, MATCH(B213,'Date Key'!$B$2:$B$19, 0)), "")</f>
        <v>4</v>
      </c>
      <c r="H213" s="4">
        <v>60</v>
      </c>
      <c r="I213" s="11">
        <v>0</v>
      </c>
      <c r="J213" s="11">
        <v>0.10038960728541721</v>
      </c>
      <c r="K213" s="11">
        <v>0.80695722519971702</v>
      </c>
      <c r="L213" s="11">
        <v>7.2684780543416307</v>
      </c>
      <c r="M213" s="11">
        <v>89.840271055179088</v>
      </c>
      <c r="N213" s="11">
        <v>0.90734683248513426</v>
      </c>
      <c r="O213" s="11">
        <v>8.31</v>
      </c>
      <c r="P213" s="11">
        <v>8.14</v>
      </c>
      <c r="Q213" s="11">
        <v>113.63636363636364</v>
      </c>
      <c r="R213" s="11">
        <v>18.733333333333341</v>
      </c>
      <c r="S213" s="11">
        <v>1.192063492063492</v>
      </c>
      <c r="T213" s="4">
        <f t="shared" si="18"/>
        <v>0</v>
      </c>
      <c r="U213" s="4" t="str">
        <f>IFERROR(INDEX('Date Key'!$G$2:$G$19, MATCH(B213,'Date Key'!$B$2:$B$19, 0)), "")</f>
        <v>No</v>
      </c>
      <c r="V213" s="4" t="str">
        <f>IFERROR(INDEX('Date Key'!$D$2:$D$19, MATCH(B213,'Date Key'!$B$2:$B$19, 0)), "")</f>
        <v>Upper</v>
      </c>
      <c r="W213" s="4" t="str">
        <f>IFERROR(INDEX('Date Key'!$H$2:$H$19, MATCH(B213,'Date Key'!$B$2:$B$19, 0)), "")</f>
        <v>No</v>
      </c>
      <c r="X213" s="4">
        <f t="shared" si="20"/>
        <v>0.54500000000000004</v>
      </c>
      <c r="Y213" s="4">
        <f t="shared" si="21"/>
        <v>1</v>
      </c>
    </row>
    <row r="214" spans="1:25" x14ac:dyDescent="0.35">
      <c r="A214" s="4">
        <v>11</v>
      </c>
      <c r="B214" s="41">
        <v>45259</v>
      </c>
      <c r="C214" s="4" t="s">
        <v>7</v>
      </c>
      <c r="D214" s="4">
        <v>3</v>
      </c>
      <c r="E214" s="4" t="s">
        <v>82</v>
      </c>
      <c r="F214" s="4" t="str">
        <f t="shared" si="19"/>
        <v>in</v>
      </c>
      <c r="G214" s="4">
        <f>IFERROR(INDEX('Date Key'!$I$2:$I$19, MATCH(B214,'Date Key'!$B$2:$B$19, 0)), "")</f>
        <v>4</v>
      </c>
      <c r="H214" s="4">
        <v>180</v>
      </c>
      <c r="I214" s="11">
        <v>2.2711968166513623</v>
      </c>
      <c r="J214" s="11">
        <v>0.10540908764968807</v>
      </c>
      <c r="K214" s="11">
        <v>1.2741429871574474</v>
      </c>
      <c r="L214" s="11">
        <v>8.4700741022230677</v>
      </c>
      <c r="M214" s="11">
        <v>98.39303000968053</v>
      </c>
      <c r="N214" s="11">
        <v>3.6507488914584982</v>
      </c>
      <c r="O214" s="11">
        <v>7.12</v>
      </c>
      <c r="P214" s="11">
        <v>8.1</v>
      </c>
      <c r="Q214" s="11">
        <v>113.63636363636364</v>
      </c>
      <c r="R214" s="11">
        <v>38.399999999999991</v>
      </c>
      <c r="S214" s="11">
        <v>2.0406593406593405</v>
      </c>
      <c r="T214" s="4">
        <f t="shared" si="18"/>
        <v>0</v>
      </c>
      <c r="U214" s="4" t="str">
        <f>IFERROR(INDEX('Date Key'!$G$2:$G$19, MATCH(B214,'Date Key'!$B$2:$B$19, 0)), "")</f>
        <v>No</v>
      </c>
      <c r="V214" s="4" t="str">
        <f>IFERROR(INDEX('Date Key'!$D$2:$D$19, MATCH(B214,'Date Key'!$B$2:$B$19, 0)), "")</f>
        <v>Upper</v>
      </c>
      <c r="W214" s="4" t="str">
        <f>IFERROR(INDEX('Date Key'!$H$2:$H$19, MATCH(B214,'Date Key'!$B$2:$B$19, 0)), "")</f>
        <v>No</v>
      </c>
      <c r="X214" s="4">
        <f t="shared" si="20"/>
        <v>0.54500000000000004</v>
      </c>
      <c r="Y214" s="4">
        <f t="shared" si="21"/>
        <v>1</v>
      </c>
    </row>
    <row r="215" spans="1:25" x14ac:dyDescent="0.35">
      <c r="A215" s="4">
        <v>11</v>
      </c>
      <c r="B215" s="41">
        <v>45259</v>
      </c>
      <c r="C215" s="4" t="s">
        <v>7</v>
      </c>
      <c r="D215" s="4">
        <v>4</v>
      </c>
      <c r="E215" s="4" t="s">
        <v>81</v>
      </c>
      <c r="F215" s="4" t="str">
        <f t="shared" si="19"/>
        <v>in</v>
      </c>
      <c r="G215" s="4">
        <f>IFERROR(INDEX('Date Key'!$I$2:$I$19, MATCH(B215,'Date Key'!$B$2:$B$19, 0)), "")</f>
        <v>4</v>
      </c>
      <c r="H215" s="4">
        <v>120</v>
      </c>
      <c r="I215" s="11">
        <v>0</v>
      </c>
      <c r="J215" s="11">
        <v>0.11042856801395894</v>
      </c>
      <c r="K215" s="11">
        <v>1.2104358377995752</v>
      </c>
      <c r="L215" s="11">
        <v>8.0577617328519864</v>
      </c>
      <c r="M215" s="11">
        <v>94.574056147144248</v>
      </c>
      <c r="N215" s="11">
        <v>1.3208644058135341</v>
      </c>
      <c r="O215" s="11">
        <v>8.0500000000000007</v>
      </c>
      <c r="P215" s="11">
        <v>8.1</v>
      </c>
      <c r="Q215" s="11">
        <v>123.8738738738739</v>
      </c>
      <c r="R215" s="11">
        <v>30.399999999999981</v>
      </c>
      <c r="S215" s="11">
        <v>2.0528693528693527</v>
      </c>
      <c r="T215" s="4">
        <f t="shared" si="18"/>
        <v>0</v>
      </c>
      <c r="U215" s="4" t="str">
        <f>IFERROR(INDEX('Date Key'!$G$2:$G$19, MATCH(B215,'Date Key'!$B$2:$B$19, 0)), "")</f>
        <v>No</v>
      </c>
      <c r="V215" s="4" t="str">
        <f>IFERROR(INDEX('Date Key'!$D$2:$D$19, MATCH(B215,'Date Key'!$B$2:$B$19, 0)), "")</f>
        <v>Upper</v>
      </c>
      <c r="W215" s="4" t="str">
        <f>IFERROR(INDEX('Date Key'!$H$2:$H$19, MATCH(B215,'Date Key'!$B$2:$B$19, 0)), "")</f>
        <v>No</v>
      </c>
      <c r="X215" s="4">
        <f t="shared" si="20"/>
        <v>0.54500000000000004</v>
      </c>
      <c r="Y215" s="4">
        <f t="shared" si="21"/>
        <v>1</v>
      </c>
    </row>
    <row r="216" spans="1:25" x14ac:dyDescent="0.35">
      <c r="A216" s="4">
        <v>11</v>
      </c>
      <c r="B216" s="41">
        <v>45259</v>
      </c>
      <c r="C216" s="4" t="s">
        <v>7</v>
      </c>
      <c r="D216" s="4">
        <v>5</v>
      </c>
      <c r="E216" s="4" t="s">
        <v>79</v>
      </c>
      <c r="F216" s="4" t="str">
        <f t="shared" si="19"/>
        <v>in</v>
      </c>
      <c r="G216" s="4">
        <f>IFERROR(INDEX('Date Key'!$I$2:$I$19, MATCH(B216,'Date Key'!$B$2:$B$19, 0)), "")</f>
        <v>4</v>
      </c>
      <c r="H216" s="4">
        <v>30</v>
      </c>
      <c r="I216" s="11">
        <v>0</v>
      </c>
      <c r="J216" s="11">
        <v>0.10038960728541721</v>
      </c>
      <c r="K216" s="11">
        <v>0.98109010011123476</v>
      </c>
      <c r="L216" s="11">
        <v>7.704351130533917</v>
      </c>
      <c r="M216" s="11">
        <v>95.764762826718297</v>
      </c>
      <c r="N216" s="11">
        <v>1.081479707396652</v>
      </c>
      <c r="O216" s="11">
        <v>6.4</v>
      </c>
      <c r="P216" s="11">
        <v>8.08</v>
      </c>
      <c r="Q216" s="11">
        <v>113.63636363636364</v>
      </c>
      <c r="R216" s="11">
        <v>15.400000000000006</v>
      </c>
      <c r="S216" s="11">
        <v>0.91733821733821741</v>
      </c>
      <c r="T216" s="4">
        <f t="shared" si="18"/>
        <v>0</v>
      </c>
      <c r="U216" s="4" t="str">
        <f>IFERROR(INDEX('Date Key'!$G$2:$G$19, MATCH(B216,'Date Key'!$B$2:$B$19, 0)), "")</f>
        <v>No</v>
      </c>
      <c r="V216" s="4" t="str">
        <f>IFERROR(INDEX('Date Key'!$D$2:$D$19, MATCH(B216,'Date Key'!$B$2:$B$19, 0)), "")</f>
        <v>Upper</v>
      </c>
      <c r="W216" s="4" t="str">
        <f>IFERROR(INDEX('Date Key'!$H$2:$H$19, MATCH(B216,'Date Key'!$B$2:$B$19, 0)), "")</f>
        <v>No</v>
      </c>
      <c r="X216" s="4">
        <f t="shared" si="20"/>
        <v>0.54500000000000004</v>
      </c>
      <c r="Y216" s="4">
        <f t="shared" si="21"/>
        <v>1</v>
      </c>
    </row>
    <row r="217" spans="1:25" x14ac:dyDescent="0.35">
      <c r="A217" s="4">
        <v>11</v>
      </c>
      <c r="B217" s="41">
        <v>45259</v>
      </c>
      <c r="C217" s="4" t="s">
        <v>7</v>
      </c>
      <c r="D217" s="4">
        <v>6</v>
      </c>
      <c r="E217" s="4" t="s">
        <v>85</v>
      </c>
      <c r="F217" s="4" t="str">
        <f t="shared" si="19"/>
        <v>in</v>
      </c>
      <c r="G217" s="4">
        <f>IFERROR(INDEX('Date Key'!$I$2:$I$19, MATCH(B217,'Date Key'!$B$2:$B$19, 0)), "")</f>
        <v>4</v>
      </c>
      <c r="H217" s="4">
        <v>150</v>
      </c>
      <c r="I217" s="11">
        <v>0.32139577594123048</v>
      </c>
      <c r="J217" s="11">
        <v>0.11042856801395894</v>
      </c>
      <c r="K217" s="11">
        <v>1.2571544139953479</v>
      </c>
      <c r="L217" s="11">
        <v>8.4111723351700558</v>
      </c>
      <c r="M217" s="11">
        <v>98.654404646660197</v>
      </c>
      <c r="N217" s="11">
        <v>1.6889787579505373</v>
      </c>
      <c r="O217" s="11">
        <v>6.7</v>
      </c>
      <c r="P217" s="11">
        <v>8.09</v>
      </c>
      <c r="Q217" s="11">
        <v>113.63636363636364</v>
      </c>
      <c r="R217" s="11">
        <v>33.73333333333332</v>
      </c>
      <c r="S217" s="11">
        <v>1.8880341880341878</v>
      </c>
      <c r="T217" s="4">
        <f t="shared" si="18"/>
        <v>0</v>
      </c>
      <c r="U217" s="4" t="str">
        <f>IFERROR(INDEX('Date Key'!$G$2:$G$19, MATCH(B217,'Date Key'!$B$2:$B$19, 0)), "")</f>
        <v>No</v>
      </c>
      <c r="V217" s="4" t="str">
        <f>IFERROR(INDEX('Date Key'!$D$2:$D$19, MATCH(B217,'Date Key'!$B$2:$B$19, 0)), "")</f>
        <v>Upper</v>
      </c>
      <c r="W217" s="4" t="str">
        <f>IFERROR(INDEX('Date Key'!$H$2:$H$19, MATCH(B217,'Date Key'!$B$2:$B$19, 0)), "")</f>
        <v>No</v>
      </c>
      <c r="X217" s="4">
        <f t="shared" si="20"/>
        <v>0.54500000000000004</v>
      </c>
      <c r="Y217" s="4">
        <f t="shared" si="21"/>
        <v>1</v>
      </c>
    </row>
    <row r="218" spans="1:25" x14ac:dyDescent="0.35">
      <c r="A218" s="4">
        <v>11</v>
      </c>
      <c r="B218" s="41">
        <v>45259</v>
      </c>
      <c r="C218" s="4" t="s">
        <v>7</v>
      </c>
      <c r="D218" s="4">
        <v>7</v>
      </c>
      <c r="E218" s="4" t="s">
        <v>77</v>
      </c>
      <c r="F218" s="4" t="str">
        <f t="shared" si="19"/>
        <v>in</v>
      </c>
      <c r="G218" s="4">
        <f>IFERROR(INDEX('Date Key'!$I$2:$I$19, MATCH(B218,'Date Key'!$B$2:$B$19, 0)), "")</f>
        <v>4</v>
      </c>
      <c r="H218" s="4">
        <v>90</v>
      </c>
      <c r="I218" s="11">
        <v>0.59993878175696358</v>
      </c>
      <c r="J218" s="11">
        <v>0.11042856801395894</v>
      </c>
      <c r="K218" s="11">
        <v>1.09151582566488</v>
      </c>
      <c r="L218" s="11">
        <v>8.364050921527646</v>
      </c>
      <c r="M218" s="11">
        <v>96.519845111326248</v>
      </c>
      <c r="N218" s="11">
        <v>1.8018831754358025</v>
      </c>
      <c r="O218" s="11">
        <v>8.14</v>
      </c>
      <c r="P218" s="11">
        <v>8.1300000000000008</v>
      </c>
      <c r="Q218" s="11">
        <v>123.8738738738739</v>
      </c>
      <c r="R218" s="11">
        <v>27.733333333333313</v>
      </c>
      <c r="S218" s="11">
        <v>1.4240537240537239</v>
      </c>
      <c r="T218" s="4">
        <f t="shared" si="18"/>
        <v>0</v>
      </c>
      <c r="U218" s="4" t="str">
        <f>IFERROR(INDEX('Date Key'!$G$2:$G$19, MATCH(B218,'Date Key'!$B$2:$B$19, 0)), "")</f>
        <v>No</v>
      </c>
      <c r="V218" s="4" t="str">
        <f>IFERROR(INDEX('Date Key'!$D$2:$D$19, MATCH(B218,'Date Key'!$B$2:$B$19, 0)), "")</f>
        <v>Upper</v>
      </c>
      <c r="W218" s="4" t="str">
        <f>IFERROR(INDEX('Date Key'!$H$2:$H$19, MATCH(B218,'Date Key'!$B$2:$B$19, 0)), "")</f>
        <v>No</v>
      </c>
      <c r="X218" s="4">
        <f t="shared" si="20"/>
        <v>0.54500000000000004</v>
      </c>
      <c r="Y218" s="4">
        <f t="shared" si="21"/>
        <v>1</v>
      </c>
    </row>
    <row r="219" spans="1:25" x14ac:dyDescent="0.35">
      <c r="A219" s="4">
        <v>11</v>
      </c>
      <c r="B219" s="41">
        <v>45259</v>
      </c>
      <c r="C219" s="4" t="s">
        <v>7</v>
      </c>
      <c r="D219" s="4">
        <v>8</v>
      </c>
      <c r="E219" s="4" t="s">
        <v>84</v>
      </c>
      <c r="F219" s="4" t="str">
        <f t="shared" si="19"/>
        <v>tank 1</v>
      </c>
      <c r="G219" s="4">
        <f>IFERROR(INDEX('Date Key'!$I$2:$I$19, MATCH(B219,'Date Key'!$B$2:$B$19, 0)), "")</f>
        <v>4</v>
      </c>
      <c r="H219" s="4">
        <v>180</v>
      </c>
      <c r="I219" s="11">
        <v>0</v>
      </c>
      <c r="J219" s="11">
        <v>0.21081817529937613</v>
      </c>
      <c r="K219" s="11">
        <v>0.49266862170087983</v>
      </c>
      <c r="L219" s="11">
        <v>7.8692760782823488</v>
      </c>
      <c r="M219" s="11">
        <v>99.249757986447236</v>
      </c>
      <c r="N219" s="11">
        <v>0.70348679700025596</v>
      </c>
      <c r="O219" s="11">
        <v>0.93</v>
      </c>
      <c r="P219" s="11">
        <v>7.58</v>
      </c>
      <c r="Q219" s="11">
        <v>113.63636363636364</v>
      </c>
      <c r="R219" s="11">
        <v>30.066666666666649</v>
      </c>
      <c r="S219" s="11">
        <v>1.192063492063492</v>
      </c>
      <c r="T219" s="4">
        <f t="shared" si="18"/>
        <v>1</v>
      </c>
      <c r="U219" s="4" t="str">
        <f>IFERROR(INDEX('Date Key'!$G$2:$G$19, MATCH(B219,'Date Key'!$B$2:$B$19, 0)), "")</f>
        <v>No</v>
      </c>
      <c r="V219" s="4" t="str">
        <f>IFERROR(INDEX('Date Key'!$D$2:$D$19, MATCH(B219,'Date Key'!$B$2:$B$19, 0)), "")</f>
        <v>Upper</v>
      </c>
      <c r="W219" s="4" t="str">
        <f>IFERROR(INDEX('Date Key'!$H$2:$H$19, MATCH(B219,'Date Key'!$B$2:$B$19, 0)), "")</f>
        <v>No</v>
      </c>
      <c r="X219" s="4">
        <f t="shared" si="20"/>
        <v>0.54500000000000004</v>
      </c>
      <c r="Y219" s="4">
        <f t="shared" si="21"/>
        <v>1</v>
      </c>
    </row>
    <row r="220" spans="1:25" x14ac:dyDescent="0.35">
      <c r="A220" s="4">
        <v>11</v>
      </c>
      <c r="B220" s="41">
        <v>45259</v>
      </c>
      <c r="C220" s="4" t="s">
        <v>7</v>
      </c>
      <c r="D220" s="4">
        <v>9</v>
      </c>
      <c r="E220" s="4" t="s">
        <v>90</v>
      </c>
      <c r="F220" s="4" t="str">
        <f t="shared" si="19"/>
        <v>tank 1</v>
      </c>
      <c r="G220" s="4">
        <f>IFERROR(INDEX('Date Key'!$I$2:$I$19, MATCH(B220,'Date Key'!$B$2:$B$19, 0)), "")</f>
        <v>4</v>
      </c>
      <c r="H220" s="4">
        <v>30</v>
      </c>
      <c r="I220" s="11">
        <v>0.29996939087848179</v>
      </c>
      <c r="J220" s="11">
        <v>0.10038960728541721</v>
      </c>
      <c r="K220" s="11">
        <v>3.822428961472342E-2</v>
      </c>
      <c r="L220" s="11">
        <v>7.3391601748052455</v>
      </c>
      <c r="M220" s="11">
        <v>102.60406582768636</v>
      </c>
      <c r="N220" s="11">
        <v>0.43858328777862238</v>
      </c>
      <c r="O220" s="11">
        <v>0.86</v>
      </c>
      <c r="P220" s="11">
        <v>7.16</v>
      </c>
      <c r="Q220" s="11">
        <v>133.92857142857144</v>
      </c>
      <c r="R220" s="11">
        <v>15.066666666666672</v>
      </c>
      <c r="S220" s="11">
        <v>0.35567765567765564</v>
      </c>
      <c r="T220" s="4">
        <f t="shared" si="18"/>
        <v>1</v>
      </c>
      <c r="U220" s="4" t="str">
        <f>IFERROR(INDEX('Date Key'!$G$2:$G$19, MATCH(B220,'Date Key'!$B$2:$B$19, 0)), "")</f>
        <v>No</v>
      </c>
      <c r="V220" s="4" t="str">
        <f>IFERROR(INDEX('Date Key'!$D$2:$D$19, MATCH(B220,'Date Key'!$B$2:$B$19, 0)), "")</f>
        <v>Upper</v>
      </c>
      <c r="W220" s="4" t="str">
        <f>IFERROR(INDEX('Date Key'!$H$2:$H$19, MATCH(B220,'Date Key'!$B$2:$B$19, 0)), "")</f>
        <v>No</v>
      </c>
      <c r="X220" s="4">
        <f t="shared" si="20"/>
        <v>0.54500000000000004</v>
      </c>
      <c r="Y220" s="4">
        <f t="shared" si="21"/>
        <v>1</v>
      </c>
    </row>
    <row r="221" spans="1:25" x14ac:dyDescent="0.35">
      <c r="A221" s="4">
        <v>11</v>
      </c>
      <c r="B221" s="41">
        <v>45259</v>
      </c>
      <c r="C221" s="4" t="s">
        <v>7</v>
      </c>
      <c r="D221" s="4">
        <v>10</v>
      </c>
      <c r="E221" s="4" t="s">
        <v>86</v>
      </c>
      <c r="F221" s="4" t="str">
        <f t="shared" si="19"/>
        <v>tank 1</v>
      </c>
      <c r="G221" s="4">
        <f>IFERROR(INDEX('Date Key'!$I$2:$I$19, MATCH(B221,'Date Key'!$B$2:$B$19, 0)), "")</f>
        <v>4</v>
      </c>
      <c r="H221" s="4">
        <v>120</v>
      </c>
      <c r="I221" s="11">
        <v>0.14998469543924089</v>
      </c>
      <c r="J221" s="11">
        <v>0.10540908764968807</v>
      </c>
      <c r="K221" s="11">
        <v>0.15714430174941849</v>
      </c>
      <c r="L221" s="11">
        <v>7.1271138134144021</v>
      </c>
      <c r="M221" s="11">
        <v>94.980638915779281</v>
      </c>
      <c r="N221" s="11">
        <v>0.41253808483834742</v>
      </c>
      <c r="O221" s="11">
        <v>1.3</v>
      </c>
      <c r="P221" s="11">
        <v>7.33</v>
      </c>
      <c r="Q221" s="11">
        <v>123.8738738738739</v>
      </c>
      <c r="R221" s="11">
        <v>18.733333333333341</v>
      </c>
      <c r="S221" s="11">
        <v>0.75250305250305249</v>
      </c>
      <c r="T221" s="4">
        <f t="shared" si="18"/>
        <v>1</v>
      </c>
      <c r="U221" s="4" t="str">
        <f>IFERROR(INDEX('Date Key'!$G$2:$G$19, MATCH(B221,'Date Key'!$B$2:$B$19, 0)), "")</f>
        <v>No</v>
      </c>
      <c r="V221" s="4" t="str">
        <f>IFERROR(INDEX('Date Key'!$D$2:$D$19, MATCH(B221,'Date Key'!$B$2:$B$19, 0)), "")</f>
        <v>Upper</v>
      </c>
      <c r="W221" s="4" t="str">
        <f>IFERROR(INDEX('Date Key'!$H$2:$H$19, MATCH(B221,'Date Key'!$B$2:$B$19, 0)), "")</f>
        <v>No</v>
      </c>
      <c r="X221" s="4">
        <f t="shared" si="20"/>
        <v>0.54500000000000004</v>
      </c>
      <c r="Y221" s="4">
        <f t="shared" si="21"/>
        <v>1</v>
      </c>
    </row>
    <row r="222" spans="1:25" x14ac:dyDescent="0.35">
      <c r="A222" s="4">
        <v>11</v>
      </c>
      <c r="B222" s="41">
        <v>45259</v>
      </c>
      <c r="C222" s="4" t="s">
        <v>7</v>
      </c>
      <c r="D222" s="4">
        <v>11</v>
      </c>
      <c r="E222" s="4" t="s">
        <v>93</v>
      </c>
      <c r="F222" s="4" t="str">
        <f t="shared" si="19"/>
        <v>tank 1</v>
      </c>
      <c r="G222" s="4">
        <f>IFERROR(INDEX('Date Key'!$I$2:$I$19, MATCH(B222,'Date Key'!$B$2:$B$19, 0)), "")</f>
        <v>4</v>
      </c>
      <c r="H222" s="4">
        <v>150</v>
      </c>
      <c r="I222" s="11">
        <v>0.2785430058157331</v>
      </c>
      <c r="J222" s="11">
        <v>0.20077921457083442</v>
      </c>
      <c r="K222" s="11">
        <v>0.29305288704621302</v>
      </c>
      <c r="L222" s="11">
        <v>7.5394261827854843</v>
      </c>
      <c r="M222" s="11">
        <v>102.63310745401742</v>
      </c>
      <c r="N222" s="11">
        <v>0.77237510743278048</v>
      </c>
      <c r="O222" s="11">
        <v>0.72</v>
      </c>
      <c r="P222" s="11">
        <v>7.48</v>
      </c>
      <c r="Q222" s="11">
        <v>123.8738738738739</v>
      </c>
      <c r="R222" s="11">
        <v>22.733333333333309</v>
      </c>
      <c r="S222" s="11">
        <v>1.0089133089133089</v>
      </c>
      <c r="T222" s="4">
        <f t="shared" si="18"/>
        <v>1</v>
      </c>
      <c r="U222" s="4" t="str">
        <f>IFERROR(INDEX('Date Key'!$G$2:$G$19, MATCH(B222,'Date Key'!$B$2:$B$19, 0)), "")</f>
        <v>No</v>
      </c>
      <c r="V222" s="4" t="str">
        <f>IFERROR(INDEX('Date Key'!$D$2:$D$19, MATCH(B222,'Date Key'!$B$2:$B$19, 0)), "")</f>
        <v>Upper</v>
      </c>
      <c r="W222" s="4" t="str">
        <f>IFERROR(INDEX('Date Key'!$H$2:$H$19, MATCH(B222,'Date Key'!$B$2:$B$19, 0)), "")</f>
        <v>No</v>
      </c>
      <c r="X222" s="4">
        <f t="shared" si="20"/>
        <v>0.54500000000000004</v>
      </c>
      <c r="Y222" s="4">
        <f t="shared" si="21"/>
        <v>1</v>
      </c>
    </row>
    <row r="223" spans="1:25" x14ac:dyDescent="0.35">
      <c r="A223" s="4">
        <v>11</v>
      </c>
      <c r="B223" s="41">
        <v>45259</v>
      </c>
      <c r="C223" s="4" t="s">
        <v>7</v>
      </c>
      <c r="D223" s="4">
        <v>12</v>
      </c>
      <c r="E223" s="4" t="s">
        <v>89</v>
      </c>
      <c r="F223" s="4" t="str">
        <f t="shared" si="19"/>
        <v>tank 1</v>
      </c>
      <c r="G223" s="4">
        <f>IFERROR(INDEX('Date Key'!$I$2:$I$19, MATCH(B223,'Date Key'!$B$2:$B$19, 0)), "")</f>
        <v>4</v>
      </c>
      <c r="H223" s="4">
        <v>60</v>
      </c>
      <c r="I223" s="11">
        <v>0.25711662075298441</v>
      </c>
      <c r="J223" s="11">
        <v>9.5370126921146339E-2</v>
      </c>
      <c r="K223" s="11">
        <v>3.822428961472342E-2</v>
      </c>
      <c r="L223" s="11">
        <v>6.9268478054341633</v>
      </c>
      <c r="M223" s="11">
        <v>103.28654404646662</v>
      </c>
      <c r="N223" s="11">
        <v>0.39071103728885415</v>
      </c>
      <c r="O223" s="11">
        <v>0.91</v>
      </c>
      <c r="P223" s="11">
        <v>7.16</v>
      </c>
      <c r="Q223" s="11">
        <v>123.8738738738739</v>
      </c>
      <c r="R223" s="11">
        <v>9.4</v>
      </c>
      <c r="S223" s="11">
        <v>0.34346764346764347</v>
      </c>
      <c r="T223" s="4">
        <f t="shared" si="18"/>
        <v>1</v>
      </c>
      <c r="U223" s="4" t="str">
        <f>IFERROR(INDEX('Date Key'!$G$2:$G$19, MATCH(B223,'Date Key'!$B$2:$B$19, 0)), "")</f>
        <v>No</v>
      </c>
      <c r="V223" s="4" t="str">
        <f>IFERROR(INDEX('Date Key'!$D$2:$D$19, MATCH(B223,'Date Key'!$B$2:$B$19, 0)), "")</f>
        <v>Upper</v>
      </c>
      <c r="W223" s="4" t="str">
        <f>IFERROR(INDEX('Date Key'!$H$2:$H$19, MATCH(B223,'Date Key'!$B$2:$B$19, 0)), "")</f>
        <v>No</v>
      </c>
      <c r="X223" s="4">
        <f t="shared" si="20"/>
        <v>0.54500000000000004</v>
      </c>
      <c r="Y223" s="4">
        <f t="shared" si="21"/>
        <v>1</v>
      </c>
    </row>
    <row r="224" spans="1:25" x14ac:dyDescent="0.35">
      <c r="A224" s="4">
        <v>11</v>
      </c>
      <c r="B224" s="41">
        <v>45259</v>
      </c>
      <c r="C224" s="4" t="s">
        <v>7</v>
      </c>
      <c r="D224" s="4">
        <v>13</v>
      </c>
      <c r="E224" s="4" t="s">
        <v>94</v>
      </c>
      <c r="F224" s="4" t="str">
        <f t="shared" si="19"/>
        <v>tank 2</v>
      </c>
      <c r="G224" s="4">
        <f>IFERROR(INDEX('Date Key'!$I$2:$I$19, MATCH(B224,'Date Key'!$B$2:$B$19, 0)), "")</f>
        <v>4</v>
      </c>
      <c r="H224" s="4">
        <v>150</v>
      </c>
      <c r="I224" s="11">
        <v>0.64279155188246095</v>
      </c>
      <c r="J224" s="11">
        <v>8.031168582833377E-2</v>
      </c>
      <c r="K224" s="11">
        <v>0.7814743654565679</v>
      </c>
      <c r="L224" s="11">
        <v>6.9504085122553674</v>
      </c>
      <c r="M224" s="11">
        <v>94.719264278799599</v>
      </c>
      <c r="N224" s="11">
        <v>1.5045776031673626</v>
      </c>
      <c r="O224" s="11">
        <v>1.5</v>
      </c>
      <c r="P224" s="11">
        <v>7.46</v>
      </c>
      <c r="Q224" s="11">
        <v>113.63636363636364</v>
      </c>
      <c r="R224" s="11">
        <v>20.066666666666638</v>
      </c>
      <c r="S224" s="11">
        <v>0.90512820512820502</v>
      </c>
      <c r="T224" s="4">
        <f t="shared" si="18"/>
        <v>2</v>
      </c>
      <c r="U224" s="4" t="str">
        <f>IFERROR(INDEX('Date Key'!$G$2:$G$19, MATCH(B224,'Date Key'!$B$2:$B$19, 0)), "")</f>
        <v>No</v>
      </c>
      <c r="V224" s="4" t="str">
        <f>IFERROR(INDEX('Date Key'!$D$2:$D$19, MATCH(B224,'Date Key'!$B$2:$B$19, 0)), "")</f>
        <v>Upper</v>
      </c>
      <c r="W224" s="4" t="str">
        <f>IFERROR(INDEX('Date Key'!$H$2:$H$19, MATCH(B224,'Date Key'!$B$2:$B$19, 0)), "")</f>
        <v>No</v>
      </c>
      <c r="X224" s="4">
        <f t="shared" si="20"/>
        <v>0.54500000000000004</v>
      </c>
      <c r="Y224" s="4">
        <f t="shared" si="21"/>
        <v>1</v>
      </c>
    </row>
    <row r="225" spans="1:25" x14ac:dyDescent="0.35">
      <c r="A225" s="4">
        <v>11</v>
      </c>
      <c r="B225" s="41">
        <v>45259</v>
      </c>
      <c r="C225" s="4" t="s">
        <v>7</v>
      </c>
      <c r="D225" s="4">
        <v>14</v>
      </c>
      <c r="E225" s="4" t="s">
        <v>80</v>
      </c>
      <c r="F225" s="4" t="str">
        <f t="shared" si="19"/>
        <v>tank 1</v>
      </c>
      <c r="G225" s="4">
        <f>IFERROR(INDEX('Date Key'!$I$2:$I$19, MATCH(B225,'Date Key'!$B$2:$B$19, 0)), "")</f>
        <v>4</v>
      </c>
      <c r="H225" s="4">
        <v>90</v>
      </c>
      <c r="I225" s="11">
        <v>0.14998469543924089</v>
      </c>
      <c r="J225" s="11">
        <v>9.0350646556875483E-2</v>
      </c>
      <c r="K225" s="11">
        <v>0.17413287491151785</v>
      </c>
      <c r="L225" s="11">
        <v>6.4438533155994699</v>
      </c>
      <c r="M225" s="11">
        <v>88.41723136495645</v>
      </c>
      <c r="N225" s="11">
        <v>0.41446821690763425</v>
      </c>
      <c r="O225" s="11">
        <v>0.99</v>
      </c>
      <c r="P225" s="11">
        <v>7.3</v>
      </c>
      <c r="Q225" s="11">
        <v>123.8738738738739</v>
      </c>
      <c r="R225" s="11">
        <v>11.400000000000002</v>
      </c>
      <c r="S225" s="11">
        <v>0.55103785103785108</v>
      </c>
      <c r="T225" s="4">
        <f t="shared" si="18"/>
        <v>1</v>
      </c>
      <c r="U225" s="4" t="str">
        <f>IFERROR(INDEX('Date Key'!$G$2:$G$19, MATCH(B225,'Date Key'!$B$2:$B$19, 0)), "")</f>
        <v>No</v>
      </c>
      <c r="V225" s="4" t="str">
        <f>IFERROR(INDEX('Date Key'!$D$2:$D$19, MATCH(B225,'Date Key'!$B$2:$B$19, 0)), "")</f>
        <v>Upper</v>
      </c>
      <c r="W225" s="4" t="str">
        <f>IFERROR(INDEX('Date Key'!$H$2:$H$19, MATCH(B225,'Date Key'!$B$2:$B$19, 0)), "")</f>
        <v>No</v>
      </c>
      <c r="X225" s="4">
        <f t="shared" si="20"/>
        <v>0.54500000000000004</v>
      </c>
      <c r="Y225" s="4">
        <f t="shared" si="21"/>
        <v>1</v>
      </c>
    </row>
    <row r="226" spans="1:25" x14ac:dyDescent="0.35">
      <c r="A226" s="4">
        <v>11</v>
      </c>
      <c r="B226" s="41">
        <v>45259</v>
      </c>
      <c r="C226" s="4" t="s">
        <v>7</v>
      </c>
      <c r="D226" s="4">
        <v>15</v>
      </c>
      <c r="E226" s="4" t="s">
        <v>83</v>
      </c>
      <c r="F226" s="4" t="str">
        <f t="shared" si="19"/>
        <v>tank 1</v>
      </c>
      <c r="G226" s="4">
        <f>IFERROR(INDEX('Date Key'!$I$2:$I$19, MATCH(B226,'Date Key'!$B$2:$B$19, 0)), "")</f>
        <v>4</v>
      </c>
      <c r="H226" s="4">
        <v>0</v>
      </c>
      <c r="I226" s="11">
        <v>0.14998469543924089</v>
      </c>
      <c r="J226" s="11">
        <v>0.10540908764968807</v>
      </c>
      <c r="K226" s="11">
        <v>3.3977146324198612E-2</v>
      </c>
      <c r="L226" s="11">
        <v>6.6087782633479017</v>
      </c>
      <c r="M226" s="11">
        <v>98.654404646660197</v>
      </c>
      <c r="N226" s="11">
        <v>0.28937092941312759</v>
      </c>
      <c r="O226" s="11">
        <v>0.96</v>
      </c>
      <c r="P226" s="11">
        <v>7.22</v>
      </c>
      <c r="Q226" s="11">
        <v>123.8738738738739</v>
      </c>
      <c r="R226" s="11">
        <v>14.733333333333338</v>
      </c>
      <c r="S226" s="11">
        <v>0.36788766788766791</v>
      </c>
      <c r="T226" s="4">
        <f t="shared" si="18"/>
        <v>1</v>
      </c>
      <c r="U226" s="4" t="str">
        <f>IFERROR(INDEX('Date Key'!$G$2:$G$19, MATCH(B226,'Date Key'!$B$2:$B$19, 0)), "")</f>
        <v>No</v>
      </c>
      <c r="V226" s="4" t="str">
        <f>IFERROR(INDEX('Date Key'!$D$2:$D$19, MATCH(B226,'Date Key'!$B$2:$B$19, 0)), "")</f>
        <v>Upper</v>
      </c>
      <c r="W226" s="4" t="str">
        <f>IFERROR(INDEX('Date Key'!$H$2:$H$19, MATCH(B226,'Date Key'!$B$2:$B$19, 0)), "")</f>
        <v>No</v>
      </c>
      <c r="X226" s="4">
        <f t="shared" si="20"/>
        <v>0.54500000000000004</v>
      </c>
      <c r="Y226" s="4">
        <f t="shared" si="21"/>
        <v>1</v>
      </c>
    </row>
    <row r="227" spans="1:25" x14ac:dyDescent="0.35">
      <c r="A227" s="4">
        <v>11</v>
      </c>
      <c r="B227" s="41">
        <v>45259</v>
      </c>
      <c r="C227" s="4" t="s">
        <v>7</v>
      </c>
      <c r="D227" s="4">
        <v>16</v>
      </c>
      <c r="E227" s="4" t="s">
        <v>88</v>
      </c>
      <c r="F227" s="4" t="str">
        <f t="shared" si="19"/>
        <v>tank 2</v>
      </c>
      <c r="G227" s="4">
        <f>IFERROR(INDEX('Date Key'!$I$2:$I$19, MATCH(B227,'Date Key'!$B$2:$B$19, 0)), "")</f>
        <v>4</v>
      </c>
      <c r="H227" s="4">
        <v>90</v>
      </c>
      <c r="I227" s="11">
        <v>0.68564432200795844</v>
      </c>
      <c r="J227" s="11">
        <v>9.0350646556875483E-2</v>
      </c>
      <c r="K227" s="11">
        <v>0.41622004247143296</v>
      </c>
      <c r="L227" s="11">
        <v>6.5263157894736858</v>
      </c>
      <c r="M227" s="11">
        <v>86.602129719264298</v>
      </c>
      <c r="N227" s="11">
        <v>1.192215011036267</v>
      </c>
      <c r="O227" s="11">
        <v>0.9</v>
      </c>
      <c r="P227" s="11">
        <v>7.35</v>
      </c>
      <c r="Q227" s="11">
        <v>113.63636363636364</v>
      </c>
      <c r="R227" s="11">
        <v>19.400000000000009</v>
      </c>
      <c r="S227" s="11">
        <v>0.7952380952380953</v>
      </c>
      <c r="T227" s="4">
        <f t="shared" si="18"/>
        <v>2</v>
      </c>
      <c r="U227" s="4" t="str">
        <f>IFERROR(INDEX('Date Key'!$G$2:$G$19, MATCH(B227,'Date Key'!$B$2:$B$19, 0)), "")</f>
        <v>No</v>
      </c>
      <c r="V227" s="4" t="str">
        <f>IFERROR(INDEX('Date Key'!$D$2:$D$19, MATCH(B227,'Date Key'!$B$2:$B$19, 0)), "")</f>
        <v>Upper</v>
      </c>
      <c r="W227" s="4" t="str">
        <f>IFERROR(INDEX('Date Key'!$H$2:$H$19, MATCH(B227,'Date Key'!$B$2:$B$19, 0)), "")</f>
        <v>No</v>
      </c>
      <c r="X227" s="4">
        <f t="shared" si="20"/>
        <v>0.54500000000000004</v>
      </c>
      <c r="Y227" s="4">
        <f t="shared" si="21"/>
        <v>1</v>
      </c>
    </row>
    <row r="228" spans="1:25" x14ac:dyDescent="0.35">
      <c r="A228" s="4">
        <v>11</v>
      </c>
      <c r="B228" s="41">
        <v>45259</v>
      </c>
      <c r="C228" s="4" t="s">
        <v>7</v>
      </c>
      <c r="D228" s="4">
        <v>17</v>
      </c>
      <c r="E228" s="4" t="s">
        <v>95</v>
      </c>
      <c r="F228" s="4" t="str">
        <f t="shared" si="19"/>
        <v>tank 2</v>
      </c>
      <c r="G228" s="4">
        <f>IFERROR(INDEX('Date Key'!$I$2:$I$19, MATCH(B228,'Date Key'!$B$2:$B$19, 0)), "")</f>
        <v>4</v>
      </c>
      <c r="H228" s="4">
        <v>120</v>
      </c>
      <c r="I228" s="11">
        <v>0</v>
      </c>
      <c r="J228" s="11">
        <v>0.10540908764968807</v>
      </c>
      <c r="K228" s="11">
        <v>0.60309434725452515</v>
      </c>
      <c r="L228" s="11">
        <v>6.5263157894736858</v>
      </c>
      <c r="M228" s="11">
        <v>87.023233301064849</v>
      </c>
      <c r="N228" s="11">
        <v>0.70850343490421319</v>
      </c>
      <c r="O228" s="11">
        <v>1.1299999999999999</v>
      </c>
      <c r="P228" s="11">
        <v>7.39</v>
      </c>
      <c r="Q228" s="11">
        <v>113.63636363636364</v>
      </c>
      <c r="R228" s="11">
        <v>17.733333333333341</v>
      </c>
      <c r="S228" s="11">
        <v>0.72808302808302816</v>
      </c>
      <c r="T228" s="4">
        <f t="shared" si="18"/>
        <v>2</v>
      </c>
      <c r="U228" s="4" t="str">
        <f>IFERROR(INDEX('Date Key'!$G$2:$G$19, MATCH(B228,'Date Key'!$B$2:$B$19, 0)), "")</f>
        <v>No</v>
      </c>
      <c r="V228" s="4" t="str">
        <f>IFERROR(INDEX('Date Key'!$D$2:$D$19, MATCH(B228,'Date Key'!$B$2:$B$19, 0)), "")</f>
        <v>Upper</v>
      </c>
      <c r="W228" s="4" t="str">
        <f>IFERROR(INDEX('Date Key'!$H$2:$H$19, MATCH(B228,'Date Key'!$B$2:$B$19, 0)), "")</f>
        <v>No</v>
      </c>
      <c r="X228" s="4">
        <f t="shared" si="20"/>
        <v>0.54500000000000004</v>
      </c>
      <c r="Y228" s="4">
        <f t="shared" si="21"/>
        <v>1</v>
      </c>
    </row>
    <row r="229" spans="1:25" x14ac:dyDescent="0.35">
      <c r="A229" s="4">
        <v>11</v>
      </c>
      <c r="B229" s="41">
        <v>45259</v>
      </c>
      <c r="C229" s="4" t="s">
        <v>7</v>
      </c>
      <c r="D229" s="4">
        <v>18</v>
      </c>
      <c r="E229" s="4" t="s">
        <v>87</v>
      </c>
      <c r="F229" s="4" t="str">
        <f t="shared" si="19"/>
        <v>tank 2</v>
      </c>
      <c r="G229" s="4">
        <f>IFERROR(INDEX('Date Key'!$I$2:$I$19, MATCH(B229,'Date Key'!$B$2:$B$19, 0)), "")</f>
        <v>4</v>
      </c>
      <c r="H229" s="4">
        <v>180</v>
      </c>
      <c r="I229" s="11">
        <v>0.29996939087848179</v>
      </c>
      <c r="J229" s="11">
        <v>9.5370126921146339E-2</v>
      </c>
      <c r="K229" s="11">
        <v>0.95136009707756086</v>
      </c>
      <c r="L229" s="11">
        <v>7.4687440623218695</v>
      </c>
      <c r="M229" s="11">
        <v>97.071636011616647</v>
      </c>
      <c r="N229" s="11">
        <v>1.346699614877189</v>
      </c>
      <c r="O229" s="11">
        <v>1.83</v>
      </c>
      <c r="P229" s="11">
        <v>7.52</v>
      </c>
      <c r="Q229" s="11">
        <v>103.21100917431194</v>
      </c>
      <c r="R229" s="11">
        <v>25.733333333333313</v>
      </c>
      <c r="S229" s="11">
        <v>1.0211233211233213</v>
      </c>
      <c r="T229" s="4">
        <f t="shared" si="18"/>
        <v>2</v>
      </c>
      <c r="U229" s="4" t="str">
        <f>IFERROR(INDEX('Date Key'!$G$2:$G$19, MATCH(B229,'Date Key'!$B$2:$B$19, 0)), "")</f>
        <v>No</v>
      </c>
      <c r="V229" s="4" t="str">
        <f>IFERROR(INDEX('Date Key'!$D$2:$D$19, MATCH(B229,'Date Key'!$B$2:$B$19, 0)), "")</f>
        <v>Upper</v>
      </c>
      <c r="W229" s="4" t="str">
        <f>IFERROR(INDEX('Date Key'!$H$2:$H$19, MATCH(B229,'Date Key'!$B$2:$B$19, 0)), "")</f>
        <v>No</v>
      </c>
      <c r="X229" s="4">
        <f t="shared" si="20"/>
        <v>0.54500000000000004</v>
      </c>
      <c r="Y229" s="4">
        <f t="shared" si="21"/>
        <v>1</v>
      </c>
    </row>
    <row r="230" spans="1:25" x14ac:dyDescent="0.35">
      <c r="A230" s="4">
        <v>11</v>
      </c>
      <c r="B230" s="41">
        <v>45259</v>
      </c>
      <c r="C230" s="4" t="s">
        <v>7</v>
      </c>
      <c r="D230" s="4">
        <v>19</v>
      </c>
      <c r="E230" s="4" t="s">
        <v>220</v>
      </c>
      <c r="F230" s="4" t="str">
        <f t="shared" si="19"/>
        <v>tank 2</v>
      </c>
      <c r="G230" s="4">
        <f>IFERROR(INDEX('Date Key'!$I$2:$I$19, MATCH(B230,'Date Key'!$B$2:$B$19, 0)), "")</f>
        <v>4</v>
      </c>
      <c r="H230" s="4">
        <v>30</v>
      </c>
      <c r="I230" s="11">
        <v>1.6284052647689009</v>
      </c>
      <c r="J230" s="11">
        <v>0.11042856801395894</v>
      </c>
      <c r="K230" s="11">
        <v>4.6718576195773083E-2</v>
      </c>
      <c r="L230" s="11">
        <v>7.716131483944519</v>
      </c>
      <c r="M230" s="11">
        <v>54.394966118102609</v>
      </c>
      <c r="N230" s="11">
        <v>1.785552408978633</v>
      </c>
      <c r="O230" s="11">
        <v>0.96</v>
      </c>
      <c r="P230" s="11">
        <v>7.24</v>
      </c>
      <c r="Q230" s="11">
        <v>163.04347826086959</v>
      </c>
      <c r="R230" s="11">
        <v>17.733333333333341</v>
      </c>
      <c r="S230" s="11">
        <v>1.1615384615384616</v>
      </c>
      <c r="T230" s="4">
        <f t="shared" si="18"/>
        <v>2</v>
      </c>
      <c r="U230" s="4" t="str">
        <f>IFERROR(INDEX('Date Key'!$G$2:$G$19, MATCH(B230,'Date Key'!$B$2:$B$19, 0)), "")</f>
        <v>No</v>
      </c>
      <c r="V230" s="4" t="str">
        <f>IFERROR(INDEX('Date Key'!$D$2:$D$19, MATCH(B230,'Date Key'!$B$2:$B$19, 0)), "")</f>
        <v>Upper</v>
      </c>
      <c r="W230" s="4" t="str">
        <f>IFERROR(INDEX('Date Key'!$H$2:$H$19, MATCH(B230,'Date Key'!$B$2:$B$19, 0)), "")</f>
        <v>No</v>
      </c>
      <c r="X230" s="4">
        <f t="shared" si="20"/>
        <v>0.54500000000000004</v>
      </c>
      <c r="Y230" s="4">
        <f t="shared" si="21"/>
        <v>1</v>
      </c>
    </row>
    <row r="231" spans="1:25" x14ac:dyDescent="0.35">
      <c r="A231" s="4">
        <v>11</v>
      </c>
      <c r="B231" s="41">
        <v>45259</v>
      </c>
      <c r="C231" s="4" t="s">
        <v>7</v>
      </c>
      <c r="D231" s="4">
        <v>20</v>
      </c>
      <c r="E231" s="4" t="s">
        <v>91</v>
      </c>
      <c r="F231" s="4" t="str">
        <f t="shared" si="19"/>
        <v>tank 2</v>
      </c>
      <c r="G231" s="4">
        <f>IFERROR(INDEX('Date Key'!$I$2:$I$19, MATCH(B231,'Date Key'!$B$2:$B$19, 0)), "")</f>
        <v>4</v>
      </c>
      <c r="H231" s="4">
        <v>60</v>
      </c>
      <c r="I231" s="11">
        <v>0.32139577594123048</v>
      </c>
      <c r="J231" s="11">
        <v>8.5331166192604641E-2</v>
      </c>
      <c r="K231" s="11">
        <v>0.1826271614925675</v>
      </c>
      <c r="L231" s="11">
        <v>11.144214326429793</v>
      </c>
      <c r="M231" s="11">
        <v>80.648596321393995</v>
      </c>
      <c r="N231" s="11">
        <v>0.58935410362640261</v>
      </c>
      <c r="O231" s="11">
        <v>0.98</v>
      </c>
      <c r="P231" s="11">
        <v>7.25</v>
      </c>
      <c r="Q231" s="11">
        <v>123.8738738738739</v>
      </c>
      <c r="R231" s="11">
        <v>10.066666666666668</v>
      </c>
      <c r="S231" s="11">
        <v>0.72808302808302816</v>
      </c>
      <c r="T231" s="4">
        <f t="shared" si="18"/>
        <v>2</v>
      </c>
      <c r="U231" s="4" t="str">
        <f>IFERROR(INDEX('Date Key'!$G$2:$G$19, MATCH(B231,'Date Key'!$B$2:$B$19, 0)), "")</f>
        <v>No</v>
      </c>
      <c r="V231" s="4" t="str">
        <f>IFERROR(INDEX('Date Key'!$D$2:$D$19, MATCH(B231,'Date Key'!$B$2:$B$19, 0)), "")</f>
        <v>Upper</v>
      </c>
      <c r="W231" s="4" t="str">
        <f>IFERROR(INDEX('Date Key'!$H$2:$H$19, MATCH(B231,'Date Key'!$B$2:$B$19, 0)), "")</f>
        <v>No</v>
      </c>
      <c r="X231" s="4">
        <f t="shared" si="20"/>
        <v>0.54500000000000004</v>
      </c>
      <c r="Y231" s="4">
        <f t="shared" si="21"/>
        <v>1</v>
      </c>
    </row>
    <row r="232" spans="1:25" s="27" customFormat="1" x14ac:dyDescent="0.35">
      <c r="A232" s="27">
        <v>11</v>
      </c>
      <c r="B232" s="42">
        <v>45259</v>
      </c>
      <c r="C232" s="27" t="s">
        <v>7</v>
      </c>
      <c r="D232" s="27">
        <v>21</v>
      </c>
      <c r="E232" s="27" t="s">
        <v>92</v>
      </c>
      <c r="F232" s="27" t="str">
        <f t="shared" si="19"/>
        <v>tank 2</v>
      </c>
      <c r="G232" s="27">
        <f>IFERROR(INDEX('Date Key'!$I$2:$I$19, MATCH(B232,'Date Key'!$B$2:$B$19, 0)), "")</f>
        <v>4</v>
      </c>
      <c r="H232" s="27">
        <v>0</v>
      </c>
      <c r="I232" s="28">
        <v>0.34282216100397922</v>
      </c>
      <c r="J232" s="28">
        <v>0.11042856801395894</v>
      </c>
      <c r="K232" s="28">
        <v>2.1235716452624124E-2</v>
      </c>
      <c r="L232" s="28">
        <v>35.129013870416124</v>
      </c>
      <c r="M232" s="28">
        <v>67.478218780251694</v>
      </c>
      <c r="N232" s="28">
        <v>0.47448644547056229</v>
      </c>
      <c r="O232" s="28">
        <v>0.97</v>
      </c>
      <c r="P232" s="28">
        <v>7.34</v>
      </c>
      <c r="Q232" s="28">
        <v>153.50877192982455</v>
      </c>
      <c r="R232" s="28">
        <v>17.400000000000009</v>
      </c>
      <c r="S232" s="28">
        <v>1.1737484737484738</v>
      </c>
      <c r="T232" s="27">
        <f t="shared" si="18"/>
        <v>2</v>
      </c>
      <c r="U232" s="27" t="str">
        <f>IFERROR(INDEX('Date Key'!$G$2:$G$19, MATCH(B232,'Date Key'!$B$2:$B$19, 0)), "")</f>
        <v>No</v>
      </c>
      <c r="V232" s="27" t="str">
        <f>IFERROR(INDEX('Date Key'!$D$2:$D$19, MATCH(B232,'Date Key'!$B$2:$B$19, 0)), "")</f>
        <v>Upper</v>
      </c>
      <c r="W232" s="27" t="str">
        <f>IFERROR(INDEX('Date Key'!$H$2:$H$19, MATCH(B232,'Date Key'!$B$2:$B$19, 0)), "")</f>
        <v>No</v>
      </c>
      <c r="X232" s="27">
        <f t="shared" si="20"/>
        <v>0.54500000000000004</v>
      </c>
      <c r="Y232" s="27">
        <f t="shared" si="21"/>
        <v>1</v>
      </c>
    </row>
    <row r="233" spans="1:25" x14ac:dyDescent="0.35">
      <c r="A233" s="4">
        <v>12</v>
      </c>
      <c r="B233" s="41">
        <v>45266</v>
      </c>
      <c r="C233" s="4" t="s">
        <v>7</v>
      </c>
      <c r="D233" s="4">
        <v>1</v>
      </c>
      <c r="E233" s="4" t="s">
        <v>221</v>
      </c>
      <c r="F233" s="4" t="str">
        <f t="shared" si="19"/>
        <v>in</v>
      </c>
      <c r="G233" s="4">
        <f>IFERROR(INDEX('Date Key'!$I$2:$I$19, MATCH(B233,'Date Key'!$B$2:$B$19, 0)), "")</f>
        <v>4</v>
      </c>
      <c r="H233" s="4">
        <v>0</v>
      </c>
      <c r="I233" s="11">
        <v>0.57851239669421495</v>
      </c>
      <c r="J233" s="11">
        <v>5.0305425799496949E-2</v>
      </c>
      <c r="K233" s="11">
        <v>1.8377938333163735</v>
      </c>
      <c r="L233" s="11">
        <v>1.4850536535513541</v>
      </c>
      <c r="M233" s="11">
        <v>126.50390624999999</v>
      </c>
      <c r="N233" s="11">
        <v>2.4666116558100852</v>
      </c>
      <c r="O233" s="11">
        <v>7.64</v>
      </c>
      <c r="P233" s="11">
        <v>8.0299999999999994</v>
      </c>
      <c r="Q233" s="11">
        <v>133.92857142857144</v>
      </c>
      <c r="R233" s="11">
        <v>29.066666666666649</v>
      </c>
      <c r="S233" s="11">
        <v>0.87606837606837595</v>
      </c>
      <c r="T233" s="4">
        <f t="shared" si="18"/>
        <v>0</v>
      </c>
      <c r="U233" s="4" t="str">
        <f>IFERROR(INDEX('Date Key'!$G$2:$G$19, MATCH(B233,'Date Key'!$B$2:$B$19, 0)), "")</f>
        <v>No</v>
      </c>
      <c r="V233" s="4" t="str">
        <f>IFERROR(INDEX('Date Key'!$D$2:$D$19, MATCH(B233,'Date Key'!$B$2:$B$19, 0)), "")</f>
        <v>Upper</v>
      </c>
      <c r="W233" s="4" t="str">
        <f>IFERROR(INDEX('Date Key'!$H$2:$H$19, MATCH(B233,'Date Key'!$B$2:$B$19, 0)), "")</f>
        <v>No</v>
      </c>
      <c r="X233" s="4">
        <f t="shared" si="20"/>
        <v>0.54500000000000004</v>
      </c>
      <c r="Y233" s="4">
        <f t="shared" si="21"/>
        <v>1</v>
      </c>
    </row>
    <row r="234" spans="1:25" x14ac:dyDescent="0.35">
      <c r="A234" s="4">
        <v>12</v>
      </c>
      <c r="B234" s="41">
        <v>45266</v>
      </c>
      <c r="C234" s="4" t="s">
        <v>7</v>
      </c>
      <c r="D234" s="4">
        <v>2</v>
      </c>
      <c r="E234" s="4" t="s">
        <v>222</v>
      </c>
      <c r="F234" s="4" t="str">
        <f t="shared" si="19"/>
        <v>in</v>
      </c>
      <c r="G234" s="4">
        <f>IFERROR(INDEX('Date Key'!$I$2:$I$19, MATCH(B234,'Date Key'!$B$2:$B$19, 0)), "")</f>
        <v>4</v>
      </c>
      <c r="H234" s="4">
        <v>30</v>
      </c>
      <c r="I234" s="11">
        <v>1.1998775635139272</v>
      </c>
      <c r="J234" s="11">
        <v>6.5397053539346037E-2</v>
      </c>
      <c r="K234" s="11">
        <v>0.7821308639462704</v>
      </c>
      <c r="L234" s="11">
        <v>1.3662493612672457</v>
      </c>
      <c r="M234" s="11">
        <v>96.005859374999986</v>
      </c>
      <c r="N234" s="11">
        <v>2.0474054809995437</v>
      </c>
      <c r="O234" s="11">
        <v>7.25</v>
      </c>
      <c r="P234" s="11">
        <v>8.0399999999999991</v>
      </c>
      <c r="Q234" s="11">
        <v>133.92857142857144</v>
      </c>
      <c r="R234" s="11">
        <v>22.066666666666642</v>
      </c>
      <c r="S234" s="11">
        <v>0.91269841269841268</v>
      </c>
      <c r="T234" s="4">
        <f t="shared" si="18"/>
        <v>0</v>
      </c>
      <c r="U234" s="4" t="str">
        <f>IFERROR(INDEX('Date Key'!$G$2:$G$19, MATCH(B234,'Date Key'!$B$2:$B$19, 0)), "")</f>
        <v>No</v>
      </c>
      <c r="V234" s="4" t="str">
        <f>IFERROR(INDEX('Date Key'!$D$2:$D$19, MATCH(B234,'Date Key'!$B$2:$B$19, 0)), "")</f>
        <v>Upper</v>
      </c>
      <c r="W234" s="4" t="str">
        <f>IFERROR(INDEX('Date Key'!$H$2:$H$19, MATCH(B234,'Date Key'!$B$2:$B$19, 0)), "")</f>
        <v>No</v>
      </c>
      <c r="X234" s="4">
        <f t="shared" si="20"/>
        <v>0.54500000000000004</v>
      </c>
      <c r="Y234" s="4">
        <f t="shared" si="21"/>
        <v>1</v>
      </c>
    </row>
    <row r="235" spans="1:25" x14ac:dyDescent="0.35">
      <c r="A235" s="4">
        <v>12</v>
      </c>
      <c r="B235" s="41">
        <v>45266</v>
      </c>
      <c r="C235" s="4" t="s">
        <v>7</v>
      </c>
      <c r="D235" s="4">
        <v>3</v>
      </c>
      <c r="E235" s="4" t="s">
        <v>223</v>
      </c>
      <c r="F235" s="4" t="str">
        <f t="shared" si="19"/>
        <v>in</v>
      </c>
      <c r="G235" s="4">
        <f>IFERROR(INDEX('Date Key'!$I$2:$I$19, MATCH(B235,'Date Key'!$B$2:$B$19, 0)), "")</f>
        <v>4</v>
      </c>
      <c r="H235" s="4">
        <v>90</v>
      </c>
      <c r="I235" s="11">
        <v>0.44995408631772271</v>
      </c>
      <c r="J235" s="11">
        <v>7.0427596119295735E-2</v>
      </c>
      <c r="K235" s="11">
        <v>1.0086496387503816</v>
      </c>
      <c r="L235" s="11">
        <v>2.0671946857434853</v>
      </c>
      <c r="M235" s="11">
        <v>110.52246093749999</v>
      </c>
      <c r="N235" s="11">
        <v>1.5290313211874</v>
      </c>
      <c r="O235" s="11">
        <v>6.3</v>
      </c>
      <c r="P235" s="11">
        <v>7.8</v>
      </c>
      <c r="Q235" s="11">
        <v>113.63636363636364</v>
      </c>
      <c r="R235" s="11">
        <v>32.066666666666649</v>
      </c>
      <c r="S235" s="11">
        <v>1.3583638583638584</v>
      </c>
      <c r="T235" s="4">
        <f t="shared" si="18"/>
        <v>0</v>
      </c>
      <c r="U235" s="4" t="str">
        <f>IFERROR(INDEX('Date Key'!$G$2:$G$19, MATCH(B235,'Date Key'!$B$2:$B$19, 0)), "")</f>
        <v>No</v>
      </c>
      <c r="V235" s="4" t="str">
        <f>IFERROR(INDEX('Date Key'!$D$2:$D$19, MATCH(B235,'Date Key'!$B$2:$B$19, 0)), "")</f>
        <v>Upper</v>
      </c>
      <c r="W235" s="4" t="str">
        <f>IFERROR(INDEX('Date Key'!$H$2:$H$19, MATCH(B235,'Date Key'!$B$2:$B$19, 0)), "")</f>
        <v>No</v>
      </c>
      <c r="X235" s="4">
        <f t="shared" si="20"/>
        <v>0.54500000000000004</v>
      </c>
      <c r="Y235" s="4">
        <f t="shared" si="21"/>
        <v>1</v>
      </c>
    </row>
    <row r="236" spans="1:25" x14ac:dyDescent="0.35">
      <c r="A236" s="4">
        <v>12</v>
      </c>
      <c r="B236" s="41">
        <v>45266</v>
      </c>
      <c r="C236" s="4" t="s">
        <v>7</v>
      </c>
      <c r="D236" s="4">
        <v>4</v>
      </c>
      <c r="E236" s="4" t="s">
        <v>224</v>
      </c>
      <c r="F236" s="4" t="str">
        <f t="shared" si="19"/>
        <v>in</v>
      </c>
      <c r="G236" s="4">
        <f>IFERROR(INDEX('Date Key'!$I$2:$I$19, MATCH(B236,'Date Key'!$B$2:$B$19, 0)), "")</f>
        <v>4</v>
      </c>
      <c r="H236" s="4">
        <v>180</v>
      </c>
      <c r="I236" s="11">
        <v>0.25711662075298441</v>
      </c>
      <c r="J236" s="11">
        <v>6.5397053539346037E-2</v>
      </c>
      <c r="K236" s="11">
        <v>1.1625114480512875</v>
      </c>
      <c r="L236" s="11">
        <v>2.5542922841083291</v>
      </c>
      <c r="M236" s="11">
        <v>112.7197265625</v>
      </c>
      <c r="N236" s="11">
        <v>1.4850251223436179</v>
      </c>
      <c r="O236" s="11">
        <v>6.12</v>
      </c>
      <c r="P236" s="11">
        <v>7.93</v>
      </c>
      <c r="Q236" s="11">
        <v>123.8738738738739</v>
      </c>
      <c r="R236" s="11">
        <v>48.733333333333334</v>
      </c>
      <c r="S236" s="11">
        <v>1.9993894993894994</v>
      </c>
      <c r="T236" s="4">
        <f t="shared" si="18"/>
        <v>0</v>
      </c>
      <c r="U236" s="4" t="str">
        <f>IFERROR(INDEX('Date Key'!$G$2:$G$19, MATCH(B236,'Date Key'!$B$2:$B$19, 0)), "")</f>
        <v>No</v>
      </c>
      <c r="V236" s="4" t="str">
        <f>IFERROR(INDEX('Date Key'!$D$2:$D$19, MATCH(B236,'Date Key'!$B$2:$B$19, 0)), "")</f>
        <v>Upper</v>
      </c>
      <c r="W236" s="4" t="str">
        <f>IFERROR(INDEX('Date Key'!$H$2:$H$19, MATCH(B236,'Date Key'!$B$2:$B$19, 0)), "")</f>
        <v>No</v>
      </c>
      <c r="X236" s="4">
        <f t="shared" si="20"/>
        <v>0.54500000000000004</v>
      </c>
      <c r="Y236" s="4">
        <f t="shared" si="21"/>
        <v>1</v>
      </c>
    </row>
    <row r="237" spans="1:25" x14ac:dyDescent="0.35">
      <c r="A237" s="4">
        <v>12</v>
      </c>
      <c r="B237" s="41">
        <v>45266</v>
      </c>
      <c r="C237" s="4" t="s">
        <v>7</v>
      </c>
      <c r="D237" s="4">
        <v>5</v>
      </c>
      <c r="E237" s="4" t="s">
        <v>225</v>
      </c>
      <c r="F237" s="4" t="str">
        <f t="shared" si="19"/>
        <v>in</v>
      </c>
      <c r="G237" s="4">
        <f>IFERROR(INDEX('Date Key'!$I$2:$I$19, MATCH(B237,'Date Key'!$B$2:$B$19, 0)), "")</f>
        <v>4</v>
      </c>
      <c r="H237" s="4">
        <v>60</v>
      </c>
      <c r="I237" s="11">
        <v>0.64279155188246095</v>
      </c>
      <c r="J237" s="11">
        <v>6.5397053539346037E-2</v>
      </c>
      <c r="K237" s="11">
        <v>0.82487025541874415</v>
      </c>
      <c r="L237" s="11">
        <v>1.7939448134900355</v>
      </c>
      <c r="M237" s="11">
        <v>103.28613281249999</v>
      </c>
      <c r="N237" s="11">
        <v>1.5330588608405511</v>
      </c>
      <c r="O237" s="11">
        <v>6.2</v>
      </c>
      <c r="P237" s="11">
        <v>8.0500000000000007</v>
      </c>
      <c r="Q237" s="11">
        <v>123.8738738738739</v>
      </c>
      <c r="R237" s="11">
        <v>25.733333333333313</v>
      </c>
      <c r="S237" s="11">
        <v>1.0714285714285716</v>
      </c>
      <c r="T237" s="4">
        <f t="shared" si="18"/>
        <v>0</v>
      </c>
      <c r="U237" s="4" t="str">
        <f>IFERROR(INDEX('Date Key'!$G$2:$G$19, MATCH(B237,'Date Key'!$B$2:$B$19, 0)), "")</f>
        <v>No</v>
      </c>
      <c r="V237" s="4" t="str">
        <f>IFERROR(INDEX('Date Key'!$D$2:$D$19, MATCH(B237,'Date Key'!$B$2:$B$19, 0)), "")</f>
        <v>Upper</v>
      </c>
      <c r="W237" s="4" t="str">
        <f>IFERROR(INDEX('Date Key'!$H$2:$H$19, MATCH(B237,'Date Key'!$B$2:$B$19, 0)), "")</f>
        <v>No</v>
      </c>
      <c r="X237" s="4">
        <f t="shared" si="20"/>
        <v>0.54500000000000004</v>
      </c>
      <c r="Y237" s="4">
        <f t="shared" si="21"/>
        <v>1</v>
      </c>
    </row>
    <row r="238" spans="1:25" x14ac:dyDescent="0.35">
      <c r="A238" s="4">
        <v>12</v>
      </c>
      <c r="B238" s="41">
        <v>45266</v>
      </c>
      <c r="C238" s="4" t="s">
        <v>7</v>
      </c>
      <c r="D238" s="4">
        <v>6</v>
      </c>
      <c r="E238" s="4" t="s">
        <v>226</v>
      </c>
      <c r="F238" s="4" t="str">
        <f t="shared" si="19"/>
        <v>in</v>
      </c>
      <c r="G238" s="4">
        <f>IFERROR(INDEX('Date Key'!$I$2:$I$19, MATCH(B238,'Date Key'!$B$2:$B$19, 0)), "")</f>
        <v>4</v>
      </c>
      <c r="H238" s="4">
        <v>150</v>
      </c>
      <c r="I238" s="11">
        <v>0</v>
      </c>
      <c r="J238" s="11">
        <v>6.5397053539346037E-2</v>
      </c>
      <c r="K238" s="11">
        <v>0.99582782130863956</v>
      </c>
      <c r="L238" s="11">
        <v>2.42360756259581</v>
      </c>
      <c r="M238" s="11">
        <v>103.59375</v>
      </c>
      <c r="N238" s="11">
        <v>1.0612248748479856</v>
      </c>
      <c r="O238" s="11">
        <v>6.8</v>
      </c>
      <c r="P238" s="11">
        <v>7.94</v>
      </c>
      <c r="Q238" s="11">
        <v>113.63636363636364</v>
      </c>
      <c r="R238" s="11">
        <v>41.733333333333327</v>
      </c>
      <c r="S238" s="11">
        <v>1.7612942612942613</v>
      </c>
      <c r="T238" s="4">
        <f t="shared" si="18"/>
        <v>0</v>
      </c>
      <c r="U238" s="4" t="str">
        <f>IFERROR(INDEX('Date Key'!$G$2:$G$19, MATCH(B238,'Date Key'!$B$2:$B$19, 0)), "")</f>
        <v>No</v>
      </c>
      <c r="V238" s="4" t="str">
        <f>IFERROR(INDEX('Date Key'!$D$2:$D$19, MATCH(B238,'Date Key'!$B$2:$B$19, 0)), "")</f>
        <v>Upper</v>
      </c>
      <c r="W238" s="4" t="str">
        <f>IFERROR(INDEX('Date Key'!$H$2:$H$19, MATCH(B238,'Date Key'!$B$2:$B$19, 0)), "")</f>
        <v>No</v>
      </c>
      <c r="X238" s="4">
        <f t="shared" si="20"/>
        <v>0.54500000000000004</v>
      </c>
      <c r="Y238" s="4">
        <f t="shared" si="21"/>
        <v>1</v>
      </c>
    </row>
    <row r="239" spans="1:25" x14ac:dyDescent="0.35">
      <c r="A239" s="4">
        <v>12</v>
      </c>
      <c r="B239" s="41">
        <v>45266</v>
      </c>
      <c r="C239" s="4" t="s">
        <v>7</v>
      </c>
      <c r="D239" s="4">
        <v>7</v>
      </c>
      <c r="E239" s="4" t="s">
        <v>227</v>
      </c>
      <c r="F239" s="4" t="str">
        <f t="shared" si="19"/>
        <v>in</v>
      </c>
      <c r="G239" s="4">
        <f>IFERROR(INDEX('Date Key'!$I$2:$I$19, MATCH(B239,'Date Key'!$B$2:$B$19, 0)), "")</f>
        <v>4</v>
      </c>
      <c r="H239" s="4">
        <v>120</v>
      </c>
      <c r="I239" s="11">
        <v>0.21426385062748698</v>
      </c>
      <c r="J239" s="11">
        <v>6.5397053539346037E-2</v>
      </c>
      <c r="K239" s="11">
        <v>0.86333570774397084</v>
      </c>
      <c r="L239" s="11">
        <v>2.0434338272866635</v>
      </c>
      <c r="M239" s="11">
        <v>90.5712890625</v>
      </c>
      <c r="N239" s="11">
        <v>1.1429966119108039</v>
      </c>
      <c r="O239" s="11">
        <v>6.23</v>
      </c>
      <c r="P239" s="11">
        <v>8.01</v>
      </c>
      <c r="Q239" s="11">
        <v>123.8738738738739</v>
      </c>
      <c r="R239" s="11">
        <v>38.73333333333332</v>
      </c>
      <c r="S239" s="11">
        <v>1.6514041514041511</v>
      </c>
      <c r="T239" s="4">
        <f t="shared" si="18"/>
        <v>0</v>
      </c>
      <c r="U239" s="4" t="str">
        <f>IFERROR(INDEX('Date Key'!$G$2:$G$19, MATCH(B239,'Date Key'!$B$2:$B$19, 0)), "")</f>
        <v>No</v>
      </c>
      <c r="V239" s="4" t="str">
        <f>IFERROR(INDEX('Date Key'!$D$2:$D$19, MATCH(B239,'Date Key'!$B$2:$B$19, 0)), "")</f>
        <v>Upper</v>
      </c>
      <c r="W239" s="4" t="str">
        <f>IFERROR(INDEX('Date Key'!$H$2:$H$19, MATCH(B239,'Date Key'!$B$2:$B$19, 0)), "")</f>
        <v>No</v>
      </c>
      <c r="X239" s="4">
        <f t="shared" si="20"/>
        <v>0.54500000000000004</v>
      </c>
      <c r="Y239" s="4">
        <f t="shared" si="21"/>
        <v>1</v>
      </c>
    </row>
    <row r="240" spans="1:25" x14ac:dyDescent="0.35">
      <c r="A240" s="4">
        <v>12</v>
      </c>
      <c r="B240" s="41">
        <v>45266</v>
      </c>
      <c r="C240" s="4" t="s">
        <v>7</v>
      </c>
      <c r="D240" s="4">
        <v>8</v>
      </c>
      <c r="E240" s="4" t="s">
        <v>228</v>
      </c>
      <c r="F240" s="4" t="str">
        <f t="shared" si="19"/>
        <v>tank 1</v>
      </c>
      <c r="G240" s="4">
        <f>IFERROR(INDEX('Date Key'!$I$2:$I$19, MATCH(B240,'Date Key'!$B$2:$B$19, 0)), "")</f>
        <v>4</v>
      </c>
      <c r="H240" s="4">
        <v>150</v>
      </c>
      <c r="I240" s="11">
        <v>0.23569023569023567</v>
      </c>
      <c r="J240" s="11">
        <v>0.16600790513833993</v>
      </c>
      <c r="K240" s="11">
        <v>0.30772361860181124</v>
      </c>
      <c r="L240" s="11">
        <v>1.3187276443536025</v>
      </c>
      <c r="M240" s="11">
        <v>84.873046874999986</v>
      </c>
      <c r="N240" s="11">
        <v>0.70942175943038688</v>
      </c>
      <c r="O240" s="11">
        <v>1.64</v>
      </c>
      <c r="P240" s="11">
        <v>7.25</v>
      </c>
      <c r="Q240" s="11">
        <v>123.8738738738739</v>
      </c>
      <c r="R240" s="11">
        <v>26.399999999999977</v>
      </c>
      <c r="S240" s="11">
        <v>0.94932844932844929</v>
      </c>
      <c r="T240" s="4">
        <f t="shared" si="18"/>
        <v>1</v>
      </c>
      <c r="U240" s="4" t="str">
        <f>IFERROR(INDEX('Date Key'!$G$2:$G$19, MATCH(B240,'Date Key'!$B$2:$B$19, 0)), "")</f>
        <v>No</v>
      </c>
      <c r="V240" s="4" t="str">
        <f>IFERROR(INDEX('Date Key'!$D$2:$D$19, MATCH(B240,'Date Key'!$B$2:$B$19, 0)), "")</f>
        <v>Upper</v>
      </c>
      <c r="W240" s="4" t="str">
        <f>IFERROR(INDEX('Date Key'!$H$2:$H$19, MATCH(B240,'Date Key'!$B$2:$B$19, 0)), "")</f>
        <v>No</v>
      </c>
      <c r="X240" s="4">
        <f t="shared" si="20"/>
        <v>0.54500000000000004</v>
      </c>
      <c r="Y240" s="4">
        <f t="shared" si="21"/>
        <v>1</v>
      </c>
    </row>
    <row r="241" spans="1:25" x14ac:dyDescent="0.35">
      <c r="A241" s="4">
        <v>12</v>
      </c>
      <c r="B241" s="41">
        <v>45266</v>
      </c>
      <c r="C241" s="4" t="s">
        <v>7</v>
      </c>
      <c r="D241" s="4">
        <v>9</v>
      </c>
      <c r="E241" s="4" t="s">
        <v>229</v>
      </c>
      <c r="F241" s="4" t="str">
        <f t="shared" si="19"/>
        <v>tank 1</v>
      </c>
      <c r="G241" s="4">
        <f>IFERROR(INDEX('Date Key'!$I$2:$I$19, MATCH(B241,'Date Key'!$B$2:$B$19, 0)), "")</f>
        <v>4</v>
      </c>
      <c r="H241" s="4">
        <v>60</v>
      </c>
      <c r="I241" s="11">
        <v>4.2852770125497402E-2</v>
      </c>
      <c r="J241" s="11">
        <v>0.14588573481854117</v>
      </c>
      <c r="K241" s="11">
        <v>0.11112241782843187</v>
      </c>
      <c r="L241" s="11">
        <v>1.152401635155851</v>
      </c>
      <c r="M241" s="11">
        <v>94.599609375</v>
      </c>
      <c r="N241" s="11">
        <v>0.29986092277247045</v>
      </c>
      <c r="O241" s="11">
        <v>0.73</v>
      </c>
      <c r="P241" s="11">
        <v>7.08</v>
      </c>
      <c r="Q241" s="11">
        <v>133.92857142857144</v>
      </c>
      <c r="R241" s="11">
        <v>18.733333333333341</v>
      </c>
      <c r="S241" s="11">
        <v>0.74175824175824179</v>
      </c>
      <c r="T241" s="4">
        <f t="shared" si="18"/>
        <v>1</v>
      </c>
      <c r="U241" s="4" t="str">
        <f>IFERROR(INDEX('Date Key'!$G$2:$G$19, MATCH(B241,'Date Key'!$B$2:$B$19, 0)), "")</f>
        <v>No</v>
      </c>
      <c r="V241" s="4" t="str">
        <f>IFERROR(INDEX('Date Key'!$D$2:$D$19, MATCH(B241,'Date Key'!$B$2:$B$19, 0)), "")</f>
        <v>Upper</v>
      </c>
      <c r="W241" s="4" t="str">
        <f>IFERROR(INDEX('Date Key'!$H$2:$H$19, MATCH(B241,'Date Key'!$B$2:$B$19, 0)), "")</f>
        <v>No</v>
      </c>
      <c r="X241" s="4">
        <f t="shared" si="20"/>
        <v>0.54500000000000004</v>
      </c>
      <c r="Y241" s="4">
        <f t="shared" si="21"/>
        <v>1</v>
      </c>
    </row>
    <row r="242" spans="1:25" x14ac:dyDescent="0.35">
      <c r="A242" s="4">
        <v>12</v>
      </c>
      <c r="B242" s="41">
        <v>45266</v>
      </c>
      <c r="C242" s="4" t="s">
        <v>7</v>
      </c>
      <c r="D242" s="4">
        <v>10</v>
      </c>
      <c r="E242" s="4" t="s">
        <v>230</v>
      </c>
      <c r="F242" s="4" t="str">
        <f t="shared" si="19"/>
        <v>tank 1</v>
      </c>
      <c r="G242" s="4">
        <f>IFERROR(INDEX('Date Key'!$I$2:$I$19, MATCH(B242,'Date Key'!$B$2:$B$19, 0)), "")</f>
        <v>4</v>
      </c>
      <c r="H242" s="4">
        <v>0</v>
      </c>
      <c r="I242" s="11">
        <v>0.44995408631772271</v>
      </c>
      <c r="J242" s="11">
        <v>6.0366510959396345E-2</v>
      </c>
      <c r="K242" s="11">
        <v>1.709575658898952E-2</v>
      </c>
      <c r="L242" s="11">
        <v>1.0454777721001534</v>
      </c>
      <c r="M242" s="11">
        <v>88.7841796875</v>
      </c>
      <c r="N242" s="11">
        <v>0.52741635386610863</v>
      </c>
      <c r="O242" s="11">
        <v>1.1599999999999999</v>
      </c>
      <c r="P242" s="11">
        <v>7.04</v>
      </c>
      <c r="Q242" s="11">
        <v>133.92857142857144</v>
      </c>
      <c r="R242" s="11">
        <v>21.399999999999974</v>
      </c>
      <c r="S242" s="11">
        <v>0.70512820512820507</v>
      </c>
      <c r="T242" s="4">
        <f t="shared" si="18"/>
        <v>1</v>
      </c>
      <c r="U242" s="4" t="str">
        <f>IFERROR(INDEX('Date Key'!$G$2:$G$19, MATCH(B242,'Date Key'!$B$2:$B$19, 0)), "")</f>
        <v>No</v>
      </c>
      <c r="V242" s="4" t="str">
        <f>IFERROR(INDEX('Date Key'!$D$2:$D$19, MATCH(B242,'Date Key'!$B$2:$B$19, 0)), "")</f>
        <v>Upper</v>
      </c>
      <c r="W242" s="4" t="str">
        <f>IFERROR(INDEX('Date Key'!$H$2:$H$19, MATCH(B242,'Date Key'!$B$2:$B$19, 0)), "")</f>
        <v>No</v>
      </c>
      <c r="X242" s="4">
        <f t="shared" si="20"/>
        <v>0.54500000000000004</v>
      </c>
      <c r="Y242" s="4">
        <f t="shared" si="21"/>
        <v>1</v>
      </c>
    </row>
    <row r="243" spans="1:25" x14ac:dyDescent="0.35">
      <c r="A243" s="4">
        <v>12</v>
      </c>
      <c r="B243" s="41">
        <v>45266</v>
      </c>
      <c r="C243" s="4" t="s">
        <v>7</v>
      </c>
      <c r="D243" s="4">
        <v>11</v>
      </c>
      <c r="E243" s="4" t="s">
        <v>231</v>
      </c>
      <c r="F243" s="4" t="str">
        <f t="shared" si="19"/>
        <v>tank 1</v>
      </c>
      <c r="G243" s="4">
        <f>IFERROR(INDEX('Date Key'!$I$2:$I$19, MATCH(B243,'Date Key'!$B$2:$B$19, 0)), "")</f>
        <v>4</v>
      </c>
      <c r="H243" s="4">
        <v>30</v>
      </c>
      <c r="I243" s="11">
        <v>0</v>
      </c>
      <c r="J243" s="11">
        <v>6.5397053539346037E-2</v>
      </c>
      <c r="K243" s="11">
        <v>0</v>
      </c>
      <c r="L243" s="11">
        <v>0.98607562595809906</v>
      </c>
      <c r="M243" s="11">
        <v>87.612304687499986</v>
      </c>
      <c r="N243" s="11">
        <v>6.5397053539346037E-2</v>
      </c>
      <c r="O243" s="11">
        <v>1.06</v>
      </c>
      <c r="P243" s="11">
        <v>7.04</v>
      </c>
      <c r="Q243" s="11">
        <v>133.92857142857144</v>
      </c>
      <c r="R243" s="11">
        <v>19.400000000000009</v>
      </c>
      <c r="S243" s="11">
        <v>0.62576312576312576</v>
      </c>
      <c r="T243" s="4">
        <f t="shared" si="18"/>
        <v>1</v>
      </c>
      <c r="U243" s="4" t="str">
        <f>IFERROR(INDEX('Date Key'!$G$2:$G$19, MATCH(B243,'Date Key'!$B$2:$B$19, 0)), "")</f>
        <v>No</v>
      </c>
      <c r="V243" s="4" t="str">
        <f>IFERROR(INDEX('Date Key'!$D$2:$D$19, MATCH(B243,'Date Key'!$B$2:$B$19, 0)), "")</f>
        <v>Upper</v>
      </c>
      <c r="W243" s="4" t="str">
        <f>IFERROR(INDEX('Date Key'!$H$2:$H$19, MATCH(B243,'Date Key'!$B$2:$B$19, 0)), "")</f>
        <v>No</v>
      </c>
      <c r="X243" s="4">
        <f t="shared" si="20"/>
        <v>0.54500000000000004</v>
      </c>
      <c r="Y243" s="4">
        <f t="shared" si="21"/>
        <v>1</v>
      </c>
    </row>
    <row r="244" spans="1:25" x14ac:dyDescent="0.35">
      <c r="A244" s="4">
        <v>12</v>
      </c>
      <c r="B244" s="41">
        <v>45266</v>
      </c>
      <c r="C244" s="4" t="s">
        <v>7</v>
      </c>
      <c r="D244" s="4">
        <v>12</v>
      </c>
      <c r="E244" s="4" t="s">
        <v>232</v>
      </c>
      <c r="F244" s="4" t="str">
        <f t="shared" si="19"/>
        <v>tank 1</v>
      </c>
      <c r="G244" s="4">
        <f>IFERROR(INDEX('Date Key'!$I$2:$I$19, MATCH(B244,'Date Key'!$B$2:$B$19, 0)), "")</f>
        <v>4</v>
      </c>
      <c r="H244" s="4">
        <v>120</v>
      </c>
      <c r="I244" s="11">
        <v>0</v>
      </c>
      <c r="J244" s="11">
        <v>0.11570247933884299</v>
      </c>
      <c r="K244" s="11">
        <v>0.13676605271191616</v>
      </c>
      <c r="L244" s="11">
        <v>0.95043433827286672</v>
      </c>
      <c r="M244" s="11">
        <v>64.8046875</v>
      </c>
      <c r="N244" s="11">
        <v>0.25246853205075914</v>
      </c>
      <c r="O244" s="11">
        <v>0.93</v>
      </c>
      <c r="P244" s="11">
        <v>7.19</v>
      </c>
      <c r="Q244" s="11">
        <v>113.63636363636364</v>
      </c>
      <c r="R244" s="11">
        <v>20.399999999999974</v>
      </c>
      <c r="S244" s="11">
        <v>0.76617826617826612</v>
      </c>
      <c r="T244" s="4">
        <f t="shared" si="18"/>
        <v>1</v>
      </c>
      <c r="U244" s="4" t="str">
        <f>IFERROR(INDEX('Date Key'!$G$2:$G$19, MATCH(B244,'Date Key'!$B$2:$B$19, 0)), "")</f>
        <v>No</v>
      </c>
      <c r="V244" s="4" t="str">
        <f>IFERROR(INDEX('Date Key'!$D$2:$D$19, MATCH(B244,'Date Key'!$B$2:$B$19, 0)), "")</f>
        <v>Upper</v>
      </c>
      <c r="W244" s="4" t="str">
        <f>IFERROR(INDEX('Date Key'!$H$2:$H$19, MATCH(B244,'Date Key'!$B$2:$B$19, 0)), "")</f>
        <v>No</v>
      </c>
      <c r="X244" s="4">
        <f t="shared" si="20"/>
        <v>0.54500000000000004</v>
      </c>
      <c r="Y244" s="4">
        <f t="shared" si="21"/>
        <v>1</v>
      </c>
    </row>
    <row r="245" spans="1:25" x14ac:dyDescent="0.35">
      <c r="A245" s="4">
        <v>12</v>
      </c>
      <c r="B245" s="41">
        <v>45266</v>
      </c>
      <c r="C245" s="4" t="s">
        <v>7</v>
      </c>
      <c r="D245" s="4">
        <v>13</v>
      </c>
      <c r="E245" s="4" t="s">
        <v>233</v>
      </c>
      <c r="F245" s="4" t="str">
        <f t="shared" si="19"/>
        <v>tank 1</v>
      </c>
      <c r="G245" s="4">
        <f>IFERROR(INDEX('Date Key'!$I$2:$I$19, MATCH(B245,'Date Key'!$B$2:$B$19, 0)), "")</f>
        <v>4</v>
      </c>
      <c r="H245" s="4">
        <v>180</v>
      </c>
      <c r="I245" s="11">
        <v>0</v>
      </c>
      <c r="J245" s="11">
        <v>9.0549766439094487E-2</v>
      </c>
      <c r="K245" s="11">
        <v>0.17523150503714258</v>
      </c>
      <c r="L245" s="11">
        <v>0.97419519672968824</v>
      </c>
      <c r="M245" s="11">
        <v>52.998046874999993</v>
      </c>
      <c r="N245" s="11">
        <v>0.26578127147623709</v>
      </c>
      <c r="O245" s="11">
        <v>0.85</v>
      </c>
      <c r="P245" s="11">
        <v>7.25</v>
      </c>
      <c r="Q245" s="11">
        <v>113.63636363636364</v>
      </c>
      <c r="R245" s="11">
        <v>31.733333333333317</v>
      </c>
      <c r="S245" s="11">
        <v>1.1996336996336996</v>
      </c>
      <c r="T245" s="4">
        <f t="shared" si="18"/>
        <v>1</v>
      </c>
      <c r="U245" s="4" t="str">
        <f>IFERROR(INDEX('Date Key'!$G$2:$G$19, MATCH(B245,'Date Key'!$B$2:$B$19, 0)), "")</f>
        <v>No</v>
      </c>
      <c r="V245" s="4" t="str">
        <f>IFERROR(INDEX('Date Key'!$D$2:$D$19, MATCH(B245,'Date Key'!$B$2:$B$19, 0)), "")</f>
        <v>Upper</v>
      </c>
      <c r="W245" s="4" t="str">
        <f>IFERROR(INDEX('Date Key'!$H$2:$H$19, MATCH(B245,'Date Key'!$B$2:$B$19, 0)), "")</f>
        <v>No</v>
      </c>
      <c r="X245" s="4">
        <f t="shared" si="20"/>
        <v>0.54500000000000004</v>
      </c>
      <c r="Y245" s="4">
        <f t="shared" si="21"/>
        <v>1</v>
      </c>
    </row>
    <row r="246" spans="1:25" x14ac:dyDescent="0.35">
      <c r="A246" s="4">
        <v>12</v>
      </c>
      <c r="B246" s="41">
        <v>45266</v>
      </c>
      <c r="C246" s="4" t="s">
        <v>7</v>
      </c>
      <c r="D246" s="4">
        <v>14</v>
      </c>
      <c r="E246" s="4" t="s">
        <v>234</v>
      </c>
      <c r="F246" s="4" t="str">
        <f t="shared" si="19"/>
        <v>tank 1</v>
      </c>
      <c r="G246" s="4">
        <f>IFERROR(INDEX('Date Key'!$I$2:$I$19, MATCH(B246,'Date Key'!$B$2:$B$19, 0)), "")</f>
        <v>4</v>
      </c>
      <c r="H246" s="4">
        <v>90</v>
      </c>
      <c r="I246" s="11">
        <v>0.19283746556473827</v>
      </c>
      <c r="J246" s="11">
        <v>0.12073302191879269</v>
      </c>
      <c r="K246" s="11">
        <v>0.11967029612292664</v>
      </c>
      <c r="L246" s="11">
        <v>0.79598875830352589</v>
      </c>
      <c r="M246" s="11">
        <v>69.462890624999986</v>
      </c>
      <c r="N246" s="11">
        <v>0.43324078360645757</v>
      </c>
      <c r="O246" s="11">
        <v>1.1200000000000001</v>
      </c>
      <c r="P246" s="11">
        <v>7.08</v>
      </c>
      <c r="Q246" s="11">
        <v>133.92857142857144</v>
      </c>
      <c r="R246" s="11">
        <v>18.066666666666674</v>
      </c>
      <c r="S246" s="11">
        <v>0.6501831501831502</v>
      </c>
      <c r="T246" s="4">
        <f t="shared" si="18"/>
        <v>1</v>
      </c>
      <c r="U246" s="4" t="str">
        <f>IFERROR(INDEX('Date Key'!$G$2:$G$19, MATCH(B246,'Date Key'!$B$2:$B$19, 0)), "")</f>
        <v>No</v>
      </c>
      <c r="V246" s="4" t="str">
        <f>IFERROR(INDEX('Date Key'!$D$2:$D$19, MATCH(B246,'Date Key'!$B$2:$B$19, 0)), "")</f>
        <v>Upper</v>
      </c>
      <c r="W246" s="4" t="str">
        <f>IFERROR(INDEX('Date Key'!$H$2:$H$19, MATCH(B246,'Date Key'!$B$2:$B$19, 0)), "")</f>
        <v>No</v>
      </c>
      <c r="X246" s="4">
        <f t="shared" si="20"/>
        <v>0.54500000000000004</v>
      </c>
      <c r="Y246" s="4">
        <f t="shared" si="21"/>
        <v>1</v>
      </c>
    </row>
    <row r="247" spans="1:25" x14ac:dyDescent="0.35">
      <c r="A247" s="4">
        <v>12</v>
      </c>
      <c r="B247" s="41">
        <v>45266</v>
      </c>
      <c r="C247" s="4" t="s">
        <v>7</v>
      </c>
      <c r="D247" s="4">
        <v>15</v>
      </c>
      <c r="E247" s="4" t="s">
        <v>235</v>
      </c>
      <c r="F247" s="4" t="str">
        <f t="shared" si="19"/>
        <v>tank 2</v>
      </c>
      <c r="G247" s="4">
        <f>IFERROR(INDEX('Date Key'!$I$2:$I$19, MATCH(B247,'Date Key'!$B$2:$B$19, 0)), "")</f>
        <v>4</v>
      </c>
      <c r="H247" s="4">
        <v>30</v>
      </c>
      <c r="I247" s="11">
        <v>0.36424854606672796</v>
      </c>
      <c r="J247" s="11">
        <v>3.5213798059647868E-2</v>
      </c>
      <c r="K247" s="11">
        <v>0</v>
      </c>
      <c r="L247" s="11">
        <v>1.6870209504343381</v>
      </c>
      <c r="M247" s="11">
        <v>33.7646484375</v>
      </c>
      <c r="N247" s="11">
        <v>0.39946234412637582</v>
      </c>
      <c r="O247" s="11">
        <v>0.54</v>
      </c>
      <c r="P247" s="11">
        <v>7.02</v>
      </c>
      <c r="Q247" s="11">
        <v>172.41379310344831</v>
      </c>
      <c r="R247" s="11">
        <v>30.066666666666649</v>
      </c>
      <c r="S247" s="11">
        <v>2.872405372405372</v>
      </c>
      <c r="T247" s="4">
        <f t="shared" si="18"/>
        <v>2</v>
      </c>
      <c r="U247" s="4" t="str">
        <f>IFERROR(INDEX('Date Key'!$G$2:$G$19, MATCH(B247,'Date Key'!$B$2:$B$19, 0)), "")</f>
        <v>No</v>
      </c>
      <c r="V247" s="4" t="str">
        <f>IFERROR(INDEX('Date Key'!$D$2:$D$19, MATCH(B247,'Date Key'!$B$2:$B$19, 0)), "")</f>
        <v>Upper</v>
      </c>
      <c r="W247" s="4" t="str">
        <f>IFERROR(INDEX('Date Key'!$H$2:$H$19, MATCH(B247,'Date Key'!$B$2:$B$19, 0)), "")</f>
        <v>No</v>
      </c>
      <c r="X247" s="4">
        <f t="shared" si="20"/>
        <v>0.54500000000000004</v>
      </c>
      <c r="Y247" s="4">
        <f t="shared" si="21"/>
        <v>1</v>
      </c>
    </row>
    <row r="248" spans="1:25" x14ac:dyDescent="0.35">
      <c r="A248" s="4">
        <v>12</v>
      </c>
      <c r="B248" s="41">
        <v>45266</v>
      </c>
      <c r="C248" s="4" t="s">
        <v>7</v>
      </c>
      <c r="D248" s="4">
        <v>16</v>
      </c>
      <c r="E248" s="4" t="s">
        <v>236</v>
      </c>
      <c r="F248" s="4" t="str">
        <f t="shared" si="19"/>
        <v>tank 2</v>
      </c>
      <c r="G248" s="4">
        <f>IFERROR(INDEX('Date Key'!$I$2:$I$19, MATCH(B248,'Date Key'!$B$2:$B$19, 0)), "")</f>
        <v>4</v>
      </c>
      <c r="H248" s="4">
        <v>60</v>
      </c>
      <c r="I248" s="11">
        <v>0</v>
      </c>
      <c r="J248" s="11">
        <v>5.0305425799496949E-2</v>
      </c>
      <c r="K248" s="11">
        <v>9.8300600386689738E-2</v>
      </c>
      <c r="L248" s="11">
        <v>1.1999233520694945</v>
      </c>
      <c r="M248" s="11">
        <v>39.287109374999993</v>
      </c>
      <c r="N248" s="11">
        <v>0.14860602618618668</v>
      </c>
      <c r="O248" s="11">
        <v>0.67</v>
      </c>
      <c r="P248" s="11">
        <v>7.01</v>
      </c>
      <c r="Q248" s="11">
        <v>133.92857142857144</v>
      </c>
      <c r="R248" s="11">
        <v>19.733333333333341</v>
      </c>
      <c r="S248" s="11">
        <v>2.0299145299145298</v>
      </c>
      <c r="T248" s="4">
        <f t="shared" si="18"/>
        <v>2</v>
      </c>
      <c r="U248" s="4" t="str">
        <f>IFERROR(INDEX('Date Key'!$G$2:$G$19, MATCH(B248,'Date Key'!$B$2:$B$19, 0)), "")</f>
        <v>No</v>
      </c>
      <c r="V248" s="4" t="str">
        <f>IFERROR(INDEX('Date Key'!$D$2:$D$19, MATCH(B248,'Date Key'!$B$2:$B$19, 0)), "")</f>
        <v>Upper</v>
      </c>
      <c r="W248" s="4" t="str">
        <f>IFERROR(INDEX('Date Key'!$H$2:$H$19, MATCH(B248,'Date Key'!$B$2:$B$19, 0)), "")</f>
        <v>No</v>
      </c>
      <c r="X248" s="4">
        <f t="shared" si="20"/>
        <v>0.54500000000000004</v>
      </c>
      <c r="Y248" s="4">
        <f t="shared" si="21"/>
        <v>1</v>
      </c>
    </row>
    <row r="249" spans="1:25" x14ac:dyDescent="0.35">
      <c r="A249" s="4">
        <v>12</v>
      </c>
      <c r="B249" s="41">
        <v>45266</v>
      </c>
      <c r="C249" s="4" t="s">
        <v>7</v>
      </c>
      <c r="D249" s="4">
        <v>17</v>
      </c>
      <c r="E249" s="4" t="s">
        <v>237</v>
      </c>
      <c r="F249" s="4" t="str">
        <f t="shared" si="19"/>
        <v>tank 2</v>
      </c>
      <c r="G249" s="4">
        <f>IFERROR(INDEX('Date Key'!$I$2:$I$19, MATCH(B249,'Date Key'!$B$2:$B$19, 0)), "")</f>
        <v>4</v>
      </c>
      <c r="H249" s="4">
        <v>180</v>
      </c>
      <c r="I249" s="11">
        <v>0</v>
      </c>
      <c r="J249" s="11">
        <v>2.0122170319798779E-2</v>
      </c>
      <c r="K249" s="11">
        <v>0.2521624096875954</v>
      </c>
      <c r="L249" s="11">
        <v>0.84351047521716904</v>
      </c>
      <c r="M249" s="11">
        <v>41.103515624999993</v>
      </c>
      <c r="N249" s="11">
        <v>0.27228458000739419</v>
      </c>
      <c r="O249" s="11">
        <v>2.02</v>
      </c>
      <c r="P249" s="11">
        <v>7.35</v>
      </c>
      <c r="Q249" s="11">
        <v>113.63636363636364</v>
      </c>
      <c r="R249" s="11">
        <v>33.066666666666649</v>
      </c>
      <c r="S249" s="11">
        <v>1.2545787545787546</v>
      </c>
      <c r="T249" s="4">
        <f t="shared" si="18"/>
        <v>2</v>
      </c>
      <c r="U249" s="4" t="str">
        <f>IFERROR(INDEX('Date Key'!$G$2:$G$19, MATCH(B249,'Date Key'!$B$2:$B$19, 0)), "")</f>
        <v>No</v>
      </c>
      <c r="V249" s="4" t="str">
        <f>IFERROR(INDEX('Date Key'!$D$2:$D$19, MATCH(B249,'Date Key'!$B$2:$B$19, 0)), "")</f>
        <v>Upper</v>
      </c>
      <c r="W249" s="4" t="str">
        <f>IFERROR(INDEX('Date Key'!$H$2:$H$19, MATCH(B249,'Date Key'!$B$2:$B$19, 0)), "")</f>
        <v>No</v>
      </c>
      <c r="X249" s="4">
        <f t="shared" si="20"/>
        <v>0.54500000000000004</v>
      </c>
      <c r="Y249" s="4">
        <f t="shared" si="21"/>
        <v>1</v>
      </c>
    </row>
    <row r="250" spans="1:25" x14ac:dyDescent="0.35">
      <c r="A250" s="4">
        <v>12</v>
      </c>
      <c r="B250" s="41">
        <v>45266</v>
      </c>
      <c r="C250" s="4" t="s">
        <v>7</v>
      </c>
      <c r="D250" s="4">
        <v>18</v>
      </c>
      <c r="E250" s="4" t="s">
        <v>238</v>
      </c>
      <c r="F250" s="4" t="str">
        <f t="shared" si="19"/>
        <v>tank 2</v>
      </c>
      <c r="G250" s="4">
        <f>IFERROR(INDEX('Date Key'!$I$2:$I$19, MATCH(B250,'Date Key'!$B$2:$B$19, 0)), "")</f>
        <v>4</v>
      </c>
      <c r="H250" s="4">
        <v>90</v>
      </c>
      <c r="I250" s="11">
        <v>0</v>
      </c>
      <c r="J250" s="11">
        <v>2.5152712899748474E-2</v>
      </c>
      <c r="K250" s="11">
        <v>8.5478782944947596E-2</v>
      </c>
      <c r="L250" s="11">
        <v>0.57026060296372005</v>
      </c>
      <c r="M250" s="11">
        <v>27.158203125</v>
      </c>
      <c r="N250" s="11">
        <v>0.11063149584469607</v>
      </c>
      <c r="O250" s="11">
        <v>0.85</v>
      </c>
      <c r="P250" s="11">
        <v>7.12</v>
      </c>
      <c r="Q250" s="11">
        <v>123.8738738738739</v>
      </c>
      <c r="R250" s="11">
        <v>19.066666666666677</v>
      </c>
      <c r="S250" s="11">
        <v>1.3339438339438339</v>
      </c>
      <c r="T250" s="4">
        <f t="shared" si="18"/>
        <v>2</v>
      </c>
      <c r="U250" s="4" t="str">
        <f>IFERROR(INDEX('Date Key'!$G$2:$G$19, MATCH(B250,'Date Key'!$B$2:$B$19, 0)), "")</f>
        <v>No</v>
      </c>
      <c r="V250" s="4" t="str">
        <f>IFERROR(INDEX('Date Key'!$D$2:$D$19, MATCH(B250,'Date Key'!$B$2:$B$19, 0)), "")</f>
        <v>Upper</v>
      </c>
      <c r="W250" s="4" t="str">
        <f>IFERROR(INDEX('Date Key'!$H$2:$H$19, MATCH(B250,'Date Key'!$B$2:$B$19, 0)), "")</f>
        <v>No</v>
      </c>
      <c r="X250" s="4">
        <f t="shared" si="20"/>
        <v>0.54500000000000004</v>
      </c>
      <c r="Y250" s="4">
        <f t="shared" si="21"/>
        <v>1</v>
      </c>
    </row>
    <row r="251" spans="1:25" x14ac:dyDescent="0.35">
      <c r="A251" s="4">
        <v>12</v>
      </c>
      <c r="B251" s="41">
        <v>45266</v>
      </c>
      <c r="C251" s="4" t="s">
        <v>7</v>
      </c>
      <c r="D251" s="4">
        <v>19</v>
      </c>
      <c r="E251" s="4" t="s">
        <v>239</v>
      </c>
      <c r="F251" s="4" t="str">
        <f t="shared" si="19"/>
        <v>tank 2</v>
      </c>
      <c r="G251" s="4">
        <f>IFERROR(INDEX('Date Key'!$I$2:$I$19, MATCH(B251,'Date Key'!$B$2:$B$19, 0)), "")</f>
        <v>4</v>
      </c>
      <c r="H251" s="4">
        <v>0</v>
      </c>
      <c r="I251" s="11">
        <v>0.6642179369452097</v>
      </c>
      <c r="J251" s="11">
        <v>3.5213798059647868E-2</v>
      </c>
      <c r="K251" s="11">
        <v>0</v>
      </c>
      <c r="L251" s="11">
        <v>1.2236842105263157</v>
      </c>
      <c r="M251" s="11">
        <v>25.766601562499996</v>
      </c>
      <c r="N251" s="11">
        <v>0.69943173500485756</v>
      </c>
      <c r="O251" s="11">
        <v>1.2</v>
      </c>
      <c r="P251" s="11">
        <v>7.1</v>
      </c>
      <c r="Q251" s="11">
        <v>163.04347826086959</v>
      </c>
      <c r="R251" s="11">
        <v>22.733333333333309</v>
      </c>
      <c r="S251" s="11">
        <v>2.7991452991452994</v>
      </c>
      <c r="T251" s="4">
        <f t="shared" si="18"/>
        <v>2</v>
      </c>
      <c r="U251" s="4" t="str">
        <f>IFERROR(INDEX('Date Key'!$G$2:$G$19, MATCH(B251,'Date Key'!$B$2:$B$19, 0)), "")</f>
        <v>No</v>
      </c>
      <c r="V251" s="4" t="str">
        <f>IFERROR(INDEX('Date Key'!$D$2:$D$19, MATCH(B251,'Date Key'!$B$2:$B$19, 0)), "")</f>
        <v>Upper</v>
      </c>
      <c r="W251" s="4" t="str">
        <f>IFERROR(INDEX('Date Key'!$H$2:$H$19, MATCH(B251,'Date Key'!$B$2:$B$19, 0)), "")</f>
        <v>No</v>
      </c>
      <c r="X251" s="4">
        <f t="shared" si="20"/>
        <v>0.54500000000000004</v>
      </c>
      <c r="Y251" s="4">
        <f t="shared" si="21"/>
        <v>1</v>
      </c>
    </row>
    <row r="252" spans="1:25" x14ac:dyDescent="0.35">
      <c r="A252" s="4">
        <v>12</v>
      </c>
      <c r="B252" s="41">
        <v>45266</v>
      </c>
      <c r="C252" s="4" t="s">
        <v>7</v>
      </c>
      <c r="D252" s="4">
        <v>20</v>
      </c>
      <c r="E252" s="4" t="s">
        <v>240</v>
      </c>
      <c r="F252" s="4" t="str">
        <f t="shared" si="19"/>
        <v>tank 2</v>
      </c>
      <c r="G252" s="4">
        <f>IFERROR(INDEX('Date Key'!$I$2:$I$19, MATCH(B252,'Date Key'!$B$2:$B$19, 0)), "")</f>
        <v>4</v>
      </c>
      <c r="H252" s="4">
        <v>120</v>
      </c>
      <c r="I252" s="11">
        <v>0</v>
      </c>
      <c r="J252" s="11">
        <v>3.5213798059647868E-2</v>
      </c>
      <c r="K252" s="11">
        <v>0.26071028798209012</v>
      </c>
      <c r="L252" s="11">
        <v>0.87915176290240138</v>
      </c>
      <c r="M252" s="11">
        <v>48.911132812499993</v>
      </c>
      <c r="N252" s="11">
        <v>0.29592408604173798</v>
      </c>
      <c r="O252" s="11">
        <v>1.1000000000000001</v>
      </c>
      <c r="P252" s="11">
        <v>7.25</v>
      </c>
      <c r="Q252" s="11">
        <v>113.63636363636364</v>
      </c>
      <c r="R252" s="11">
        <v>23.399999999999977</v>
      </c>
      <c r="S252" s="11">
        <v>1.169108669108669</v>
      </c>
      <c r="T252" s="4">
        <f t="shared" si="18"/>
        <v>2</v>
      </c>
      <c r="U252" s="4" t="str">
        <f>IFERROR(INDEX('Date Key'!$G$2:$G$19, MATCH(B252,'Date Key'!$B$2:$B$19, 0)), "")</f>
        <v>No</v>
      </c>
      <c r="V252" s="4" t="str">
        <f>IFERROR(INDEX('Date Key'!$D$2:$D$19, MATCH(B252,'Date Key'!$B$2:$B$19, 0)), "")</f>
        <v>Upper</v>
      </c>
      <c r="W252" s="4" t="str">
        <f>IFERROR(INDEX('Date Key'!$H$2:$H$19, MATCH(B252,'Date Key'!$B$2:$B$19, 0)), "")</f>
        <v>No</v>
      </c>
      <c r="X252" s="4">
        <f t="shared" si="20"/>
        <v>0.54500000000000004</v>
      </c>
      <c r="Y252" s="4">
        <f t="shared" si="21"/>
        <v>1</v>
      </c>
    </row>
    <row r="253" spans="1:25" s="27" customFormat="1" x14ac:dyDescent="0.35">
      <c r="A253" s="27">
        <v>12</v>
      </c>
      <c r="B253" s="42">
        <v>45266</v>
      </c>
      <c r="C253" s="27" t="s">
        <v>7</v>
      </c>
      <c r="D253" s="27">
        <v>21</v>
      </c>
      <c r="E253" s="27" t="s">
        <v>241</v>
      </c>
      <c r="F253" s="27" t="str">
        <f t="shared" si="19"/>
        <v>tank 2</v>
      </c>
      <c r="G253" s="27">
        <f>IFERROR(INDEX('Date Key'!$I$2:$I$19, MATCH(B253,'Date Key'!$B$2:$B$19, 0)), "")</f>
        <v>4</v>
      </c>
      <c r="H253" s="27">
        <v>150</v>
      </c>
      <c r="I253" s="28">
        <v>0</v>
      </c>
      <c r="J253" s="28">
        <v>3.5213798059647868E-2</v>
      </c>
      <c r="K253" s="28">
        <v>0.36328482751602725</v>
      </c>
      <c r="L253" s="28">
        <v>0.96231476750127742</v>
      </c>
      <c r="M253" s="28">
        <v>54.6240234375</v>
      </c>
      <c r="N253" s="28">
        <v>0.39849862557567511</v>
      </c>
      <c r="O253" s="28">
        <v>0.84</v>
      </c>
      <c r="P253" s="28">
        <v>7.3</v>
      </c>
      <c r="Q253" s="28">
        <v>113.63636363636364</v>
      </c>
      <c r="R253" s="28">
        <v>29.066666666666649</v>
      </c>
      <c r="S253" s="28">
        <v>1.1568986568986568</v>
      </c>
      <c r="T253" s="27">
        <f t="shared" si="18"/>
        <v>2</v>
      </c>
      <c r="U253" s="27" t="str">
        <f>IFERROR(INDEX('Date Key'!$G$2:$G$19, MATCH(B253,'Date Key'!$B$2:$B$19, 0)), "")</f>
        <v>No</v>
      </c>
      <c r="V253" s="27" t="str">
        <f>IFERROR(INDEX('Date Key'!$D$2:$D$19, MATCH(B253,'Date Key'!$B$2:$B$19, 0)), "")</f>
        <v>Upper</v>
      </c>
      <c r="W253" s="27" t="str">
        <f>IFERROR(INDEX('Date Key'!$H$2:$H$19, MATCH(B253,'Date Key'!$B$2:$B$19, 0)), "")</f>
        <v>No</v>
      </c>
      <c r="X253" s="27">
        <f t="shared" si="20"/>
        <v>0.54500000000000004</v>
      </c>
      <c r="Y253" s="27">
        <f t="shared" si="21"/>
        <v>1</v>
      </c>
    </row>
    <row r="254" spans="1:25" x14ac:dyDescent="0.35">
      <c r="A254" s="4">
        <v>13</v>
      </c>
      <c r="B254" s="41">
        <v>45313</v>
      </c>
      <c r="C254" s="4" t="s">
        <v>7</v>
      </c>
      <c r="D254" s="4">
        <v>1</v>
      </c>
      <c r="E254" s="4" t="s">
        <v>242</v>
      </c>
      <c r="F254" s="4" t="str">
        <f t="shared" si="19"/>
        <v>in</v>
      </c>
      <c r="G254" s="4">
        <f>IFERROR(INDEX('Date Key'!$I$2:$I$19, MATCH(B254,'Date Key'!$B$2:$B$19, 0)), "")</f>
        <v>5</v>
      </c>
      <c r="H254" s="4">
        <v>120</v>
      </c>
      <c r="I254" s="11">
        <v>0.54352268083367394</v>
      </c>
      <c r="J254" s="11">
        <v>4.0631305453439848E-2</v>
      </c>
      <c r="K254" s="11">
        <v>2.2169224857020144</v>
      </c>
      <c r="L254" s="11">
        <v>0.13337157607916245</v>
      </c>
      <c r="M254" s="11">
        <v>126.14437604924456</v>
      </c>
      <c r="N254" s="11">
        <v>2.8010764719891283</v>
      </c>
      <c r="O254" s="11"/>
      <c r="P254" s="11">
        <v>7.33</v>
      </c>
      <c r="Q254" s="11">
        <v>113.63636363636364</v>
      </c>
      <c r="R254" s="11">
        <v>36.73333333333332</v>
      </c>
      <c r="S254" s="11">
        <v>6.1050061050061104E-2</v>
      </c>
      <c r="T254" s="4">
        <f t="shared" ref="T254:T318" si="22">IFERROR(INDEX($AB$3:$AB$5, MATCH(F254, $AA$3:$AA$5, 0)), "")</f>
        <v>0</v>
      </c>
      <c r="U254" s="4" t="str">
        <f>IFERROR(INDEX('Date Key'!$G$2:$G$19, MATCH(B254,'Date Key'!$B$2:$B$19, 0)), "")</f>
        <v>Yes</v>
      </c>
      <c r="V254" s="4" t="str">
        <f>IFERROR(INDEX('Date Key'!$D$2:$D$19, MATCH(B254,'Date Key'!$B$2:$B$19, 0)), "")</f>
        <v>Lower</v>
      </c>
      <c r="W254" s="4" t="s">
        <v>8</v>
      </c>
      <c r="X254" s="4">
        <f>IFERROR(INDEX($AB$8:$AB$10, MATCH(C254, $AA$8:$AA$10, 0)), "")</f>
        <v>0.54500000000000004</v>
      </c>
      <c r="Y254" s="4">
        <f>IFERROR(INDEX($AC$8:$AC$10, MATCH(C254, $AA$8:$AA$10, 0)), "")</f>
        <v>1</v>
      </c>
    </row>
    <row r="255" spans="1:25" x14ac:dyDescent="0.35">
      <c r="A255" s="4">
        <v>13</v>
      </c>
      <c r="B255" s="41">
        <v>45313</v>
      </c>
      <c r="C255" s="4" t="s">
        <v>7</v>
      </c>
      <c r="D255" s="4">
        <v>2</v>
      </c>
      <c r="E255" s="4" t="s">
        <v>243</v>
      </c>
      <c r="F255" s="4" t="str">
        <f t="shared" si="19"/>
        <v>in</v>
      </c>
      <c r="G255" s="4">
        <f>IFERROR(INDEX('Date Key'!$I$2:$I$19, MATCH(B255,'Date Key'!$B$2:$B$19, 0)), "")</f>
        <v>5</v>
      </c>
      <c r="H255" s="4">
        <v>0</v>
      </c>
      <c r="I255" s="11">
        <v>0.87726467783680695</v>
      </c>
      <c r="J255" s="11">
        <v>4.0631305453439848E-2</v>
      </c>
      <c r="K255" s="11">
        <v>2.207428170988087</v>
      </c>
      <c r="L255" s="11">
        <v>9.3360103255413732E-2</v>
      </c>
      <c r="M255" s="11">
        <v>123.50867375489648</v>
      </c>
      <c r="N255" s="11">
        <v>3.1253241542783337</v>
      </c>
      <c r="O255" s="11"/>
      <c r="P255" s="11">
        <v>7.23</v>
      </c>
      <c r="Q255" s="11">
        <v>92.592592592592609</v>
      </c>
      <c r="R255" s="11">
        <v>33.73333333333332</v>
      </c>
      <c r="S255" s="11">
        <v>8.5470085470085458E-2</v>
      </c>
      <c r="T255" s="4">
        <f t="shared" si="22"/>
        <v>0</v>
      </c>
      <c r="U255" s="4" t="str">
        <f>IFERROR(INDEX('Date Key'!$G$2:$G$19, MATCH(B255,'Date Key'!$B$2:$B$19, 0)), "")</f>
        <v>Yes</v>
      </c>
      <c r="V255" s="4" t="str">
        <f>IFERROR(INDEX('Date Key'!$D$2:$D$19, MATCH(B255,'Date Key'!$B$2:$B$19, 0)), "")</f>
        <v>Lower</v>
      </c>
      <c r="W255" s="4" t="s">
        <v>8</v>
      </c>
      <c r="X255" s="4">
        <f t="shared" ref="X255:X275" si="23">IFERROR(INDEX($AB$8:$AB$10, MATCH(C255, $AA$8:$AA$10, 0)), "")</f>
        <v>0.54500000000000004</v>
      </c>
      <c r="Y255" s="4">
        <f t="shared" ref="Y255:Y275" si="24">IFERROR(INDEX($AC$8:$AC$10, MATCH(C255, $AA$8:$AA$10, 0)), "")</f>
        <v>1</v>
      </c>
    </row>
    <row r="256" spans="1:25" x14ac:dyDescent="0.35">
      <c r="A256" s="4">
        <v>13</v>
      </c>
      <c r="B256" s="41">
        <v>45313</v>
      </c>
      <c r="C256" s="4" t="s">
        <v>7</v>
      </c>
      <c r="D256" s="4">
        <v>3</v>
      </c>
      <c r="E256" s="4" t="s">
        <v>244</v>
      </c>
      <c r="F256" s="4" t="str">
        <f t="shared" si="19"/>
        <v>in</v>
      </c>
      <c r="G256" s="4">
        <f>IFERROR(INDEX('Date Key'!$I$2:$I$19, MATCH(B256,'Date Key'!$B$2:$B$19, 0)), "")</f>
        <v>5</v>
      </c>
      <c r="H256" s="4">
        <v>60</v>
      </c>
      <c r="I256" s="11">
        <v>0.65794850837760532</v>
      </c>
      <c r="J256" s="11">
        <v>4.643577766107411E-2</v>
      </c>
      <c r="K256" s="11">
        <v>2.1219793385627419</v>
      </c>
      <c r="L256" s="11">
        <v>0.12003441847124621</v>
      </c>
      <c r="M256" s="11">
        <v>125.45607162842754</v>
      </c>
      <c r="N256" s="11">
        <v>2.8263636246014214</v>
      </c>
      <c r="O256" s="11"/>
      <c r="P256" s="11">
        <v>7.2</v>
      </c>
      <c r="Q256" s="11">
        <v>81.775700934579433</v>
      </c>
      <c r="R256" s="11">
        <v>32.066666666666649</v>
      </c>
      <c r="S256" s="11">
        <v>6.7155067155067125E-2</v>
      </c>
      <c r="T256" s="4">
        <f t="shared" si="22"/>
        <v>0</v>
      </c>
      <c r="U256" s="4" t="str">
        <f>IFERROR(INDEX('Date Key'!$G$2:$G$19, MATCH(B256,'Date Key'!$B$2:$B$19, 0)), "")</f>
        <v>Yes</v>
      </c>
      <c r="V256" s="4" t="str">
        <f>IFERROR(INDEX('Date Key'!$D$2:$D$19, MATCH(B256,'Date Key'!$B$2:$B$19, 0)), "")</f>
        <v>Lower</v>
      </c>
      <c r="W256" s="4" t="s">
        <v>8</v>
      </c>
      <c r="X256" s="4">
        <f t="shared" si="23"/>
        <v>0.54500000000000004</v>
      </c>
      <c r="Y256" s="4">
        <f t="shared" si="24"/>
        <v>1</v>
      </c>
    </row>
    <row r="257" spans="1:25" x14ac:dyDescent="0.35">
      <c r="A257" s="4">
        <v>13</v>
      </c>
      <c r="B257" s="41">
        <v>45313</v>
      </c>
      <c r="C257" s="4" t="s">
        <v>7</v>
      </c>
      <c r="D257" s="4">
        <v>4</v>
      </c>
      <c r="E257" s="4" t="s">
        <v>245</v>
      </c>
      <c r="F257" s="4" t="str">
        <f t="shared" si="19"/>
        <v>in</v>
      </c>
      <c r="G257" s="4">
        <f>IFERROR(INDEX('Date Key'!$I$2:$I$19, MATCH(B257,'Date Key'!$B$2:$B$19, 0)), "")</f>
        <v>5</v>
      </c>
      <c r="H257" s="4">
        <v>180</v>
      </c>
      <c r="I257" s="11">
        <v>0.40049039640375977</v>
      </c>
      <c r="J257" s="11">
        <v>4.0631305453439848E-2</v>
      </c>
      <c r="K257" s="11">
        <v>2.440038881479305</v>
      </c>
      <c r="L257" s="11">
        <v>0.14670873368707871</v>
      </c>
      <c r="M257" s="11">
        <v>120.35254616675992</v>
      </c>
      <c r="N257" s="11">
        <v>2.8811605833365048</v>
      </c>
      <c r="O257" s="11"/>
      <c r="P257" s="11">
        <v>7.15</v>
      </c>
      <c r="Q257" s="11">
        <v>87.209302325581405</v>
      </c>
      <c r="R257" s="11">
        <v>31.066666666666649</v>
      </c>
      <c r="S257" s="11">
        <v>8.5470085470085458E-2</v>
      </c>
      <c r="T257" s="4">
        <f t="shared" si="22"/>
        <v>0</v>
      </c>
      <c r="U257" s="4" t="str">
        <f>IFERROR(INDEX('Date Key'!$G$2:$G$19, MATCH(B257,'Date Key'!$B$2:$B$19, 0)), "")</f>
        <v>Yes</v>
      </c>
      <c r="V257" s="4" t="str">
        <f>IFERROR(INDEX('Date Key'!$D$2:$D$19, MATCH(B257,'Date Key'!$B$2:$B$19, 0)), "")</f>
        <v>Lower</v>
      </c>
      <c r="W257" s="4" t="s">
        <v>8</v>
      </c>
      <c r="X257" s="4">
        <f t="shared" si="23"/>
        <v>0.54500000000000004</v>
      </c>
      <c r="Y257" s="4">
        <f t="shared" si="24"/>
        <v>1</v>
      </c>
    </row>
    <row r="258" spans="1:25" x14ac:dyDescent="0.35">
      <c r="A258" s="4">
        <v>13</v>
      </c>
      <c r="B258" s="41">
        <v>45313</v>
      </c>
      <c r="C258" s="4" t="s">
        <v>7</v>
      </c>
      <c r="D258" s="4">
        <v>5</v>
      </c>
      <c r="E258" s="4" t="s">
        <v>246</v>
      </c>
      <c r="F258" s="4" t="str">
        <f t="shared" si="19"/>
        <v>in</v>
      </c>
      <c r="G258" s="4">
        <f>IFERROR(INDEX('Date Key'!$I$2:$I$19, MATCH(B258,'Date Key'!$B$2:$B$19, 0)), "")</f>
        <v>5</v>
      </c>
      <c r="H258" s="4">
        <v>30</v>
      </c>
      <c r="I258" s="11">
        <v>0.68655496526358795</v>
      </c>
      <c r="J258" s="11">
        <v>4.0631305453439848E-2</v>
      </c>
      <c r="K258" s="11">
        <v>2.254899744557723</v>
      </c>
      <c r="L258" s="11">
        <v>0.12003441847124621</v>
      </c>
      <c r="M258" s="11">
        <v>127.06771124790151</v>
      </c>
      <c r="N258" s="11">
        <v>2.982086015274751</v>
      </c>
      <c r="O258" s="11"/>
      <c r="P258" s="11">
        <v>7.18</v>
      </c>
      <c r="Q258" s="11">
        <v>97.926267281105993</v>
      </c>
      <c r="R258" s="11">
        <v>31.066666666666649</v>
      </c>
      <c r="S258" s="11">
        <v>4.8840048840048882E-2</v>
      </c>
      <c r="T258" s="4">
        <f t="shared" si="22"/>
        <v>0</v>
      </c>
      <c r="U258" s="4" t="str">
        <f>IFERROR(INDEX('Date Key'!$G$2:$G$19, MATCH(B258,'Date Key'!$B$2:$B$19, 0)), "")</f>
        <v>Yes</v>
      </c>
      <c r="V258" s="4" t="str">
        <f>IFERROR(INDEX('Date Key'!$D$2:$D$19, MATCH(B258,'Date Key'!$B$2:$B$19, 0)), "")</f>
        <v>Lower</v>
      </c>
      <c r="W258" s="4" t="s">
        <v>8</v>
      </c>
      <c r="X258" s="4">
        <f t="shared" si="23"/>
        <v>0.54500000000000004</v>
      </c>
      <c r="Y258" s="4">
        <f t="shared" si="24"/>
        <v>1</v>
      </c>
    </row>
    <row r="259" spans="1:25" x14ac:dyDescent="0.35">
      <c r="A259" s="4">
        <v>13</v>
      </c>
      <c r="B259" s="41">
        <v>45313</v>
      </c>
      <c r="C259" s="4" t="s">
        <v>7</v>
      </c>
      <c r="D259" s="4">
        <v>6</v>
      </c>
      <c r="E259" s="4" t="s">
        <v>407</v>
      </c>
      <c r="F259" s="4" t="str">
        <f t="shared" ref="F259:F322" si="25">MID(E259, SEARCH(" ", E259) + 1, LEN(E259))</f>
        <v>in</v>
      </c>
      <c r="G259" s="4">
        <f>IFERROR(INDEX('Date Key'!$I$2:$I$19, MATCH(B259,'Date Key'!$B$2:$B$19, 0)), "")</f>
        <v>5</v>
      </c>
      <c r="H259" s="4">
        <v>90</v>
      </c>
      <c r="I259" s="11">
        <v>0.61027108023430054</v>
      </c>
      <c r="J259" s="11">
        <v>4.0631305453439848E-2</v>
      </c>
      <c r="K259" s="11">
        <v>2.0602662929222144</v>
      </c>
      <c r="L259" s="11">
        <v>0.12003441847124621</v>
      </c>
      <c r="M259" s="11">
        <v>121.9641857862339</v>
      </c>
      <c r="N259" s="11">
        <v>2.7111686786099547</v>
      </c>
      <c r="O259" s="11"/>
      <c r="P259" s="11">
        <v>7.26</v>
      </c>
      <c r="Q259" s="11">
        <v>103.21100917431194</v>
      </c>
      <c r="R259" s="11">
        <v>23.066666666666642</v>
      </c>
      <c r="S259" s="11">
        <v>6.1050061050061104E-2</v>
      </c>
      <c r="T259" s="4">
        <f t="shared" si="22"/>
        <v>0</v>
      </c>
      <c r="U259" s="4" t="str">
        <f>IFERROR(INDEX('Date Key'!$G$2:$G$19, MATCH(B259,'Date Key'!$B$2:$B$19, 0)), "")</f>
        <v>Yes</v>
      </c>
      <c r="V259" s="4" t="str">
        <f>IFERROR(INDEX('Date Key'!$D$2:$D$19, MATCH(B259,'Date Key'!$B$2:$B$19, 0)), "")</f>
        <v>Lower</v>
      </c>
      <c r="W259" s="4" t="s">
        <v>8</v>
      </c>
      <c r="X259" s="4">
        <f t="shared" si="23"/>
        <v>0.54500000000000004</v>
      </c>
      <c r="Y259" s="4">
        <f t="shared" si="24"/>
        <v>1</v>
      </c>
    </row>
    <row r="260" spans="1:25" x14ac:dyDescent="0.35">
      <c r="A260" s="4">
        <v>13</v>
      </c>
      <c r="B260" s="41">
        <v>45313</v>
      </c>
      <c r="C260" s="4" t="s">
        <v>7</v>
      </c>
      <c r="D260" s="4">
        <v>7</v>
      </c>
      <c r="E260" s="4" t="s">
        <v>247</v>
      </c>
      <c r="F260" s="4" t="str">
        <f t="shared" si="25"/>
        <v>in</v>
      </c>
      <c r="G260" s="4">
        <f>IFERROR(INDEX('Date Key'!$I$2:$I$19, MATCH(B260,'Date Key'!$B$2:$B$19, 0)), "")</f>
        <v>5</v>
      </c>
      <c r="H260" s="4">
        <v>150</v>
      </c>
      <c r="I260" s="11">
        <v>0.44816782454706444</v>
      </c>
      <c r="J260" s="11">
        <v>4.0631305453439848E-2</v>
      </c>
      <c r="K260" s="11">
        <v>2.2881298460564685</v>
      </c>
      <c r="L260" s="11">
        <v>0.13337157607916245</v>
      </c>
      <c r="M260" s="11">
        <v>118.8752098489088</v>
      </c>
      <c r="N260" s="11">
        <v>2.7769289760569729</v>
      </c>
      <c r="O260" s="11"/>
      <c r="P260" s="11">
        <v>7.27</v>
      </c>
      <c r="Q260" s="11">
        <v>97.926267281105993</v>
      </c>
      <c r="R260" s="11">
        <v>34.399999999999984</v>
      </c>
      <c r="S260" s="11">
        <v>9.1575091575091569E-2</v>
      </c>
      <c r="T260" s="4">
        <f t="shared" si="22"/>
        <v>0</v>
      </c>
      <c r="U260" s="4" t="str">
        <f>IFERROR(INDEX('Date Key'!$G$2:$G$19, MATCH(B260,'Date Key'!$B$2:$B$19, 0)), "")</f>
        <v>Yes</v>
      </c>
      <c r="V260" s="4" t="str">
        <f>IFERROR(INDEX('Date Key'!$D$2:$D$19, MATCH(B260,'Date Key'!$B$2:$B$19, 0)), "")</f>
        <v>Lower</v>
      </c>
      <c r="W260" s="4" t="s">
        <v>8</v>
      </c>
      <c r="X260" s="4">
        <f t="shared" si="23"/>
        <v>0.54500000000000004</v>
      </c>
      <c r="Y260" s="4">
        <f t="shared" si="24"/>
        <v>1</v>
      </c>
    </row>
    <row r="261" spans="1:25" x14ac:dyDescent="0.35">
      <c r="A261" s="4">
        <v>13</v>
      </c>
      <c r="B261" s="41">
        <v>45313</v>
      </c>
      <c r="C261" s="4" t="s">
        <v>7</v>
      </c>
      <c r="D261" s="4">
        <v>8</v>
      </c>
      <c r="E261" s="4" t="s">
        <v>248</v>
      </c>
      <c r="F261" s="4" t="str">
        <f t="shared" si="25"/>
        <v>tank 1</v>
      </c>
      <c r="G261" s="4">
        <f>IFERROR(INDEX('Date Key'!$I$2:$I$19, MATCH(B261,'Date Key'!$B$2:$B$19, 0)), "")</f>
        <v>5</v>
      </c>
      <c r="H261" s="4">
        <v>60</v>
      </c>
      <c r="I261" s="11">
        <v>0.62934205149162237</v>
      </c>
      <c r="J261" s="11">
        <v>0.19735205505956493</v>
      </c>
      <c r="K261" s="11">
        <v>1.4241472070890882</v>
      </c>
      <c r="L261" s="11">
        <v>0.22673167933457619</v>
      </c>
      <c r="M261" s="11">
        <v>116.1387800783436</v>
      </c>
      <c r="N261" s="11">
        <v>2.2508413136402754</v>
      </c>
      <c r="O261" s="11"/>
      <c r="P261" s="11">
        <v>7.04</v>
      </c>
      <c r="Q261" s="11">
        <v>113.63636363636364</v>
      </c>
      <c r="R261" s="11">
        <v>33.73333333333332</v>
      </c>
      <c r="S261" s="11">
        <v>0.17704517704517703</v>
      </c>
      <c r="T261" s="4">
        <f t="shared" si="22"/>
        <v>1</v>
      </c>
      <c r="U261" s="4" t="str">
        <f>IFERROR(INDEX('Date Key'!$G$2:$G$19, MATCH(B261,'Date Key'!$B$2:$B$19, 0)), "")</f>
        <v>Yes</v>
      </c>
      <c r="V261" s="4" t="str">
        <f>IFERROR(INDEX('Date Key'!$D$2:$D$19, MATCH(B261,'Date Key'!$B$2:$B$19, 0)), "")</f>
        <v>Lower</v>
      </c>
      <c r="W261" s="4" t="s">
        <v>8</v>
      </c>
      <c r="X261" s="4">
        <f t="shared" si="23"/>
        <v>0.54500000000000004</v>
      </c>
      <c r="Y261" s="4">
        <f t="shared" si="24"/>
        <v>1</v>
      </c>
    </row>
    <row r="262" spans="1:25" x14ac:dyDescent="0.35">
      <c r="A262" s="4">
        <v>13</v>
      </c>
      <c r="B262" s="41">
        <v>45313</v>
      </c>
      <c r="C262" s="4" t="s">
        <v>7</v>
      </c>
      <c r="D262" s="4">
        <v>9</v>
      </c>
      <c r="E262" s="4" t="s">
        <v>249</v>
      </c>
      <c r="F262" s="4" t="str">
        <f t="shared" si="25"/>
        <v>tank 1</v>
      </c>
      <c r="G262" s="4">
        <f>IFERROR(INDEX('Date Key'!$I$2:$I$19, MATCH(B262,'Date Key'!$B$2:$B$19, 0)), "")</f>
        <v>5</v>
      </c>
      <c r="H262" s="4">
        <v>0</v>
      </c>
      <c r="I262" s="11">
        <v>0.19070971257321889</v>
      </c>
      <c r="J262" s="11">
        <v>3.4826833245805586E-2</v>
      </c>
      <c r="K262" s="11">
        <v>9.4943147139272557E-2</v>
      </c>
      <c r="L262" s="11">
        <v>0.42678904345331992</v>
      </c>
      <c r="M262" s="11">
        <v>39.65304980414102</v>
      </c>
      <c r="N262" s="11">
        <v>0.32047969295829704</v>
      </c>
      <c r="O262" s="11"/>
      <c r="P262" s="11">
        <v>7.19</v>
      </c>
      <c r="Q262" s="11">
        <v>190.67796610169495</v>
      </c>
      <c r="R262" s="11">
        <v>21.733333333333309</v>
      </c>
      <c r="S262" s="11">
        <v>0.40293040293040294</v>
      </c>
      <c r="T262" s="4">
        <f t="shared" si="22"/>
        <v>1</v>
      </c>
      <c r="U262" s="4" t="str">
        <f>IFERROR(INDEX('Date Key'!$G$2:$G$19, MATCH(B262,'Date Key'!$B$2:$B$19, 0)), "")</f>
        <v>Yes</v>
      </c>
      <c r="V262" s="4" t="str">
        <f>IFERROR(INDEX('Date Key'!$D$2:$D$19, MATCH(B262,'Date Key'!$B$2:$B$19, 0)), "")</f>
        <v>Lower</v>
      </c>
      <c r="W262" s="4" t="s">
        <v>8</v>
      </c>
      <c r="X262" s="4">
        <f t="shared" si="23"/>
        <v>0.54500000000000004</v>
      </c>
      <c r="Y262" s="4">
        <f t="shared" si="24"/>
        <v>1</v>
      </c>
    </row>
    <row r="263" spans="1:25" x14ac:dyDescent="0.35">
      <c r="A263" s="4">
        <v>13</v>
      </c>
      <c r="B263" s="41">
        <v>45313</v>
      </c>
      <c r="C263" s="4" t="s">
        <v>7</v>
      </c>
      <c r="D263" s="4">
        <v>10</v>
      </c>
      <c r="E263" s="4" t="s">
        <v>250</v>
      </c>
      <c r="F263" s="4" t="str">
        <f t="shared" si="25"/>
        <v>tank 1</v>
      </c>
      <c r="G263" s="4">
        <f>IFERROR(INDEX('Date Key'!$I$2:$I$19, MATCH(B263,'Date Key'!$B$2:$B$19, 0)), "")</f>
        <v>5</v>
      </c>
      <c r="H263" s="4">
        <v>150</v>
      </c>
      <c r="I263" s="11">
        <v>0.58166462334831759</v>
      </c>
      <c r="J263" s="11">
        <v>0.24959230492827333</v>
      </c>
      <c r="K263" s="11">
        <v>1.4478829938739066</v>
      </c>
      <c r="L263" s="11">
        <v>0.1733830489029112</v>
      </c>
      <c r="M263" s="11">
        <v>120.83939563514271</v>
      </c>
      <c r="N263" s="11">
        <v>2.2791399221504975</v>
      </c>
      <c r="O263" s="11"/>
      <c r="P263" s="11">
        <v>7.31</v>
      </c>
      <c r="Q263" s="11">
        <v>103.21100917431194</v>
      </c>
      <c r="R263" s="11">
        <v>43.399999999999991</v>
      </c>
      <c r="S263" s="11">
        <v>9.768009768009768E-2</v>
      </c>
      <c r="T263" s="4">
        <f t="shared" si="22"/>
        <v>1</v>
      </c>
      <c r="U263" s="4" t="str">
        <f>IFERROR(INDEX('Date Key'!$G$2:$G$19, MATCH(B263,'Date Key'!$B$2:$B$19, 0)), "")</f>
        <v>Yes</v>
      </c>
      <c r="V263" s="4" t="str">
        <f>IFERROR(INDEX('Date Key'!$D$2:$D$19, MATCH(B263,'Date Key'!$B$2:$B$19, 0)), "")</f>
        <v>Lower</v>
      </c>
      <c r="W263" s="4" t="s">
        <v>8</v>
      </c>
      <c r="X263" s="4">
        <f t="shared" si="23"/>
        <v>0.54500000000000004</v>
      </c>
      <c r="Y263" s="4">
        <f t="shared" si="24"/>
        <v>1</v>
      </c>
    </row>
    <row r="264" spans="1:25" x14ac:dyDescent="0.35">
      <c r="A264" s="4">
        <v>13</v>
      </c>
      <c r="B264" s="41">
        <v>45313</v>
      </c>
      <c r="C264" s="4" t="s">
        <v>7</v>
      </c>
      <c r="D264" s="4">
        <v>11</v>
      </c>
      <c r="E264" s="4" t="s">
        <v>251</v>
      </c>
      <c r="F264" s="4" t="str">
        <f t="shared" si="25"/>
        <v>tank 1</v>
      </c>
      <c r="G264" s="4">
        <f>IFERROR(INDEX('Date Key'!$I$2:$I$19, MATCH(B264,'Date Key'!$B$2:$B$19, 0)), "")</f>
        <v>5</v>
      </c>
      <c r="H264" s="4">
        <v>90</v>
      </c>
      <c r="I264" s="11">
        <v>0.67701947963492692</v>
      </c>
      <c r="J264" s="11">
        <v>0.24959230492827333</v>
      </c>
      <c r="K264" s="11">
        <v>1.3956642629473064</v>
      </c>
      <c r="L264" s="11">
        <v>0.18672020651082746</v>
      </c>
      <c r="M264" s="11">
        <v>120.47006155567991</v>
      </c>
      <c r="N264" s="11">
        <v>2.3222760475105066</v>
      </c>
      <c r="O264" s="11"/>
      <c r="P264" s="11">
        <v>7.17</v>
      </c>
      <c r="Q264" s="11">
        <v>113.63636363636364</v>
      </c>
      <c r="R264" s="11">
        <v>38.399999999999991</v>
      </c>
      <c r="S264" s="11">
        <v>0.12210012210012212</v>
      </c>
      <c r="T264" s="4">
        <f t="shared" si="22"/>
        <v>1</v>
      </c>
      <c r="U264" s="4" t="str">
        <f>IFERROR(INDEX('Date Key'!$G$2:$G$19, MATCH(B264,'Date Key'!$B$2:$B$19, 0)), "")</f>
        <v>Yes</v>
      </c>
      <c r="V264" s="4" t="str">
        <f>IFERROR(INDEX('Date Key'!$D$2:$D$19, MATCH(B264,'Date Key'!$B$2:$B$19, 0)), "")</f>
        <v>Lower</v>
      </c>
      <c r="W264" s="4" t="s">
        <v>8</v>
      </c>
      <c r="X264" s="4">
        <f t="shared" si="23"/>
        <v>0.54500000000000004</v>
      </c>
      <c r="Y264" s="4">
        <f t="shared" si="24"/>
        <v>1</v>
      </c>
    </row>
    <row r="265" spans="1:25" x14ac:dyDescent="0.35">
      <c r="A265" s="4">
        <v>13</v>
      </c>
      <c r="B265" s="41">
        <v>45313</v>
      </c>
      <c r="C265" s="4" t="s">
        <v>7</v>
      </c>
      <c r="D265" s="4">
        <v>12</v>
      </c>
      <c r="E265" s="4" t="s">
        <v>252</v>
      </c>
      <c r="F265" s="4" t="str">
        <f t="shared" si="25"/>
        <v>tank 1</v>
      </c>
      <c r="G265" s="4">
        <f>IFERROR(INDEX('Date Key'!$I$2:$I$19, MATCH(B265,'Date Key'!$B$2:$B$19, 0)), "")</f>
        <v>5</v>
      </c>
      <c r="H265" s="4">
        <v>120</v>
      </c>
      <c r="I265" s="11">
        <v>0.76283885029287557</v>
      </c>
      <c r="J265" s="11">
        <v>0.26700572155117613</v>
      </c>
      <c r="K265" s="11">
        <v>1.4241472070890882</v>
      </c>
      <c r="L265" s="11">
        <v>0.1733830489029112</v>
      </c>
      <c r="M265" s="11">
        <v>126.1275881365417</v>
      </c>
      <c r="N265" s="11">
        <v>2.4539917789331396</v>
      </c>
      <c r="O265" s="11"/>
      <c r="P265" s="11">
        <v>7.39</v>
      </c>
      <c r="Q265" s="11">
        <v>108.4474885844749</v>
      </c>
      <c r="R265" s="11">
        <v>42.733333333333327</v>
      </c>
      <c r="S265" s="11">
        <v>0.12210012210012212</v>
      </c>
      <c r="T265" s="4">
        <f t="shared" si="22"/>
        <v>1</v>
      </c>
      <c r="U265" s="4" t="str">
        <f>IFERROR(INDEX('Date Key'!$G$2:$G$19, MATCH(B265,'Date Key'!$B$2:$B$19, 0)), "")</f>
        <v>Yes</v>
      </c>
      <c r="V265" s="4" t="str">
        <f>IFERROR(INDEX('Date Key'!$D$2:$D$19, MATCH(B265,'Date Key'!$B$2:$B$19, 0)), "")</f>
        <v>Lower</v>
      </c>
      <c r="W265" s="4" t="s">
        <v>8</v>
      </c>
      <c r="X265" s="4">
        <f t="shared" si="23"/>
        <v>0.54500000000000004</v>
      </c>
      <c r="Y265" s="4">
        <f t="shared" si="24"/>
        <v>1</v>
      </c>
    </row>
    <row r="266" spans="1:25" x14ac:dyDescent="0.35">
      <c r="A266" s="4">
        <v>13</v>
      </c>
      <c r="B266" s="41">
        <v>45313</v>
      </c>
      <c r="C266" s="4" t="s">
        <v>7</v>
      </c>
      <c r="D266" s="4">
        <v>13</v>
      </c>
      <c r="E266" s="4" t="s">
        <v>253</v>
      </c>
      <c r="F266" s="4" t="str">
        <f t="shared" si="25"/>
        <v>tank 1</v>
      </c>
      <c r="G266" s="4">
        <f>IFERROR(INDEX('Date Key'!$I$2:$I$19, MATCH(B266,'Date Key'!$B$2:$B$19, 0)), "")</f>
        <v>5</v>
      </c>
      <c r="H266" s="4">
        <v>30</v>
      </c>
      <c r="I266" s="11">
        <v>0.45770331017572541</v>
      </c>
      <c r="J266" s="11">
        <v>6.9653666491611171E-2</v>
      </c>
      <c r="K266" s="11">
        <v>0.78328096389899859</v>
      </c>
      <c r="L266" s="11">
        <v>0.33342894019790625</v>
      </c>
      <c r="M266" s="11">
        <v>84.862898712926693</v>
      </c>
      <c r="N266" s="11">
        <v>1.3106379405663353</v>
      </c>
      <c r="O266" s="11"/>
      <c r="P266" s="11">
        <v>7.11</v>
      </c>
      <c r="Q266" s="11">
        <v>153.50877192982455</v>
      </c>
      <c r="R266" s="11">
        <v>27.399999999999981</v>
      </c>
      <c r="S266" s="11">
        <v>0.37240537240537241</v>
      </c>
      <c r="T266" s="4">
        <f t="shared" si="22"/>
        <v>1</v>
      </c>
      <c r="U266" s="4" t="str">
        <f>IFERROR(INDEX('Date Key'!$G$2:$G$19, MATCH(B266,'Date Key'!$B$2:$B$19, 0)), "")</f>
        <v>Yes</v>
      </c>
      <c r="V266" s="4" t="str">
        <f>IFERROR(INDEX('Date Key'!$D$2:$D$19, MATCH(B266,'Date Key'!$B$2:$B$19, 0)), "")</f>
        <v>Lower</v>
      </c>
      <c r="W266" s="4" t="s">
        <v>8</v>
      </c>
      <c r="X266" s="4">
        <f t="shared" si="23"/>
        <v>0.54500000000000004</v>
      </c>
      <c r="Y266" s="4">
        <f t="shared" si="24"/>
        <v>1</v>
      </c>
    </row>
    <row r="267" spans="1:25" x14ac:dyDescent="0.35">
      <c r="A267" s="4">
        <v>13</v>
      </c>
      <c r="B267" s="41">
        <v>45313</v>
      </c>
      <c r="C267" s="4" t="s">
        <v>7</v>
      </c>
      <c r="D267" s="4">
        <v>14</v>
      </c>
      <c r="E267" s="4" t="s">
        <v>254</v>
      </c>
      <c r="F267" s="4" t="str">
        <f t="shared" si="25"/>
        <v>tank 1</v>
      </c>
      <c r="G267" s="4">
        <f>IFERROR(INDEX('Date Key'!$I$2:$I$19, MATCH(B267,'Date Key'!$B$2:$B$19, 0)), "")</f>
        <v>5</v>
      </c>
      <c r="H267" s="4">
        <v>180</v>
      </c>
      <c r="I267" s="11">
        <v>0.50538073831903008</v>
      </c>
      <c r="J267" s="11">
        <v>0.24959230492827333</v>
      </c>
      <c r="K267" s="11">
        <v>1.5713090851549609</v>
      </c>
      <c r="L267" s="11">
        <v>0.18672020651082746</v>
      </c>
      <c r="M267" s="11">
        <v>120.35254616675992</v>
      </c>
      <c r="N267" s="11">
        <v>2.3262821284022643</v>
      </c>
      <c r="O267" s="11"/>
      <c r="P267" s="11">
        <v>7.45</v>
      </c>
      <c r="Q267" s="11">
        <v>97.926267281105993</v>
      </c>
      <c r="R267" s="11">
        <v>39.066666666666656</v>
      </c>
      <c r="S267" s="11">
        <v>0.1098901098901099</v>
      </c>
      <c r="T267" s="4">
        <f t="shared" si="22"/>
        <v>1</v>
      </c>
      <c r="U267" s="4" t="str">
        <f>IFERROR(INDEX('Date Key'!$G$2:$G$19, MATCH(B267,'Date Key'!$B$2:$B$19, 0)), "")</f>
        <v>Yes</v>
      </c>
      <c r="V267" s="4" t="str">
        <f>IFERROR(INDEX('Date Key'!$D$2:$D$19, MATCH(B267,'Date Key'!$B$2:$B$19, 0)), "")</f>
        <v>Lower</v>
      </c>
      <c r="W267" s="4" t="s">
        <v>8</v>
      </c>
      <c r="X267" s="4">
        <f t="shared" si="23"/>
        <v>0.54500000000000004</v>
      </c>
      <c r="Y267" s="4">
        <f t="shared" si="24"/>
        <v>1</v>
      </c>
    </row>
    <row r="268" spans="1:25" x14ac:dyDescent="0.35">
      <c r="A268" s="4">
        <v>13</v>
      </c>
      <c r="B268" s="41">
        <v>45313</v>
      </c>
      <c r="C268" s="4" t="s">
        <v>7</v>
      </c>
      <c r="D268" s="4">
        <v>15</v>
      </c>
      <c r="E268" s="4" t="s">
        <v>255</v>
      </c>
      <c r="F268" s="4" t="str">
        <f t="shared" si="25"/>
        <v>tank 2</v>
      </c>
      <c r="G268" s="4">
        <f>IFERROR(INDEX('Date Key'!$I$2:$I$19, MATCH(B268,'Date Key'!$B$2:$B$19, 0)), "")</f>
        <v>5</v>
      </c>
      <c r="H268" s="4">
        <v>180</v>
      </c>
      <c r="I268" s="11">
        <v>0.5244517095763519</v>
      </c>
      <c r="J268" s="11">
        <v>9.2871555322148219E-2</v>
      </c>
      <c r="K268" s="11">
        <v>2.1409679679905964</v>
      </c>
      <c r="L268" s="11">
        <v>0.10669726086332998</v>
      </c>
      <c r="M268" s="11">
        <v>125.77504196978175</v>
      </c>
      <c r="N268" s="11">
        <v>2.7582912328890963</v>
      </c>
      <c r="O268" s="11"/>
      <c r="P268" s="11">
        <v>7.28</v>
      </c>
      <c r="Q268" s="11">
        <v>87.209302325581405</v>
      </c>
      <c r="R268" s="11">
        <v>32.066666666666649</v>
      </c>
      <c r="S268" s="11">
        <v>1.221001221001222E-2</v>
      </c>
      <c r="T268" s="4">
        <f t="shared" si="22"/>
        <v>2</v>
      </c>
      <c r="U268" s="4" t="str">
        <f>IFERROR(INDEX('Date Key'!$G$2:$G$19, MATCH(B268,'Date Key'!$B$2:$B$19, 0)), "")</f>
        <v>Yes</v>
      </c>
      <c r="V268" s="4" t="str">
        <f>IFERROR(INDEX('Date Key'!$D$2:$D$19, MATCH(B268,'Date Key'!$B$2:$B$19, 0)), "")</f>
        <v>Lower</v>
      </c>
      <c r="W268" s="4" t="s">
        <v>8</v>
      </c>
      <c r="X268" s="4">
        <f t="shared" si="23"/>
        <v>0.54500000000000004</v>
      </c>
      <c r="Y268" s="4">
        <f t="shared" si="24"/>
        <v>1</v>
      </c>
    </row>
    <row r="269" spans="1:25" x14ac:dyDescent="0.35">
      <c r="A269" s="4">
        <v>13</v>
      </c>
      <c r="B269" s="41">
        <v>45313</v>
      </c>
      <c r="C269" s="4" t="s">
        <v>7</v>
      </c>
      <c r="D269" s="4">
        <v>16</v>
      </c>
      <c r="E269" s="4" t="s">
        <v>256</v>
      </c>
      <c r="F269" s="4" t="str">
        <f t="shared" si="25"/>
        <v>tank 2</v>
      </c>
      <c r="G269" s="4">
        <f>IFERROR(INDEX('Date Key'!$I$2:$I$19, MATCH(B269,'Date Key'!$B$2:$B$19, 0)), "")</f>
        <v>5</v>
      </c>
      <c r="H269" s="4">
        <v>90</v>
      </c>
      <c r="I269" s="11">
        <v>0.6484130227489443</v>
      </c>
      <c r="J269" s="11">
        <v>8.1262610906879695E-2</v>
      </c>
      <c r="K269" s="11">
        <v>1.9083572574993783</v>
      </c>
      <c r="L269" s="11">
        <v>0.18672020651082746</v>
      </c>
      <c r="M269" s="11">
        <v>126.88304420817012</v>
      </c>
      <c r="N269" s="11">
        <v>2.6380328911552025</v>
      </c>
      <c r="O269" s="11"/>
      <c r="P269" s="11">
        <v>7.32</v>
      </c>
      <c r="Q269" s="11">
        <v>97.926267281105993</v>
      </c>
      <c r="R269" s="11">
        <v>34.399999999999984</v>
      </c>
      <c r="S269" s="11">
        <v>0.17094017094017092</v>
      </c>
      <c r="T269" s="4">
        <f t="shared" si="22"/>
        <v>2</v>
      </c>
      <c r="U269" s="4" t="str">
        <f>IFERROR(INDEX('Date Key'!$G$2:$G$19, MATCH(B269,'Date Key'!$B$2:$B$19, 0)), "")</f>
        <v>Yes</v>
      </c>
      <c r="V269" s="4" t="str">
        <f>IFERROR(INDEX('Date Key'!$D$2:$D$19, MATCH(B269,'Date Key'!$B$2:$B$19, 0)), "")</f>
        <v>Lower</v>
      </c>
      <c r="W269" s="4" t="s">
        <v>8</v>
      </c>
      <c r="X269" s="4">
        <f t="shared" si="23"/>
        <v>0.54500000000000004</v>
      </c>
      <c r="Y269" s="4">
        <f t="shared" si="24"/>
        <v>1</v>
      </c>
    </row>
    <row r="270" spans="1:25" x14ac:dyDescent="0.35">
      <c r="A270" s="4">
        <v>13</v>
      </c>
      <c r="B270" s="41">
        <v>45313</v>
      </c>
      <c r="C270" s="4" t="s">
        <v>7</v>
      </c>
      <c r="D270" s="4">
        <v>17</v>
      </c>
      <c r="E270" s="4" t="s">
        <v>257</v>
      </c>
      <c r="F270" s="4" t="str">
        <f t="shared" si="25"/>
        <v>tank 2</v>
      </c>
      <c r="G270" s="4">
        <f>IFERROR(INDEX('Date Key'!$I$2:$I$19, MATCH(B270,'Date Key'!$B$2:$B$19, 0)), "")</f>
        <v>5</v>
      </c>
      <c r="H270" s="4">
        <v>30</v>
      </c>
      <c r="I270" s="11">
        <v>0.38141942514643778</v>
      </c>
      <c r="J270" s="11">
        <v>3.4826833245805586E-2</v>
      </c>
      <c r="K270" s="11">
        <v>0.90670705518005279</v>
      </c>
      <c r="L270" s="11">
        <v>0.84024092929872363</v>
      </c>
      <c r="M270" s="11">
        <v>72.255176273083379</v>
      </c>
      <c r="N270" s="11">
        <v>1.3229533135722962</v>
      </c>
      <c r="O270" s="11"/>
      <c r="P270" s="11">
        <v>7.38</v>
      </c>
      <c r="Q270" s="11">
        <v>153.50877192982455</v>
      </c>
      <c r="R270" s="11">
        <v>45.399999999999991</v>
      </c>
      <c r="S270" s="11">
        <v>0.9218559218559218</v>
      </c>
      <c r="T270" s="4">
        <f t="shared" si="22"/>
        <v>2</v>
      </c>
      <c r="U270" s="4" t="str">
        <f>IFERROR(INDEX('Date Key'!$G$2:$G$19, MATCH(B270,'Date Key'!$B$2:$B$19, 0)), "")</f>
        <v>Yes</v>
      </c>
      <c r="V270" s="4" t="str">
        <f>IFERROR(INDEX('Date Key'!$D$2:$D$19, MATCH(B270,'Date Key'!$B$2:$B$19, 0)), "")</f>
        <v>Lower</v>
      </c>
      <c r="W270" s="4" t="s">
        <v>8</v>
      </c>
      <c r="X270" s="4">
        <f t="shared" si="23"/>
        <v>0.54500000000000004</v>
      </c>
      <c r="Y270" s="4">
        <f t="shared" si="24"/>
        <v>1</v>
      </c>
    </row>
    <row r="271" spans="1:25" x14ac:dyDescent="0.35">
      <c r="A271" s="4">
        <v>13</v>
      </c>
      <c r="B271" s="41">
        <v>45313</v>
      </c>
      <c r="C271" s="4" t="s">
        <v>7</v>
      </c>
      <c r="D271" s="4">
        <v>18</v>
      </c>
      <c r="E271" s="4" t="s">
        <v>258</v>
      </c>
      <c r="F271" s="4" t="str">
        <f t="shared" si="25"/>
        <v>tank 2</v>
      </c>
      <c r="G271" s="4">
        <f>IFERROR(INDEX('Date Key'!$I$2:$I$19, MATCH(B271,'Date Key'!$B$2:$B$19, 0)), "")</f>
        <v>5</v>
      </c>
      <c r="H271" s="4">
        <v>0</v>
      </c>
      <c r="I271" s="11">
        <v>0.18117422694455795</v>
      </c>
      <c r="J271" s="11">
        <v>2.3217888830537055E-2</v>
      </c>
      <c r="K271" s="11">
        <v>6.1713045640527167E-2</v>
      </c>
      <c r="L271" s="11">
        <v>1.080309766241216</v>
      </c>
      <c r="M271" s="11">
        <v>19.222160044767769</v>
      </c>
      <c r="N271" s="11">
        <v>0.26610516141562218</v>
      </c>
      <c r="O271" s="11"/>
      <c r="P271" s="11">
        <v>7.38</v>
      </c>
      <c r="Q271" s="11">
        <v>212.65560165975103</v>
      </c>
      <c r="R271" s="11">
        <v>82.73333333333332</v>
      </c>
      <c r="S271" s="11">
        <v>1.2332112332112333</v>
      </c>
      <c r="T271" s="4">
        <f t="shared" si="22"/>
        <v>2</v>
      </c>
      <c r="U271" s="4" t="str">
        <f>IFERROR(INDEX('Date Key'!$G$2:$G$19, MATCH(B271,'Date Key'!$B$2:$B$19, 0)), "")</f>
        <v>Yes</v>
      </c>
      <c r="V271" s="4" t="str">
        <f>IFERROR(INDEX('Date Key'!$D$2:$D$19, MATCH(B271,'Date Key'!$B$2:$B$19, 0)), "")</f>
        <v>Lower</v>
      </c>
      <c r="W271" s="4" t="s">
        <v>8</v>
      </c>
      <c r="X271" s="4">
        <f t="shared" si="23"/>
        <v>0.54500000000000004</v>
      </c>
      <c r="Y271" s="4">
        <f t="shared" si="24"/>
        <v>1</v>
      </c>
    </row>
    <row r="272" spans="1:25" x14ac:dyDescent="0.35">
      <c r="A272" s="4">
        <v>13</v>
      </c>
      <c r="B272" s="41">
        <v>45313</v>
      </c>
      <c r="C272" s="4" t="s">
        <v>7</v>
      </c>
      <c r="D272" s="4">
        <v>19</v>
      </c>
      <c r="E272" s="4" t="s">
        <v>259</v>
      </c>
      <c r="F272" s="4" t="str">
        <f t="shared" si="25"/>
        <v>tank 2</v>
      </c>
      <c r="G272" s="4">
        <f>IFERROR(INDEX('Date Key'!$I$2:$I$19, MATCH(B272,'Date Key'!$B$2:$B$19, 0)), "")</f>
        <v>5</v>
      </c>
      <c r="H272" s="4">
        <v>120</v>
      </c>
      <c r="I272" s="11">
        <v>0.43863233891840347</v>
      </c>
      <c r="J272" s="11">
        <v>8.1262610906879695E-2</v>
      </c>
      <c r="K272" s="11">
        <v>1.8608856839297425</v>
      </c>
      <c r="L272" s="11">
        <v>0.1733830489029112</v>
      </c>
      <c r="M272" s="11">
        <v>124.33128147733632</v>
      </c>
      <c r="N272" s="11">
        <v>2.3807806337550259</v>
      </c>
      <c r="O272" s="11"/>
      <c r="P272" s="11">
        <v>7.44</v>
      </c>
      <c r="Q272" s="11">
        <v>97.926267281105993</v>
      </c>
      <c r="R272" s="11">
        <v>33.399999999999984</v>
      </c>
      <c r="S272" s="11">
        <v>7.9365079365079347E-2</v>
      </c>
      <c r="T272" s="4">
        <f t="shared" si="22"/>
        <v>2</v>
      </c>
      <c r="U272" s="4" t="str">
        <f>IFERROR(INDEX('Date Key'!$G$2:$G$19, MATCH(B272,'Date Key'!$B$2:$B$19, 0)), "")</f>
        <v>Yes</v>
      </c>
      <c r="V272" s="4" t="str">
        <f>IFERROR(INDEX('Date Key'!$D$2:$D$19, MATCH(B272,'Date Key'!$B$2:$B$19, 0)), "")</f>
        <v>Lower</v>
      </c>
      <c r="W272" s="4" t="s">
        <v>8</v>
      </c>
      <c r="X272" s="4">
        <f t="shared" si="23"/>
        <v>0.54500000000000004</v>
      </c>
      <c r="Y272" s="4">
        <f t="shared" si="24"/>
        <v>1</v>
      </c>
    </row>
    <row r="273" spans="1:25" x14ac:dyDescent="0.35">
      <c r="A273" s="4">
        <v>13</v>
      </c>
      <c r="B273" s="41">
        <v>45313</v>
      </c>
      <c r="C273" s="4" t="s">
        <v>7</v>
      </c>
      <c r="D273" s="4">
        <v>20</v>
      </c>
      <c r="E273" s="4" t="s">
        <v>260</v>
      </c>
      <c r="F273" s="4" t="str">
        <f t="shared" si="25"/>
        <v>tank 2</v>
      </c>
      <c r="G273" s="4">
        <f>IFERROR(INDEX('Date Key'!$I$2:$I$19, MATCH(B273,'Date Key'!$B$2:$B$19, 0)), "")</f>
        <v>5</v>
      </c>
      <c r="H273" s="4">
        <v>60</v>
      </c>
      <c r="I273" s="11">
        <v>0.43863233891840347</v>
      </c>
      <c r="J273" s="11">
        <v>7.545813869924542E-2</v>
      </c>
      <c r="K273" s="11">
        <v>1.7849311662183243</v>
      </c>
      <c r="L273" s="11">
        <v>0.40011472823748739</v>
      </c>
      <c r="M273" s="11">
        <v>119.71460548405149</v>
      </c>
      <c r="N273" s="11">
        <v>2.2990216438359732</v>
      </c>
      <c r="O273" s="11"/>
      <c r="P273" s="11">
        <v>7.45</v>
      </c>
      <c r="Q273" s="11">
        <v>113.63636363636364</v>
      </c>
      <c r="R273" s="11">
        <v>36.73333333333332</v>
      </c>
      <c r="S273" s="11">
        <v>0.3785103785103785</v>
      </c>
      <c r="T273" s="4">
        <f t="shared" si="22"/>
        <v>2</v>
      </c>
      <c r="U273" s="4" t="str">
        <f>IFERROR(INDEX('Date Key'!$G$2:$G$19, MATCH(B273,'Date Key'!$B$2:$B$19, 0)), "")</f>
        <v>Yes</v>
      </c>
      <c r="V273" s="4" t="str">
        <f>IFERROR(INDEX('Date Key'!$D$2:$D$19, MATCH(B273,'Date Key'!$B$2:$B$19, 0)), "")</f>
        <v>Lower</v>
      </c>
      <c r="W273" s="4" t="s">
        <v>8</v>
      </c>
      <c r="X273" s="4">
        <f t="shared" si="23"/>
        <v>0.54500000000000004</v>
      </c>
      <c r="Y273" s="4">
        <f t="shared" si="24"/>
        <v>1</v>
      </c>
    </row>
    <row r="274" spans="1:25" s="27" customFormat="1" x14ac:dyDescent="0.35">
      <c r="A274" s="27">
        <v>13</v>
      </c>
      <c r="B274" s="42">
        <v>45313</v>
      </c>
      <c r="C274" s="27" t="s">
        <v>7</v>
      </c>
      <c r="D274" s="27">
        <v>21</v>
      </c>
      <c r="E274" s="27" t="s">
        <v>261</v>
      </c>
      <c r="F274" s="27" t="str">
        <f t="shared" si="25"/>
        <v>tank 2</v>
      </c>
      <c r="G274" s="27">
        <f>IFERROR(INDEX('Date Key'!$I$2:$I$19, MATCH(B274,'Date Key'!$B$2:$B$19, 0)), "")</f>
        <v>5</v>
      </c>
      <c r="H274" s="27">
        <v>150</v>
      </c>
      <c r="I274" s="28">
        <v>0.3909549107750987</v>
      </c>
      <c r="J274" s="28">
        <v>8.1262610906879695E-2</v>
      </c>
      <c r="K274" s="28">
        <v>2.0270361914234689</v>
      </c>
      <c r="L274" s="28">
        <v>0.12003441847124621</v>
      </c>
      <c r="M274" s="28">
        <v>127.08449916060437</v>
      </c>
      <c r="N274" s="28">
        <v>2.4992537131054471</v>
      </c>
      <c r="O274" s="28"/>
      <c r="P274" s="28">
        <v>7.43</v>
      </c>
      <c r="Q274" s="28">
        <v>97.926267281105993</v>
      </c>
      <c r="R274" s="28">
        <v>30.733333333333317</v>
      </c>
      <c r="S274" s="28">
        <v>3.6630036630036659E-2</v>
      </c>
      <c r="T274" s="27">
        <f t="shared" si="22"/>
        <v>2</v>
      </c>
      <c r="U274" s="27" t="str">
        <f>IFERROR(INDEX('Date Key'!$G$2:$G$19, MATCH(B274,'Date Key'!$B$2:$B$19, 0)), "")</f>
        <v>Yes</v>
      </c>
      <c r="V274" s="27" t="str">
        <f>IFERROR(INDEX('Date Key'!$D$2:$D$19, MATCH(B274,'Date Key'!$B$2:$B$19, 0)), "")</f>
        <v>Lower</v>
      </c>
      <c r="W274" s="27" t="s">
        <v>8</v>
      </c>
      <c r="X274" s="27">
        <f t="shared" si="23"/>
        <v>0.54500000000000004</v>
      </c>
      <c r="Y274" s="27">
        <f t="shared" si="24"/>
        <v>1</v>
      </c>
    </row>
    <row r="275" spans="1:25" x14ac:dyDescent="0.35">
      <c r="A275" s="4">
        <v>14</v>
      </c>
      <c r="B275" s="41">
        <v>45322</v>
      </c>
      <c r="C275" s="4" t="s">
        <v>7</v>
      </c>
      <c r="D275" s="4">
        <v>1</v>
      </c>
      <c r="E275" s="4" t="s">
        <v>262</v>
      </c>
      <c r="F275" s="4" t="str">
        <f t="shared" si="25"/>
        <v>in</v>
      </c>
      <c r="G275" s="4">
        <f>IFERROR(INDEX('Date Key'!$I$2:$I$19, MATCH(B275,'Date Key'!$B$2:$B$19, 0)), "")</f>
        <v>5</v>
      </c>
      <c r="H275" s="4">
        <v>180</v>
      </c>
      <c r="I275" s="11">
        <v>0.15256777005857514</v>
      </c>
      <c r="J275" s="11">
        <v>1.7413416622902793E-2</v>
      </c>
      <c r="K275" s="11">
        <v>2.9907091348870858</v>
      </c>
      <c r="L275" s="11">
        <v>1.7738419618528609</v>
      </c>
      <c r="M275" s="11">
        <v>106.09960828203694</v>
      </c>
      <c r="N275" s="11">
        <v>3.1606903215685636</v>
      </c>
      <c r="O275" s="11"/>
      <c r="P275" s="11">
        <v>7.89</v>
      </c>
      <c r="Q275" s="11">
        <v>123.8738738738739</v>
      </c>
      <c r="R275" s="11">
        <v>36.73333333333332</v>
      </c>
      <c r="S275" s="11">
        <v>2.0604395604395607</v>
      </c>
      <c r="T275" s="4">
        <f t="shared" si="22"/>
        <v>0</v>
      </c>
      <c r="U275" s="4" t="str">
        <f>IFERROR(INDEX('Date Key'!$G$2:$G$19, MATCH(B275,'Date Key'!$B$2:$B$19, 0)), "")</f>
        <v>No</v>
      </c>
      <c r="V275" s="4" t="str">
        <f>IFERROR(INDEX('Date Key'!$D$2:$D$19, MATCH(B275,'Date Key'!$B$2:$B$19, 0)), "")</f>
        <v>Lower</v>
      </c>
      <c r="W275" s="4" t="s">
        <v>8</v>
      </c>
      <c r="X275" s="4">
        <f t="shared" si="23"/>
        <v>0.54500000000000004</v>
      </c>
      <c r="Y275" s="4">
        <f t="shared" si="24"/>
        <v>1</v>
      </c>
    </row>
    <row r="276" spans="1:25" x14ac:dyDescent="0.35">
      <c r="A276" s="4">
        <v>14</v>
      </c>
      <c r="B276" s="41">
        <v>45322</v>
      </c>
      <c r="C276" s="4" t="s">
        <v>7</v>
      </c>
      <c r="D276" s="4">
        <v>2</v>
      </c>
      <c r="E276" s="4" t="s">
        <v>263</v>
      </c>
      <c r="F276" s="4" t="str">
        <f t="shared" si="25"/>
        <v>in</v>
      </c>
      <c r="G276" s="4">
        <f>IFERROR(INDEX('Date Key'!$I$2:$I$19, MATCH(B276,'Date Key'!$B$2:$B$19, 0)), "")</f>
        <v>5</v>
      </c>
      <c r="H276" s="4">
        <v>90</v>
      </c>
      <c r="I276" s="11">
        <v>0.12396131317259229</v>
      </c>
      <c r="J276" s="11">
        <v>1.7413416622902793E-2</v>
      </c>
      <c r="K276" s="11">
        <v>2.6773967493274857</v>
      </c>
      <c r="L276" s="11">
        <v>1.547110282518285</v>
      </c>
      <c r="M276" s="11">
        <v>99.770565193061003</v>
      </c>
      <c r="N276" s="11">
        <v>2.8187714791229808</v>
      </c>
      <c r="O276" s="11"/>
      <c r="P276" s="11">
        <v>7.73</v>
      </c>
      <c r="Q276" s="11">
        <v>133.92857142857144</v>
      </c>
      <c r="R276" s="11">
        <v>32.066666666666649</v>
      </c>
      <c r="S276" s="11">
        <v>1.7307692307692306</v>
      </c>
      <c r="T276" s="4">
        <f t="shared" si="22"/>
        <v>0</v>
      </c>
      <c r="U276" s="4" t="str">
        <f>IFERROR(INDEX('Date Key'!$G$2:$G$19, MATCH(B276,'Date Key'!$B$2:$B$19, 0)), "")</f>
        <v>No</v>
      </c>
      <c r="V276" s="4" t="str">
        <f>IFERROR(INDEX('Date Key'!$D$2:$D$19, MATCH(B276,'Date Key'!$B$2:$B$19, 0)), "")</f>
        <v>Lower</v>
      </c>
      <c r="W276" s="4" t="s">
        <v>8</v>
      </c>
      <c r="X276" s="4">
        <f t="shared" ref="X276:X296" si="26">IFERROR(INDEX($AB$8:$AB$10, MATCH(C276, $AA$8:$AA$10, 0)), "")</f>
        <v>0.54500000000000004</v>
      </c>
      <c r="Y276" s="4">
        <f t="shared" ref="Y276:Y296" si="27">IFERROR(INDEX($AC$8:$AC$10, MATCH(C276, $AA$8:$AA$10, 0)), "")</f>
        <v>1</v>
      </c>
    </row>
    <row r="277" spans="1:25" x14ac:dyDescent="0.35">
      <c r="A277" s="4">
        <v>14</v>
      </c>
      <c r="B277" s="41">
        <v>45322</v>
      </c>
      <c r="C277" s="4" t="s">
        <v>7</v>
      </c>
      <c r="D277" s="4">
        <v>3</v>
      </c>
      <c r="E277" s="4" t="s">
        <v>264</v>
      </c>
      <c r="F277" s="4" t="str">
        <f t="shared" si="25"/>
        <v>in</v>
      </c>
      <c r="G277" s="4">
        <f>IFERROR(INDEX('Date Key'!$I$2:$I$19, MATCH(B277,'Date Key'!$B$2:$B$19, 0)), "")</f>
        <v>5</v>
      </c>
      <c r="H277" s="4">
        <v>0</v>
      </c>
      <c r="I277" s="11">
        <v>0.13349679880125323</v>
      </c>
      <c r="J277" s="11">
        <v>2.3217888830537055E-2</v>
      </c>
      <c r="K277" s="11">
        <v>1.642516445509415</v>
      </c>
      <c r="L277" s="11">
        <v>0.98694966298580222</v>
      </c>
      <c r="M277" s="11">
        <v>96.026860660324573</v>
      </c>
      <c r="N277" s="11">
        <v>1.7992311331412052</v>
      </c>
      <c r="O277" s="11"/>
      <c r="P277" s="11">
        <v>8.0299999999999994</v>
      </c>
      <c r="Q277" s="11">
        <v>133.92857142857144</v>
      </c>
      <c r="R277" s="11">
        <v>26.066666666666645</v>
      </c>
      <c r="S277" s="11">
        <v>1.101953601953602</v>
      </c>
      <c r="T277" s="4">
        <f t="shared" si="22"/>
        <v>0</v>
      </c>
      <c r="U277" s="4" t="str">
        <f>IFERROR(INDEX('Date Key'!$G$2:$G$19, MATCH(B277,'Date Key'!$B$2:$B$19, 0)), "")</f>
        <v>No</v>
      </c>
      <c r="V277" s="4" t="str">
        <f>IFERROR(INDEX('Date Key'!$D$2:$D$19, MATCH(B277,'Date Key'!$B$2:$B$19, 0)), "")</f>
        <v>Lower</v>
      </c>
      <c r="W277" s="4" t="s">
        <v>8</v>
      </c>
      <c r="X277" s="4">
        <f t="shared" si="26"/>
        <v>0.54500000000000004</v>
      </c>
      <c r="Y277" s="4">
        <f t="shared" si="27"/>
        <v>1</v>
      </c>
    </row>
    <row r="278" spans="1:25" x14ac:dyDescent="0.35">
      <c r="A278" s="4">
        <v>14</v>
      </c>
      <c r="B278" s="41">
        <v>45322</v>
      </c>
      <c r="C278" s="4" t="s">
        <v>7</v>
      </c>
      <c r="D278" s="4">
        <v>4</v>
      </c>
      <c r="E278" s="4" t="s">
        <v>265</v>
      </c>
      <c r="F278" s="4" t="str">
        <f t="shared" si="25"/>
        <v>in</v>
      </c>
      <c r="G278" s="4">
        <f>IFERROR(INDEX('Date Key'!$I$2:$I$19, MATCH(B278,'Date Key'!$B$2:$B$19, 0)), "")</f>
        <v>5</v>
      </c>
      <c r="H278" s="4">
        <v>30</v>
      </c>
      <c r="I278" s="11">
        <v>9.5354856286609446E-2</v>
      </c>
      <c r="J278" s="11">
        <v>2.3217888830537055E-2</v>
      </c>
      <c r="K278" s="11">
        <v>2.1647037547754144</v>
      </c>
      <c r="L278" s="11">
        <v>1.2536928151441273</v>
      </c>
      <c r="M278" s="11">
        <v>102.08729714605485</v>
      </c>
      <c r="N278" s="11">
        <v>2.283276499892561</v>
      </c>
      <c r="O278" s="11"/>
      <c r="P278" s="11">
        <v>7.93</v>
      </c>
      <c r="Q278" s="11">
        <v>128.92376681614348</v>
      </c>
      <c r="R278" s="11">
        <v>22.399999999999974</v>
      </c>
      <c r="S278" s="11">
        <v>1.2240537240537239</v>
      </c>
      <c r="T278" s="4">
        <f t="shared" si="22"/>
        <v>0</v>
      </c>
      <c r="U278" s="4" t="str">
        <f>IFERROR(INDEX('Date Key'!$G$2:$G$19, MATCH(B278,'Date Key'!$B$2:$B$19, 0)), "")</f>
        <v>No</v>
      </c>
      <c r="V278" s="4" t="str">
        <f>IFERROR(INDEX('Date Key'!$D$2:$D$19, MATCH(B278,'Date Key'!$B$2:$B$19, 0)), "")</f>
        <v>Lower</v>
      </c>
      <c r="W278" s="4" t="s">
        <v>8</v>
      </c>
      <c r="X278" s="4">
        <f t="shared" si="26"/>
        <v>0.54500000000000004</v>
      </c>
      <c r="Y278" s="4">
        <f t="shared" si="27"/>
        <v>1</v>
      </c>
    </row>
    <row r="279" spans="1:25" x14ac:dyDescent="0.35">
      <c r="A279" s="4">
        <v>14</v>
      </c>
      <c r="B279" s="41">
        <v>45322</v>
      </c>
      <c r="C279" s="4" t="s">
        <v>7</v>
      </c>
      <c r="D279" s="4">
        <v>5</v>
      </c>
      <c r="E279" s="4" t="s">
        <v>266</v>
      </c>
      <c r="F279" s="4" t="str">
        <f t="shared" si="25"/>
        <v>in</v>
      </c>
      <c r="G279" s="4">
        <f>IFERROR(INDEX('Date Key'!$I$2:$I$19, MATCH(B279,'Date Key'!$B$2:$B$19, 0)), "")</f>
        <v>5</v>
      </c>
      <c r="H279" s="4">
        <v>150</v>
      </c>
      <c r="I279" s="11">
        <v>0.13349679880125323</v>
      </c>
      <c r="J279" s="11">
        <v>1.7413416622902793E-2</v>
      </c>
      <c r="K279" s="11">
        <v>2.8103171553224673</v>
      </c>
      <c r="L279" s="11">
        <v>1.6538075433816148</v>
      </c>
      <c r="M279" s="11">
        <v>101.0800223838836</v>
      </c>
      <c r="N279" s="11">
        <v>2.9612273707466232</v>
      </c>
      <c r="O279" s="11"/>
      <c r="P279" s="11">
        <v>7.8</v>
      </c>
      <c r="Q279" s="11">
        <v>123.8738738738739</v>
      </c>
      <c r="R279" s="11">
        <v>30.733333333333317</v>
      </c>
      <c r="S279" s="11">
        <v>1.9078144078144077</v>
      </c>
      <c r="T279" s="4">
        <f t="shared" si="22"/>
        <v>0</v>
      </c>
      <c r="U279" s="4" t="str">
        <f>IFERROR(INDEX('Date Key'!$G$2:$G$19, MATCH(B279,'Date Key'!$B$2:$B$19, 0)), "")</f>
        <v>No</v>
      </c>
      <c r="V279" s="4" t="str">
        <f>IFERROR(INDEX('Date Key'!$D$2:$D$19, MATCH(B279,'Date Key'!$B$2:$B$19, 0)), "")</f>
        <v>Lower</v>
      </c>
      <c r="W279" s="4" t="s">
        <v>8</v>
      </c>
      <c r="X279" s="4">
        <f t="shared" si="26"/>
        <v>0.54500000000000004</v>
      </c>
      <c r="Y279" s="4">
        <f t="shared" si="27"/>
        <v>1</v>
      </c>
    </row>
    <row r="280" spans="1:25" x14ac:dyDescent="0.35">
      <c r="A280" s="4">
        <v>14</v>
      </c>
      <c r="B280" s="41">
        <v>45322</v>
      </c>
      <c r="C280" s="4" t="s">
        <v>7</v>
      </c>
      <c r="D280" s="4">
        <v>6</v>
      </c>
      <c r="E280" s="4" t="s">
        <v>267</v>
      </c>
      <c r="F280" s="4" t="str">
        <f t="shared" si="25"/>
        <v>in</v>
      </c>
      <c r="G280" s="4">
        <f>IFERROR(INDEX('Date Key'!$I$2:$I$19, MATCH(B280,'Date Key'!$B$2:$B$19, 0)), "")</f>
        <v>5</v>
      </c>
      <c r="H280" s="4">
        <v>120</v>
      </c>
      <c r="I280" s="11">
        <v>0.13349679880125323</v>
      </c>
      <c r="J280" s="11">
        <v>2.3217888830537055E-2</v>
      </c>
      <c r="K280" s="11">
        <v>2.7818342111806857</v>
      </c>
      <c r="L280" s="11">
        <v>1.613796070557866</v>
      </c>
      <c r="M280" s="11">
        <v>99.451594851706787</v>
      </c>
      <c r="N280" s="11">
        <v>2.9385488988124759</v>
      </c>
      <c r="O280" s="11"/>
      <c r="P280" s="11">
        <v>7.83</v>
      </c>
      <c r="Q280" s="11">
        <v>123.8738738738739</v>
      </c>
      <c r="R280" s="11">
        <v>32.066666666666649</v>
      </c>
      <c r="S280" s="11">
        <v>1.8406593406593406</v>
      </c>
      <c r="T280" s="4">
        <f t="shared" si="22"/>
        <v>0</v>
      </c>
      <c r="U280" s="4" t="str">
        <f>IFERROR(INDEX('Date Key'!$G$2:$G$19, MATCH(B280,'Date Key'!$B$2:$B$19, 0)), "")</f>
        <v>No</v>
      </c>
      <c r="V280" s="4" t="str">
        <f>IFERROR(INDEX('Date Key'!$D$2:$D$19, MATCH(B280,'Date Key'!$B$2:$B$19, 0)), "")</f>
        <v>Lower</v>
      </c>
      <c r="W280" s="4" t="s">
        <v>8</v>
      </c>
      <c r="X280" s="4">
        <f t="shared" si="26"/>
        <v>0.54500000000000004</v>
      </c>
      <c r="Y280" s="4">
        <f t="shared" si="27"/>
        <v>1</v>
      </c>
    </row>
    <row r="281" spans="1:25" x14ac:dyDescent="0.35">
      <c r="A281" s="4">
        <v>14</v>
      </c>
      <c r="B281" s="41">
        <v>45322</v>
      </c>
      <c r="C281" s="4" t="s">
        <v>7</v>
      </c>
      <c r="D281" s="4">
        <v>7</v>
      </c>
      <c r="E281" s="4" t="s">
        <v>268</v>
      </c>
      <c r="F281" s="4" t="str">
        <f t="shared" si="25"/>
        <v>in</v>
      </c>
      <c r="G281" s="4">
        <f>IFERROR(INDEX('Date Key'!$I$2:$I$19, MATCH(B281,'Date Key'!$B$2:$B$19, 0)), "")</f>
        <v>5</v>
      </c>
      <c r="H281" s="4">
        <v>60</v>
      </c>
      <c r="I281" s="11">
        <v>0.13349679880125323</v>
      </c>
      <c r="J281" s="11">
        <v>2.3217888830537055E-2</v>
      </c>
      <c r="K281" s="11">
        <v>2.4637746682641226</v>
      </c>
      <c r="L281" s="11">
        <v>1.413738706439122</v>
      </c>
      <c r="M281" s="11">
        <v>100.24062674874091</v>
      </c>
      <c r="N281" s="11">
        <v>2.6204893558959128</v>
      </c>
      <c r="O281" s="11"/>
      <c r="P281" s="11">
        <v>7.84</v>
      </c>
      <c r="Q281" s="11">
        <v>128.92376681614348</v>
      </c>
      <c r="R281" s="11">
        <v>29.399999999999981</v>
      </c>
      <c r="S281" s="11">
        <v>1.529304029304029</v>
      </c>
      <c r="T281" s="4">
        <f t="shared" si="22"/>
        <v>0</v>
      </c>
      <c r="U281" s="4" t="str">
        <f>IFERROR(INDEX('Date Key'!$G$2:$G$19, MATCH(B281,'Date Key'!$B$2:$B$19, 0)), "")</f>
        <v>No</v>
      </c>
      <c r="V281" s="4" t="str">
        <f>IFERROR(INDEX('Date Key'!$D$2:$D$19, MATCH(B281,'Date Key'!$B$2:$B$19, 0)), "")</f>
        <v>Lower</v>
      </c>
      <c r="W281" s="4" t="s">
        <v>8</v>
      </c>
      <c r="X281" s="4">
        <f t="shared" si="26"/>
        <v>0.54500000000000004</v>
      </c>
      <c r="Y281" s="4">
        <f t="shared" si="27"/>
        <v>1</v>
      </c>
    </row>
    <row r="282" spans="1:25" x14ac:dyDescent="0.35">
      <c r="A282" s="4">
        <v>14</v>
      </c>
      <c r="B282" s="41">
        <v>45322</v>
      </c>
      <c r="C282" s="4" t="s">
        <v>7</v>
      </c>
      <c r="D282" s="4">
        <v>8</v>
      </c>
      <c r="E282" s="4" t="s">
        <v>269</v>
      </c>
      <c r="F282" s="4" t="str">
        <f t="shared" si="25"/>
        <v>tank 1</v>
      </c>
      <c r="G282" s="4">
        <f>IFERROR(INDEX('Date Key'!$I$2:$I$19, MATCH(B282,'Date Key'!$B$2:$B$19, 0)), "")</f>
        <v>5</v>
      </c>
      <c r="H282" s="4">
        <v>150</v>
      </c>
      <c r="I282" s="11">
        <v>0.30513554011715027</v>
      </c>
      <c r="J282" s="11">
        <v>0.29602808258934743</v>
      </c>
      <c r="K282" s="11">
        <v>1.6282749734385247</v>
      </c>
      <c r="L282" s="11">
        <v>1.2003441847124623</v>
      </c>
      <c r="M282" s="11">
        <v>98.763290430889768</v>
      </c>
      <c r="N282" s="11">
        <v>2.2294385961450223</v>
      </c>
      <c r="O282" s="11"/>
      <c r="P282" s="11">
        <v>7.24</v>
      </c>
      <c r="Q282" s="11">
        <v>123.8738738738739</v>
      </c>
      <c r="R282" s="11">
        <v>29.733333333333313</v>
      </c>
      <c r="S282" s="11">
        <v>1.3156288156288156</v>
      </c>
      <c r="T282" s="4">
        <f t="shared" si="22"/>
        <v>1</v>
      </c>
      <c r="U282" s="4" t="str">
        <f>IFERROR(INDEX('Date Key'!$G$2:$G$19, MATCH(B282,'Date Key'!$B$2:$B$19, 0)), "")</f>
        <v>No</v>
      </c>
      <c r="V282" s="4" t="str">
        <f>IFERROR(INDEX('Date Key'!$D$2:$D$19, MATCH(B282,'Date Key'!$B$2:$B$19, 0)), "")</f>
        <v>Lower</v>
      </c>
      <c r="W282" s="4" t="s">
        <v>8</v>
      </c>
      <c r="X282" s="4">
        <f t="shared" si="26"/>
        <v>0.54500000000000004</v>
      </c>
      <c r="Y282" s="4">
        <f t="shared" si="27"/>
        <v>1</v>
      </c>
    </row>
    <row r="283" spans="1:25" x14ac:dyDescent="0.35">
      <c r="A283" s="4">
        <v>14</v>
      </c>
      <c r="B283" s="41">
        <v>45322</v>
      </c>
      <c r="C283" s="4" t="s">
        <v>7</v>
      </c>
      <c r="D283" s="4">
        <v>9</v>
      </c>
      <c r="E283" s="4" t="s">
        <v>270</v>
      </c>
      <c r="F283" s="4" t="str">
        <f t="shared" si="25"/>
        <v>tank 1</v>
      </c>
      <c r="G283" s="4">
        <f>IFERROR(INDEX('Date Key'!$I$2:$I$19, MATCH(B283,'Date Key'!$B$2:$B$19, 0)), "")</f>
        <v>5</v>
      </c>
      <c r="H283" s="4">
        <v>0</v>
      </c>
      <c r="I283" s="11">
        <v>0.26699359760250646</v>
      </c>
      <c r="J283" s="11">
        <v>2.9022361038171313E-2</v>
      </c>
      <c r="K283" s="11">
        <v>0.11867893392409072</v>
      </c>
      <c r="L283" s="11">
        <v>0.52014914670873358</v>
      </c>
      <c r="M283" s="11">
        <v>81.052042529378852</v>
      </c>
      <c r="N283" s="11">
        <v>0.41469489256476849</v>
      </c>
      <c r="O283" s="11"/>
      <c r="P283" s="11">
        <v>6.99</v>
      </c>
      <c r="Q283" s="11">
        <v>153.50877192982455</v>
      </c>
      <c r="R283" s="11">
        <v>23.066666666666642</v>
      </c>
      <c r="S283" s="11">
        <v>0.1800976800976801</v>
      </c>
      <c r="T283" s="4">
        <f t="shared" si="22"/>
        <v>1</v>
      </c>
      <c r="U283" s="4" t="str">
        <f>IFERROR(INDEX('Date Key'!$G$2:$G$19, MATCH(B283,'Date Key'!$B$2:$B$19, 0)), "")</f>
        <v>No</v>
      </c>
      <c r="V283" s="4" t="str">
        <f>IFERROR(INDEX('Date Key'!$D$2:$D$19, MATCH(B283,'Date Key'!$B$2:$B$19, 0)), "")</f>
        <v>Lower</v>
      </c>
      <c r="W283" s="4" t="s">
        <v>8</v>
      </c>
      <c r="X283" s="4">
        <f t="shared" si="26"/>
        <v>0.54500000000000004</v>
      </c>
      <c r="Y283" s="4">
        <f t="shared" si="27"/>
        <v>1</v>
      </c>
    </row>
    <row r="284" spans="1:25" x14ac:dyDescent="0.35">
      <c r="A284" s="4">
        <v>14</v>
      </c>
      <c r="B284" s="41">
        <v>45322</v>
      </c>
      <c r="C284" s="4" t="s">
        <v>7</v>
      </c>
      <c r="D284" s="4">
        <v>10</v>
      </c>
      <c r="E284" s="4" t="s">
        <v>271</v>
      </c>
      <c r="F284" s="4" t="str">
        <f t="shared" si="25"/>
        <v>tank 1</v>
      </c>
      <c r="G284" s="4">
        <f>IFERROR(INDEX('Date Key'!$I$2:$I$19, MATCH(B284,'Date Key'!$B$2:$B$19, 0)), "")</f>
        <v>5</v>
      </c>
      <c r="H284" s="4">
        <v>180</v>
      </c>
      <c r="I284" s="11">
        <v>0.28606456885982834</v>
      </c>
      <c r="J284" s="11">
        <v>0.24959230492827333</v>
      </c>
      <c r="K284" s="11">
        <v>1.7896783235752878</v>
      </c>
      <c r="L284" s="11">
        <v>1.2937042879678762</v>
      </c>
      <c r="M284" s="11">
        <v>99.703413542249578</v>
      </c>
      <c r="N284" s="11">
        <v>2.3253351973633896</v>
      </c>
      <c r="O284" s="11"/>
      <c r="P284" s="11">
        <v>7.4</v>
      </c>
      <c r="Q284" s="11">
        <v>123.8738738738739</v>
      </c>
      <c r="R284" s="11">
        <v>33.066666666666649</v>
      </c>
      <c r="S284" s="11">
        <v>1.4865689865689866</v>
      </c>
      <c r="T284" s="4">
        <f t="shared" si="22"/>
        <v>1</v>
      </c>
      <c r="U284" s="4" t="str">
        <f>IFERROR(INDEX('Date Key'!$G$2:$G$19, MATCH(B284,'Date Key'!$B$2:$B$19, 0)), "")</f>
        <v>No</v>
      </c>
      <c r="V284" s="4" t="str">
        <f>IFERROR(INDEX('Date Key'!$D$2:$D$19, MATCH(B284,'Date Key'!$B$2:$B$19, 0)), "")</f>
        <v>Lower</v>
      </c>
      <c r="W284" s="4" t="s">
        <v>8</v>
      </c>
      <c r="X284" s="4">
        <f t="shared" si="26"/>
        <v>0.54500000000000004</v>
      </c>
      <c r="Y284" s="4">
        <f t="shared" si="27"/>
        <v>1</v>
      </c>
    </row>
    <row r="285" spans="1:25" x14ac:dyDescent="0.35">
      <c r="A285" s="4">
        <v>14</v>
      </c>
      <c r="B285" s="41">
        <v>45322</v>
      </c>
      <c r="C285" s="4" t="s">
        <v>7</v>
      </c>
      <c r="D285" s="4">
        <v>11</v>
      </c>
      <c r="E285" s="4" t="s">
        <v>272</v>
      </c>
      <c r="F285" s="4" t="str">
        <f t="shared" si="25"/>
        <v>tank 1</v>
      </c>
      <c r="G285" s="4">
        <f>IFERROR(INDEX('Date Key'!$I$2:$I$19, MATCH(B285,'Date Key'!$B$2:$B$19, 0)), "")</f>
        <v>5</v>
      </c>
      <c r="H285" s="4">
        <v>120</v>
      </c>
      <c r="I285" s="11">
        <v>0.35281296826045494</v>
      </c>
      <c r="J285" s="11">
        <v>0.26120124934354189</v>
      </c>
      <c r="K285" s="11">
        <v>1.5760562425119244</v>
      </c>
      <c r="L285" s="11">
        <v>1.0936469238491322</v>
      </c>
      <c r="M285" s="11">
        <v>99.283715724678217</v>
      </c>
      <c r="N285" s="11">
        <v>2.1900704601159213</v>
      </c>
      <c r="O285" s="11"/>
      <c r="P285" s="11">
        <v>7.29</v>
      </c>
      <c r="Q285" s="11">
        <v>123.8738738738739</v>
      </c>
      <c r="R285" s="11">
        <v>28.733333333333313</v>
      </c>
      <c r="S285" s="11">
        <v>1.169108669108669</v>
      </c>
      <c r="T285" s="4">
        <f t="shared" si="22"/>
        <v>1</v>
      </c>
      <c r="U285" s="4" t="str">
        <f>IFERROR(INDEX('Date Key'!$G$2:$G$19, MATCH(B285,'Date Key'!$B$2:$B$19, 0)), "")</f>
        <v>No</v>
      </c>
      <c r="V285" s="4" t="str">
        <f>IFERROR(INDEX('Date Key'!$D$2:$D$19, MATCH(B285,'Date Key'!$B$2:$B$19, 0)), "")</f>
        <v>Lower</v>
      </c>
      <c r="W285" s="4" t="s">
        <v>8</v>
      </c>
      <c r="X285" s="4">
        <f t="shared" si="26"/>
        <v>0.54500000000000004</v>
      </c>
      <c r="Y285" s="4">
        <f t="shared" si="27"/>
        <v>1</v>
      </c>
    </row>
    <row r="286" spans="1:25" x14ac:dyDescent="0.35">
      <c r="A286" s="4">
        <v>14</v>
      </c>
      <c r="B286" s="41">
        <v>45322</v>
      </c>
      <c r="C286" s="4" t="s">
        <v>7</v>
      </c>
      <c r="D286" s="4">
        <v>12</v>
      </c>
      <c r="E286" s="4" t="s">
        <v>273</v>
      </c>
      <c r="F286" s="4" t="str">
        <f t="shared" si="25"/>
        <v>tank 1</v>
      </c>
      <c r="G286" s="4">
        <f>IFERROR(INDEX('Date Key'!$I$2:$I$19, MATCH(B286,'Date Key'!$B$2:$B$19, 0)), "")</f>
        <v>5</v>
      </c>
      <c r="H286" s="4">
        <v>90</v>
      </c>
      <c r="I286" s="11">
        <v>0.33374199700313312</v>
      </c>
      <c r="J286" s="11">
        <v>0.22056994389010195</v>
      </c>
      <c r="K286" s="11">
        <v>1.3481926893776701</v>
      </c>
      <c r="L286" s="11">
        <v>0.92026387494622097</v>
      </c>
      <c r="M286" s="11">
        <v>96.983771684387236</v>
      </c>
      <c r="N286" s="11">
        <v>1.9025046302709052</v>
      </c>
      <c r="O286" s="11"/>
      <c r="P286" s="11">
        <v>7.19</v>
      </c>
      <c r="Q286" s="11">
        <v>128.92376681614348</v>
      </c>
      <c r="R286" s="11">
        <v>26.733333333333313</v>
      </c>
      <c r="S286" s="11">
        <v>0.98595848595848601</v>
      </c>
      <c r="T286" s="4">
        <f t="shared" si="22"/>
        <v>1</v>
      </c>
      <c r="U286" s="4" t="str">
        <f>IFERROR(INDEX('Date Key'!$G$2:$G$19, MATCH(B286,'Date Key'!$B$2:$B$19, 0)), "")</f>
        <v>No</v>
      </c>
      <c r="V286" s="4" t="str">
        <f>IFERROR(INDEX('Date Key'!$D$2:$D$19, MATCH(B286,'Date Key'!$B$2:$B$19, 0)), "")</f>
        <v>Lower</v>
      </c>
      <c r="W286" s="4" t="s">
        <v>8</v>
      </c>
      <c r="X286" s="4">
        <f t="shared" si="26"/>
        <v>0.54500000000000004</v>
      </c>
      <c r="Y286" s="4">
        <f t="shared" si="27"/>
        <v>1</v>
      </c>
    </row>
    <row r="287" spans="1:25" x14ac:dyDescent="0.35">
      <c r="A287" s="4">
        <v>14</v>
      </c>
      <c r="B287" s="41">
        <v>45322</v>
      </c>
      <c r="C287" s="4" t="s">
        <v>7</v>
      </c>
      <c r="D287" s="4">
        <v>13</v>
      </c>
      <c r="E287" s="4" t="s">
        <v>274</v>
      </c>
      <c r="F287" s="4" t="str">
        <f t="shared" si="25"/>
        <v>tank 1</v>
      </c>
      <c r="G287" s="4">
        <f>IFERROR(INDEX('Date Key'!$I$2:$I$19, MATCH(B287,'Date Key'!$B$2:$B$19, 0)), "")</f>
        <v>5</v>
      </c>
      <c r="H287" s="4">
        <v>30</v>
      </c>
      <c r="I287" s="11">
        <v>0.38141942514643778</v>
      </c>
      <c r="J287" s="11">
        <v>5.8044722076342627E-2</v>
      </c>
      <c r="K287" s="11">
        <v>0.4177498474127993</v>
      </c>
      <c r="L287" s="11">
        <v>0.60017209235623115</v>
      </c>
      <c r="M287" s="11">
        <v>83.100167879127042</v>
      </c>
      <c r="N287" s="11">
        <v>0.85721399463557968</v>
      </c>
      <c r="O287" s="11"/>
      <c r="P287" s="11">
        <v>7.02</v>
      </c>
      <c r="Q287" s="11">
        <v>143.80530973451326</v>
      </c>
      <c r="R287" s="11">
        <v>22.066666666666642</v>
      </c>
      <c r="S287" s="11">
        <v>0.5219780219780219</v>
      </c>
      <c r="T287" s="4">
        <f t="shared" si="22"/>
        <v>1</v>
      </c>
      <c r="U287" s="4" t="str">
        <f>IFERROR(INDEX('Date Key'!$G$2:$G$19, MATCH(B287,'Date Key'!$B$2:$B$19, 0)), "")</f>
        <v>No</v>
      </c>
      <c r="V287" s="4" t="str">
        <f>IFERROR(INDEX('Date Key'!$D$2:$D$19, MATCH(B287,'Date Key'!$B$2:$B$19, 0)), "")</f>
        <v>Lower</v>
      </c>
      <c r="W287" s="4" t="s">
        <v>8</v>
      </c>
      <c r="X287" s="4">
        <f t="shared" si="26"/>
        <v>0.54500000000000004</v>
      </c>
      <c r="Y287" s="4">
        <f t="shared" si="27"/>
        <v>1</v>
      </c>
    </row>
    <row r="288" spans="1:25" x14ac:dyDescent="0.35">
      <c r="A288" s="4">
        <v>14</v>
      </c>
      <c r="B288" s="41">
        <v>45322</v>
      </c>
      <c r="C288" s="4" t="s">
        <v>7</v>
      </c>
      <c r="D288" s="4">
        <v>14</v>
      </c>
      <c r="E288" s="4" t="s">
        <v>275</v>
      </c>
      <c r="F288" s="4" t="str">
        <f t="shared" si="25"/>
        <v>tank 1</v>
      </c>
      <c r="G288" s="4">
        <f>IFERROR(INDEX('Date Key'!$I$2:$I$19, MATCH(B288,'Date Key'!$B$2:$B$19, 0)), "")</f>
        <v>5</v>
      </c>
      <c r="H288" s="4">
        <v>60</v>
      </c>
      <c r="I288" s="11">
        <v>0.37188393951777687</v>
      </c>
      <c r="J288" s="11">
        <v>0.15091627739849084</v>
      </c>
      <c r="K288" s="11">
        <v>0.92094852725094389</v>
      </c>
      <c r="L288" s="11">
        <v>0.78689229886705858</v>
      </c>
      <c r="M288" s="11">
        <v>92.887520984890884</v>
      </c>
      <c r="N288" s="11">
        <v>1.4437487441672117</v>
      </c>
      <c r="O288" s="11"/>
      <c r="P288" s="11">
        <v>7.15</v>
      </c>
      <c r="Q288" s="11">
        <v>133.92857142857144</v>
      </c>
      <c r="R288" s="11">
        <v>24.733333333333309</v>
      </c>
      <c r="S288" s="11">
        <v>0.81501831501831501</v>
      </c>
      <c r="T288" s="4">
        <f t="shared" si="22"/>
        <v>1</v>
      </c>
      <c r="U288" s="4" t="str">
        <f>IFERROR(INDEX('Date Key'!$G$2:$G$19, MATCH(B288,'Date Key'!$B$2:$B$19, 0)), "")</f>
        <v>No</v>
      </c>
      <c r="V288" s="4" t="str">
        <f>IFERROR(INDEX('Date Key'!$D$2:$D$19, MATCH(B288,'Date Key'!$B$2:$B$19, 0)), "")</f>
        <v>Lower</v>
      </c>
      <c r="W288" s="4" t="s">
        <v>8</v>
      </c>
      <c r="X288" s="4">
        <f t="shared" si="26"/>
        <v>0.54500000000000004</v>
      </c>
      <c r="Y288" s="4">
        <f t="shared" si="27"/>
        <v>1</v>
      </c>
    </row>
    <row r="289" spans="1:25" x14ac:dyDescent="0.35">
      <c r="A289" s="4">
        <v>14</v>
      </c>
      <c r="B289" s="41">
        <v>45322</v>
      </c>
      <c r="C289" s="4" t="s">
        <v>7</v>
      </c>
      <c r="D289" s="4">
        <v>15</v>
      </c>
      <c r="E289" s="4" t="s">
        <v>276</v>
      </c>
      <c r="F289" s="4" t="str">
        <f t="shared" si="25"/>
        <v>tank 2</v>
      </c>
      <c r="G289" s="4">
        <f>IFERROR(INDEX('Date Key'!$I$2:$I$19, MATCH(B289,'Date Key'!$B$2:$B$19, 0)), "")</f>
        <v>5</v>
      </c>
      <c r="H289" s="4">
        <v>60</v>
      </c>
      <c r="I289" s="11">
        <v>0.12396131317259229</v>
      </c>
      <c r="J289" s="11">
        <v>9.8676027529782467E-2</v>
      </c>
      <c r="K289" s="11">
        <v>1.3909171055903429</v>
      </c>
      <c r="L289" s="11">
        <v>0.73354366843539365</v>
      </c>
      <c r="M289" s="11">
        <v>97.974258533855647</v>
      </c>
      <c r="N289" s="11">
        <v>1.6135544462927176</v>
      </c>
      <c r="O289" s="11"/>
      <c r="P289" s="11">
        <v>7.4</v>
      </c>
      <c r="Q289" s="11">
        <v>118.77828054298644</v>
      </c>
      <c r="R289" s="11">
        <v>24.733333333333309</v>
      </c>
      <c r="S289" s="11">
        <v>0.69902319902319898</v>
      </c>
      <c r="T289" s="4">
        <f t="shared" si="22"/>
        <v>2</v>
      </c>
      <c r="U289" s="4" t="str">
        <f>IFERROR(INDEX('Date Key'!$G$2:$G$19, MATCH(B289,'Date Key'!$B$2:$B$19, 0)), "")</f>
        <v>No</v>
      </c>
      <c r="V289" s="4" t="str">
        <f>IFERROR(INDEX('Date Key'!$D$2:$D$19, MATCH(B289,'Date Key'!$B$2:$B$19, 0)), "")</f>
        <v>Lower</v>
      </c>
      <c r="W289" s="4" t="s">
        <v>8</v>
      </c>
      <c r="X289" s="4">
        <f t="shared" si="26"/>
        <v>0.54500000000000004</v>
      </c>
      <c r="Y289" s="4">
        <f t="shared" si="27"/>
        <v>1</v>
      </c>
    </row>
    <row r="290" spans="1:25" x14ac:dyDescent="0.35">
      <c r="A290" s="4">
        <v>14</v>
      </c>
      <c r="B290" s="41">
        <v>45322</v>
      </c>
      <c r="C290" s="4" t="s">
        <v>7</v>
      </c>
      <c r="D290" s="4">
        <v>16</v>
      </c>
      <c r="E290" s="4" t="s">
        <v>277</v>
      </c>
      <c r="F290" s="4" t="str">
        <f t="shared" si="25"/>
        <v>tank 2</v>
      </c>
      <c r="G290" s="4">
        <f>IFERROR(INDEX('Date Key'!$I$2:$I$19, MATCH(B290,'Date Key'!$B$2:$B$19, 0)), "")</f>
        <v>5</v>
      </c>
      <c r="H290" s="4">
        <v>120</v>
      </c>
      <c r="I290" s="11">
        <v>4.7677428143304723E-2</v>
      </c>
      <c r="J290" s="11">
        <v>5.8044722076342627E-2</v>
      </c>
      <c r="K290" s="11">
        <v>2.378325835838778</v>
      </c>
      <c r="L290" s="11">
        <v>1.0136239782016345</v>
      </c>
      <c r="M290" s="11">
        <v>102.6077224398433</v>
      </c>
      <c r="N290" s="11">
        <v>2.4840479860584255</v>
      </c>
      <c r="O290" s="11"/>
      <c r="P290" s="11">
        <v>7.54</v>
      </c>
      <c r="Q290" s="11">
        <v>113.63636363636364</v>
      </c>
      <c r="R290" s="11">
        <v>30.733333333333317</v>
      </c>
      <c r="S290" s="11">
        <v>1.0714285714285716</v>
      </c>
      <c r="T290" s="4">
        <f t="shared" si="22"/>
        <v>2</v>
      </c>
      <c r="U290" s="4" t="str">
        <f>IFERROR(INDEX('Date Key'!$G$2:$G$19, MATCH(B290,'Date Key'!$B$2:$B$19, 0)), "")</f>
        <v>No</v>
      </c>
      <c r="V290" s="4" t="str">
        <f>IFERROR(INDEX('Date Key'!$D$2:$D$19, MATCH(B290,'Date Key'!$B$2:$B$19, 0)), "")</f>
        <v>Lower</v>
      </c>
      <c r="W290" s="4" t="s">
        <v>8</v>
      </c>
      <c r="X290" s="4">
        <f t="shared" si="26"/>
        <v>0.54500000000000004</v>
      </c>
      <c r="Y290" s="4">
        <f t="shared" si="27"/>
        <v>1</v>
      </c>
    </row>
    <row r="291" spans="1:25" x14ac:dyDescent="0.35">
      <c r="A291" s="4">
        <v>14</v>
      </c>
      <c r="B291" s="41">
        <v>45322</v>
      </c>
      <c r="C291" s="4" t="s">
        <v>7</v>
      </c>
      <c r="D291" s="4">
        <v>17</v>
      </c>
      <c r="E291" s="4" t="s">
        <v>278</v>
      </c>
      <c r="F291" s="4" t="str">
        <f t="shared" si="25"/>
        <v>tank 2</v>
      </c>
      <c r="G291" s="4">
        <f>IFERROR(INDEX('Date Key'!$I$2:$I$19, MATCH(B291,'Date Key'!$B$2:$B$19, 0)), "")</f>
        <v>5</v>
      </c>
      <c r="H291" s="4">
        <v>180</v>
      </c>
      <c r="I291" s="11">
        <v>4.7677428143304723E-2</v>
      </c>
      <c r="J291" s="11">
        <v>5.8044722076342627E-2</v>
      </c>
      <c r="K291" s="11">
        <v>2.6489138051857046</v>
      </c>
      <c r="L291" s="11">
        <v>1.1203212390649646</v>
      </c>
      <c r="M291" s="11">
        <v>105.66312255176273</v>
      </c>
      <c r="N291" s="11">
        <v>2.7546359554053521</v>
      </c>
      <c r="O291" s="11"/>
      <c r="P291" s="11">
        <v>7.58</v>
      </c>
      <c r="Q291" s="11">
        <v>108.4474885844749</v>
      </c>
      <c r="R291" s="11">
        <v>33.066666666666649</v>
      </c>
      <c r="S291" s="11">
        <v>1.3095238095238095</v>
      </c>
      <c r="T291" s="4">
        <f t="shared" si="22"/>
        <v>2</v>
      </c>
      <c r="U291" s="4" t="str">
        <f>IFERROR(INDEX('Date Key'!$G$2:$G$19, MATCH(B291,'Date Key'!$B$2:$B$19, 0)), "")</f>
        <v>No</v>
      </c>
      <c r="V291" s="4" t="str">
        <f>IFERROR(INDEX('Date Key'!$D$2:$D$19, MATCH(B291,'Date Key'!$B$2:$B$19, 0)), "")</f>
        <v>Lower</v>
      </c>
      <c r="W291" s="4" t="s">
        <v>8</v>
      </c>
      <c r="X291" s="4">
        <f t="shared" si="26"/>
        <v>0.54500000000000004</v>
      </c>
      <c r="Y291" s="4">
        <f t="shared" si="27"/>
        <v>1</v>
      </c>
    </row>
    <row r="292" spans="1:25" x14ac:dyDescent="0.35">
      <c r="A292" s="4">
        <v>14</v>
      </c>
      <c r="B292" s="41">
        <v>45322</v>
      </c>
      <c r="C292" s="4" t="s">
        <v>7</v>
      </c>
      <c r="D292" s="4">
        <v>18</v>
      </c>
      <c r="E292" s="4" t="s">
        <v>279</v>
      </c>
      <c r="F292" s="4" t="str">
        <f t="shared" si="25"/>
        <v>tank 2</v>
      </c>
      <c r="G292" s="4">
        <f>IFERROR(INDEX('Date Key'!$I$2:$I$19, MATCH(B292,'Date Key'!$B$2:$B$19, 0)), "")</f>
        <v>5</v>
      </c>
      <c r="H292" s="4">
        <v>150</v>
      </c>
      <c r="I292" s="11">
        <v>5.7212913771965676E-2</v>
      </c>
      <c r="J292" s="11">
        <v>5.2240249868708358E-2</v>
      </c>
      <c r="K292" s="11">
        <v>2.6299251757578501</v>
      </c>
      <c r="L292" s="11">
        <v>1.1069840814570484</v>
      </c>
      <c r="M292" s="11">
        <v>105.99888080581981</v>
      </c>
      <c r="N292" s="11">
        <v>2.7393783393985243</v>
      </c>
      <c r="O292" s="11"/>
      <c r="P292" s="11">
        <v>7.58</v>
      </c>
      <c r="Q292" s="11">
        <v>113.63636363636364</v>
      </c>
      <c r="R292" s="11">
        <v>34.066666666666649</v>
      </c>
      <c r="S292" s="11">
        <v>1.2362637362637361</v>
      </c>
      <c r="T292" s="4">
        <f t="shared" si="22"/>
        <v>2</v>
      </c>
      <c r="U292" s="4" t="str">
        <f>IFERROR(INDEX('Date Key'!$G$2:$G$19, MATCH(B292,'Date Key'!$B$2:$B$19, 0)), "")</f>
        <v>No</v>
      </c>
      <c r="V292" s="4" t="str">
        <f>IFERROR(INDEX('Date Key'!$D$2:$D$19, MATCH(B292,'Date Key'!$B$2:$B$19, 0)), "")</f>
        <v>Lower</v>
      </c>
      <c r="W292" s="4" t="s">
        <v>8</v>
      </c>
      <c r="X292" s="4">
        <f t="shared" si="26"/>
        <v>0.54500000000000004</v>
      </c>
      <c r="Y292" s="4">
        <f t="shared" si="27"/>
        <v>1</v>
      </c>
    </row>
    <row r="293" spans="1:25" x14ac:dyDescent="0.35">
      <c r="A293" s="4">
        <v>14</v>
      </c>
      <c r="B293" s="41">
        <v>45322</v>
      </c>
      <c r="C293" s="4" t="s">
        <v>7</v>
      </c>
      <c r="D293" s="4">
        <v>19</v>
      </c>
      <c r="E293" s="4" t="s">
        <v>280</v>
      </c>
      <c r="F293" s="4" t="str">
        <f t="shared" si="25"/>
        <v>tank 2</v>
      </c>
      <c r="G293" s="4">
        <f>IFERROR(INDEX('Date Key'!$I$2:$I$19, MATCH(B293,'Date Key'!$B$2:$B$19, 0)), "")</f>
        <v>5</v>
      </c>
      <c r="H293" s="4">
        <v>30</v>
      </c>
      <c r="I293" s="11">
        <v>0.26699359760250646</v>
      </c>
      <c r="J293" s="11">
        <v>3.4826833245805586E-2</v>
      </c>
      <c r="K293" s="11">
        <v>0.60288898433438087</v>
      </c>
      <c r="L293" s="11">
        <v>0.84024092929872363</v>
      </c>
      <c r="M293" s="11">
        <v>69.820928931169561</v>
      </c>
      <c r="N293" s="11">
        <v>0.90470941518269288</v>
      </c>
      <c r="O293" s="11"/>
      <c r="P293" s="11">
        <v>7.32</v>
      </c>
      <c r="Q293" s="11">
        <v>153.50877192982455</v>
      </c>
      <c r="R293" s="11">
        <v>38.066666666666656</v>
      </c>
      <c r="S293" s="11">
        <v>0.79670329670329676</v>
      </c>
      <c r="T293" s="4">
        <f t="shared" si="22"/>
        <v>2</v>
      </c>
      <c r="U293" s="4" t="str">
        <f>IFERROR(INDEX('Date Key'!$G$2:$G$19, MATCH(B293,'Date Key'!$B$2:$B$19, 0)), "")</f>
        <v>No</v>
      </c>
      <c r="V293" s="4" t="str">
        <f>IFERROR(INDEX('Date Key'!$D$2:$D$19, MATCH(B293,'Date Key'!$B$2:$B$19, 0)), "")</f>
        <v>Lower</v>
      </c>
      <c r="W293" s="4" t="s">
        <v>8</v>
      </c>
      <c r="X293" s="4">
        <f t="shared" si="26"/>
        <v>0.54500000000000004</v>
      </c>
      <c r="Y293" s="4">
        <f t="shared" si="27"/>
        <v>1</v>
      </c>
    </row>
    <row r="294" spans="1:25" x14ac:dyDescent="0.35">
      <c r="A294" s="4">
        <v>14</v>
      </c>
      <c r="B294" s="41">
        <v>45322</v>
      </c>
      <c r="C294" s="4" t="s">
        <v>7</v>
      </c>
      <c r="D294" s="4">
        <v>20</v>
      </c>
      <c r="E294" s="4" t="s">
        <v>281</v>
      </c>
      <c r="F294" s="4" t="str">
        <f t="shared" si="25"/>
        <v>tank 2</v>
      </c>
      <c r="G294" s="4">
        <f>IFERROR(INDEX('Date Key'!$I$2:$I$19, MATCH(B294,'Date Key'!$B$2:$B$19, 0)), "")</f>
        <v>5</v>
      </c>
      <c r="H294" s="4">
        <v>90</v>
      </c>
      <c r="I294" s="11">
        <v>7.6283885029287568E-2</v>
      </c>
      <c r="J294" s="11">
        <v>6.3849194283976909E-2</v>
      </c>
      <c r="K294" s="11">
        <v>2.1552094400614874</v>
      </c>
      <c r="L294" s="11">
        <v>0.92026387494622097</v>
      </c>
      <c r="M294" s="11">
        <v>102.85954113038612</v>
      </c>
      <c r="N294" s="11">
        <v>2.2953425193747519</v>
      </c>
      <c r="O294" s="11"/>
      <c r="P294" s="11">
        <v>7.45</v>
      </c>
      <c r="Q294" s="11">
        <v>118.77828054298644</v>
      </c>
      <c r="R294" s="11">
        <v>24.066666666666642</v>
      </c>
      <c r="S294" s="11">
        <v>0.96764346764346765</v>
      </c>
      <c r="T294" s="4">
        <f t="shared" si="22"/>
        <v>2</v>
      </c>
      <c r="U294" s="4" t="str">
        <f>IFERROR(INDEX('Date Key'!$G$2:$G$19, MATCH(B294,'Date Key'!$B$2:$B$19, 0)), "")</f>
        <v>No</v>
      </c>
      <c r="V294" s="4" t="str">
        <f>IFERROR(INDEX('Date Key'!$D$2:$D$19, MATCH(B294,'Date Key'!$B$2:$B$19, 0)), "")</f>
        <v>Lower</v>
      </c>
      <c r="W294" s="4" t="s">
        <v>8</v>
      </c>
      <c r="X294" s="4">
        <f t="shared" si="26"/>
        <v>0.54500000000000004</v>
      </c>
      <c r="Y294" s="4">
        <f t="shared" si="27"/>
        <v>1</v>
      </c>
    </row>
    <row r="295" spans="1:25" s="27" customFormat="1" x14ac:dyDescent="0.35">
      <c r="A295" s="27">
        <v>14</v>
      </c>
      <c r="B295" s="42">
        <v>45322</v>
      </c>
      <c r="C295" s="27" t="s">
        <v>7</v>
      </c>
      <c r="D295" s="27">
        <v>21</v>
      </c>
      <c r="E295" s="27" t="s">
        <v>282</v>
      </c>
      <c r="F295" s="27" t="str">
        <f t="shared" si="25"/>
        <v>tank 2</v>
      </c>
      <c r="G295" s="27">
        <f>IFERROR(INDEX('Date Key'!$I$2:$I$19, MATCH(B295,'Date Key'!$B$2:$B$19, 0)), "")</f>
        <v>5</v>
      </c>
      <c r="H295" s="27">
        <v>0</v>
      </c>
      <c r="I295" s="28">
        <v>0.23838714071652367</v>
      </c>
      <c r="J295" s="28">
        <v>1.7413416622902793E-2</v>
      </c>
      <c r="K295" s="28">
        <v>9.4943147139272557E-2</v>
      </c>
      <c r="L295" s="28">
        <v>0.84024092929872363</v>
      </c>
      <c r="M295" s="28">
        <v>31.82988248461108</v>
      </c>
      <c r="N295" s="28">
        <v>0.35074370447869901</v>
      </c>
      <c r="O295" s="28"/>
      <c r="P295" s="28">
        <v>7.15</v>
      </c>
      <c r="Q295" s="28">
        <v>186.17021276595744</v>
      </c>
      <c r="R295" s="28">
        <v>59.066666666666656</v>
      </c>
      <c r="S295" s="28">
        <v>0.80891330891330893</v>
      </c>
      <c r="T295" s="27">
        <f t="shared" si="22"/>
        <v>2</v>
      </c>
      <c r="U295" s="27" t="str">
        <f>IFERROR(INDEX('Date Key'!$G$2:$G$19, MATCH(B295,'Date Key'!$B$2:$B$19, 0)), "")</f>
        <v>No</v>
      </c>
      <c r="V295" s="27" t="str">
        <f>IFERROR(INDEX('Date Key'!$D$2:$D$19, MATCH(B295,'Date Key'!$B$2:$B$19, 0)), "")</f>
        <v>Lower</v>
      </c>
      <c r="W295" s="27" t="s">
        <v>8</v>
      </c>
      <c r="X295" s="27">
        <f t="shared" si="26"/>
        <v>0.54500000000000004</v>
      </c>
      <c r="Y295" s="27">
        <f t="shared" si="27"/>
        <v>1</v>
      </c>
    </row>
    <row r="296" spans="1:25" x14ac:dyDescent="0.35">
      <c r="A296" s="4">
        <v>15</v>
      </c>
      <c r="B296" s="41">
        <v>45330</v>
      </c>
      <c r="C296" s="4" t="s">
        <v>7</v>
      </c>
      <c r="D296" s="4">
        <v>1</v>
      </c>
      <c r="E296" s="4" t="s">
        <v>283</v>
      </c>
      <c r="F296" s="4" t="str">
        <f t="shared" si="25"/>
        <v>in</v>
      </c>
      <c r="G296" s="4">
        <f>IFERROR(INDEX('Date Key'!$I$2:$I$19, MATCH(B296,'Date Key'!$B$2:$B$19, 0)), "")</f>
        <v>5</v>
      </c>
      <c r="H296" s="4">
        <v>30</v>
      </c>
      <c r="I296" s="11">
        <v>4.7677428143304723E-2</v>
      </c>
      <c r="J296" s="11">
        <v>1.7413416622902793E-2</v>
      </c>
      <c r="K296" s="11">
        <v>1.1488120803851978</v>
      </c>
      <c r="L296" s="11">
        <v>0.10669726086332998</v>
      </c>
      <c r="M296" s="11">
        <v>125.97649692221601</v>
      </c>
      <c r="N296" s="11">
        <v>1.2139029251514053</v>
      </c>
      <c r="O296" s="11"/>
      <c r="P296" s="11">
        <v>7.39</v>
      </c>
      <c r="Q296" s="11">
        <v>118.77828054298644</v>
      </c>
      <c r="R296" s="11">
        <v>37.066666666666656</v>
      </c>
      <c r="S296" s="11">
        <v>0.11294261294261296</v>
      </c>
      <c r="T296" s="4">
        <f t="shared" si="22"/>
        <v>0</v>
      </c>
      <c r="U296" s="4" t="str">
        <f>IFERROR(INDEX('Date Key'!$G$2:$G$19, MATCH(B296,'Date Key'!$B$2:$B$19, 0)), "")</f>
        <v>No</v>
      </c>
      <c r="V296" s="4" t="str">
        <f>IFERROR(INDEX('Date Key'!$D$2:$D$19, MATCH(B296,'Date Key'!$B$2:$B$19, 0)), "")</f>
        <v>Lower</v>
      </c>
      <c r="W296" s="4" t="s">
        <v>8</v>
      </c>
      <c r="X296" s="4">
        <f t="shared" si="26"/>
        <v>0.54500000000000004</v>
      </c>
      <c r="Y296" s="4">
        <f t="shared" si="27"/>
        <v>1</v>
      </c>
    </row>
    <row r="297" spans="1:25" x14ac:dyDescent="0.35">
      <c r="A297" s="4">
        <v>15</v>
      </c>
      <c r="B297" s="41">
        <v>45330</v>
      </c>
      <c r="C297" s="4" t="s">
        <v>7</v>
      </c>
      <c r="D297" s="4">
        <v>2</v>
      </c>
      <c r="E297" s="4" t="s">
        <v>284</v>
      </c>
      <c r="F297" s="4" t="str">
        <f t="shared" si="25"/>
        <v>in</v>
      </c>
      <c r="G297" s="4">
        <f>IFERROR(INDEX('Date Key'!$I$2:$I$19, MATCH(B297,'Date Key'!$B$2:$B$19, 0)), "")</f>
        <v>5</v>
      </c>
      <c r="H297" s="4">
        <v>0</v>
      </c>
      <c r="I297" s="11">
        <v>0</v>
      </c>
      <c r="J297" s="11">
        <v>2.3217888830537055E-2</v>
      </c>
      <c r="K297" s="11">
        <v>1.158306395099125</v>
      </c>
      <c r="L297" s="11">
        <v>0.12003441847124621</v>
      </c>
      <c r="M297" s="11">
        <v>131.96978175713485</v>
      </c>
      <c r="N297" s="11">
        <v>1.181524283929662</v>
      </c>
      <c r="O297" s="11"/>
      <c r="P297" s="11">
        <v>7.34</v>
      </c>
      <c r="Q297" s="11">
        <v>108.4474885844749</v>
      </c>
      <c r="R297" s="11">
        <v>37.066666666666656</v>
      </c>
      <c r="S297" s="11">
        <v>0.10683760683760685</v>
      </c>
      <c r="T297" s="4">
        <f t="shared" si="22"/>
        <v>0</v>
      </c>
      <c r="U297" s="4" t="str">
        <f>IFERROR(INDEX('Date Key'!$G$2:$G$19, MATCH(B297,'Date Key'!$B$2:$B$19, 0)), "")</f>
        <v>No</v>
      </c>
      <c r="V297" s="4" t="str">
        <f>IFERROR(INDEX('Date Key'!$D$2:$D$19, MATCH(B297,'Date Key'!$B$2:$B$19, 0)), "")</f>
        <v>Lower</v>
      </c>
      <c r="W297" s="4" t="s">
        <v>8</v>
      </c>
      <c r="X297" s="4">
        <f t="shared" ref="X297:X317" si="28">IFERROR(INDEX($AB$8:$AB$10, MATCH(C297, $AA$8:$AA$10, 0)), "")</f>
        <v>0.54500000000000004</v>
      </c>
      <c r="Y297" s="4">
        <f t="shared" ref="Y297:Y317" si="29">IFERROR(INDEX($AC$8:$AC$10, MATCH(C297, $AA$8:$AA$10, 0)), "")</f>
        <v>1</v>
      </c>
    </row>
    <row r="298" spans="1:25" x14ac:dyDescent="0.35">
      <c r="A298" s="4">
        <v>15</v>
      </c>
      <c r="B298" s="41">
        <v>45330</v>
      </c>
      <c r="C298" s="4" t="s">
        <v>7</v>
      </c>
      <c r="D298" s="4">
        <v>3</v>
      </c>
      <c r="E298" s="4" t="s">
        <v>285</v>
      </c>
      <c r="F298" s="4" t="str">
        <f t="shared" si="25"/>
        <v>in</v>
      </c>
      <c r="G298" s="4">
        <f>IFERROR(INDEX('Date Key'!$I$2:$I$19, MATCH(B298,'Date Key'!$B$2:$B$19, 0)), "")</f>
        <v>5</v>
      </c>
      <c r="H298" s="4">
        <v>180</v>
      </c>
      <c r="I298" s="11">
        <v>0</v>
      </c>
      <c r="J298" s="11">
        <v>4.0631305453439848E-2</v>
      </c>
      <c r="K298" s="11">
        <v>1.7801840088613605</v>
      </c>
      <c r="L298" s="11">
        <v>1.133658396672881</v>
      </c>
      <c r="M298" s="11">
        <v>102.59093452714045</v>
      </c>
      <c r="N298" s="11">
        <v>1.8208153143148005</v>
      </c>
      <c r="O298" s="11"/>
      <c r="P298" s="11">
        <v>7.91</v>
      </c>
      <c r="Q298" s="11">
        <v>123.8738738738739</v>
      </c>
      <c r="R298" s="11">
        <v>28.399999999999981</v>
      </c>
      <c r="S298" s="11">
        <v>1.5476190476190472</v>
      </c>
      <c r="T298" s="4">
        <f t="shared" si="22"/>
        <v>0</v>
      </c>
      <c r="U298" s="4" t="str">
        <f>IFERROR(INDEX('Date Key'!$G$2:$G$19, MATCH(B298,'Date Key'!$B$2:$B$19, 0)), "")</f>
        <v>No</v>
      </c>
      <c r="V298" s="4" t="str">
        <f>IFERROR(INDEX('Date Key'!$D$2:$D$19, MATCH(B298,'Date Key'!$B$2:$B$19, 0)), "")</f>
        <v>Lower</v>
      </c>
      <c r="W298" s="4" t="s">
        <v>8</v>
      </c>
      <c r="X298" s="4">
        <f t="shared" si="28"/>
        <v>0.54500000000000004</v>
      </c>
      <c r="Y298" s="4">
        <f t="shared" si="29"/>
        <v>1</v>
      </c>
    </row>
    <row r="299" spans="1:25" x14ac:dyDescent="0.35">
      <c r="A299" s="4">
        <v>15</v>
      </c>
      <c r="B299" s="41">
        <v>45330</v>
      </c>
      <c r="C299" s="4" t="s">
        <v>7</v>
      </c>
      <c r="D299" s="4">
        <v>4</v>
      </c>
      <c r="E299" s="4" t="s">
        <v>286</v>
      </c>
      <c r="F299" s="4" t="str">
        <f t="shared" si="25"/>
        <v>in</v>
      </c>
      <c r="G299" s="4">
        <f>IFERROR(INDEX('Date Key'!$I$2:$I$19, MATCH(B299,'Date Key'!$B$2:$B$19, 0)), "")</f>
        <v>5</v>
      </c>
      <c r="H299" s="4">
        <v>90</v>
      </c>
      <c r="I299" s="11">
        <v>0</v>
      </c>
      <c r="J299" s="11">
        <v>2.9022361038171313E-2</v>
      </c>
      <c r="K299" s="11">
        <v>1.0491217758889619</v>
      </c>
      <c r="L299" s="11">
        <v>0.69353219561164481</v>
      </c>
      <c r="M299" s="11">
        <v>92.283156127588143</v>
      </c>
      <c r="N299" s="11">
        <v>1.0781441369271332</v>
      </c>
      <c r="O299" s="11"/>
      <c r="P299" s="11">
        <v>7.98</v>
      </c>
      <c r="Q299" s="11">
        <v>128.92376681614348</v>
      </c>
      <c r="R299" s="11">
        <v>21.733333333333309</v>
      </c>
      <c r="S299" s="11">
        <v>0.9004884004884004</v>
      </c>
      <c r="T299" s="4">
        <f t="shared" si="22"/>
        <v>0</v>
      </c>
      <c r="U299" s="4" t="str">
        <f>IFERROR(INDEX('Date Key'!$G$2:$G$19, MATCH(B299,'Date Key'!$B$2:$B$19, 0)), "")</f>
        <v>No</v>
      </c>
      <c r="V299" s="4" t="str">
        <f>IFERROR(INDEX('Date Key'!$D$2:$D$19, MATCH(B299,'Date Key'!$B$2:$B$19, 0)), "")</f>
        <v>Lower</v>
      </c>
      <c r="W299" s="4" t="s">
        <v>8</v>
      </c>
      <c r="X299" s="4">
        <f t="shared" si="28"/>
        <v>0.54500000000000004</v>
      </c>
      <c r="Y299" s="4">
        <f t="shared" si="29"/>
        <v>1</v>
      </c>
    </row>
    <row r="300" spans="1:25" x14ac:dyDescent="0.35">
      <c r="A300" s="4">
        <v>15</v>
      </c>
      <c r="B300" s="41">
        <v>45330</v>
      </c>
      <c r="C300" s="4" t="s">
        <v>7</v>
      </c>
      <c r="D300" s="4">
        <v>5</v>
      </c>
      <c r="E300" s="4" t="s">
        <v>287</v>
      </c>
      <c r="F300" s="4" t="str">
        <f t="shared" si="25"/>
        <v>in</v>
      </c>
      <c r="G300" s="4">
        <f>IFERROR(INDEX('Date Key'!$I$2:$I$19, MATCH(B300,'Date Key'!$B$2:$B$19, 0)), "")</f>
        <v>5</v>
      </c>
      <c r="H300" s="4">
        <v>60</v>
      </c>
      <c r="I300" s="11">
        <v>0</v>
      </c>
      <c r="J300" s="11">
        <v>2.3217888830537055E-2</v>
      </c>
      <c r="K300" s="11">
        <v>1.0063973596762892</v>
      </c>
      <c r="L300" s="11">
        <v>0.36010325541373872</v>
      </c>
      <c r="M300" s="11">
        <v>107.94627867935087</v>
      </c>
      <c r="N300" s="11">
        <v>1.0296152485068262</v>
      </c>
      <c r="O300" s="11"/>
      <c r="P300" s="11">
        <v>7.77</v>
      </c>
      <c r="Q300" s="11">
        <v>103.21100917431194</v>
      </c>
      <c r="R300" s="11">
        <v>28.733333333333313</v>
      </c>
      <c r="S300" s="11">
        <v>0.53418803418803418</v>
      </c>
      <c r="T300" s="4">
        <f t="shared" si="22"/>
        <v>0</v>
      </c>
      <c r="U300" s="4" t="str">
        <f>IFERROR(INDEX('Date Key'!$G$2:$G$19, MATCH(B300,'Date Key'!$B$2:$B$19, 0)), "")</f>
        <v>No</v>
      </c>
      <c r="V300" s="4" t="str">
        <f>IFERROR(INDEX('Date Key'!$D$2:$D$19, MATCH(B300,'Date Key'!$B$2:$B$19, 0)), "")</f>
        <v>Lower</v>
      </c>
      <c r="W300" s="4" t="s">
        <v>8</v>
      </c>
      <c r="X300" s="4">
        <f t="shared" si="28"/>
        <v>0.54500000000000004</v>
      </c>
      <c r="Y300" s="4">
        <f t="shared" si="29"/>
        <v>1</v>
      </c>
    </row>
    <row r="301" spans="1:25" x14ac:dyDescent="0.35">
      <c r="A301" s="4">
        <v>15</v>
      </c>
      <c r="B301" s="41">
        <v>45330</v>
      </c>
      <c r="C301" s="4" t="s">
        <v>7</v>
      </c>
      <c r="D301" s="4">
        <v>6</v>
      </c>
      <c r="E301" s="4" t="s">
        <v>288</v>
      </c>
      <c r="F301" s="4" t="str">
        <f t="shared" si="25"/>
        <v>in</v>
      </c>
      <c r="G301" s="4">
        <f>IFERROR(INDEX('Date Key'!$I$2:$I$19, MATCH(B301,'Date Key'!$B$2:$B$19, 0)), "")</f>
        <v>5</v>
      </c>
      <c r="H301" s="4">
        <v>150</v>
      </c>
      <c r="I301" s="11">
        <v>0</v>
      </c>
      <c r="J301" s="11">
        <v>3.4826833245805586E-2</v>
      </c>
      <c r="K301" s="11">
        <v>1.3766756335194521</v>
      </c>
      <c r="L301" s="11">
        <v>0.92026387494622097</v>
      </c>
      <c r="M301" s="11">
        <v>88.102965864577499</v>
      </c>
      <c r="N301" s="11">
        <v>1.4115024667652576</v>
      </c>
      <c r="O301" s="11"/>
      <c r="P301" s="11">
        <v>7.94</v>
      </c>
      <c r="Q301" s="11">
        <v>133.92857142857144</v>
      </c>
      <c r="R301" s="11">
        <v>21.066666666666642</v>
      </c>
      <c r="S301" s="11">
        <v>1.2973137973137974</v>
      </c>
      <c r="T301" s="4">
        <f t="shared" si="22"/>
        <v>0</v>
      </c>
      <c r="U301" s="4" t="str">
        <f>IFERROR(INDEX('Date Key'!$G$2:$G$19, MATCH(B301,'Date Key'!$B$2:$B$19, 0)), "")</f>
        <v>No</v>
      </c>
      <c r="V301" s="4" t="str">
        <f>IFERROR(INDEX('Date Key'!$D$2:$D$19, MATCH(B301,'Date Key'!$B$2:$B$19, 0)), "")</f>
        <v>Lower</v>
      </c>
      <c r="W301" s="4" t="s">
        <v>8</v>
      </c>
      <c r="X301" s="4">
        <f t="shared" si="28"/>
        <v>0.54500000000000004</v>
      </c>
      <c r="Y301" s="4">
        <f t="shared" si="29"/>
        <v>1</v>
      </c>
    </row>
    <row r="302" spans="1:25" x14ac:dyDescent="0.35">
      <c r="A302" s="4">
        <v>15</v>
      </c>
      <c r="B302" s="41">
        <v>45330</v>
      </c>
      <c r="C302" s="4" t="s">
        <v>7</v>
      </c>
      <c r="D302" s="4">
        <v>7</v>
      </c>
      <c r="E302" s="4" t="s">
        <v>289</v>
      </c>
      <c r="F302" s="4" t="str">
        <f t="shared" si="25"/>
        <v>in</v>
      </c>
      <c r="G302" s="4">
        <f>IFERROR(INDEX('Date Key'!$I$2:$I$19, MATCH(B302,'Date Key'!$B$2:$B$19, 0)), "")</f>
        <v>5</v>
      </c>
      <c r="H302" s="4">
        <v>120</v>
      </c>
      <c r="I302" s="11">
        <v>0</v>
      </c>
      <c r="J302" s="11">
        <v>3.4826833245805586E-2</v>
      </c>
      <c r="K302" s="11">
        <v>1.2010308113117978</v>
      </c>
      <c r="L302" s="11">
        <v>0.86691524451455604</v>
      </c>
      <c r="M302" s="11">
        <v>92.199216564073865</v>
      </c>
      <c r="N302" s="11">
        <v>1.2358576445576033</v>
      </c>
      <c r="O302" s="11"/>
      <c r="P302" s="11">
        <v>8.01</v>
      </c>
      <c r="Q302" s="11">
        <v>133.92857142857144</v>
      </c>
      <c r="R302" s="11">
        <v>22.733333333333309</v>
      </c>
      <c r="S302" s="11">
        <v>1.095848595848596</v>
      </c>
      <c r="T302" s="4">
        <f t="shared" si="22"/>
        <v>0</v>
      </c>
      <c r="U302" s="4" t="str">
        <f>IFERROR(INDEX('Date Key'!$G$2:$G$19, MATCH(B302,'Date Key'!$B$2:$B$19, 0)), "")</f>
        <v>No</v>
      </c>
      <c r="V302" s="4" t="str">
        <f>IFERROR(INDEX('Date Key'!$D$2:$D$19, MATCH(B302,'Date Key'!$B$2:$B$19, 0)), "")</f>
        <v>Lower</v>
      </c>
      <c r="W302" s="4" t="s">
        <v>8</v>
      </c>
      <c r="X302" s="4">
        <f t="shared" si="28"/>
        <v>0.54500000000000004</v>
      </c>
      <c r="Y302" s="4">
        <f t="shared" si="29"/>
        <v>1</v>
      </c>
    </row>
    <row r="303" spans="1:25" x14ac:dyDescent="0.35">
      <c r="A303" s="4">
        <v>15</v>
      </c>
      <c r="B303" s="41">
        <v>45330</v>
      </c>
      <c r="C303" s="4" t="s">
        <v>7</v>
      </c>
      <c r="D303" s="4">
        <v>8</v>
      </c>
      <c r="E303" s="4" t="s">
        <v>290</v>
      </c>
      <c r="F303" s="4" t="str">
        <f t="shared" si="25"/>
        <v>tank 1</v>
      </c>
      <c r="G303" s="4">
        <f>IFERROR(INDEX('Date Key'!$I$2:$I$19, MATCH(B303,'Date Key'!$B$2:$B$19, 0)), "")</f>
        <v>5</v>
      </c>
      <c r="H303" s="4">
        <v>60</v>
      </c>
      <c r="I303" s="11">
        <v>0.11442582754393135</v>
      </c>
      <c r="J303" s="11">
        <v>0.10448049973741672</v>
      </c>
      <c r="K303" s="11">
        <v>0.53168162397992635</v>
      </c>
      <c r="L303" s="11">
        <v>0.22673167933457619</v>
      </c>
      <c r="M303" s="11">
        <v>112.98265249020706</v>
      </c>
      <c r="N303" s="11">
        <v>0.75058795126127442</v>
      </c>
      <c r="O303" s="11"/>
      <c r="P303" s="11">
        <v>7.04</v>
      </c>
      <c r="Q303" s="11">
        <v>113.63636363636364</v>
      </c>
      <c r="R303" s="11">
        <v>27.066666666666645</v>
      </c>
      <c r="S303" s="11">
        <v>0.22893772893772896</v>
      </c>
      <c r="T303" s="4">
        <f t="shared" si="22"/>
        <v>1</v>
      </c>
      <c r="U303" s="4" t="str">
        <f>IFERROR(INDEX('Date Key'!$G$2:$G$19, MATCH(B303,'Date Key'!$B$2:$B$19, 0)), "")</f>
        <v>No</v>
      </c>
      <c r="V303" s="4" t="str">
        <f>IFERROR(INDEX('Date Key'!$D$2:$D$19, MATCH(B303,'Date Key'!$B$2:$B$19, 0)), "")</f>
        <v>Lower</v>
      </c>
      <c r="W303" s="4" t="s">
        <v>8</v>
      </c>
      <c r="X303" s="4">
        <f t="shared" si="28"/>
        <v>0.54500000000000004</v>
      </c>
      <c r="Y303" s="4">
        <f t="shared" si="29"/>
        <v>1</v>
      </c>
    </row>
    <row r="304" spans="1:25" x14ac:dyDescent="0.35">
      <c r="A304" s="4">
        <v>15</v>
      </c>
      <c r="B304" s="41">
        <v>45330</v>
      </c>
      <c r="C304" s="4" t="s">
        <v>7</v>
      </c>
      <c r="D304" s="4">
        <v>9</v>
      </c>
      <c r="E304" s="4" t="s">
        <v>291</v>
      </c>
      <c r="F304" s="4" t="str">
        <f t="shared" si="25"/>
        <v>tank 1</v>
      </c>
      <c r="G304" s="4">
        <f>IFERROR(INDEX('Date Key'!$I$2:$I$19, MATCH(B304,'Date Key'!$B$2:$B$19, 0)), "")</f>
        <v>5</v>
      </c>
      <c r="H304" s="4">
        <v>30</v>
      </c>
      <c r="I304" s="11">
        <v>0.13349679880125323</v>
      </c>
      <c r="J304" s="11">
        <v>7.545813869924542E-2</v>
      </c>
      <c r="K304" s="11">
        <v>0.29432375613174488</v>
      </c>
      <c r="L304" s="11">
        <v>0.36010325541373872</v>
      </c>
      <c r="M304" s="11">
        <v>115.60156687185227</v>
      </c>
      <c r="N304" s="11">
        <v>0.50327869363224353</v>
      </c>
      <c r="O304" s="11"/>
      <c r="P304" s="11">
        <v>6.87</v>
      </c>
      <c r="Q304" s="11">
        <v>123.8738738738739</v>
      </c>
      <c r="R304" s="11">
        <v>29.733333333333313</v>
      </c>
      <c r="S304" s="11">
        <v>0.43650793650793657</v>
      </c>
      <c r="T304" s="4">
        <f t="shared" si="22"/>
        <v>1</v>
      </c>
      <c r="U304" s="4" t="str">
        <f>IFERROR(INDEX('Date Key'!$G$2:$G$19, MATCH(B304,'Date Key'!$B$2:$B$19, 0)), "")</f>
        <v>No</v>
      </c>
      <c r="V304" s="4" t="str">
        <f>IFERROR(INDEX('Date Key'!$D$2:$D$19, MATCH(B304,'Date Key'!$B$2:$B$19, 0)), "")</f>
        <v>Lower</v>
      </c>
      <c r="W304" s="4" t="s">
        <v>8</v>
      </c>
      <c r="X304" s="4">
        <f t="shared" si="28"/>
        <v>0.54500000000000004</v>
      </c>
      <c r="Y304" s="4">
        <f t="shared" si="29"/>
        <v>1</v>
      </c>
    </row>
    <row r="305" spans="1:25" x14ac:dyDescent="0.35">
      <c r="A305" s="4">
        <v>15</v>
      </c>
      <c r="B305" s="41">
        <v>45330</v>
      </c>
      <c r="C305" s="4" t="s">
        <v>7</v>
      </c>
      <c r="D305" s="4">
        <v>10</v>
      </c>
      <c r="E305" s="4" t="s">
        <v>292</v>
      </c>
      <c r="F305" s="4" t="str">
        <f t="shared" si="25"/>
        <v>tank 1</v>
      </c>
      <c r="G305" s="4">
        <f>IFERROR(INDEX('Date Key'!$I$2:$I$19, MATCH(B305,'Date Key'!$B$2:$B$19, 0)), "")</f>
        <v>5</v>
      </c>
      <c r="H305" s="4">
        <v>150</v>
      </c>
      <c r="I305" s="11">
        <v>8.5819370657948493E-2</v>
      </c>
      <c r="J305" s="11">
        <v>0.15672074960612511</v>
      </c>
      <c r="K305" s="11">
        <v>0.55541741076474449</v>
      </c>
      <c r="L305" s="11">
        <v>0.57349777714039862</v>
      </c>
      <c r="M305" s="11">
        <v>90.285394515948525</v>
      </c>
      <c r="N305" s="11">
        <v>0.79795753102881806</v>
      </c>
      <c r="O305" s="11"/>
      <c r="P305" s="11">
        <v>7.23</v>
      </c>
      <c r="Q305" s="11">
        <v>123.8738738738739</v>
      </c>
      <c r="R305" s="11">
        <v>20.066666666666638</v>
      </c>
      <c r="S305" s="11">
        <v>0.85164835164835173</v>
      </c>
      <c r="T305" s="4">
        <f t="shared" si="22"/>
        <v>1</v>
      </c>
      <c r="U305" s="4" t="str">
        <f>IFERROR(INDEX('Date Key'!$G$2:$G$19, MATCH(B305,'Date Key'!$B$2:$B$19, 0)), "")</f>
        <v>No</v>
      </c>
      <c r="V305" s="4" t="str">
        <f>IFERROR(INDEX('Date Key'!$D$2:$D$19, MATCH(B305,'Date Key'!$B$2:$B$19, 0)), "")</f>
        <v>Lower</v>
      </c>
      <c r="W305" s="4" t="s">
        <v>8</v>
      </c>
      <c r="X305" s="4">
        <f t="shared" si="28"/>
        <v>0.54500000000000004</v>
      </c>
      <c r="Y305" s="4">
        <f t="shared" si="29"/>
        <v>1</v>
      </c>
    </row>
    <row r="306" spans="1:25" x14ac:dyDescent="0.35">
      <c r="A306" s="4">
        <v>15</v>
      </c>
      <c r="B306" s="41">
        <v>45330</v>
      </c>
      <c r="C306" s="4" t="s">
        <v>7</v>
      </c>
      <c r="D306" s="4">
        <v>11</v>
      </c>
      <c r="E306" s="4" t="s">
        <v>293</v>
      </c>
      <c r="F306" s="4" t="str">
        <f t="shared" si="25"/>
        <v>tank 1</v>
      </c>
      <c r="G306" s="4">
        <f>IFERROR(INDEX('Date Key'!$I$2:$I$19, MATCH(B306,'Date Key'!$B$2:$B$19, 0)), "")</f>
        <v>5</v>
      </c>
      <c r="H306" s="4">
        <v>120</v>
      </c>
      <c r="I306" s="11">
        <v>0.12396131317259229</v>
      </c>
      <c r="J306" s="11">
        <v>0.16252522181375939</v>
      </c>
      <c r="K306" s="11">
        <v>0.46047426362547195</v>
      </c>
      <c r="L306" s="11">
        <v>0.50681198910081726</v>
      </c>
      <c r="M306" s="11">
        <v>100.96250699496363</v>
      </c>
      <c r="N306" s="11">
        <v>0.74696079861182363</v>
      </c>
      <c r="O306" s="11"/>
      <c r="P306" s="11">
        <v>7.19</v>
      </c>
      <c r="Q306" s="11">
        <v>128.92376681614348</v>
      </c>
      <c r="R306" s="11">
        <v>23.733333333333309</v>
      </c>
      <c r="S306" s="11">
        <v>0.60744810744810751</v>
      </c>
      <c r="T306" s="4">
        <f t="shared" si="22"/>
        <v>1</v>
      </c>
      <c r="U306" s="4" t="str">
        <f>IFERROR(INDEX('Date Key'!$G$2:$G$19, MATCH(B306,'Date Key'!$B$2:$B$19, 0)), "")</f>
        <v>No</v>
      </c>
      <c r="V306" s="4" t="str">
        <f>IFERROR(INDEX('Date Key'!$D$2:$D$19, MATCH(B306,'Date Key'!$B$2:$B$19, 0)), "")</f>
        <v>Lower</v>
      </c>
      <c r="W306" s="4" t="s">
        <v>8</v>
      </c>
      <c r="X306" s="4">
        <f t="shared" si="28"/>
        <v>0.54500000000000004</v>
      </c>
      <c r="Y306" s="4">
        <f t="shared" si="29"/>
        <v>1</v>
      </c>
    </row>
    <row r="307" spans="1:25" x14ac:dyDescent="0.35">
      <c r="A307" s="4">
        <v>15</v>
      </c>
      <c r="B307" s="41">
        <v>45330</v>
      </c>
      <c r="C307" s="4" t="s">
        <v>7</v>
      </c>
      <c r="D307" s="4">
        <v>12</v>
      </c>
      <c r="E307" s="4" t="s">
        <v>294</v>
      </c>
      <c r="F307" s="4" t="str">
        <f t="shared" si="25"/>
        <v>tank 1</v>
      </c>
      <c r="G307" s="4">
        <f>IFERROR(INDEX('Date Key'!$I$2:$I$19, MATCH(B307,'Date Key'!$B$2:$B$19, 0)), "")</f>
        <v>5</v>
      </c>
      <c r="H307" s="4">
        <v>180</v>
      </c>
      <c r="I307" s="11">
        <v>7.6283885029287568E-2</v>
      </c>
      <c r="J307" s="11">
        <v>0.16252522181375939</v>
      </c>
      <c r="K307" s="11">
        <v>0.73106223297239858</v>
      </c>
      <c r="L307" s="11">
        <v>0.65352072278789619</v>
      </c>
      <c r="M307" s="11">
        <v>86.759932848349195</v>
      </c>
      <c r="N307" s="11">
        <v>0.96987133981544549</v>
      </c>
      <c r="O307" s="11"/>
      <c r="P307" s="11">
        <v>7.34</v>
      </c>
      <c r="Q307" s="11">
        <v>123.8738738738739</v>
      </c>
      <c r="R307" s="11">
        <v>22.733333333333309</v>
      </c>
      <c r="S307" s="11">
        <v>0.99206349206349209</v>
      </c>
      <c r="T307" s="4">
        <f t="shared" si="22"/>
        <v>1</v>
      </c>
      <c r="U307" s="4" t="str">
        <f>IFERROR(INDEX('Date Key'!$G$2:$G$19, MATCH(B307,'Date Key'!$B$2:$B$19, 0)), "")</f>
        <v>No</v>
      </c>
      <c r="V307" s="4" t="str">
        <f>IFERROR(INDEX('Date Key'!$D$2:$D$19, MATCH(B307,'Date Key'!$B$2:$B$19, 0)), "")</f>
        <v>Lower</v>
      </c>
      <c r="W307" s="4" t="s">
        <v>8</v>
      </c>
      <c r="X307" s="4">
        <f t="shared" si="28"/>
        <v>0.54500000000000004</v>
      </c>
      <c r="Y307" s="4">
        <f t="shared" si="29"/>
        <v>1</v>
      </c>
    </row>
    <row r="308" spans="1:25" x14ac:dyDescent="0.35">
      <c r="A308" s="4">
        <v>15</v>
      </c>
      <c r="B308" s="41">
        <v>45330</v>
      </c>
      <c r="C308" s="4" t="s">
        <v>7</v>
      </c>
      <c r="D308" s="4">
        <v>13</v>
      </c>
      <c r="E308" s="4" t="s">
        <v>295</v>
      </c>
      <c r="F308" s="4" t="str">
        <f t="shared" si="25"/>
        <v>tank 1</v>
      </c>
      <c r="G308" s="4">
        <f>IFERROR(INDEX('Date Key'!$I$2:$I$19, MATCH(B308,'Date Key'!$B$2:$B$19, 0)), "")</f>
        <v>5</v>
      </c>
      <c r="H308" s="4">
        <v>0</v>
      </c>
      <c r="I308" s="11">
        <v>4.7677428143304723E-2</v>
      </c>
      <c r="J308" s="11">
        <v>2.3217888830537055E-2</v>
      </c>
      <c r="K308" s="11">
        <v>6.1713045640527167E-2</v>
      </c>
      <c r="L308" s="11">
        <v>0.50681198910081726</v>
      </c>
      <c r="M308" s="11">
        <v>75.780637940682723</v>
      </c>
      <c r="N308" s="11">
        <v>0.13260836261436892</v>
      </c>
      <c r="O308" s="11"/>
      <c r="P308" s="11">
        <v>6.88</v>
      </c>
      <c r="Q308" s="11">
        <v>138.88888888888889</v>
      </c>
      <c r="R308" s="11">
        <v>20.733333333333306</v>
      </c>
      <c r="S308" s="11">
        <v>0.6562881562881564</v>
      </c>
      <c r="T308" s="4">
        <f t="shared" si="22"/>
        <v>1</v>
      </c>
      <c r="U308" s="4" t="str">
        <f>IFERROR(INDEX('Date Key'!$G$2:$G$19, MATCH(B308,'Date Key'!$B$2:$B$19, 0)), "")</f>
        <v>No</v>
      </c>
      <c r="V308" s="4" t="str">
        <f>IFERROR(INDEX('Date Key'!$D$2:$D$19, MATCH(B308,'Date Key'!$B$2:$B$19, 0)), "")</f>
        <v>Lower</v>
      </c>
      <c r="W308" s="4" t="s">
        <v>8</v>
      </c>
      <c r="X308" s="4">
        <f t="shared" si="28"/>
        <v>0.54500000000000004</v>
      </c>
      <c r="Y308" s="4">
        <f t="shared" si="29"/>
        <v>1</v>
      </c>
    </row>
    <row r="309" spans="1:25" x14ac:dyDescent="0.35">
      <c r="A309" s="4">
        <v>15</v>
      </c>
      <c r="B309" s="41">
        <v>45330</v>
      </c>
      <c r="C309" s="4" t="s">
        <v>7</v>
      </c>
      <c r="D309" s="4">
        <v>14</v>
      </c>
      <c r="E309" s="4" t="s">
        <v>296</v>
      </c>
      <c r="F309" s="4" t="str">
        <f t="shared" si="25"/>
        <v>tank 1</v>
      </c>
      <c r="G309" s="4">
        <f>IFERROR(INDEX('Date Key'!$I$2:$I$19, MATCH(B309,'Date Key'!$B$2:$B$19, 0)), "")</f>
        <v>5</v>
      </c>
      <c r="H309" s="4">
        <v>90</v>
      </c>
      <c r="I309" s="11">
        <v>0.31467102574581118</v>
      </c>
      <c r="J309" s="11">
        <v>0.20896099947483343</v>
      </c>
      <c r="K309" s="11">
        <v>0.5221873092659991</v>
      </c>
      <c r="L309" s="11">
        <v>0.38677757062957124</v>
      </c>
      <c r="M309" s="11">
        <v>115.48405148293229</v>
      </c>
      <c r="N309" s="11">
        <v>1.0458193344866435</v>
      </c>
      <c r="O309" s="11"/>
      <c r="P309" s="11">
        <v>7.08</v>
      </c>
      <c r="Q309" s="11">
        <v>113.63636363636364</v>
      </c>
      <c r="R309" s="11">
        <v>25.066666666666645</v>
      </c>
      <c r="S309" s="11">
        <v>0.39377289377289376</v>
      </c>
      <c r="T309" s="4">
        <f t="shared" si="22"/>
        <v>1</v>
      </c>
      <c r="U309" s="4" t="str">
        <f>IFERROR(INDEX('Date Key'!$G$2:$G$19, MATCH(B309,'Date Key'!$B$2:$B$19, 0)), "")</f>
        <v>No</v>
      </c>
      <c r="V309" s="4" t="str">
        <f>IFERROR(INDEX('Date Key'!$D$2:$D$19, MATCH(B309,'Date Key'!$B$2:$B$19, 0)), "")</f>
        <v>Lower</v>
      </c>
      <c r="W309" s="4" t="s">
        <v>8</v>
      </c>
      <c r="X309" s="4">
        <f t="shared" si="28"/>
        <v>0.54500000000000004</v>
      </c>
      <c r="Y309" s="4">
        <f t="shared" si="29"/>
        <v>1</v>
      </c>
    </row>
    <row r="310" spans="1:25" x14ac:dyDescent="0.35">
      <c r="A310" s="4">
        <v>15</v>
      </c>
      <c r="B310" s="41">
        <v>45330</v>
      </c>
      <c r="C310" s="4" t="s">
        <v>7</v>
      </c>
      <c r="D310" s="4">
        <v>15</v>
      </c>
      <c r="E310" s="4" t="s">
        <v>297</v>
      </c>
      <c r="F310" s="4" t="str">
        <f t="shared" si="25"/>
        <v>tank 2</v>
      </c>
      <c r="G310" s="4">
        <f>IFERROR(INDEX('Date Key'!$I$2:$I$19, MATCH(B310,'Date Key'!$B$2:$B$19, 0)), "")</f>
        <v>5</v>
      </c>
      <c r="H310" s="4">
        <v>0</v>
      </c>
      <c r="I310" s="11">
        <v>0.17163874131589699</v>
      </c>
      <c r="J310" s="11">
        <v>4.0631305453439848E-2</v>
      </c>
      <c r="K310" s="11">
        <v>3.7977258855709024E-2</v>
      </c>
      <c r="L310" s="11">
        <v>1.2937042879678762</v>
      </c>
      <c r="M310" s="11">
        <v>83.687744823726931</v>
      </c>
      <c r="N310" s="11">
        <v>0.25024730562504588</v>
      </c>
      <c r="O310" s="11"/>
      <c r="P310" s="11">
        <v>6.84</v>
      </c>
      <c r="Q310" s="11">
        <v>153.50877192982455</v>
      </c>
      <c r="R310" s="11">
        <v>42.066666666666656</v>
      </c>
      <c r="S310" s="11">
        <v>1.6575091575091572</v>
      </c>
      <c r="T310" s="4">
        <f t="shared" si="22"/>
        <v>2</v>
      </c>
      <c r="U310" s="4" t="str">
        <f>IFERROR(INDEX('Date Key'!$G$2:$G$19, MATCH(B310,'Date Key'!$B$2:$B$19, 0)), "")</f>
        <v>No</v>
      </c>
      <c r="V310" s="4" t="str">
        <f>IFERROR(INDEX('Date Key'!$D$2:$D$19, MATCH(B310,'Date Key'!$B$2:$B$19, 0)), "")</f>
        <v>Lower</v>
      </c>
      <c r="W310" s="4" t="s">
        <v>8</v>
      </c>
      <c r="X310" s="4">
        <f t="shared" si="28"/>
        <v>0.54500000000000004</v>
      </c>
      <c r="Y310" s="4">
        <f t="shared" si="29"/>
        <v>1</v>
      </c>
    </row>
    <row r="311" spans="1:25" x14ac:dyDescent="0.35">
      <c r="A311" s="4">
        <v>15</v>
      </c>
      <c r="B311" s="41">
        <v>45330</v>
      </c>
      <c r="C311" s="4" t="s">
        <v>7</v>
      </c>
      <c r="D311" s="4">
        <v>16</v>
      </c>
      <c r="E311" s="4" t="s">
        <v>298</v>
      </c>
      <c r="F311" s="4" t="str">
        <f t="shared" si="25"/>
        <v>tank 2</v>
      </c>
      <c r="G311" s="4">
        <f>IFERROR(INDEX('Date Key'!$I$2:$I$19, MATCH(B311,'Date Key'!$B$2:$B$19, 0)), "")</f>
        <v>5</v>
      </c>
      <c r="H311" s="4">
        <v>90</v>
      </c>
      <c r="I311" s="11">
        <v>5.7212913771965676E-2</v>
      </c>
      <c r="J311" s="11">
        <v>5.8044722076342627E-2</v>
      </c>
      <c r="K311" s="11">
        <v>0.9256956846079073</v>
      </c>
      <c r="L311" s="11">
        <v>0.42678904345331992</v>
      </c>
      <c r="M311" s="11">
        <v>115.50083939563515</v>
      </c>
      <c r="N311" s="11">
        <v>1.0409533204562156</v>
      </c>
      <c r="O311" s="11"/>
      <c r="P311" s="11">
        <v>7.24</v>
      </c>
      <c r="Q311" s="11">
        <v>113.63636363636364</v>
      </c>
      <c r="R311" s="11">
        <v>24.066666666666642</v>
      </c>
      <c r="S311" s="11">
        <v>0.40598290598290598</v>
      </c>
      <c r="T311" s="4">
        <f t="shared" si="22"/>
        <v>2</v>
      </c>
      <c r="U311" s="4" t="str">
        <f>IFERROR(INDEX('Date Key'!$G$2:$G$19, MATCH(B311,'Date Key'!$B$2:$B$19, 0)), "")</f>
        <v>No</v>
      </c>
      <c r="V311" s="4" t="str">
        <f>IFERROR(INDEX('Date Key'!$D$2:$D$19, MATCH(B311,'Date Key'!$B$2:$B$19, 0)), "")</f>
        <v>Lower</v>
      </c>
      <c r="W311" s="4" t="s">
        <v>8</v>
      </c>
      <c r="X311" s="4">
        <f t="shared" si="28"/>
        <v>0.54500000000000004</v>
      </c>
      <c r="Y311" s="4">
        <f t="shared" si="29"/>
        <v>1</v>
      </c>
    </row>
    <row r="312" spans="1:25" x14ac:dyDescent="0.35">
      <c r="A312" s="4">
        <v>15</v>
      </c>
      <c r="B312" s="41">
        <v>45330</v>
      </c>
      <c r="C312" s="4" t="s">
        <v>7</v>
      </c>
      <c r="D312" s="4">
        <v>17</v>
      </c>
      <c r="E312" s="4" t="s">
        <v>299</v>
      </c>
      <c r="F312" s="4" t="str">
        <f t="shared" si="25"/>
        <v>tank 2</v>
      </c>
      <c r="G312" s="4">
        <f>IFERROR(INDEX('Date Key'!$I$2:$I$19, MATCH(B312,'Date Key'!$B$2:$B$19, 0)), "")</f>
        <v>5</v>
      </c>
      <c r="H312" s="4">
        <v>150</v>
      </c>
      <c r="I312" s="11">
        <v>5.7212913771965676E-2</v>
      </c>
      <c r="J312" s="11">
        <v>6.9653666491611171E-2</v>
      </c>
      <c r="K312" s="11">
        <v>1.1155819788864525</v>
      </c>
      <c r="L312" s="11">
        <v>0.58683493474831483</v>
      </c>
      <c r="M312" s="11">
        <v>101.13038612199216</v>
      </c>
      <c r="N312" s="11">
        <v>1.2424485591500294</v>
      </c>
      <c r="O312" s="11"/>
      <c r="P312" s="11">
        <v>7.32</v>
      </c>
      <c r="Q312" s="11">
        <v>123.8738738738739</v>
      </c>
      <c r="R312" s="11">
        <v>20.733333333333306</v>
      </c>
      <c r="S312" s="11">
        <v>0.74786324786324787</v>
      </c>
      <c r="T312" s="4">
        <f t="shared" si="22"/>
        <v>2</v>
      </c>
      <c r="U312" s="4" t="str">
        <f>IFERROR(INDEX('Date Key'!$G$2:$G$19, MATCH(B312,'Date Key'!$B$2:$B$19, 0)), "")</f>
        <v>No</v>
      </c>
      <c r="V312" s="4" t="str">
        <f>IFERROR(INDEX('Date Key'!$D$2:$D$19, MATCH(B312,'Date Key'!$B$2:$B$19, 0)), "")</f>
        <v>Lower</v>
      </c>
      <c r="W312" s="4" t="s">
        <v>8</v>
      </c>
      <c r="X312" s="4">
        <f t="shared" si="28"/>
        <v>0.54500000000000004</v>
      </c>
      <c r="Y312" s="4">
        <f t="shared" si="29"/>
        <v>1</v>
      </c>
    </row>
    <row r="313" spans="1:25" x14ac:dyDescent="0.35">
      <c r="A313" s="4">
        <v>15</v>
      </c>
      <c r="B313" s="41">
        <v>45330</v>
      </c>
      <c r="C313" s="4" t="s">
        <v>7</v>
      </c>
      <c r="D313" s="4">
        <v>18</v>
      </c>
      <c r="E313" s="4" t="s">
        <v>300</v>
      </c>
      <c r="F313" s="4" t="str">
        <f t="shared" si="25"/>
        <v>tank 2</v>
      </c>
      <c r="G313" s="4">
        <f>IFERROR(INDEX('Date Key'!$I$2:$I$19, MATCH(B313,'Date Key'!$B$2:$B$19, 0)), "")</f>
        <v>5</v>
      </c>
      <c r="H313" s="4">
        <v>180</v>
      </c>
      <c r="I313" s="11">
        <v>2.8606456885982838E-2</v>
      </c>
      <c r="J313" s="11">
        <v>9.2871555322148219E-2</v>
      </c>
      <c r="K313" s="11">
        <v>1.3007211158080341</v>
      </c>
      <c r="L313" s="11">
        <v>0.65352072278789619</v>
      </c>
      <c r="M313" s="11">
        <v>101.0800223838836</v>
      </c>
      <c r="N313" s="11">
        <v>1.4221991280161652</v>
      </c>
      <c r="O313" s="11"/>
      <c r="P313" s="11">
        <v>7.36</v>
      </c>
      <c r="Q313" s="11">
        <v>123.8738738738739</v>
      </c>
      <c r="R313" s="11">
        <v>32.399999999999984</v>
      </c>
      <c r="S313" s="11">
        <v>0.79670329670329676</v>
      </c>
      <c r="T313" s="4">
        <f t="shared" si="22"/>
        <v>2</v>
      </c>
      <c r="U313" s="4" t="str">
        <f>IFERROR(INDEX('Date Key'!$G$2:$G$19, MATCH(B313,'Date Key'!$B$2:$B$19, 0)), "")</f>
        <v>No</v>
      </c>
      <c r="V313" s="4" t="str">
        <f>IFERROR(INDEX('Date Key'!$D$2:$D$19, MATCH(B313,'Date Key'!$B$2:$B$19, 0)), "")</f>
        <v>Lower</v>
      </c>
      <c r="W313" s="4" t="s">
        <v>8</v>
      </c>
      <c r="X313" s="4">
        <f t="shared" si="28"/>
        <v>0.54500000000000004</v>
      </c>
      <c r="Y313" s="4">
        <f t="shared" si="29"/>
        <v>1</v>
      </c>
    </row>
    <row r="314" spans="1:25" x14ac:dyDescent="0.35">
      <c r="A314" s="4">
        <v>15</v>
      </c>
      <c r="B314" s="41">
        <v>45330</v>
      </c>
      <c r="C314" s="4" t="s">
        <v>7</v>
      </c>
      <c r="D314" s="4">
        <v>19</v>
      </c>
      <c r="E314" s="4" t="s">
        <v>301</v>
      </c>
      <c r="F314" s="4" t="str">
        <f t="shared" si="25"/>
        <v>tank 2</v>
      </c>
      <c r="G314" s="4">
        <f>IFERROR(INDEX('Date Key'!$I$2:$I$19, MATCH(B314,'Date Key'!$B$2:$B$19, 0)), "")</f>
        <v>5</v>
      </c>
      <c r="H314" s="4">
        <v>30</v>
      </c>
      <c r="I314" s="11">
        <v>7.6283885029287568E-2</v>
      </c>
      <c r="J314" s="11">
        <v>6.3849194283976909E-2</v>
      </c>
      <c r="K314" s="11">
        <v>0.81176390804078036</v>
      </c>
      <c r="L314" s="11">
        <v>0.65352072278789619</v>
      </c>
      <c r="M314" s="11">
        <v>128.54504756575267</v>
      </c>
      <c r="N314" s="11">
        <v>0.95189698735404482</v>
      </c>
      <c r="O314" s="11"/>
      <c r="P314" s="11">
        <v>7.03</v>
      </c>
      <c r="Q314" s="11">
        <v>108.4474885844749</v>
      </c>
      <c r="R314" s="11">
        <v>34.066666666666649</v>
      </c>
      <c r="S314" s="11">
        <v>0.8211233211233212</v>
      </c>
      <c r="T314" s="4">
        <f t="shared" si="22"/>
        <v>2</v>
      </c>
      <c r="U314" s="4" t="str">
        <f>IFERROR(INDEX('Date Key'!$G$2:$G$19, MATCH(B314,'Date Key'!$B$2:$B$19, 0)), "")</f>
        <v>No</v>
      </c>
      <c r="V314" s="4" t="str">
        <f>IFERROR(INDEX('Date Key'!$D$2:$D$19, MATCH(B314,'Date Key'!$B$2:$B$19, 0)), "")</f>
        <v>Lower</v>
      </c>
      <c r="W314" s="4" t="s">
        <v>8</v>
      </c>
      <c r="X314" s="4">
        <f t="shared" si="28"/>
        <v>0.54500000000000004</v>
      </c>
      <c r="Y314" s="4">
        <f t="shared" si="29"/>
        <v>1</v>
      </c>
    </row>
    <row r="315" spans="1:25" x14ac:dyDescent="0.35">
      <c r="A315" s="4">
        <v>15</v>
      </c>
      <c r="B315" s="41">
        <v>45330</v>
      </c>
      <c r="C315" s="4" t="s">
        <v>7</v>
      </c>
      <c r="D315" s="4">
        <v>20</v>
      </c>
      <c r="E315" s="4" t="s">
        <v>302</v>
      </c>
      <c r="F315" s="4" t="str">
        <f t="shared" si="25"/>
        <v>tank 2</v>
      </c>
      <c r="G315" s="4">
        <f>IFERROR(INDEX('Date Key'!$I$2:$I$19, MATCH(B315,'Date Key'!$B$2:$B$19, 0)), "")</f>
        <v>5</v>
      </c>
      <c r="H315" s="4">
        <v>60</v>
      </c>
      <c r="I315" s="11">
        <v>4.7677428143304723E-2</v>
      </c>
      <c r="J315" s="11">
        <v>8.1262610906879695E-2</v>
      </c>
      <c r="K315" s="11">
        <v>1.0443746185319982</v>
      </c>
      <c r="L315" s="11">
        <v>0.33342894019790625</v>
      </c>
      <c r="M315" s="11">
        <v>136.36821488528258</v>
      </c>
      <c r="N315" s="11">
        <v>1.1733146575821827</v>
      </c>
      <c r="O315" s="11"/>
      <c r="P315" s="11">
        <v>7.16</v>
      </c>
      <c r="Q315" s="11">
        <v>103.21100917431194</v>
      </c>
      <c r="R315" s="11">
        <v>34.73333333333332</v>
      </c>
      <c r="S315" s="11">
        <v>0.36324786324786323</v>
      </c>
      <c r="T315" s="4">
        <f t="shared" si="22"/>
        <v>2</v>
      </c>
      <c r="U315" s="4" t="str">
        <f>IFERROR(INDEX('Date Key'!$G$2:$G$19, MATCH(B315,'Date Key'!$B$2:$B$19, 0)), "")</f>
        <v>No</v>
      </c>
      <c r="V315" s="4" t="str">
        <f>IFERROR(INDEX('Date Key'!$D$2:$D$19, MATCH(B315,'Date Key'!$B$2:$B$19, 0)), "")</f>
        <v>Lower</v>
      </c>
      <c r="W315" s="4" t="s">
        <v>8</v>
      </c>
      <c r="X315" s="4">
        <f t="shared" si="28"/>
        <v>0.54500000000000004</v>
      </c>
      <c r="Y315" s="4">
        <f t="shared" si="29"/>
        <v>1</v>
      </c>
    </row>
    <row r="316" spans="1:25" s="27" customFormat="1" x14ac:dyDescent="0.35">
      <c r="A316" s="27">
        <v>15</v>
      </c>
      <c r="B316" s="42">
        <v>45330</v>
      </c>
      <c r="C316" s="27" t="s">
        <v>7</v>
      </c>
      <c r="D316" s="27">
        <v>21</v>
      </c>
      <c r="E316" s="27" t="s">
        <v>303</v>
      </c>
      <c r="F316" s="27" t="str">
        <f t="shared" si="25"/>
        <v>tank 2</v>
      </c>
      <c r="G316" s="27">
        <f>IFERROR(INDEX('Date Key'!$I$2:$I$19, MATCH(B316,'Date Key'!$B$2:$B$19, 0)), "")</f>
        <v>5</v>
      </c>
      <c r="H316" s="27">
        <v>120</v>
      </c>
      <c r="I316" s="28">
        <v>3.8141942514643784E-2</v>
      </c>
      <c r="J316" s="28">
        <v>6.9653666491611171E-2</v>
      </c>
      <c r="K316" s="28">
        <v>0.99690304496236182</v>
      </c>
      <c r="L316" s="28">
        <v>0.49347483149290111</v>
      </c>
      <c r="M316" s="28">
        <v>106.45215444879686</v>
      </c>
      <c r="N316" s="28">
        <v>1.1046986539686168</v>
      </c>
      <c r="O316" s="28"/>
      <c r="P316" s="28">
        <v>7.28</v>
      </c>
      <c r="Q316" s="28">
        <v>118.77828054298644</v>
      </c>
      <c r="R316" s="28">
        <v>19.066666666666677</v>
      </c>
      <c r="S316" s="28">
        <v>0.58302808302808307</v>
      </c>
      <c r="T316" s="27">
        <f t="shared" si="22"/>
        <v>2</v>
      </c>
      <c r="U316" s="27" t="str">
        <f>IFERROR(INDEX('Date Key'!$G$2:$G$19, MATCH(B316,'Date Key'!$B$2:$B$19, 0)), "")</f>
        <v>No</v>
      </c>
      <c r="V316" s="27" t="str">
        <f>IFERROR(INDEX('Date Key'!$D$2:$D$19, MATCH(B316,'Date Key'!$B$2:$B$19, 0)), "")</f>
        <v>Lower</v>
      </c>
      <c r="W316" s="27" t="s">
        <v>8</v>
      </c>
      <c r="X316" s="27">
        <f t="shared" si="28"/>
        <v>0.54500000000000004</v>
      </c>
      <c r="Y316" s="27">
        <f t="shared" si="29"/>
        <v>1</v>
      </c>
    </row>
    <row r="317" spans="1:25" x14ac:dyDescent="0.35">
      <c r="A317" s="4">
        <v>16</v>
      </c>
      <c r="B317" s="41">
        <v>45371</v>
      </c>
      <c r="C317" s="4" t="s">
        <v>6</v>
      </c>
      <c r="D317" s="4">
        <v>1</v>
      </c>
      <c r="E317" s="4" t="s">
        <v>79</v>
      </c>
      <c r="F317" s="4" t="str">
        <f t="shared" si="25"/>
        <v>in</v>
      </c>
      <c r="G317" s="4">
        <f>IFERROR(INDEX('Date Key'!$I$2:$I$19, MATCH(B317,'Date Key'!$B$2:$B$19, 0)), "")</f>
        <v>6</v>
      </c>
      <c r="H317" s="4">
        <v>60</v>
      </c>
      <c r="I317" s="11">
        <v>5.7212913771965676E-2</v>
      </c>
      <c r="J317" s="11">
        <v>5.8044722076342627E-2</v>
      </c>
      <c r="K317" s="11">
        <v>4.5335352759002649</v>
      </c>
      <c r="L317" s="11">
        <v>0.48013767388498485</v>
      </c>
      <c r="M317" s="11">
        <v>109.42361499720201</v>
      </c>
      <c r="N317" s="11">
        <v>4.6487929117485729</v>
      </c>
      <c r="O317" s="11"/>
      <c r="P317" s="11">
        <v>8.39</v>
      </c>
      <c r="Q317" s="11">
        <v>143.80530973451326</v>
      </c>
      <c r="R317" s="11">
        <v>21.733333333333309</v>
      </c>
      <c r="S317" s="11">
        <v>0.99816849816849818</v>
      </c>
      <c r="T317" s="4">
        <f t="shared" si="22"/>
        <v>0</v>
      </c>
      <c r="U317" s="4" t="str">
        <f>IFERROR(INDEX('Date Key'!$G$2:$G$19, MATCH(B317,'Date Key'!$B$2:$B$19, 0)), "")</f>
        <v>No</v>
      </c>
      <c r="V317" s="4" t="s">
        <v>9</v>
      </c>
      <c r="W317" s="4" t="s">
        <v>8</v>
      </c>
      <c r="X317" s="4">
        <f t="shared" si="28"/>
        <v>0.218</v>
      </c>
      <c r="Y317" s="4">
        <f t="shared" si="29"/>
        <v>2.5</v>
      </c>
    </row>
    <row r="318" spans="1:25" x14ac:dyDescent="0.35">
      <c r="A318" s="4">
        <v>16</v>
      </c>
      <c r="B318" s="41">
        <v>45371</v>
      </c>
      <c r="C318" s="4" t="s">
        <v>6</v>
      </c>
      <c r="D318" s="4">
        <v>2</v>
      </c>
      <c r="E318" s="4" t="s">
        <v>219</v>
      </c>
      <c r="F318" s="4" t="str">
        <f t="shared" si="25"/>
        <v>in</v>
      </c>
      <c r="G318" s="4">
        <f>IFERROR(INDEX('Date Key'!$I$2:$I$19, MATCH(B318,'Date Key'!$B$2:$B$19, 0)), "")</f>
        <v>6</v>
      </c>
      <c r="H318" s="4">
        <v>90</v>
      </c>
      <c r="I318" s="11">
        <v>2.8606456885982838E-2</v>
      </c>
      <c r="J318" s="11">
        <v>5.2240249868708358E-2</v>
      </c>
      <c r="K318" s="11">
        <v>5.3120690824422994</v>
      </c>
      <c r="L318" s="11">
        <v>0.58683493474831483</v>
      </c>
      <c r="M318" s="11">
        <v>109.1382204812535</v>
      </c>
      <c r="N318" s="11">
        <v>5.3929157891969908</v>
      </c>
      <c r="O318" s="11"/>
      <c r="P318" s="11">
        <v>8.15</v>
      </c>
      <c r="Q318" s="11">
        <v>143.80530973451326</v>
      </c>
      <c r="R318" s="11">
        <v>21.399999999999974</v>
      </c>
      <c r="S318" s="11">
        <v>1.1813186813186811</v>
      </c>
      <c r="T318" s="4">
        <f t="shared" si="22"/>
        <v>0</v>
      </c>
      <c r="U318" s="4" t="str">
        <f>IFERROR(INDEX('Date Key'!$G$2:$G$19, MATCH(B318,'Date Key'!$B$2:$B$19, 0)), "")</f>
        <v>No</v>
      </c>
      <c r="V318" s="4" t="s">
        <v>9</v>
      </c>
      <c r="W318" s="4" t="s">
        <v>8</v>
      </c>
      <c r="X318" s="4">
        <f t="shared" ref="X318:X338" si="30">IFERROR(INDEX($AB$8:$AB$10, MATCH(C318, $AA$8:$AA$10, 0)), "")</f>
        <v>0.218</v>
      </c>
      <c r="Y318" s="4">
        <f t="shared" ref="Y318:Y338" si="31">IFERROR(INDEX($AC$8:$AC$10, MATCH(C318, $AA$8:$AA$10, 0)), "")</f>
        <v>2.5</v>
      </c>
    </row>
    <row r="319" spans="1:25" x14ac:dyDescent="0.35">
      <c r="A319" s="4">
        <v>16</v>
      </c>
      <c r="B319" s="41">
        <v>45371</v>
      </c>
      <c r="C319" s="4" t="s">
        <v>6</v>
      </c>
      <c r="D319" s="4">
        <v>3</v>
      </c>
      <c r="E319" s="4" t="s">
        <v>78</v>
      </c>
      <c r="F319" s="4" t="str">
        <f t="shared" si="25"/>
        <v>in</v>
      </c>
      <c r="G319" s="4">
        <f>IFERROR(INDEX('Date Key'!$I$2:$I$19, MATCH(B319,'Date Key'!$B$2:$B$19, 0)), "")</f>
        <v>6</v>
      </c>
      <c r="H319" s="4">
        <v>30</v>
      </c>
      <c r="I319" s="11">
        <v>1.9070971257321892E-2</v>
      </c>
      <c r="J319" s="11">
        <v>7.545813869924542E-2</v>
      </c>
      <c r="K319" s="11">
        <v>5.1744015190903552</v>
      </c>
      <c r="L319" s="11">
        <v>0.40011472823748739</v>
      </c>
      <c r="M319" s="11">
        <v>125.54001119194179</v>
      </c>
      <c r="N319" s="11">
        <v>5.2689306290469222</v>
      </c>
      <c r="O319" s="11"/>
      <c r="P319" s="11">
        <v>8.2799999999999994</v>
      </c>
      <c r="Q319" s="11">
        <v>143.80530973451326</v>
      </c>
      <c r="R319" s="11">
        <v>24.733333333333309</v>
      </c>
      <c r="S319" s="11">
        <v>0.82722832722832729</v>
      </c>
      <c r="T319" s="4">
        <f t="shared" ref="T319:T379" si="32">IFERROR(INDEX($AB$3:$AB$5, MATCH(F319, $AA$3:$AA$5, 0)), "")</f>
        <v>0</v>
      </c>
      <c r="U319" s="4" t="str">
        <f>IFERROR(INDEX('Date Key'!$G$2:$G$19, MATCH(B319,'Date Key'!$B$2:$B$19, 0)), "")</f>
        <v>No</v>
      </c>
      <c r="V319" s="4" t="s">
        <v>9</v>
      </c>
      <c r="W319" s="4" t="s">
        <v>8</v>
      </c>
      <c r="X319" s="4">
        <f t="shared" si="30"/>
        <v>0.218</v>
      </c>
      <c r="Y319" s="4">
        <f t="shared" si="31"/>
        <v>2.5</v>
      </c>
    </row>
    <row r="320" spans="1:25" x14ac:dyDescent="0.35">
      <c r="A320" s="4">
        <v>16</v>
      </c>
      <c r="B320" s="41">
        <v>45371</v>
      </c>
      <c r="C320" s="4" t="s">
        <v>6</v>
      </c>
      <c r="D320" s="4">
        <v>4</v>
      </c>
      <c r="E320" s="4" t="s">
        <v>85</v>
      </c>
      <c r="F320" s="4" t="str">
        <f t="shared" si="25"/>
        <v>in</v>
      </c>
      <c r="G320" s="4">
        <f>IFERROR(INDEX('Date Key'!$I$2:$I$19, MATCH(B320,'Date Key'!$B$2:$B$19, 0)), "")</f>
        <v>6</v>
      </c>
      <c r="H320" s="4">
        <v>180</v>
      </c>
      <c r="I320" s="11">
        <v>7.6283885029287568E-2</v>
      </c>
      <c r="J320" s="11">
        <v>5.8044722076342627E-2</v>
      </c>
      <c r="K320" s="11">
        <v>9.3898772520740543</v>
      </c>
      <c r="L320" s="11">
        <v>0.80022945647497479</v>
      </c>
      <c r="M320" s="11">
        <v>116.47453833240067</v>
      </c>
      <c r="N320" s="11">
        <v>9.5242058591796841</v>
      </c>
      <c r="O320" s="11"/>
      <c r="P320" s="11">
        <v>8.0299999999999994</v>
      </c>
      <c r="Q320" s="11">
        <v>153.5087719298246</v>
      </c>
      <c r="R320" s="11">
        <v>31.066666666666649</v>
      </c>
      <c r="S320" s="11">
        <v>1.6391941391941389</v>
      </c>
      <c r="T320" s="4">
        <f t="shared" si="32"/>
        <v>0</v>
      </c>
      <c r="U320" s="4" t="str">
        <f>IFERROR(INDEX('Date Key'!$G$2:$G$19, MATCH(B320,'Date Key'!$B$2:$B$19, 0)), "")</f>
        <v>No</v>
      </c>
      <c r="V320" s="4" t="s">
        <v>9</v>
      </c>
      <c r="W320" s="4" t="s">
        <v>8</v>
      </c>
      <c r="X320" s="4">
        <f t="shared" si="30"/>
        <v>0.218</v>
      </c>
      <c r="Y320" s="4">
        <f t="shared" si="31"/>
        <v>2.5</v>
      </c>
    </row>
    <row r="321" spans="1:25" x14ac:dyDescent="0.35">
      <c r="A321" s="4">
        <v>16</v>
      </c>
      <c r="B321" s="41">
        <v>45371</v>
      </c>
      <c r="C321" s="4" t="s">
        <v>6</v>
      </c>
      <c r="D321" s="4">
        <v>5</v>
      </c>
      <c r="E321" s="4" t="s">
        <v>304</v>
      </c>
      <c r="F321" s="4" t="str">
        <f t="shared" si="25"/>
        <v>in</v>
      </c>
      <c r="G321" s="4">
        <f>IFERROR(INDEX('Date Key'!$I$2:$I$19, MATCH(B321,'Date Key'!$B$2:$B$19, 0)), "")</f>
        <v>6</v>
      </c>
      <c r="H321" s="4">
        <v>0</v>
      </c>
      <c r="I321" s="11">
        <v>0</v>
      </c>
      <c r="J321" s="11">
        <v>4.643577766107411E-2</v>
      </c>
      <c r="K321" s="11">
        <v>3.522390758867012</v>
      </c>
      <c r="L321" s="11">
        <v>0.29341746737415741</v>
      </c>
      <c r="M321" s="11">
        <v>141.52210408505874</v>
      </c>
      <c r="N321" s="11">
        <v>3.568826536528086</v>
      </c>
      <c r="O321" s="11"/>
      <c r="P321" s="11">
        <v>8.35</v>
      </c>
      <c r="Q321" s="11">
        <v>212.65560165975111</v>
      </c>
      <c r="R321" s="11">
        <v>44.066666666666663</v>
      </c>
      <c r="S321" s="11">
        <v>0.51587301587301582</v>
      </c>
      <c r="T321" s="4">
        <f t="shared" si="32"/>
        <v>0</v>
      </c>
      <c r="U321" s="4" t="str">
        <f>IFERROR(INDEX('Date Key'!$G$2:$G$19, MATCH(B321,'Date Key'!$B$2:$B$19, 0)), "")</f>
        <v>No</v>
      </c>
      <c r="V321" s="4" t="s">
        <v>9</v>
      </c>
      <c r="W321" s="4" t="s">
        <v>8</v>
      </c>
      <c r="X321" s="4">
        <f t="shared" si="30"/>
        <v>0.218</v>
      </c>
      <c r="Y321" s="4">
        <f t="shared" si="31"/>
        <v>2.5</v>
      </c>
    </row>
    <row r="322" spans="1:25" x14ac:dyDescent="0.35">
      <c r="A322" s="4">
        <v>16</v>
      </c>
      <c r="B322" s="41">
        <v>45371</v>
      </c>
      <c r="C322" s="4" t="s">
        <v>6</v>
      </c>
      <c r="D322" s="4">
        <v>6</v>
      </c>
      <c r="E322" s="4" t="s">
        <v>77</v>
      </c>
      <c r="F322" s="4" t="str">
        <f t="shared" si="25"/>
        <v>in</v>
      </c>
      <c r="G322" s="4">
        <f>IFERROR(INDEX('Date Key'!$I$2:$I$19, MATCH(B322,'Date Key'!$B$2:$B$19, 0)), "")</f>
        <v>6</v>
      </c>
      <c r="H322" s="4">
        <v>120</v>
      </c>
      <c r="I322" s="11">
        <v>1.9070971257321892E-2</v>
      </c>
      <c r="J322" s="11">
        <v>5.2240249868708358E-2</v>
      </c>
      <c r="K322" s="11">
        <v>6.2947306553337716</v>
      </c>
      <c r="L322" s="11">
        <v>0.61350924996414735</v>
      </c>
      <c r="M322" s="11">
        <v>110.73307218802462</v>
      </c>
      <c r="N322" s="11">
        <v>6.3660418764598017</v>
      </c>
      <c r="O322" s="11"/>
      <c r="P322" s="11">
        <v>8.1199999999999992</v>
      </c>
      <c r="Q322" s="11">
        <v>138.88888888888889</v>
      </c>
      <c r="R322" s="11">
        <v>28.733333333333313</v>
      </c>
      <c r="S322" s="11">
        <v>1.3949938949938951</v>
      </c>
      <c r="T322" s="4">
        <f t="shared" si="32"/>
        <v>0</v>
      </c>
      <c r="U322" s="4" t="str">
        <f>IFERROR(INDEX('Date Key'!$G$2:$G$19, MATCH(B322,'Date Key'!$B$2:$B$19, 0)), "")</f>
        <v>No</v>
      </c>
      <c r="V322" s="4" t="s">
        <v>9</v>
      </c>
      <c r="W322" s="4" t="s">
        <v>8</v>
      </c>
      <c r="X322" s="4">
        <f t="shared" si="30"/>
        <v>0.218</v>
      </c>
      <c r="Y322" s="4">
        <f t="shared" si="31"/>
        <v>2.5</v>
      </c>
    </row>
    <row r="323" spans="1:25" x14ac:dyDescent="0.35">
      <c r="A323" s="4">
        <v>16</v>
      </c>
      <c r="B323" s="41">
        <v>45371</v>
      </c>
      <c r="C323" s="4" t="s">
        <v>6</v>
      </c>
      <c r="D323" s="4">
        <v>7</v>
      </c>
      <c r="E323" s="4" t="s">
        <v>81</v>
      </c>
      <c r="F323" s="4" t="str">
        <f t="shared" ref="F323:F379" si="33">MID(E323, SEARCH(" ", E323) + 1, LEN(E323))</f>
        <v>in</v>
      </c>
      <c r="G323" s="4">
        <f>IFERROR(INDEX('Date Key'!$I$2:$I$19, MATCH(B323,'Date Key'!$B$2:$B$19, 0)), "")</f>
        <v>6</v>
      </c>
      <c r="H323" s="4">
        <v>150</v>
      </c>
      <c r="I323" s="11">
        <v>3.8141942514643784E-2</v>
      </c>
      <c r="J323" s="11">
        <v>5.8044722076342627E-2</v>
      </c>
      <c r="K323" s="11">
        <v>7.9230056287722954</v>
      </c>
      <c r="L323" s="11">
        <v>0.74688082604330985</v>
      </c>
      <c r="M323" s="11">
        <v>110.43088975937326</v>
      </c>
      <c r="N323" s="11">
        <v>8.0191922933632824</v>
      </c>
      <c r="O323" s="11"/>
      <c r="P323" s="11">
        <v>8.07</v>
      </c>
      <c r="Q323" s="11">
        <v>133.92857142857139</v>
      </c>
      <c r="R323" s="11">
        <v>28.399999999999981</v>
      </c>
      <c r="S323" s="11">
        <v>1.6086691086691083</v>
      </c>
      <c r="T323" s="4">
        <f t="shared" si="32"/>
        <v>0</v>
      </c>
      <c r="U323" s="4" t="str">
        <f>IFERROR(INDEX('Date Key'!$G$2:$G$19, MATCH(B323,'Date Key'!$B$2:$B$19, 0)), "")</f>
        <v>No</v>
      </c>
      <c r="V323" s="4" t="s">
        <v>9</v>
      </c>
      <c r="W323" s="4" t="s">
        <v>8</v>
      </c>
      <c r="X323" s="4">
        <f t="shared" si="30"/>
        <v>0.218</v>
      </c>
      <c r="Y323" s="4">
        <f t="shared" si="31"/>
        <v>2.5</v>
      </c>
    </row>
    <row r="324" spans="1:25" x14ac:dyDescent="0.35">
      <c r="A324" s="4">
        <v>16</v>
      </c>
      <c r="B324" s="41">
        <v>45371</v>
      </c>
      <c r="C324" s="4" t="s">
        <v>6</v>
      </c>
      <c r="D324" s="4">
        <v>8</v>
      </c>
      <c r="E324" s="4" t="s">
        <v>86</v>
      </c>
      <c r="F324" s="4" t="str">
        <f t="shared" si="33"/>
        <v>tank 1</v>
      </c>
      <c r="G324" s="4">
        <f>IFERROR(INDEX('Date Key'!$I$2:$I$19, MATCH(B324,'Date Key'!$B$2:$B$19, 0)), "")</f>
        <v>6</v>
      </c>
      <c r="H324" s="4">
        <v>150</v>
      </c>
      <c r="I324" s="11">
        <v>4.7677428143304723E-2</v>
      </c>
      <c r="J324" s="11">
        <v>3.4826833245805586E-2</v>
      </c>
      <c r="K324" s="11">
        <v>0.22311639577729053</v>
      </c>
      <c r="L324" s="11">
        <v>0.26674315215832489</v>
      </c>
      <c r="M324" s="11">
        <v>54.745383324006724</v>
      </c>
      <c r="N324" s="11">
        <v>0.30562065716640086</v>
      </c>
      <c r="O324" s="11"/>
      <c r="P324" s="11">
        <v>7.01</v>
      </c>
      <c r="Q324" s="11">
        <v>233.73983739837408</v>
      </c>
      <c r="R324" s="11">
        <v>32.399999999999984</v>
      </c>
      <c r="S324" s="11">
        <v>0.42429792429792434</v>
      </c>
      <c r="T324" s="4">
        <f t="shared" si="32"/>
        <v>1</v>
      </c>
      <c r="U324" s="4" t="str">
        <f>IFERROR(INDEX('Date Key'!$G$2:$G$19, MATCH(B324,'Date Key'!$B$2:$B$19, 0)), "")</f>
        <v>No</v>
      </c>
      <c r="V324" s="4" t="s">
        <v>9</v>
      </c>
      <c r="W324" s="4" t="s">
        <v>8</v>
      </c>
      <c r="X324" s="4">
        <f t="shared" si="30"/>
        <v>0.218</v>
      </c>
      <c r="Y324" s="4">
        <f t="shared" si="31"/>
        <v>2.5</v>
      </c>
    </row>
    <row r="325" spans="1:25" x14ac:dyDescent="0.35">
      <c r="A325" s="4">
        <v>16</v>
      </c>
      <c r="B325" s="41">
        <v>45371</v>
      </c>
      <c r="C325" s="4" t="s">
        <v>6</v>
      </c>
      <c r="D325" s="4">
        <v>9</v>
      </c>
      <c r="E325" s="4" t="s">
        <v>90</v>
      </c>
      <c r="F325" s="4" t="str">
        <f t="shared" si="33"/>
        <v>tank 1</v>
      </c>
      <c r="G325" s="4">
        <f>IFERROR(INDEX('Date Key'!$I$2:$I$19, MATCH(B325,'Date Key'!$B$2:$B$19, 0)), "")</f>
        <v>6</v>
      </c>
      <c r="H325" s="4">
        <v>60</v>
      </c>
      <c r="I325" s="11">
        <v>0</v>
      </c>
      <c r="J325" s="11">
        <v>0</v>
      </c>
      <c r="K325" s="11">
        <v>0</v>
      </c>
      <c r="L325" s="11">
        <v>0.24006883694249243</v>
      </c>
      <c r="M325" s="11">
        <v>17.341913822048124</v>
      </c>
      <c r="N325" s="11">
        <v>0</v>
      </c>
      <c r="O325" s="11"/>
      <c r="P325" s="11">
        <v>7.14</v>
      </c>
      <c r="Q325" s="11">
        <v>190.67796610169486</v>
      </c>
      <c r="R325" s="11">
        <v>27.733333333333313</v>
      </c>
      <c r="S325" s="11">
        <v>0.39377289377289376</v>
      </c>
      <c r="T325" s="4">
        <f t="shared" si="32"/>
        <v>1</v>
      </c>
      <c r="U325" s="4" t="str">
        <f>IFERROR(INDEX('Date Key'!$G$2:$G$19, MATCH(B325,'Date Key'!$B$2:$B$19, 0)), "")</f>
        <v>No</v>
      </c>
      <c r="V325" s="4" t="s">
        <v>9</v>
      </c>
      <c r="W325" s="4" t="s">
        <v>8</v>
      </c>
      <c r="X325" s="4">
        <f t="shared" si="30"/>
        <v>0.218</v>
      </c>
      <c r="Y325" s="4">
        <f t="shared" si="31"/>
        <v>2.5</v>
      </c>
    </row>
    <row r="326" spans="1:25" x14ac:dyDescent="0.35">
      <c r="A326" s="4">
        <v>16</v>
      </c>
      <c r="B326" s="41">
        <v>45371</v>
      </c>
      <c r="C326" s="4" t="s">
        <v>6</v>
      </c>
      <c r="D326" s="4">
        <v>10</v>
      </c>
      <c r="E326" s="4" t="s">
        <v>83</v>
      </c>
      <c r="F326" s="4" t="str">
        <f t="shared" si="33"/>
        <v>tank 1</v>
      </c>
      <c r="G326" s="4">
        <f>IFERROR(INDEX('Date Key'!$I$2:$I$19, MATCH(B326,'Date Key'!$B$2:$B$19, 0)), "")</f>
        <v>6</v>
      </c>
      <c r="H326" s="4">
        <v>30</v>
      </c>
      <c r="I326" s="11">
        <v>0</v>
      </c>
      <c r="J326" s="11">
        <v>0</v>
      </c>
      <c r="K326" s="11">
        <v>0</v>
      </c>
      <c r="L326" s="11">
        <v>0.24006883694249243</v>
      </c>
      <c r="M326" s="11">
        <v>15.243424734191384</v>
      </c>
      <c r="N326" s="11">
        <v>0</v>
      </c>
      <c r="O326" s="11"/>
      <c r="P326" s="11">
        <v>7.08</v>
      </c>
      <c r="Q326" s="11">
        <v>233.73983739837408</v>
      </c>
      <c r="R326" s="11">
        <v>33.066666666666649</v>
      </c>
      <c r="S326" s="11">
        <v>0.37545787545787546</v>
      </c>
      <c r="T326" s="4">
        <f t="shared" si="32"/>
        <v>1</v>
      </c>
      <c r="U326" s="4" t="str">
        <f>IFERROR(INDEX('Date Key'!$G$2:$G$19, MATCH(B326,'Date Key'!$B$2:$B$19, 0)), "")</f>
        <v>No</v>
      </c>
      <c r="V326" s="4" t="s">
        <v>9</v>
      </c>
      <c r="W326" s="4" t="s">
        <v>8</v>
      </c>
      <c r="X326" s="4">
        <f t="shared" si="30"/>
        <v>0.218</v>
      </c>
      <c r="Y326" s="4">
        <f t="shared" si="31"/>
        <v>2.5</v>
      </c>
    </row>
    <row r="327" spans="1:25" x14ac:dyDescent="0.35">
      <c r="A327" s="4">
        <v>16</v>
      </c>
      <c r="B327" s="41">
        <v>45371</v>
      </c>
      <c r="C327" s="4" t="s">
        <v>6</v>
      </c>
      <c r="D327" s="4">
        <v>11</v>
      </c>
      <c r="E327" s="4" t="s">
        <v>93</v>
      </c>
      <c r="F327" s="4" t="str">
        <f t="shared" si="33"/>
        <v>tank 1</v>
      </c>
      <c r="G327" s="4">
        <f>IFERROR(INDEX('Date Key'!$I$2:$I$19, MATCH(B327,'Date Key'!$B$2:$B$19, 0)), "")</f>
        <v>6</v>
      </c>
      <c r="H327" s="4">
        <v>180</v>
      </c>
      <c r="I327" s="11">
        <v>0.10489034191527041</v>
      </c>
      <c r="J327" s="11">
        <v>0.23217888830537051</v>
      </c>
      <c r="K327" s="11">
        <v>0</v>
      </c>
      <c r="L327" s="11">
        <v>0.21339452172665996</v>
      </c>
      <c r="M327" s="11">
        <v>66.799104644655856</v>
      </c>
      <c r="N327" s="11">
        <v>0.33706923022064095</v>
      </c>
      <c r="O327" s="11"/>
      <c r="P327" s="11">
        <v>7.03</v>
      </c>
      <c r="Q327" s="11">
        <v>190.67796610169498</v>
      </c>
      <c r="R327" s="11">
        <v>30.399999999999981</v>
      </c>
      <c r="S327" s="11">
        <v>0.36935286935286932</v>
      </c>
      <c r="T327" s="4">
        <f t="shared" si="32"/>
        <v>1</v>
      </c>
      <c r="U327" s="4" t="str">
        <f>IFERROR(INDEX('Date Key'!$G$2:$G$19, MATCH(B327,'Date Key'!$B$2:$B$19, 0)), "")</f>
        <v>No</v>
      </c>
      <c r="V327" s="4" t="s">
        <v>9</v>
      </c>
      <c r="W327" s="4" t="s">
        <v>8</v>
      </c>
      <c r="X327" s="4">
        <f t="shared" si="30"/>
        <v>0.218</v>
      </c>
      <c r="Y327" s="4">
        <f t="shared" si="31"/>
        <v>2.5</v>
      </c>
    </row>
    <row r="328" spans="1:25" x14ac:dyDescent="0.35">
      <c r="A328" s="4">
        <v>16</v>
      </c>
      <c r="B328" s="41">
        <v>45371</v>
      </c>
      <c r="C328" s="4" t="s">
        <v>6</v>
      </c>
      <c r="D328" s="4">
        <v>12</v>
      </c>
      <c r="E328" s="4" t="s">
        <v>80</v>
      </c>
      <c r="F328" s="4" t="str">
        <f t="shared" si="33"/>
        <v>tank 1</v>
      </c>
      <c r="G328" s="4">
        <f>IFERROR(INDEX('Date Key'!$I$2:$I$19, MATCH(B328,'Date Key'!$B$2:$B$19, 0)), "")</f>
        <v>6</v>
      </c>
      <c r="H328" s="4">
        <v>120</v>
      </c>
      <c r="I328" s="11">
        <v>0</v>
      </c>
      <c r="J328" s="11">
        <v>0</v>
      </c>
      <c r="K328" s="11">
        <v>0</v>
      </c>
      <c r="L328" s="11">
        <v>0.21339452172665996</v>
      </c>
      <c r="M328" s="11">
        <v>33.72691662003357</v>
      </c>
      <c r="N328" s="11">
        <v>0</v>
      </c>
      <c r="O328" s="11"/>
      <c r="P328" s="11">
        <v>7.11</v>
      </c>
      <c r="Q328" s="11">
        <v>216.94214876033038</v>
      </c>
      <c r="R328" s="11">
        <v>35.066666666666656</v>
      </c>
      <c r="S328" s="11">
        <v>0.38766788766788768</v>
      </c>
      <c r="T328" s="4">
        <f t="shared" si="32"/>
        <v>1</v>
      </c>
      <c r="U328" s="4" t="str">
        <f>IFERROR(INDEX('Date Key'!$G$2:$G$19, MATCH(B328,'Date Key'!$B$2:$B$19, 0)), "")</f>
        <v>No</v>
      </c>
      <c r="V328" s="4" t="s">
        <v>9</v>
      </c>
      <c r="W328" s="4" t="s">
        <v>8</v>
      </c>
      <c r="X328" s="4">
        <f t="shared" si="30"/>
        <v>0.218</v>
      </c>
      <c r="Y328" s="4">
        <f t="shared" si="31"/>
        <v>2.5</v>
      </c>
    </row>
    <row r="329" spans="1:25" x14ac:dyDescent="0.35">
      <c r="A329" s="4">
        <v>16</v>
      </c>
      <c r="B329" s="41">
        <v>45371</v>
      </c>
      <c r="C329" s="4" t="s">
        <v>6</v>
      </c>
      <c r="D329" s="4">
        <v>13</v>
      </c>
      <c r="E329" s="4" t="s">
        <v>89</v>
      </c>
      <c r="F329" s="4" t="str">
        <f t="shared" si="33"/>
        <v>tank 1</v>
      </c>
      <c r="G329" s="4">
        <f>IFERROR(INDEX('Date Key'!$I$2:$I$19, MATCH(B329,'Date Key'!$B$2:$B$19, 0)), "")</f>
        <v>6</v>
      </c>
      <c r="H329" s="4">
        <v>90</v>
      </c>
      <c r="I329" s="11">
        <v>0</v>
      </c>
      <c r="J329" s="11">
        <v>0</v>
      </c>
      <c r="K329" s="11">
        <v>0</v>
      </c>
      <c r="L329" s="11">
        <v>0.26674315215832489</v>
      </c>
      <c r="M329" s="11">
        <v>20.716284275321769</v>
      </c>
      <c r="N329" s="11">
        <v>0</v>
      </c>
      <c r="O329" s="11"/>
      <c r="P329" s="11">
        <v>7.05</v>
      </c>
      <c r="Q329" s="11">
        <v>216.94214876033055</v>
      </c>
      <c r="R329" s="11">
        <v>31.733333333333317</v>
      </c>
      <c r="S329" s="11">
        <v>0.55250305250305243</v>
      </c>
      <c r="T329" s="4">
        <f t="shared" si="32"/>
        <v>1</v>
      </c>
      <c r="U329" s="4" t="str">
        <f>IFERROR(INDEX('Date Key'!$G$2:$G$19, MATCH(B329,'Date Key'!$B$2:$B$19, 0)), "")</f>
        <v>No</v>
      </c>
      <c r="V329" s="4" t="s">
        <v>9</v>
      </c>
      <c r="W329" s="4" t="s">
        <v>8</v>
      </c>
      <c r="X329" s="4">
        <f t="shared" si="30"/>
        <v>0.218</v>
      </c>
      <c r="Y329" s="4">
        <f t="shared" si="31"/>
        <v>2.5</v>
      </c>
    </row>
    <row r="330" spans="1:25" x14ac:dyDescent="0.35">
      <c r="A330" s="4">
        <v>16</v>
      </c>
      <c r="B330" s="41">
        <v>45371</v>
      </c>
      <c r="C330" s="4" t="s">
        <v>6</v>
      </c>
      <c r="D330" s="4">
        <v>14</v>
      </c>
      <c r="E330" s="4" t="s">
        <v>408</v>
      </c>
      <c r="F330" s="4" t="str">
        <f t="shared" si="33"/>
        <v>tank 1</v>
      </c>
      <c r="G330" s="4">
        <f>IFERROR(INDEX('Date Key'!$I$2:$I$19, MATCH(B330,'Date Key'!$B$2:$B$19, 0)), "")</f>
        <v>6</v>
      </c>
      <c r="H330" s="4">
        <v>0</v>
      </c>
      <c r="I330" s="11">
        <v>9.9073695681787211</v>
      </c>
      <c r="J330" s="11">
        <v>0</v>
      </c>
      <c r="K330" s="11">
        <v>0</v>
      </c>
      <c r="L330" s="11">
        <v>0.49347483149290111</v>
      </c>
      <c r="M330" s="11">
        <v>18.382764409625072</v>
      </c>
      <c r="N330" s="11">
        <v>9.9073695681787211</v>
      </c>
      <c r="O330" s="11"/>
      <c r="P330" s="11">
        <v>7.29</v>
      </c>
      <c r="Q330" s="11">
        <v>241.93548387096777</v>
      </c>
      <c r="R330" s="11">
        <v>37.399999999999991</v>
      </c>
      <c r="S330" s="11">
        <v>0.94932844932844929</v>
      </c>
      <c r="T330" s="4">
        <f t="shared" si="32"/>
        <v>1</v>
      </c>
      <c r="U330" s="4" t="str">
        <f>IFERROR(INDEX('Date Key'!$G$2:$G$19, MATCH(B330,'Date Key'!$B$2:$B$19, 0)), "")</f>
        <v>No</v>
      </c>
      <c r="V330" s="4" t="s">
        <v>9</v>
      </c>
      <c r="W330" s="4" t="s">
        <v>8</v>
      </c>
      <c r="X330" s="4">
        <f t="shared" si="30"/>
        <v>0.218</v>
      </c>
      <c r="Y330" s="4">
        <f t="shared" si="31"/>
        <v>2.5</v>
      </c>
    </row>
    <row r="331" spans="1:25" x14ac:dyDescent="0.35">
      <c r="A331" s="4">
        <v>16</v>
      </c>
      <c r="B331" s="41">
        <v>45371</v>
      </c>
      <c r="C331" s="4" t="s">
        <v>6</v>
      </c>
      <c r="D331" s="4">
        <v>15</v>
      </c>
      <c r="E331" s="4" t="s">
        <v>455</v>
      </c>
      <c r="F331" s="4" t="str">
        <f t="shared" si="33"/>
        <v>tank 2</v>
      </c>
      <c r="G331" s="4">
        <f>IFERROR(INDEX('Date Key'!$I$2:$I$19, MATCH(B331,'Date Key'!$B$2:$B$19, 0)), "")</f>
        <v>6</v>
      </c>
      <c r="H331" s="4">
        <v>0</v>
      </c>
      <c r="I331" s="11">
        <v>2.3361939790219317</v>
      </c>
      <c r="J331" s="11">
        <v>0</v>
      </c>
      <c r="K331" s="11">
        <v>0</v>
      </c>
      <c r="L331" s="11">
        <v>0.73354366843539365</v>
      </c>
      <c r="M331" s="11">
        <v>3.4583100167879128</v>
      </c>
      <c r="N331" s="11">
        <v>2.3361939790219317</v>
      </c>
      <c r="O331" s="11"/>
      <c r="P331" s="11">
        <v>7.11</v>
      </c>
      <c r="Q331" s="11">
        <v>250</v>
      </c>
      <c r="R331" s="11">
        <v>43.066666666666663</v>
      </c>
      <c r="S331" s="11">
        <v>1.9566544566544566</v>
      </c>
      <c r="T331" s="4">
        <f t="shared" si="32"/>
        <v>2</v>
      </c>
      <c r="U331" s="4" t="str">
        <f>IFERROR(INDEX('Date Key'!$G$2:$G$19, MATCH(B331,'Date Key'!$B$2:$B$19, 0)), "")</f>
        <v>No</v>
      </c>
      <c r="V331" s="4" t="s">
        <v>9</v>
      </c>
      <c r="W331" s="4" t="s">
        <v>8</v>
      </c>
      <c r="X331" s="4">
        <f t="shared" si="30"/>
        <v>0.218</v>
      </c>
      <c r="Y331" s="4">
        <f t="shared" si="31"/>
        <v>2.5</v>
      </c>
    </row>
    <row r="332" spans="1:25" x14ac:dyDescent="0.35">
      <c r="A332" s="4">
        <v>16</v>
      </c>
      <c r="B332" s="41">
        <v>45371</v>
      </c>
      <c r="C332" s="4" t="s">
        <v>6</v>
      </c>
      <c r="D332" s="4">
        <v>16</v>
      </c>
      <c r="E332" s="4" t="s">
        <v>94</v>
      </c>
      <c r="F332" s="4" t="str">
        <f t="shared" si="33"/>
        <v>tank 2</v>
      </c>
      <c r="G332" s="4">
        <f>IFERROR(INDEX('Date Key'!$I$2:$I$19, MATCH(B332,'Date Key'!$B$2:$B$19, 0)), "")</f>
        <v>6</v>
      </c>
      <c r="H332" s="4">
        <v>180</v>
      </c>
      <c r="I332" s="11">
        <v>6.6748399400626615E-2</v>
      </c>
      <c r="J332" s="11">
        <v>0.44694435998783827</v>
      </c>
      <c r="K332" s="11">
        <v>0.78328096389899859</v>
      </c>
      <c r="L332" s="11">
        <v>0.53348630431664978</v>
      </c>
      <c r="M332" s="11">
        <v>63.911583659764965</v>
      </c>
      <c r="N332" s="11">
        <v>1.2969737232874636</v>
      </c>
      <c r="O332" s="11"/>
      <c r="P332" s="11">
        <v>6.99</v>
      </c>
      <c r="Q332" s="11">
        <v>181.62393162393155</v>
      </c>
      <c r="R332" s="11">
        <v>33.73333333333332</v>
      </c>
      <c r="S332" s="11">
        <v>1.0775335775335777</v>
      </c>
      <c r="T332" s="4">
        <f t="shared" si="32"/>
        <v>2</v>
      </c>
      <c r="U332" s="4" t="str">
        <f>IFERROR(INDEX('Date Key'!$G$2:$G$19, MATCH(B332,'Date Key'!$B$2:$B$19, 0)), "")</f>
        <v>No</v>
      </c>
      <c r="V332" s="4" t="s">
        <v>9</v>
      </c>
      <c r="W332" s="4" t="s">
        <v>8</v>
      </c>
      <c r="X332" s="4">
        <f t="shared" si="30"/>
        <v>0.218</v>
      </c>
      <c r="Y332" s="4">
        <f t="shared" si="31"/>
        <v>2.5</v>
      </c>
    </row>
    <row r="333" spans="1:25" x14ac:dyDescent="0.35">
      <c r="A333" s="4">
        <v>16</v>
      </c>
      <c r="B333" s="41">
        <v>45371</v>
      </c>
      <c r="C333" s="4" t="s">
        <v>6</v>
      </c>
      <c r="D333" s="4">
        <v>17</v>
      </c>
      <c r="E333" s="4" t="s">
        <v>92</v>
      </c>
      <c r="F333" s="4" t="str">
        <f t="shared" si="33"/>
        <v>tank 2</v>
      </c>
      <c r="G333" s="4">
        <f>IFERROR(INDEX('Date Key'!$I$2:$I$19, MATCH(B333,'Date Key'!$B$2:$B$19, 0)), "")</f>
        <v>6</v>
      </c>
      <c r="H333" s="4">
        <v>30</v>
      </c>
      <c r="I333" s="11">
        <v>0</v>
      </c>
      <c r="J333" s="11">
        <v>2.9022361038171313E-2</v>
      </c>
      <c r="K333" s="11">
        <v>1.8988629427854512E-2</v>
      </c>
      <c r="L333" s="11">
        <v>0.61350924996414735</v>
      </c>
      <c r="M333" s="11">
        <v>5.5735870173475099</v>
      </c>
      <c r="N333" s="11">
        <v>4.8010990466025825E-2</v>
      </c>
      <c r="O333" s="11"/>
      <c r="P333" s="11">
        <v>6.99</v>
      </c>
      <c r="Q333" s="11">
        <v>233.73983739837388</v>
      </c>
      <c r="R333" s="11">
        <v>39.399999999999991</v>
      </c>
      <c r="S333" s="11">
        <v>1.2362637362637361</v>
      </c>
      <c r="T333" s="4">
        <f t="shared" si="32"/>
        <v>2</v>
      </c>
      <c r="U333" s="4" t="str">
        <f>IFERROR(INDEX('Date Key'!$G$2:$G$19, MATCH(B333,'Date Key'!$B$2:$B$19, 0)), "")</f>
        <v>No</v>
      </c>
      <c r="V333" s="4" t="s">
        <v>9</v>
      </c>
      <c r="W333" s="4" t="s">
        <v>8</v>
      </c>
      <c r="X333" s="4">
        <f t="shared" si="30"/>
        <v>0.218</v>
      </c>
      <c r="Y333" s="4">
        <f t="shared" si="31"/>
        <v>2.5</v>
      </c>
    </row>
    <row r="334" spans="1:25" x14ac:dyDescent="0.35">
      <c r="A334" s="4">
        <v>16</v>
      </c>
      <c r="B334" s="41">
        <v>45371</v>
      </c>
      <c r="C334" s="4" t="s">
        <v>6</v>
      </c>
      <c r="D334" s="4">
        <v>18</v>
      </c>
      <c r="E334" s="4" t="s">
        <v>88</v>
      </c>
      <c r="F334" s="4" t="str">
        <f t="shared" si="33"/>
        <v>tank 2</v>
      </c>
      <c r="G334" s="4">
        <f>IFERROR(INDEX('Date Key'!$I$2:$I$19, MATCH(B334,'Date Key'!$B$2:$B$19, 0)), "")</f>
        <v>6</v>
      </c>
      <c r="H334" s="4">
        <v>120</v>
      </c>
      <c r="I334" s="11">
        <v>0</v>
      </c>
      <c r="J334" s="11">
        <v>0.12189391636031954</v>
      </c>
      <c r="K334" s="11">
        <v>0.11867893392409072</v>
      </c>
      <c r="L334" s="11">
        <v>0.57349777714039862</v>
      </c>
      <c r="M334" s="11">
        <v>26.323447118074991</v>
      </c>
      <c r="N334" s="11">
        <v>0.24057285028441028</v>
      </c>
      <c r="O334" s="11"/>
      <c r="P334" s="11">
        <v>7.11</v>
      </c>
      <c r="Q334" s="11">
        <v>216.9421487603307</v>
      </c>
      <c r="R334" s="11">
        <v>35.73333333333332</v>
      </c>
      <c r="S334" s="11">
        <v>1.2240537240537239</v>
      </c>
      <c r="T334" s="4">
        <f t="shared" si="32"/>
        <v>2</v>
      </c>
      <c r="U334" s="4" t="str">
        <f>IFERROR(INDEX('Date Key'!$G$2:$G$19, MATCH(B334,'Date Key'!$B$2:$B$19, 0)), "")</f>
        <v>No</v>
      </c>
      <c r="V334" s="4" t="s">
        <v>9</v>
      </c>
      <c r="W334" s="4" t="s">
        <v>8</v>
      </c>
      <c r="X334" s="4">
        <f t="shared" si="30"/>
        <v>0.218</v>
      </c>
      <c r="Y334" s="4">
        <f t="shared" si="31"/>
        <v>2.5</v>
      </c>
    </row>
    <row r="335" spans="1:25" x14ac:dyDescent="0.35">
      <c r="A335" s="4">
        <v>16</v>
      </c>
      <c r="B335" s="41">
        <v>45371</v>
      </c>
      <c r="C335" s="4" t="s">
        <v>6</v>
      </c>
      <c r="D335" s="4">
        <v>19</v>
      </c>
      <c r="E335" s="4" t="s">
        <v>95</v>
      </c>
      <c r="F335" s="4" t="str">
        <f t="shared" si="33"/>
        <v>tank 2</v>
      </c>
      <c r="G335" s="4">
        <f>IFERROR(INDEX('Date Key'!$I$2:$I$19, MATCH(B335,'Date Key'!$B$2:$B$19, 0)), "")</f>
        <v>6</v>
      </c>
      <c r="H335" s="4">
        <v>150</v>
      </c>
      <c r="I335" s="11">
        <v>0</v>
      </c>
      <c r="J335" s="11">
        <v>0.33665938804278733</v>
      </c>
      <c r="K335" s="11">
        <v>0.46047426362547195</v>
      </c>
      <c r="L335" s="11">
        <v>0.58683493474831483</v>
      </c>
      <c r="M335" s="11">
        <v>49.709009513150527</v>
      </c>
      <c r="N335" s="11">
        <v>0.79713365166825922</v>
      </c>
      <c r="O335" s="11"/>
      <c r="P335" s="11">
        <v>7.07</v>
      </c>
      <c r="Q335" s="11">
        <v>190.67796610169498</v>
      </c>
      <c r="R335" s="11">
        <v>34.73333333333332</v>
      </c>
      <c r="S335" s="11">
        <v>1.1263736263736266</v>
      </c>
      <c r="T335" s="4">
        <f t="shared" si="32"/>
        <v>2</v>
      </c>
      <c r="U335" s="4" t="str">
        <f>IFERROR(INDEX('Date Key'!$G$2:$G$19, MATCH(B335,'Date Key'!$B$2:$B$19, 0)), "")</f>
        <v>No</v>
      </c>
      <c r="V335" s="4" t="s">
        <v>9</v>
      </c>
      <c r="W335" s="4" t="s">
        <v>8</v>
      </c>
      <c r="X335" s="4">
        <f t="shared" si="30"/>
        <v>0.218</v>
      </c>
      <c r="Y335" s="4">
        <f t="shared" si="31"/>
        <v>2.5</v>
      </c>
    </row>
    <row r="336" spans="1:25" x14ac:dyDescent="0.35">
      <c r="A336" s="4">
        <v>16</v>
      </c>
      <c r="B336" s="41">
        <v>45371</v>
      </c>
      <c r="C336" s="4" t="s">
        <v>6</v>
      </c>
      <c r="D336" s="4">
        <v>20</v>
      </c>
      <c r="E336" s="4" t="s">
        <v>91</v>
      </c>
      <c r="F336" s="4" t="str">
        <f t="shared" si="33"/>
        <v>tank 2</v>
      </c>
      <c r="G336" s="4">
        <f>IFERROR(INDEX('Date Key'!$I$2:$I$19, MATCH(B336,'Date Key'!$B$2:$B$19, 0)), "")</f>
        <v>6</v>
      </c>
      <c r="H336" s="4">
        <v>90</v>
      </c>
      <c r="I336" s="11">
        <v>0</v>
      </c>
      <c r="J336" s="11">
        <v>2.3217888830537055E-2</v>
      </c>
      <c r="K336" s="11">
        <v>0</v>
      </c>
      <c r="L336" s="11">
        <v>0.62684640757206367</v>
      </c>
      <c r="M336" s="11">
        <v>9.6698377168438707</v>
      </c>
      <c r="N336" s="11">
        <v>2.3217888830537055E-2</v>
      </c>
      <c r="O336" s="11"/>
      <c r="P336" s="11">
        <v>6.99</v>
      </c>
      <c r="Q336" s="11">
        <v>233.73983739837408</v>
      </c>
      <c r="R336" s="11">
        <v>39.399999999999991</v>
      </c>
      <c r="S336" s="11">
        <v>1.2484737484737485</v>
      </c>
      <c r="T336" s="4">
        <f t="shared" si="32"/>
        <v>2</v>
      </c>
      <c r="U336" s="4" t="str">
        <f>IFERROR(INDEX('Date Key'!$G$2:$G$19, MATCH(B336,'Date Key'!$B$2:$B$19, 0)), "")</f>
        <v>No</v>
      </c>
      <c r="V336" s="4" t="s">
        <v>9</v>
      </c>
      <c r="W336" s="4" t="s">
        <v>8</v>
      </c>
      <c r="X336" s="4">
        <f t="shared" si="30"/>
        <v>0.218</v>
      </c>
      <c r="Y336" s="4">
        <f t="shared" si="31"/>
        <v>2.5</v>
      </c>
    </row>
    <row r="337" spans="1:25" s="27" customFormat="1" x14ac:dyDescent="0.35">
      <c r="A337" s="27">
        <v>16</v>
      </c>
      <c r="B337" s="42">
        <v>45371</v>
      </c>
      <c r="C337" s="27" t="s">
        <v>6</v>
      </c>
      <c r="D337" s="27">
        <v>21</v>
      </c>
      <c r="E337" s="27" t="s">
        <v>220</v>
      </c>
      <c r="F337" s="27" t="str">
        <f t="shared" si="33"/>
        <v>tank 2</v>
      </c>
      <c r="G337" s="27">
        <f>IFERROR(INDEX('Date Key'!$I$2:$I$19, MATCH(B337,'Date Key'!$B$2:$B$19, 0)), "")</f>
        <v>6</v>
      </c>
      <c r="H337" s="27">
        <v>60</v>
      </c>
      <c r="I337" s="28">
        <v>0</v>
      </c>
      <c r="J337" s="28">
        <v>0</v>
      </c>
      <c r="K337" s="28">
        <v>0</v>
      </c>
      <c r="L337" s="28">
        <v>0.58683493474831483</v>
      </c>
      <c r="M337" s="28">
        <v>3.2400671516508113</v>
      </c>
      <c r="N337" s="28">
        <v>0</v>
      </c>
      <c r="O337" s="28"/>
      <c r="P337" s="28">
        <v>6.97</v>
      </c>
      <c r="Q337" s="28">
        <v>233.73983739837377</v>
      </c>
      <c r="R337" s="28">
        <v>40.733333333333327</v>
      </c>
      <c r="S337" s="28">
        <v>1.2545787545787546</v>
      </c>
      <c r="T337" s="27">
        <f t="shared" si="32"/>
        <v>2</v>
      </c>
      <c r="U337" s="27" t="str">
        <f>IFERROR(INDEX('Date Key'!$G$2:$G$19, MATCH(B337,'Date Key'!$B$2:$B$19, 0)), "")</f>
        <v>No</v>
      </c>
      <c r="V337" s="27" t="s">
        <v>9</v>
      </c>
      <c r="W337" s="27" t="s">
        <v>8</v>
      </c>
      <c r="X337" s="27">
        <f t="shared" si="30"/>
        <v>0.218</v>
      </c>
      <c r="Y337" s="27">
        <f t="shared" si="31"/>
        <v>2.5</v>
      </c>
    </row>
    <row r="338" spans="1:25" x14ac:dyDescent="0.35">
      <c r="A338" s="4">
        <v>17</v>
      </c>
      <c r="B338" s="41">
        <v>45392</v>
      </c>
      <c r="C338" s="4" t="s">
        <v>6</v>
      </c>
      <c r="D338" s="4">
        <v>1</v>
      </c>
      <c r="E338" s="4" t="s">
        <v>305</v>
      </c>
      <c r="F338" s="4" t="str">
        <f t="shared" si="33"/>
        <v>in</v>
      </c>
      <c r="G338" s="4">
        <f>IFERROR(INDEX('Date Key'!$I$2:$I$19, MATCH(B338,'Date Key'!$B$2:$B$19, 0)), "")</f>
        <v>6</v>
      </c>
      <c r="H338" s="4">
        <v>150</v>
      </c>
      <c r="I338" s="11">
        <v>0</v>
      </c>
      <c r="J338" s="11">
        <v>6.3849194283976909E-2</v>
      </c>
      <c r="K338" s="11">
        <v>10.723828469380836</v>
      </c>
      <c r="L338" s="11">
        <v>1.0669726086332996</v>
      </c>
      <c r="M338" s="11">
        <v>116.67599328483493</v>
      </c>
      <c r="N338" s="11">
        <v>10.787677663664812</v>
      </c>
      <c r="O338" s="11"/>
      <c r="P338" s="11">
        <v>7.96</v>
      </c>
      <c r="Q338" s="11">
        <v>153.50877192982455</v>
      </c>
      <c r="R338" s="11">
        <v>29.399999999999981</v>
      </c>
      <c r="S338" s="11">
        <v>2.0909645909645911</v>
      </c>
      <c r="T338" s="4">
        <f t="shared" si="32"/>
        <v>0</v>
      </c>
      <c r="U338" s="4" t="str">
        <f>IFERROR(INDEX('Date Key'!$G$2:$G$19, MATCH(B338,'Date Key'!$B$2:$B$19, 0)), "")</f>
        <v>No</v>
      </c>
      <c r="V338" s="4" t="s">
        <v>9</v>
      </c>
      <c r="W338" s="4" t="s">
        <v>8</v>
      </c>
      <c r="X338" s="4">
        <f t="shared" si="30"/>
        <v>0.218</v>
      </c>
      <c r="Y338" s="4">
        <f t="shared" si="31"/>
        <v>2.5</v>
      </c>
    </row>
    <row r="339" spans="1:25" x14ac:dyDescent="0.35">
      <c r="A339" s="4">
        <v>17</v>
      </c>
      <c r="B339" s="41">
        <v>45392</v>
      </c>
      <c r="C339" s="4" t="s">
        <v>6</v>
      </c>
      <c r="D339" s="4">
        <v>2</v>
      </c>
      <c r="E339" s="4" t="s">
        <v>306</v>
      </c>
      <c r="F339" s="4" t="str">
        <f t="shared" si="33"/>
        <v>in</v>
      </c>
      <c r="G339" s="4">
        <f>IFERROR(INDEX('Date Key'!$I$2:$I$19, MATCH(B339,'Date Key'!$B$2:$B$19, 0)), "")</f>
        <v>6</v>
      </c>
      <c r="H339" s="4">
        <v>120</v>
      </c>
      <c r="I339" s="11">
        <v>0</v>
      </c>
      <c r="J339" s="11">
        <v>6.9653666491611171E-2</v>
      </c>
      <c r="K339" s="11">
        <v>9.6889481655627634</v>
      </c>
      <c r="L339" s="11">
        <v>0.9336010325541374</v>
      </c>
      <c r="M339" s="11">
        <v>116.60884163402351</v>
      </c>
      <c r="N339" s="11">
        <v>9.7586018320543744</v>
      </c>
      <c r="O339" s="11"/>
      <c r="P339" s="11">
        <v>7.91</v>
      </c>
      <c r="Q339" s="11">
        <v>143.80530973451337</v>
      </c>
      <c r="R339" s="11">
        <v>28.066666666666645</v>
      </c>
      <c r="S339" s="11">
        <v>1.9810744810744811</v>
      </c>
      <c r="T339" s="4">
        <f t="shared" si="32"/>
        <v>0</v>
      </c>
      <c r="U339" s="4" t="str">
        <f>IFERROR(INDEX('Date Key'!$G$2:$G$19, MATCH(B339,'Date Key'!$B$2:$B$19, 0)), "")</f>
        <v>No</v>
      </c>
      <c r="V339" s="4" t="s">
        <v>9</v>
      </c>
      <c r="W339" s="4" t="s">
        <v>8</v>
      </c>
      <c r="X339" s="4">
        <f t="shared" ref="X339:X359" si="34">IFERROR(INDEX($AB$8:$AB$10, MATCH(C339, $AA$8:$AA$10, 0)), "")</f>
        <v>0.218</v>
      </c>
      <c r="Y339" s="4">
        <f t="shared" ref="Y339:Y379" si="35">IFERROR(INDEX($AC$8:$AC$10, MATCH(C339, $AA$8:$AA$10, 0)), "")</f>
        <v>2.5</v>
      </c>
    </row>
    <row r="340" spans="1:25" x14ac:dyDescent="0.35">
      <c r="A340" s="4">
        <v>17</v>
      </c>
      <c r="B340" s="41">
        <v>45392</v>
      </c>
      <c r="C340" s="4" t="s">
        <v>6</v>
      </c>
      <c r="D340" s="4">
        <v>3</v>
      </c>
      <c r="E340" s="4" t="s">
        <v>307</v>
      </c>
      <c r="F340" s="4" t="str">
        <f t="shared" si="33"/>
        <v>in</v>
      </c>
      <c r="G340" s="4">
        <f>IFERROR(INDEX('Date Key'!$I$2:$I$19, MATCH(B340,'Date Key'!$B$2:$B$19, 0)), "")</f>
        <v>6</v>
      </c>
      <c r="H340" s="4">
        <v>30</v>
      </c>
      <c r="I340" s="11">
        <v>0</v>
      </c>
      <c r="J340" s="11">
        <v>8.1262610906879695E-2</v>
      </c>
      <c r="K340" s="11">
        <v>7.9324999434862224</v>
      </c>
      <c r="L340" s="11">
        <v>0.58683493474831483</v>
      </c>
      <c r="M340" s="11">
        <v>126.93340794627868</v>
      </c>
      <c r="N340" s="11">
        <v>8.0137625543931019</v>
      </c>
      <c r="O340" s="11"/>
      <c r="P340" s="11">
        <v>8.48</v>
      </c>
      <c r="Q340" s="11">
        <v>128.92376681614354</v>
      </c>
      <c r="R340" s="11">
        <v>27.399999999999981</v>
      </c>
      <c r="S340" s="11">
        <v>0.98595848595848601</v>
      </c>
      <c r="T340" s="4">
        <f t="shared" si="32"/>
        <v>0</v>
      </c>
      <c r="U340" s="4" t="str">
        <f>IFERROR(INDEX('Date Key'!$G$2:$G$19, MATCH(B340,'Date Key'!$B$2:$B$19, 0)), "")</f>
        <v>No</v>
      </c>
      <c r="V340" s="4" t="s">
        <v>9</v>
      </c>
      <c r="W340" s="4" t="s">
        <v>8</v>
      </c>
      <c r="X340" s="4">
        <f t="shared" si="34"/>
        <v>0.218</v>
      </c>
      <c r="Y340" s="4">
        <f t="shared" si="35"/>
        <v>2.5</v>
      </c>
    </row>
    <row r="341" spans="1:25" x14ac:dyDescent="0.35">
      <c r="A341" s="4">
        <v>17</v>
      </c>
      <c r="B341" s="41">
        <v>45392</v>
      </c>
      <c r="C341" s="4" t="s">
        <v>6</v>
      </c>
      <c r="D341" s="4">
        <v>4</v>
      </c>
      <c r="E341" s="4" t="s">
        <v>308</v>
      </c>
      <c r="F341" s="4" t="str">
        <f t="shared" si="33"/>
        <v>in</v>
      </c>
      <c r="G341" s="4">
        <f>IFERROR(INDEX('Date Key'!$I$2:$I$19, MATCH(B341,'Date Key'!$B$2:$B$19, 0)), "")</f>
        <v>6</v>
      </c>
      <c r="H341" s="4">
        <v>60</v>
      </c>
      <c r="I341" s="11">
        <v>0</v>
      </c>
      <c r="J341" s="11">
        <v>8.1262610906879695E-2</v>
      </c>
      <c r="K341" s="11">
        <v>6.821665121956733</v>
      </c>
      <c r="L341" s="11">
        <v>0.66685788039581251</v>
      </c>
      <c r="M341" s="11">
        <v>109.97761611639619</v>
      </c>
      <c r="N341" s="11">
        <v>6.9029277328636125</v>
      </c>
      <c r="O341" s="11"/>
      <c r="P341" s="11">
        <v>8.2799999999999994</v>
      </c>
      <c r="Q341" s="11">
        <v>128.92376681614354</v>
      </c>
      <c r="R341" s="11">
        <v>28.066666666666645</v>
      </c>
      <c r="S341" s="11">
        <v>1.1996336996336996</v>
      </c>
      <c r="T341" s="4">
        <f t="shared" si="32"/>
        <v>0</v>
      </c>
      <c r="U341" s="4" t="str">
        <f>IFERROR(INDEX('Date Key'!$G$2:$G$19, MATCH(B341,'Date Key'!$B$2:$B$19, 0)), "")</f>
        <v>No</v>
      </c>
      <c r="V341" s="4" t="s">
        <v>9</v>
      </c>
      <c r="W341" s="4" t="s">
        <v>8</v>
      </c>
      <c r="X341" s="4">
        <f t="shared" si="34"/>
        <v>0.218</v>
      </c>
      <c r="Y341" s="4">
        <f t="shared" si="35"/>
        <v>2.5</v>
      </c>
    </row>
    <row r="342" spans="1:25" x14ac:dyDescent="0.35">
      <c r="A342" s="4">
        <v>17</v>
      </c>
      <c r="B342" s="41">
        <v>45392</v>
      </c>
      <c r="C342" s="4" t="s">
        <v>6</v>
      </c>
      <c r="D342" s="4">
        <v>5</v>
      </c>
      <c r="E342" s="4" t="s">
        <v>309</v>
      </c>
      <c r="F342" s="4" t="str">
        <f t="shared" si="33"/>
        <v>in</v>
      </c>
      <c r="G342" s="4">
        <f>IFERROR(INDEX('Date Key'!$I$2:$I$19, MATCH(B342,'Date Key'!$B$2:$B$19, 0)), "")</f>
        <v>6</v>
      </c>
      <c r="H342" s="4">
        <v>0</v>
      </c>
      <c r="I342" s="11">
        <v>0</v>
      </c>
      <c r="J342" s="11">
        <v>8.7067083114513957E-2</v>
      </c>
      <c r="K342" s="11">
        <v>5.7250717724981346</v>
      </c>
      <c r="L342" s="11">
        <v>0.42678904345331992</v>
      </c>
      <c r="M342" s="11">
        <v>138.66815892557361</v>
      </c>
      <c r="N342" s="11">
        <v>5.8121388556126483</v>
      </c>
      <c r="O342" s="11"/>
      <c r="P342" s="11">
        <v>8.4</v>
      </c>
      <c r="Q342" s="11">
        <v>123.87387387387386</v>
      </c>
      <c r="R342" s="11">
        <v>32.399999999999984</v>
      </c>
      <c r="S342" s="11">
        <v>0.63186813186813195</v>
      </c>
      <c r="T342" s="4">
        <f t="shared" si="32"/>
        <v>0</v>
      </c>
      <c r="U342" s="4" t="str">
        <f>IFERROR(INDEX('Date Key'!$G$2:$G$19, MATCH(B342,'Date Key'!$B$2:$B$19, 0)), "")</f>
        <v>No</v>
      </c>
      <c r="V342" s="4" t="s">
        <v>9</v>
      </c>
      <c r="W342" s="4" t="s">
        <v>8</v>
      </c>
      <c r="X342" s="4">
        <f t="shared" si="34"/>
        <v>0.218</v>
      </c>
      <c r="Y342" s="4">
        <f t="shared" si="35"/>
        <v>2.5</v>
      </c>
    </row>
    <row r="343" spans="1:25" x14ac:dyDescent="0.35">
      <c r="A343" s="4">
        <v>17</v>
      </c>
      <c r="B343" s="41">
        <v>45392</v>
      </c>
      <c r="C343" s="4" t="s">
        <v>6</v>
      </c>
      <c r="D343" s="4">
        <v>6</v>
      </c>
      <c r="E343" s="4" t="s">
        <v>310</v>
      </c>
      <c r="F343" s="4" t="str">
        <f t="shared" si="33"/>
        <v>in</v>
      </c>
      <c r="G343" s="4">
        <f>IFERROR(INDEX('Date Key'!$I$2:$I$19, MATCH(B343,'Date Key'!$B$2:$B$19, 0)), "")</f>
        <v>6</v>
      </c>
      <c r="H343" s="4">
        <v>90</v>
      </c>
      <c r="I343" s="11">
        <v>0</v>
      </c>
      <c r="J343" s="11">
        <v>8.1262610906879695E-2</v>
      </c>
      <c r="K343" s="11">
        <v>7.6856477609241143</v>
      </c>
      <c r="L343" s="11">
        <v>0.82690377169080742</v>
      </c>
      <c r="M343" s="11">
        <v>112.61331841074428</v>
      </c>
      <c r="N343" s="11">
        <v>7.7669103718309938</v>
      </c>
      <c r="O343" s="11"/>
      <c r="P343" s="11">
        <v>8.09</v>
      </c>
      <c r="Q343" s="11">
        <v>123.87387387387386</v>
      </c>
      <c r="R343" s="11">
        <v>28.066666666666645</v>
      </c>
      <c r="S343" s="11">
        <v>1.4438339438339438</v>
      </c>
      <c r="T343" s="4">
        <f t="shared" si="32"/>
        <v>0</v>
      </c>
      <c r="U343" s="4" t="str">
        <f>IFERROR(INDEX('Date Key'!$G$2:$G$19, MATCH(B343,'Date Key'!$B$2:$B$19, 0)), "")</f>
        <v>No</v>
      </c>
      <c r="V343" s="4" t="s">
        <v>9</v>
      </c>
      <c r="W343" s="4" t="s">
        <v>8</v>
      </c>
      <c r="X343" s="4">
        <f t="shared" si="34"/>
        <v>0.218</v>
      </c>
      <c r="Y343" s="4">
        <f t="shared" si="35"/>
        <v>2.5</v>
      </c>
    </row>
    <row r="344" spans="1:25" x14ac:dyDescent="0.35">
      <c r="A344" s="4">
        <v>17</v>
      </c>
      <c r="B344" s="41">
        <v>45392</v>
      </c>
      <c r="C344" s="4" t="s">
        <v>6</v>
      </c>
      <c r="D344" s="4">
        <v>7</v>
      </c>
      <c r="E344" s="4" t="s">
        <v>311</v>
      </c>
      <c r="F344" s="4" t="str">
        <f t="shared" si="33"/>
        <v>in</v>
      </c>
      <c r="G344" s="4">
        <f>IFERROR(INDEX('Date Key'!$I$2:$I$19, MATCH(B344,'Date Key'!$B$2:$B$19, 0)), "")</f>
        <v>6</v>
      </c>
      <c r="H344" s="4">
        <v>180</v>
      </c>
      <c r="I344" s="11">
        <v>0</v>
      </c>
      <c r="J344" s="11">
        <v>8.7067083114513957E-2</v>
      </c>
      <c r="K344" s="11">
        <v>11.355200397856997</v>
      </c>
      <c r="L344" s="11">
        <v>1.2670299727520435</v>
      </c>
      <c r="M344" s="11">
        <v>119.02630106323447</v>
      </c>
      <c r="N344" s="11">
        <v>11.442267480971511</v>
      </c>
      <c r="O344" s="11"/>
      <c r="P344" s="11">
        <v>7.86</v>
      </c>
      <c r="Q344" s="11">
        <v>143.80530973451317</v>
      </c>
      <c r="R344" s="11">
        <v>28.733333333333313</v>
      </c>
      <c r="S344" s="11">
        <v>2.1459096459096463</v>
      </c>
      <c r="T344" s="4">
        <f t="shared" si="32"/>
        <v>0</v>
      </c>
      <c r="U344" s="4" t="str">
        <f>IFERROR(INDEX('Date Key'!$G$2:$G$19, MATCH(B344,'Date Key'!$B$2:$B$19, 0)), "")</f>
        <v>No</v>
      </c>
      <c r="V344" s="4" t="s">
        <v>9</v>
      </c>
      <c r="W344" s="4" t="s">
        <v>8</v>
      </c>
      <c r="X344" s="4">
        <f t="shared" si="34"/>
        <v>0.218</v>
      </c>
      <c r="Y344" s="4">
        <f t="shared" si="35"/>
        <v>2.5</v>
      </c>
    </row>
    <row r="345" spans="1:25" x14ac:dyDescent="0.35">
      <c r="A345" s="4">
        <v>17</v>
      </c>
      <c r="B345" s="41">
        <v>45392</v>
      </c>
      <c r="C345" s="4" t="s">
        <v>6</v>
      </c>
      <c r="D345" s="4">
        <v>8</v>
      </c>
      <c r="E345" s="4" t="s">
        <v>409</v>
      </c>
      <c r="F345" s="4" t="str">
        <f t="shared" si="33"/>
        <v>tank 1</v>
      </c>
      <c r="G345" s="4">
        <f>IFERROR(INDEX('Date Key'!$I$2:$I$19, MATCH(B345,'Date Key'!$B$2:$B$19, 0)), "")</f>
        <v>6</v>
      </c>
      <c r="H345" s="4">
        <v>60</v>
      </c>
      <c r="I345" s="11">
        <v>0</v>
      </c>
      <c r="J345" s="11">
        <v>2.3217888830537055E-2</v>
      </c>
      <c r="K345" s="11">
        <v>5.2218730926599913E-2</v>
      </c>
      <c r="L345" s="11">
        <v>0.3467660978058224</v>
      </c>
      <c r="M345" s="11">
        <v>7.9238947957470618</v>
      </c>
      <c r="N345" s="11">
        <v>7.5436619757136975E-2</v>
      </c>
      <c r="O345" s="11"/>
      <c r="P345" s="11">
        <v>6.9</v>
      </c>
      <c r="Q345" s="11">
        <v>229.59183673469389</v>
      </c>
      <c r="R345" s="11">
        <v>30.066666666666649</v>
      </c>
      <c r="S345" s="11">
        <v>0.47924297924297915</v>
      </c>
      <c r="T345" s="4">
        <f t="shared" si="32"/>
        <v>1</v>
      </c>
      <c r="U345" s="4" t="str">
        <f>IFERROR(INDEX('Date Key'!$G$2:$G$19, MATCH(B345,'Date Key'!$B$2:$B$19, 0)), "")</f>
        <v>No</v>
      </c>
      <c r="V345" s="4" t="s">
        <v>9</v>
      </c>
      <c r="W345" s="4" t="s">
        <v>8</v>
      </c>
      <c r="X345" s="4">
        <f t="shared" si="34"/>
        <v>0.218</v>
      </c>
      <c r="Y345" s="4">
        <f t="shared" si="35"/>
        <v>2.5</v>
      </c>
    </row>
    <row r="346" spans="1:25" x14ac:dyDescent="0.35">
      <c r="A346" s="4">
        <v>17</v>
      </c>
      <c r="B346" s="41">
        <v>45392</v>
      </c>
      <c r="C346" s="4" t="s">
        <v>6</v>
      </c>
      <c r="D346" s="4">
        <v>9</v>
      </c>
      <c r="E346" s="4" t="s">
        <v>410</v>
      </c>
      <c r="F346" s="4" t="str">
        <f t="shared" si="33"/>
        <v>tank 1</v>
      </c>
      <c r="G346" s="4">
        <f>IFERROR(INDEX('Date Key'!$I$2:$I$19, MATCH(B346,'Date Key'!$B$2:$B$19, 0)), "")</f>
        <v>6</v>
      </c>
      <c r="H346" s="4">
        <v>0</v>
      </c>
      <c r="I346" s="11">
        <v>0</v>
      </c>
      <c r="J346" s="11">
        <v>1.1608944415268527E-2</v>
      </c>
      <c r="K346" s="11">
        <v>0</v>
      </c>
      <c r="L346" s="11">
        <v>0.30675462498207368</v>
      </c>
      <c r="M346" s="11">
        <v>5.1538891997761613</v>
      </c>
      <c r="N346" s="11">
        <v>1.1608944415268527E-2</v>
      </c>
      <c r="O346" s="11"/>
      <c r="P346" s="11">
        <v>6.96</v>
      </c>
      <c r="Q346" s="11">
        <v>241.93548387096791</v>
      </c>
      <c r="R346" s="11">
        <v>29.733333333333313</v>
      </c>
      <c r="S346" s="11">
        <v>0.46092796092796101</v>
      </c>
      <c r="T346" s="4">
        <f t="shared" si="32"/>
        <v>1</v>
      </c>
      <c r="U346" s="4" t="str">
        <f>IFERROR(INDEX('Date Key'!$G$2:$G$19, MATCH(B346,'Date Key'!$B$2:$B$19, 0)), "")</f>
        <v>No</v>
      </c>
      <c r="V346" s="4" t="s">
        <v>9</v>
      </c>
      <c r="W346" s="4" t="s">
        <v>8</v>
      </c>
      <c r="X346" s="4">
        <f t="shared" si="34"/>
        <v>0.218</v>
      </c>
      <c r="Y346" s="4">
        <f t="shared" si="35"/>
        <v>2.5</v>
      </c>
    </row>
    <row r="347" spans="1:25" x14ac:dyDescent="0.35">
      <c r="A347" s="4">
        <v>17</v>
      </c>
      <c r="B347" s="41">
        <v>45392</v>
      </c>
      <c r="C347" s="4" t="s">
        <v>6</v>
      </c>
      <c r="D347" s="4">
        <v>10</v>
      </c>
      <c r="E347" s="4" t="s">
        <v>411</v>
      </c>
      <c r="F347" s="4" t="str">
        <f t="shared" si="33"/>
        <v>tank 1</v>
      </c>
      <c r="G347" s="4">
        <f>IFERROR(INDEX('Date Key'!$I$2:$I$19, MATCH(B347,'Date Key'!$B$2:$B$19, 0)), "")</f>
        <v>6</v>
      </c>
      <c r="H347" s="4">
        <v>30</v>
      </c>
      <c r="I347" s="11">
        <v>0</v>
      </c>
      <c r="J347" s="11">
        <v>0</v>
      </c>
      <c r="K347" s="11">
        <v>0</v>
      </c>
      <c r="L347" s="11">
        <v>0.32009178258998999</v>
      </c>
      <c r="M347" s="11">
        <v>5.3385562395075548</v>
      </c>
      <c r="N347" s="11">
        <v>0</v>
      </c>
      <c r="O347" s="11"/>
      <c r="P347" s="11">
        <v>6.94</v>
      </c>
      <c r="Q347" s="11">
        <v>233.73983739837408</v>
      </c>
      <c r="R347" s="11">
        <v>31.066666666666649</v>
      </c>
      <c r="S347" s="11">
        <v>0.38156288156288154</v>
      </c>
      <c r="T347" s="4">
        <f t="shared" si="32"/>
        <v>1</v>
      </c>
      <c r="U347" s="4" t="str">
        <f>IFERROR(INDEX('Date Key'!$G$2:$G$19, MATCH(B347,'Date Key'!$B$2:$B$19, 0)), "")</f>
        <v>No</v>
      </c>
      <c r="V347" s="4" t="s">
        <v>9</v>
      </c>
      <c r="W347" s="4" t="s">
        <v>8</v>
      </c>
      <c r="X347" s="4">
        <f t="shared" si="34"/>
        <v>0.218</v>
      </c>
      <c r="Y347" s="4">
        <f t="shared" si="35"/>
        <v>2.5</v>
      </c>
    </row>
    <row r="348" spans="1:25" x14ac:dyDescent="0.35">
      <c r="A348" s="4">
        <v>17</v>
      </c>
      <c r="B348" s="41">
        <v>45392</v>
      </c>
      <c r="C348" s="4" t="s">
        <v>6</v>
      </c>
      <c r="D348" s="4">
        <v>11</v>
      </c>
      <c r="E348" s="4" t="s">
        <v>412</v>
      </c>
      <c r="F348" s="4" t="str">
        <f t="shared" si="33"/>
        <v>tank 1</v>
      </c>
      <c r="G348" s="4">
        <f>IFERROR(INDEX('Date Key'!$I$2:$I$19, MATCH(B348,'Date Key'!$B$2:$B$19, 0)), "")</f>
        <v>6</v>
      </c>
      <c r="H348" s="4">
        <v>120</v>
      </c>
      <c r="I348" s="11">
        <v>0</v>
      </c>
      <c r="J348" s="11">
        <v>0.31924597141988448</v>
      </c>
      <c r="K348" s="11">
        <v>0.60288898433438087</v>
      </c>
      <c r="L348" s="11">
        <v>0.32009178258998999</v>
      </c>
      <c r="M348" s="11">
        <v>49.104644655847785</v>
      </c>
      <c r="N348" s="11">
        <v>0.9221349557542653</v>
      </c>
      <c r="O348" s="11"/>
      <c r="P348" s="11">
        <v>6.87</v>
      </c>
      <c r="Q348" s="11">
        <v>208.33333333333334</v>
      </c>
      <c r="R348" s="11">
        <v>26.733333333333313</v>
      </c>
      <c r="S348" s="11">
        <v>0.50976800976800973</v>
      </c>
      <c r="T348" s="4">
        <f t="shared" si="32"/>
        <v>1</v>
      </c>
      <c r="U348" s="4" t="str">
        <f>IFERROR(INDEX('Date Key'!$G$2:$G$19, MATCH(B348,'Date Key'!$B$2:$B$19, 0)), "")</f>
        <v>No</v>
      </c>
      <c r="V348" s="4" t="s">
        <v>9</v>
      </c>
      <c r="W348" s="4" t="s">
        <v>8</v>
      </c>
      <c r="X348" s="4">
        <f t="shared" si="34"/>
        <v>0.218</v>
      </c>
      <c r="Y348" s="4">
        <f t="shared" si="35"/>
        <v>2.5</v>
      </c>
    </row>
    <row r="349" spans="1:25" x14ac:dyDescent="0.35">
      <c r="A349" s="4">
        <v>17</v>
      </c>
      <c r="B349" s="41">
        <v>45392</v>
      </c>
      <c r="C349" s="4" t="s">
        <v>6</v>
      </c>
      <c r="D349" s="4">
        <v>12</v>
      </c>
      <c r="E349" s="4" t="s">
        <v>413</v>
      </c>
      <c r="F349" s="4" t="str">
        <f t="shared" si="33"/>
        <v>tank 1</v>
      </c>
      <c r="G349" s="4">
        <f>IFERROR(INDEX('Date Key'!$I$2:$I$19, MATCH(B349,'Date Key'!$B$2:$B$19, 0)), "")</f>
        <v>6</v>
      </c>
      <c r="H349" s="4">
        <v>180</v>
      </c>
      <c r="I349" s="11">
        <v>0</v>
      </c>
      <c r="J349" s="11">
        <v>0.69653666491611166</v>
      </c>
      <c r="K349" s="11">
        <v>2.9717205054592313</v>
      </c>
      <c r="L349" s="11">
        <v>0.4668005162770687</v>
      </c>
      <c r="M349" s="11">
        <v>88.455512031337435</v>
      </c>
      <c r="N349" s="11">
        <v>3.6682571703753428</v>
      </c>
      <c r="O349" s="11"/>
      <c r="P349" s="11">
        <v>6.87</v>
      </c>
      <c r="Q349" s="11">
        <v>172.4137931034484</v>
      </c>
      <c r="R349" s="11">
        <v>28.066666666666645</v>
      </c>
      <c r="S349" s="11">
        <v>0.78449328449328448</v>
      </c>
      <c r="T349" s="4">
        <f t="shared" si="32"/>
        <v>1</v>
      </c>
      <c r="U349" s="4" t="str">
        <f>IFERROR(INDEX('Date Key'!$G$2:$G$19, MATCH(B349,'Date Key'!$B$2:$B$19, 0)), "")</f>
        <v>No</v>
      </c>
      <c r="V349" s="4" t="s">
        <v>9</v>
      </c>
      <c r="W349" s="4" t="s">
        <v>8</v>
      </c>
      <c r="X349" s="4">
        <f t="shared" si="34"/>
        <v>0.218</v>
      </c>
      <c r="Y349" s="4">
        <f t="shared" si="35"/>
        <v>2.5</v>
      </c>
    </row>
    <row r="350" spans="1:25" x14ac:dyDescent="0.35">
      <c r="A350" s="4">
        <v>17</v>
      </c>
      <c r="B350" s="41">
        <v>45392</v>
      </c>
      <c r="C350" s="4" t="s">
        <v>6</v>
      </c>
      <c r="D350" s="4">
        <v>13</v>
      </c>
      <c r="E350" s="4" t="s">
        <v>414</v>
      </c>
      <c r="F350" s="4" t="str">
        <f t="shared" si="33"/>
        <v>tank 1</v>
      </c>
      <c r="G350" s="4">
        <f>IFERROR(INDEX('Date Key'!$I$2:$I$19, MATCH(B350,'Date Key'!$B$2:$B$19, 0)), "")</f>
        <v>6</v>
      </c>
      <c r="H350" s="4">
        <v>90</v>
      </c>
      <c r="I350" s="11">
        <v>0</v>
      </c>
      <c r="J350" s="11">
        <v>1.7413416622902793E-2</v>
      </c>
      <c r="K350" s="11">
        <v>0</v>
      </c>
      <c r="L350" s="11">
        <v>0.3467660978058224</v>
      </c>
      <c r="M350" s="11">
        <v>11.701175153889199</v>
      </c>
      <c r="N350" s="11">
        <v>1.7413416622902793E-2</v>
      </c>
      <c r="O350" s="11"/>
      <c r="P350" s="11">
        <v>6.93</v>
      </c>
      <c r="Q350" s="11">
        <v>229.59183673469389</v>
      </c>
      <c r="R350" s="11">
        <v>28.066666666666645</v>
      </c>
      <c r="S350" s="11">
        <v>0.47313797313797307</v>
      </c>
      <c r="T350" s="4">
        <f t="shared" si="32"/>
        <v>1</v>
      </c>
      <c r="U350" s="4" t="str">
        <f>IFERROR(INDEX('Date Key'!$G$2:$G$19, MATCH(B350,'Date Key'!$B$2:$B$19, 0)), "")</f>
        <v>No</v>
      </c>
      <c r="V350" s="4" t="s">
        <v>9</v>
      </c>
      <c r="W350" s="4" t="s">
        <v>8</v>
      </c>
      <c r="X350" s="4">
        <f t="shared" si="34"/>
        <v>0.218</v>
      </c>
      <c r="Y350" s="4">
        <f t="shared" si="35"/>
        <v>2.5</v>
      </c>
    </row>
    <row r="351" spans="1:25" x14ac:dyDescent="0.35">
      <c r="A351" s="4">
        <v>17</v>
      </c>
      <c r="B351" s="41">
        <v>45392</v>
      </c>
      <c r="C351" s="4" t="s">
        <v>6</v>
      </c>
      <c r="D351" s="4">
        <v>14</v>
      </c>
      <c r="E351" s="4" t="s">
        <v>415</v>
      </c>
      <c r="F351" s="4" t="str">
        <f t="shared" si="33"/>
        <v>tank 1</v>
      </c>
      <c r="G351" s="4">
        <f>IFERROR(INDEX('Date Key'!$I$2:$I$19, MATCH(B351,'Date Key'!$B$2:$B$19, 0)), "")</f>
        <v>6</v>
      </c>
      <c r="H351" s="4">
        <v>150</v>
      </c>
      <c r="I351" s="11">
        <v>0</v>
      </c>
      <c r="J351" s="11">
        <v>0.52820697089471802</v>
      </c>
      <c r="K351" s="11">
        <v>1.9368402016411601</v>
      </c>
      <c r="L351" s="11">
        <v>0.40011472823748739</v>
      </c>
      <c r="M351" s="11">
        <v>73.984331281477338</v>
      </c>
      <c r="N351" s="11">
        <v>2.4650471725358782</v>
      </c>
      <c r="O351" s="11"/>
      <c r="P351" s="11">
        <v>6.96</v>
      </c>
      <c r="Q351" s="11">
        <v>172.41379310344831</v>
      </c>
      <c r="R351" s="11">
        <v>24.399999999999977</v>
      </c>
      <c r="S351" s="11">
        <v>0.6868131868131867</v>
      </c>
      <c r="T351" s="4">
        <f t="shared" si="32"/>
        <v>1</v>
      </c>
      <c r="U351" s="4" t="str">
        <f>IFERROR(INDEX('Date Key'!$G$2:$G$19, MATCH(B351,'Date Key'!$B$2:$B$19, 0)), "")</f>
        <v>No</v>
      </c>
      <c r="V351" s="4" t="s">
        <v>9</v>
      </c>
      <c r="W351" s="4" t="s">
        <v>8</v>
      </c>
      <c r="X351" s="4">
        <f t="shared" si="34"/>
        <v>0.218</v>
      </c>
      <c r="Y351" s="4">
        <f t="shared" si="35"/>
        <v>2.5</v>
      </c>
    </row>
    <row r="352" spans="1:25" x14ac:dyDescent="0.35">
      <c r="A352" s="4">
        <v>17</v>
      </c>
      <c r="B352" s="41">
        <v>45392</v>
      </c>
      <c r="C352" s="4" t="s">
        <v>6</v>
      </c>
      <c r="D352" s="4">
        <v>15</v>
      </c>
      <c r="E352" s="4" t="s">
        <v>416</v>
      </c>
      <c r="F352" s="4" t="str">
        <f t="shared" si="33"/>
        <v>tank 2</v>
      </c>
      <c r="G352" s="4">
        <f>IFERROR(INDEX('Date Key'!$I$2:$I$19, MATCH(B352,'Date Key'!$B$2:$B$19, 0)), "")</f>
        <v>6</v>
      </c>
      <c r="H352" s="4">
        <v>180</v>
      </c>
      <c r="I352" s="11">
        <v>0</v>
      </c>
      <c r="J352" s="11">
        <v>0.66170983167030595</v>
      </c>
      <c r="K352" s="11">
        <v>4.0066008092773027</v>
      </c>
      <c r="L352" s="11">
        <v>0.5468234619245661</v>
      </c>
      <c r="M352" s="11">
        <v>95.388919977616112</v>
      </c>
      <c r="N352" s="11">
        <v>4.6683106409476087</v>
      </c>
      <c r="O352" s="11"/>
      <c r="P352" s="11">
        <v>6.96</v>
      </c>
      <c r="Q352" s="11">
        <v>163.04347826086959</v>
      </c>
      <c r="R352" s="11">
        <v>26.066666666666645</v>
      </c>
      <c r="S352" s="11">
        <v>0.89438339438339431</v>
      </c>
      <c r="T352" s="4">
        <f t="shared" si="32"/>
        <v>2</v>
      </c>
      <c r="U352" s="4" t="str">
        <f>IFERROR(INDEX('Date Key'!$G$2:$G$19, MATCH(B352,'Date Key'!$B$2:$B$19, 0)), "")</f>
        <v>No</v>
      </c>
      <c r="V352" s="4" t="s">
        <v>9</v>
      </c>
      <c r="W352" s="4" t="s">
        <v>8</v>
      </c>
      <c r="X352" s="4">
        <f t="shared" si="34"/>
        <v>0.218</v>
      </c>
      <c r="Y352" s="4">
        <f t="shared" si="35"/>
        <v>2.5</v>
      </c>
    </row>
    <row r="353" spans="1:25" x14ac:dyDescent="0.35">
      <c r="A353" s="4">
        <v>17</v>
      </c>
      <c r="B353" s="41">
        <v>45392</v>
      </c>
      <c r="C353" s="4" t="s">
        <v>6</v>
      </c>
      <c r="D353" s="4">
        <v>16</v>
      </c>
      <c r="E353" s="4" t="s">
        <v>417</v>
      </c>
      <c r="F353" s="4" t="str">
        <f t="shared" si="33"/>
        <v>tank 2</v>
      </c>
      <c r="G353" s="4">
        <f>IFERROR(INDEX('Date Key'!$I$2:$I$19, MATCH(B353,'Date Key'!$B$2:$B$19, 0)), "")</f>
        <v>6</v>
      </c>
      <c r="H353" s="4">
        <v>0</v>
      </c>
      <c r="I353" s="11">
        <v>0</v>
      </c>
      <c r="J353" s="11">
        <v>3.4826833245805586E-2</v>
      </c>
      <c r="K353" s="11">
        <v>4.7471573569636279E-2</v>
      </c>
      <c r="L353" s="11">
        <v>0.69353219561164481</v>
      </c>
      <c r="M353" s="11">
        <v>6.3122551762730845</v>
      </c>
      <c r="N353" s="11">
        <v>8.2298406815441871E-2</v>
      </c>
      <c r="O353" s="11"/>
      <c r="P353" s="11">
        <v>6.94</v>
      </c>
      <c r="Q353" s="11">
        <v>225.40983606557381</v>
      </c>
      <c r="R353" s="11">
        <v>34.73333333333332</v>
      </c>
      <c r="S353" s="11">
        <v>1.169108669108669</v>
      </c>
      <c r="T353" s="4">
        <f t="shared" si="32"/>
        <v>2</v>
      </c>
      <c r="U353" s="4" t="str">
        <f>IFERROR(INDEX('Date Key'!$G$2:$G$19, MATCH(B353,'Date Key'!$B$2:$B$19, 0)), "")</f>
        <v>No</v>
      </c>
      <c r="V353" s="4" t="s">
        <v>9</v>
      </c>
      <c r="W353" s="4" t="s">
        <v>8</v>
      </c>
      <c r="X353" s="4">
        <f t="shared" si="34"/>
        <v>0.218</v>
      </c>
      <c r="Y353" s="4">
        <f t="shared" si="35"/>
        <v>2.5</v>
      </c>
    </row>
    <row r="354" spans="1:25" x14ac:dyDescent="0.35">
      <c r="A354" s="4">
        <v>17</v>
      </c>
      <c r="B354" s="41">
        <v>45392</v>
      </c>
      <c r="C354" s="4" t="s">
        <v>6</v>
      </c>
      <c r="D354" s="4">
        <v>17</v>
      </c>
      <c r="E354" s="4" t="s">
        <v>418</v>
      </c>
      <c r="F354" s="4" t="str">
        <f t="shared" si="33"/>
        <v>tank 2</v>
      </c>
      <c r="G354" s="4">
        <f>IFERROR(INDEX('Date Key'!$I$2:$I$19, MATCH(B354,'Date Key'!$B$2:$B$19, 0)), "")</f>
        <v>6</v>
      </c>
      <c r="H354" s="4">
        <v>150</v>
      </c>
      <c r="I354" s="11">
        <v>0</v>
      </c>
      <c r="J354" s="11">
        <v>0.53981591530998652</v>
      </c>
      <c r="K354" s="11">
        <v>2.5302348712616136</v>
      </c>
      <c r="L354" s="11">
        <v>0.57349777714039862</v>
      </c>
      <c r="M354" s="11">
        <v>77.996642417459427</v>
      </c>
      <c r="N354" s="11">
        <v>3.0700507865716</v>
      </c>
      <c r="O354" s="11"/>
      <c r="P354" s="11">
        <v>6.99</v>
      </c>
      <c r="Q354" s="11">
        <v>148.67841409691627</v>
      </c>
      <c r="R354" s="11">
        <v>26.399999999999977</v>
      </c>
      <c r="S354" s="11">
        <v>0.90659340659340659</v>
      </c>
      <c r="T354" s="4">
        <f t="shared" si="32"/>
        <v>2</v>
      </c>
      <c r="U354" s="4" t="str">
        <f>IFERROR(INDEX('Date Key'!$G$2:$G$19, MATCH(B354,'Date Key'!$B$2:$B$19, 0)), "")</f>
        <v>No</v>
      </c>
      <c r="V354" s="4" t="s">
        <v>9</v>
      </c>
      <c r="W354" s="4" t="s">
        <v>8</v>
      </c>
      <c r="X354" s="4">
        <f t="shared" si="34"/>
        <v>0.218</v>
      </c>
      <c r="Y354" s="4">
        <f t="shared" si="35"/>
        <v>2.5</v>
      </c>
    </row>
    <row r="355" spans="1:25" x14ac:dyDescent="0.35">
      <c r="A355" s="4">
        <v>17</v>
      </c>
      <c r="B355" s="41">
        <v>45392</v>
      </c>
      <c r="C355" s="4" t="s">
        <v>6</v>
      </c>
      <c r="D355" s="4">
        <v>18</v>
      </c>
      <c r="E355" s="4" t="s">
        <v>419</v>
      </c>
      <c r="F355" s="4" t="str">
        <f t="shared" si="33"/>
        <v>tank 2</v>
      </c>
      <c r="G355" s="4">
        <f>IFERROR(INDEX('Date Key'!$I$2:$I$19, MATCH(B355,'Date Key'!$B$2:$B$19, 0)), "")</f>
        <v>6</v>
      </c>
      <c r="H355" s="4">
        <v>30</v>
      </c>
      <c r="I355" s="11">
        <v>0</v>
      </c>
      <c r="J355" s="11">
        <v>1.7413416622902793E-2</v>
      </c>
      <c r="K355" s="11">
        <v>0</v>
      </c>
      <c r="L355" s="11">
        <v>0.69353219561164481</v>
      </c>
      <c r="M355" s="11">
        <v>3.4415221040850588</v>
      </c>
      <c r="N355" s="11">
        <v>1.7413416622902793E-2</v>
      </c>
      <c r="O355" s="11"/>
      <c r="P355" s="11">
        <v>6.98</v>
      </c>
      <c r="Q355" s="11">
        <v>229.59183673469389</v>
      </c>
      <c r="R355" s="11">
        <v>34.73333333333332</v>
      </c>
      <c r="S355" s="11">
        <v>1.1080586080586081</v>
      </c>
      <c r="T355" s="4">
        <f t="shared" si="32"/>
        <v>2</v>
      </c>
      <c r="U355" s="4" t="str">
        <f>IFERROR(INDEX('Date Key'!$G$2:$G$19, MATCH(B355,'Date Key'!$B$2:$B$19, 0)), "")</f>
        <v>No</v>
      </c>
      <c r="V355" s="4" t="s">
        <v>9</v>
      </c>
      <c r="W355" s="4" t="s">
        <v>8</v>
      </c>
      <c r="X355" s="4">
        <f t="shared" si="34"/>
        <v>0.218</v>
      </c>
      <c r="Y355" s="4">
        <f t="shared" si="35"/>
        <v>2.5</v>
      </c>
    </row>
    <row r="356" spans="1:25" x14ac:dyDescent="0.35">
      <c r="A356" s="4">
        <v>17</v>
      </c>
      <c r="B356" s="41">
        <v>45392</v>
      </c>
      <c r="C356" s="4" t="s">
        <v>6</v>
      </c>
      <c r="D356" s="4">
        <v>19</v>
      </c>
      <c r="E356" s="4" t="s">
        <v>420</v>
      </c>
      <c r="F356" s="4" t="str">
        <f t="shared" si="33"/>
        <v>tank 2</v>
      </c>
      <c r="G356" s="4">
        <f>IFERROR(INDEX('Date Key'!$I$2:$I$19, MATCH(B356,'Date Key'!$B$2:$B$19, 0)), "")</f>
        <v>6</v>
      </c>
      <c r="H356" s="4">
        <v>60</v>
      </c>
      <c r="I356" s="11">
        <v>0</v>
      </c>
      <c r="J356" s="11">
        <v>1.1608944415268527E-2</v>
      </c>
      <c r="K356" s="11">
        <v>0</v>
      </c>
      <c r="L356" s="11">
        <v>0.72020651082747744</v>
      </c>
      <c r="M356" s="11">
        <v>1.5109121432568551</v>
      </c>
      <c r="N356" s="11">
        <v>1.1608944415268527E-2</v>
      </c>
      <c r="O356" s="11"/>
      <c r="P356" s="11">
        <v>7.01</v>
      </c>
      <c r="Q356" s="11">
        <v>221.19341563786011</v>
      </c>
      <c r="R356" s="11">
        <v>34.73333333333332</v>
      </c>
      <c r="S356" s="11">
        <v>1.1446886446886446</v>
      </c>
      <c r="T356" s="4">
        <f t="shared" si="32"/>
        <v>2</v>
      </c>
      <c r="U356" s="4" t="str">
        <f>IFERROR(INDEX('Date Key'!$G$2:$G$19, MATCH(B356,'Date Key'!$B$2:$B$19, 0)), "")</f>
        <v>No</v>
      </c>
      <c r="V356" s="4" t="s">
        <v>9</v>
      </c>
      <c r="W356" s="4" t="s">
        <v>8</v>
      </c>
      <c r="X356" s="4">
        <f t="shared" si="34"/>
        <v>0.218</v>
      </c>
      <c r="Y356" s="4">
        <f t="shared" si="35"/>
        <v>2.5</v>
      </c>
    </row>
    <row r="357" spans="1:25" x14ac:dyDescent="0.35">
      <c r="A357" s="4">
        <v>17</v>
      </c>
      <c r="B357" s="41">
        <v>45392</v>
      </c>
      <c r="C357" s="4" t="s">
        <v>6</v>
      </c>
      <c r="D357" s="4">
        <v>20</v>
      </c>
      <c r="E357" s="4" t="s">
        <v>421</v>
      </c>
      <c r="F357" s="4" t="str">
        <f t="shared" si="33"/>
        <v>tank 2</v>
      </c>
      <c r="G357" s="4">
        <f>IFERROR(INDEX('Date Key'!$I$2:$I$19, MATCH(B357,'Date Key'!$B$2:$B$19, 0)), "")</f>
        <v>6</v>
      </c>
      <c r="H357" s="4">
        <v>120</v>
      </c>
      <c r="I357" s="11">
        <v>0</v>
      </c>
      <c r="J357" s="11">
        <v>0.32505044362751878</v>
      </c>
      <c r="K357" s="11">
        <v>1.0016502023193257</v>
      </c>
      <c r="L357" s="11">
        <v>0.64018356517997999</v>
      </c>
      <c r="M357" s="11">
        <v>49.776161163961945</v>
      </c>
      <c r="N357" s="11">
        <v>1.3267006459468444</v>
      </c>
      <c r="O357" s="11"/>
      <c r="P357" s="11">
        <v>7.03</v>
      </c>
      <c r="Q357" s="11">
        <v>190.67796610169486</v>
      </c>
      <c r="R357" s="11">
        <v>29.733333333333313</v>
      </c>
      <c r="S357" s="11">
        <v>0.96764346764346765</v>
      </c>
      <c r="T357" s="4">
        <f t="shared" si="32"/>
        <v>2</v>
      </c>
      <c r="U357" s="4" t="str">
        <f>IFERROR(INDEX('Date Key'!$G$2:$G$19, MATCH(B357,'Date Key'!$B$2:$B$19, 0)), "")</f>
        <v>No</v>
      </c>
      <c r="V357" s="4" t="s">
        <v>9</v>
      </c>
      <c r="W357" s="4" t="s">
        <v>8</v>
      </c>
      <c r="X357" s="4">
        <f t="shared" si="34"/>
        <v>0.218</v>
      </c>
      <c r="Y357" s="4">
        <f t="shared" si="35"/>
        <v>2.5</v>
      </c>
    </row>
    <row r="358" spans="1:25" s="27" customFormat="1" x14ac:dyDescent="0.35">
      <c r="A358" s="27">
        <v>17</v>
      </c>
      <c r="B358" s="42">
        <v>45392</v>
      </c>
      <c r="C358" s="27" t="s">
        <v>6</v>
      </c>
      <c r="D358" s="27">
        <v>21</v>
      </c>
      <c r="E358" s="27" t="s">
        <v>422</v>
      </c>
      <c r="F358" s="27" t="str">
        <f t="shared" si="33"/>
        <v>tank 2</v>
      </c>
      <c r="G358" s="27">
        <f>IFERROR(INDEX('Date Key'!$I$2:$I$19, MATCH(B358,'Date Key'!$B$2:$B$19, 0)), "")</f>
        <v>6</v>
      </c>
      <c r="H358" s="27">
        <v>90</v>
      </c>
      <c r="I358" s="28">
        <v>0</v>
      </c>
      <c r="J358" s="28">
        <v>2.3217888830537055E-2</v>
      </c>
      <c r="K358" s="28">
        <v>0</v>
      </c>
      <c r="L358" s="28">
        <v>0.70686935321956101</v>
      </c>
      <c r="M358" s="28">
        <v>12.120872971460548</v>
      </c>
      <c r="N358" s="28">
        <v>2.3217888830537055E-2</v>
      </c>
      <c r="O358" s="28"/>
      <c r="P358" s="28">
        <v>6.97</v>
      </c>
      <c r="Q358" s="28">
        <v>190.67796610169498</v>
      </c>
      <c r="R358" s="28">
        <v>33.399999999999984</v>
      </c>
      <c r="S358" s="28">
        <v>1.0836385836385838</v>
      </c>
      <c r="T358" s="27">
        <f t="shared" si="32"/>
        <v>2</v>
      </c>
      <c r="U358" s="27" t="str">
        <f>IFERROR(INDEX('Date Key'!$G$2:$G$19, MATCH(B358,'Date Key'!$B$2:$B$19, 0)), "")</f>
        <v>No</v>
      </c>
      <c r="V358" s="27" t="s">
        <v>9</v>
      </c>
      <c r="W358" s="27" t="s">
        <v>8</v>
      </c>
      <c r="X358" s="27">
        <f t="shared" si="34"/>
        <v>0.218</v>
      </c>
      <c r="Y358" s="27">
        <f t="shared" si="35"/>
        <v>2.5</v>
      </c>
    </row>
    <row r="359" spans="1:25" x14ac:dyDescent="0.35">
      <c r="A359" s="4">
        <v>18</v>
      </c>
      <c r="B359" s="41">
        <v>45400</v>
      </c>
      <c r="C359" s="4" t="s">
        <v>6</v>
      </c>
      <c r="D359" s="4">
        <v>1</v>
      </c>
      <c r="E359" s="4" t="s">
        <v>312</v>
      </c>
      <c r="F359" s="4" t="str">
        <f t="shared" si="33"/>
        <v>in</v>
      </c>
      <c r="G359" s="4">
        <f>IFERROR(INDEX('Date Key'!$I$2:$I$19, MATCH(B359,'Date Key'!$B$2:$B$19, 0)), "")</f>
        <v>6</v>
      </c>
      <c r="H359" s="4">
        <v>60</v>
      </c>
      <c r="I359" s="11">
        <v>0.38204393505253109</v>
      </c>
      <c r="J359" s="11">
        <v>0.3212884920303764</v>
      </c>
      <c r="K359" s="11">
        <v>8.5630278537376281</v>
      </c>
      <c r="L359" s="11">
        <v>0.97286694998365497</v>
      </c>
      <c r="M359" s="11">
        <v>141.62544169611309</v>
      </c>
      <c r="N359" s="11">
        <v>9.2663602808205354</v>
      </c>
      <c r="O359" s="11"/>
      <c r="P359" s="11">
        <v>7.75</v>
      </c>
      <c r="Q359" s="11">
        <v>97.926267281105993</v>
      </c>
      <c r="R359" s="11">
        <v>35.73333333333332</v>
      </c>
      <c r="S359" s="11">
        <v>0.90659340659340659</v>
      </c>
      <c r="T359" s="4">
        <f t="shared" si="32"/>
        <v>0</v>
      </c>
      <c r="U359" s="4" t="str">
        <f>IFERROR(INDEX('Date Key'!$G$2:$G$19, MATCH(B359,'Date Key'!$B$2:$B$19, 0)), "")</f>
        <v>Yes</v>
      </c>
      <c r="V359" s="4" t="s">
        <v>9</v>
      </c>
      <c r="W359" s="4" t="s">
        <v>8</v>
      </c>
      <c r="X359" s="4">
        <f t="shared" si="34"/>
        <v>0.218</v>
      </c>
      <c r="Y359" s="4">
        <f t="shared" si="35"/>
        <v>2.5</v>
      </c>
    </row>
    <row r="360" spans="1:25" x14ac:dyDescent="0.35">
      <c r="A360" s="4">
        <v>18</v>
      </c>
      <c r="B360" s="41">
        <v>45400</v>
      </c>
      <c r="C360" s="4" t="s">
        <v>6</v>
      </c>
      <c r="D360" s="4">
        <v>2</v>
      </c>
      <c r="E360" s="4" t="s">
        <v>50</v>
      </c>
      <c r="F360" s="4" t="str">
        <f t="shared" si="33"/>
        <v>in</v>
      </c>
      <c r="G360" s="4">
        <f>IFERROR(INDEX('Date Key'!$I$2:$I$19, MATCH(B360,'Date Key'!$B$2:$B$19, 0)), "")</f>
        <v>6</v>
      </c>
      <c r="H360" s="4">
        <v>0</v>
      </c>
      <c r="I360" s="11">
        <v>0.26743075453677173</v>
      </c>
      <c r="J360" s="11">
        <v>0.31544688308436958</v>
      </c>
      <c r="K360" s="11">
        <v>9.4371173438520923</v>
      </c>
      <c r="L360" s="11">
        <v>1.0640732265446224</v>
      </c>
      <c r="M360" s="11">
        <v>138.03886925795052</v>
      </c>
      <c r="N360" s="11">
        <v>10.019994981473234</v>
      </c>
      <c r="O360" s="11"/>
      <c r="P360" s="11">
        <v>7.61</v>
      </c>
      <c r="Q360" s="11">
        <v>113.63636363636364</v>
      </c>
      <c r="R360" s="11">
        <v>37.73333333333332</v>
      </c>
      <c r="S360" s="11">
        <v>1.0042735042735043</v>
      </c>
      <c r="T360" s="4">
        <f t="shared" si="32"/>
        <v>0</v>
      </c>
      <c r="U360" s="4" t="str">
        <f>IFERROR(INDEX('Date Key'!$G$2:$G$19, MATCH(B360,'Date Key'!$B$2:$B$19, 0)), "")</f>
        <v>Yes</v>
      </c>
      <c r="V360" s="4" t="s">
        <v>9</v>
      </c>
      <c r="W360" s="4" t="s">
        <v>8</v>
      </c>
      <c r="X360" s="4">
        <f t="shared" ref="X360:X379" si="36">IFERROR(INDEX($AB$8:$AB$10, MATCH(C360, $AA$8:$AA$10, 0)), "")</f>
        <v>0.218</v>
      </c>
      <c r="Y360" s="4">
        <f t="shared" si="35"/>
        <v>2.5</v>
      </c>
    </row>
    <row r="361" spans="1:25" x14ac:dyDescent="0.35">
      <c r="A361" s="4">
        <v>18</v>
      </c>
      <c r="B361" s="41">
        <v>45400</v>
      </c>
      <c r="C361" s="4" t="s">
        <v>6</v>
      </c>
      <c r="D361" s="4">
        <v>3</v>
      </c>
      <c r="E361" s="4" t="s">
        <v>313</v>
      </c>
      <c r="F361" s="4" t="str">
        <f t="shared" si="33"/>
        <v>in</v>
      </c>
      <c r="G361" s="4">
        <f>IFERROR(INDEX('Date Key'!$I$2:$I$19, MATCH(B361,'Date Key'!$B$2:$B$19, 0)), "")</f>
        <v>6</v>
      </c>
      <c r="H361" s="4">
        <v>90</v>
      </c>
      <c r="I361" s="11">
        <v>0.30563514804202485</v>
      </c>
      <c r="J361" s="11">
        <v>0.29792205624634899</v>
      </c>
      <c r="K361" s="11">
        <v>7.9023788205115801</v>
      </c>
      <c r="L361" s="11">
        <v>0.89686171951618177</v>
      </c>
      <c r="M361" s="11">
        <v>132.49116607773851</v>
      </c>
      <c r="N361" s="11">
        <v>8.5059360247999543</v>
      </c>
      <c r="O361" s="11"/>
      <c r="P361" s="11">
        <v>7.8</v>
      </c>
      <c r="Q361" s="11">
        <v>143.80530973451332</v>
      </c>
      <c r="R361" s="11">
        <v>37.399999999999991</v>
      </c>
      <c r="S361" s="11">
        <v>0.83333333333333337</v>
      </c>
      <c r="T361" s="4">
        <f t="shared" si="32"/>
        <v>0</v>
      </c>
      <c r="U361" s="4" t="str">
        <f>IFERROR(INDEX('Date Key'!$G$2:$G$19, MATCH(B361,'Date Key'!$B$2:$B$19, 0)), "")</f>
        <v>Yes</v>
      </c>
      <c r="V361" s="4" t="s">
        <v>9</v>
      </c>
      <c r="W361" s="4" t="s">
        <v>8</v>
      </c>
      <c r="X361" s="4">
        <f t="shared" si="36"/>
        <v>0.218</v>
      </c>
      <c r="Y361" s="4">
        <f t="shared" si="35"/>
        <v>2.5</v>
      </c>
    </row>
    <row r="362" spans="1:25" x14ac:dyDescent="0.35">
      <c r="A362" s="4">
        <v>18</v>
      </c>
      <c r="B362" s="41">
        <v>45400</v>
      </c>
      <c r="C362" s="4" t="s">
        <v>6</v>
      </c>
      <c r="D362" s="4">
        <v>4</v>
      </c>
      <c r="E362" s="4" t="s">
        <v>314</v>
      </c>
      <c r="F362" s="4" t="str">
        <f t="shared" si="33"/>
        <v>in</v>
      </c>
      <c r="G362" s="4">
        <f>IFERROR(INDEX('Date Key'!$I$2:$I$19, MATCH(B362,'Date Key'!$B$2:$B$19, 0)), "")</f>
        <v>6</v>
      </c>
      <c r="H362" s="4">
        <v>150</v>
      </c>
      <c r="I362" s="11">
        <v>0.21012416427889211</v>
      </c>
      <c r="J362" s="11">
        <v>0.29208044730034222</v>
      </c>
      <c r="K362" s="11">
        <v>7.2722212811267335</v>
      </c>
      <c r="L362" s="11">
        <v>0.83605753514220338</v>
      </c>
      <c r="M362" s="11">
        <v>135.35335689045934</v>
      </c>
      <c r="N362" s="11">
        <v>7.7744258927059677</v>
      </c>
      <c r="O362" s="11"/>
      <c r="P362" s="11">
        <v>7.91</v>
      </c>
      <c r="Q362" s="11">
        <v>113.63636363636364</v>
      </c>
      <c r="R362" s="11">
        <v>37.066666666666656</v>
      </c>
      <c r="S362" s="11">
        <v>0.71733821733821734</v>
      </c>
      <c r="T362" s="4">
        <f t="shared" si="32"/>
        <v>0</v>
      </c>
      <c r="U362" s="4" t="str">
        <f>IFERROR(INDEX('Date Key'!$G$2:$G$19, MATCH(B362,'Date Key'!$B$2:$B$19, 0)), "")</f>
        <v>Yes</v>
      </c>
      <c r="V362" s="4" t="s">
        <v>9</v>
      </c>
      <c r="W362" s="4" t="s">
        <v>8</v>
      </c>
      <c r="X362" s="4">
        <f t="shared" si="36"/>
        <v>0.218</v>
      </c>
      <c r="Y362" s="4">
        <f t="shared" si="35"/>
        <v>2.5</v>
      </c>
    </row>
    <row r="363" spans="1:25" x14ac:dyDescent="0.35">
      <c r="A363" s="4">
        <v>18</v>
      </c>
      <c r="B363" s="41">
        <v>45400</v>
      </c>
      <c r="C363" s="4" t="s">
        <v>6</v>
      </c>
      <c r="D363" s="4">
        <v>5</v>
      </c>
      <c r="E363" s="4" t="s">
        <v>49</v>
      </c>
      <c r="F363" s="4" t="str">
        <f t="shared" si="33"/>
        <v>in</v>
      </c>
      <c r="G363" s="4">
        <f>IFERROR(INDEX('Date Key'!$I$2:$I$19, MATCH(B363,'Date Key'!$B$2:$B$19, 0)), "")</f>
        <v>6</v>
      </c>
      <c r="H363" s="4">
        <v>30</v>
      </c>
      <c r="I363" s="11">
        <v>0.36294173829990445</v>
      </c>
      <c r="J363" s="11">
        <v>0.3096052741383627</v>
      </c>
      <c r="K363" s="11">
        <v>8.801877888827045</v>
      </c>
      <c r="L363" s="11">
        <v>1.0032690421706441</v>
      </c>
      <c r="M363" s="11">
        <v>135.31802120141342</v>
      </c>
      <c r="N363" s="11">
        <v>9.4744249012653121</v>
      </c>
      <c r="O363" s="11"/>
      <c r="P363" s="11">
        <v>7.78</v>
      </c>
      <c r="Q363" s="11">
        <v>103.21100917431197</v>
      </c>
      <c r="R363" s="11">
        <v>38.399999999999991</v>
      </c>
      <c r="S363" s="11">
        <v>0.94932844932844929</v>
      </c>
      <c r="T363" s="4">
        <f t="shared" si="32"/>
        <v>0</v>
      </c>
      <c r="U363" s="4" t="str">
        <f>IFERROR(INDEX('Date Key'!$G$2:$G$19, MATCH(B363,'Date Key'!$B$2:$B$19, 0)), "")</f>
        <v>Yes</v>
      </c>
      <c r="V363" s="4" t="s">
        <v>9</v>
      </c>
      <c r="W363" s="4" t="s">
        <v>8</v>
      </c>
      <c r="X363" s="4">
        <f t="shared" si="36"/>
        <v>0.218</v>
      </c>
      <c r="Y363" s="4">
        <f t="shared" si="35"/>
        <v>2.5</v>
      </c>
    </row>
    <row r="364" spans="1:25" x14ac:dyDescent="0.35">
      <c r="A364" s="4">
        <v>18</v>
      </c>
      <c r="B364" s="41">
        <v>45400</v>
      </c>
      <c r="C364" s="4" t="s">
        <v>6</v>
      </c>
      <c r="D364" s="4">
        <v>6</v>
      </c>
      <c r="E364" s="4" t="s">
        <v>315</v>
      </c>
      <c r="F364" s="4" t="str">
        <f t="shared" si="33"/>
        <v>in</v>
      </c>
      <c r="G364" s="4">
        <f>IFERROR(INDEX('Date Key'!$I$2:$I$19, MATCH(B364,'Date Key'!$B$2:$B$19, 0)), "")</f>
        <v>6</v>
      </c>
      <c r="H364" s="4">
        <v>120</v>
      </c>
      <c r="I364" s="11">
        <v>0.24832855778414517</v>
      </c>
      <c r="J364" s="11">
        <v>0.29792205624634899</v>
      </c>
      <c r="K364" s="11">
        <v>7.4653340754543471</v>
      </c>
      <c r="L364" s="11">
        <v>0.86645962732919257</v>
      </c>
      <c r="M364" s="11">
        <v>133.07420494699647</v>
      </c>
      <c r="N364" s="11">
        <v>8.0115846894848417</v>
      </c>
      <c r="O364" s="11"/>
      <c r="P364" s="11">
        <v>7.74</v>
      </c>
      <c r="Q364" s="11">
        <v>113.63636363636364</v>
      </c>
      <c r="R364" s="11">
        <v>35.399999999999984</v>
      </c>
      <c r="S364" s="11">
        <v>0.76617826617826612</v>
      </c>
      <c r="T364" s="4">
        <f t="shared" si="32"/>
        <v>0</v>
      </c>
      <c r="U364" s="4" t="str">
        <f>IFERROR(INDEX('Date Key'!$G$2:$G$19, MATCH(B364,'Date Key'!$B$2:$B$19, 0)), "")</f>
        <v>Yes</v>
      </c>
      <c r="V364" s="4" t="s">
        <v>9</v>
      </c>
      <c r="W364" s="4" t="s">
        <v>8</v>
      </c>
      <c r="X364" s="4">
        <f t="shared" si="36"/>
        <v>0.218</v>
      </c>
      <c r="Y364" s="4">
        <f t="shared" si="35"/>
        <v>2.5</v>
      </c>
    </row>
    <row r="365" spans="1:25" x14ac:dyDescent="0.35">
      <c r="A365" s="4">
        <v>18</v>
      </c>
      <c r="B365" s="41">
        <v>45400</v>
      </c>
      <c r="C365" s="4" t="s">
        <v>6</v>
      </c>
      <c r="D365" s="4">
        <v>7</v>
      </c>
      <c r="E365" s="4" t="s">
        <v>316</v>
      </c>
      <c r="F365" s="4" t="str">
        <f t="shared" si="33"/>
        <v>in</v>
      </c>
      <c r="G365" s="4">
        <f>IFERROR(INDEX('Date Key'!$I$2:$I$19, MATCH(B365,'Date Key'!$B$2:$B$19, 0)), "")</f>
        <v>6</v>
      </c>
      <c r="H365" s="4">
        <v>180</v>
      </c>
      <c r="I365" s="11">
        <v>0.16236867239732572</v>
      </c>
      <c r="J365" s="11">
        <v>0.28039722940832851</v>
      </c>
      <c r="K365" s="11">
        <v>7.007961667836315</v>
      </c>
      <c r="L365" s="11">
        <v>0.80565544295521407</v>
      </c>
      <c r="M365" s="11">
        <v>133.93992932862193</v>
      </c>
      <c r="N365" s="11">
        <v>7.4507275696419697</v>
      </c>
      <c r="O365" s="11"/>
      <c r="P365" s="11">
        <v>7.95</v>
      </c>
      <c r="Q365" s="11">
        <v>113.63636363636368</v>
      </c>
      <c r="R365" s="11">
        <v>36.066666666666656</v>
      </c>
      <c r="S365" s="11">
        <v>0.72344322344322343</v>
      </c>
      <c r="T365" s="4">
        <f t="shared" si="32"/>
        <v>0</v>
      </c>
      <c r="U365" s="4" t="str">
        <f>IFERROR(INDEX('Date Key'!$G$2:$G$19, MATCH(B365,'Date Key'!$B$2:$B$19, 0)), "")</f>
        <v>Yes</v>
      </c>
      <c r="V365" s="4" t="s">
        <v>9</v>
      </c>
      <c r="W365" s="4" t="s">
        <v>8</v>
      </c>
      <c r="X365" s="4">
        <f t="shared" si="36"/>
        <v>0.218</v>
      </c>
      <c r="Y365" s="4">
        <f t="shared" si="35"/>
        <v>2.5</v>
      </c>
    </row>
    <row r="366" spans="1:25" x14ac:dyDescent="0.35">
      <c r="A366" s="4">
        <v>18</v>
      </c>
      <c r="B366" s="41">
        <v>45400</v>
      </c>
      <c r="C366" s="4" t="s">
        <v>6</v>
      </c>
      <c r="D366" s="4">
        <v>8</v>
      </c>
      <c r="E366" s="4" t="s">
        <v>423</v>
      </c>
      <c r="F366" s="4" t="str">
        <f t="shared" si="33"/>
        <v>tank 1</v>
      </c>
      <c r="G366" s="4">
        <f>IFERROR(INDEX('Date Key'!$I$2:$I$19, MATCH(B366,'Date Key'!$B$2:$B$19, 0)), "")</f>
        <v>6</v>
      </c>
      <c r="H366" s="4">
        <v>150</v>
      </c>
      <c r="I366" s="11">
        <v>0.42024832855778421</v>
      </c>
      <c r="J366" s="11">
        <v>0.62505215722273222</v>
      </c>
      <c r="K366" s="11">
        <v>1.2399874162088909</v>
      </c>
      <c r="L366" s="11">
        <v>0.653644982020268</v>
      </c>
      <c r="M366" s="11">
        <v>118.18021201413427</v>
      </c>
      <c r="N366" s="11">
        <v>2.285287901989407</v>
      </c>
      <c r="O366" s="11"/>
      <c r="P366" s="11">
        <v>7.19</v>
      </c>
      <c r="Q366" s="11">
        <v>265.74803149606299</v>
      </c>
      <c r="R366" s="11">
        <v>32.73333333333332</v>
      </c>
      <c r="S366" s="11">
        <v>0.45482295482295487</v>
      </c>
      <c r="T366" s="4">
        <f t="shared" si="32"/>
        <v>1</v>
      </c>
      <c r="U366" s="4" t="str">
        <f>IFERROR(INDEX('Date Key'!$G$2:$G$19, MATCH(B366,'Date Key'!$B$2:$B$19, 0)), "")</f>
        <v>Yes</v>
      </c>
      <c r="V366" s="4" t="s">
        <v>9</v>
      </c>
      <c r="W366" s="4" t="s">
        <v>8</v>
      </c>
      <c r="X366" s="4">
        <f t="shared" si="36"/>
        <v>0.218</v>
      </c>
      <c r="Y366" s="4">
        <f t="shared" si="35"/>
        <v>2.5</v>
      </c>
    </row>
    <row r="367" spans="1:25" x14ac:dyDescent="0.35">
      <c r="A367" s="4">
        <v>18</v>
      </c>
      <c r="B367" s="41">
        <v>45400</v>
      </c>
      <c r="C367" s="4" t="s">
        <v>6</v>
      </c>
      <c r="D367" s="4">
        <v>9</v>
      </c>
      <c r="E367" s="4" t="s">
        <v>424</v>
      </c>
      <c r="F367" s="4" t="str">
        <f t="shared" si="33"/>
        <v>tank 1</v>
      </c>
      <c r="G367" s="4">
        <f>IFERROR(INDEX('Date Key'!$I$2:$I$19, MATCH(B367,'Date Key'!$B$2:$B$19, 0)), "")</f>
        <v>6</v>
      </c>
      <c r="H367" s="4">
        <v>60</v>
      </c>
      <c r="I367" s="11">
        <v>0.10506208213944605</v>
      </c>
      <c r="J367" s="11">
        <v>5.2574480514061592E-2</v>
      </c>
      <c r="K367" s="11">
        <v>5.0819156402003726E-2</v>
      </c>
      <c r="L367" s="11">
        <v>0.72965021248774109</v>
      </c>
      <c r="M367" s="11">
        <v>95.954063604240275</v>
      </c>
      <c r="N367" s="11">
        <v>0.20845571905551136</v>
      </c>
      <c r="O367" s="11"/>
      <c r="P367" s="11">
        <v>6.98</v>
      </c>
      <c r="Q367" s="11">
        <v>133.92857142857153</v>
      </c>
      <c r="R367" s="11">
        <v>34.399999999999984</v>
      </c>
      <c r="S367" s="11">
        <v>0.50366300366300365</v>
      </c>
      <c r="T367" s="4">
        <f t="shared" si="32"/>
        <v>1</v>
      </c>
      <c r="U367" s="4" t="str">
        <f>IFERROR(INDEX('Date Key'!$G$2:$G$19, MATCH(B367,'Date Key'!$B$2:$B$19, 0)), "")</f>
        <v>Yes</v>
      </c>
      <c r="V367" s="4" t="s">
        <v>9</v>
      </c>
      <c r="W367" s="4" t="s">
        <v>8</v>
      </c>
      <c r="X367" s="4">
        <f t="shared" si="36"/>
        <v>0.218</v>
      </c>
      <c r="Y367" s="4">
        <f t="shared" si="35"/>
        <v>2.5</v>
      </c>
    </row>
    <row r="368" spans="1:25" x14ac:dyDescent="0.35">
      <c r="A368" s="4">
        <v>18</v>
      </c>
      <c r="B368" s="41">
        <v>45400</v>
      </c>
      <c r="C368" s="4" t="s">
        <v>6</v>
      </c>
      <c r="D368" s="4">
        <v>10</v>
      </c>
      <c r="E368" s="4" t="s">
        <v>425</v>
      </c>
      <c r="F368" s="4" t="str">
        <f t="shared" si="33"/>
        <v>tank 1</v>
      </c>
      <c r="G368" s="4">
        <f>IFERROR(INDEX('Date Key'!$I$2:$I$19, MATCH(B368,'Date Key'!$B$2:$B$19, 0)), "")</f>
        <v>6</v>
      </c>
      <c r="H368" s="4">
        <v>120</v>
      </c>
      <c r="I368" s="11">
        <v>0.29608404966571156</v>
      </c>
      <c r="J368" s="11">
        <v>0.39138779938245849</v>
      </c>
      <c r="K368" s="11">
        <v>0.89949906831546589</v>
      </c>
      <c r="L368" s="11">
        <v>0.71444916639424649</v>
      </c>
      <c r="M368" s="11">
        <v>115.03533568904594</v>
      </c>
      <c r="N368" s="11">
        <v>1.5869709173636359</v>
      </c>
      <c r="O368" s="11"/>
      <c r="P368" s="11">
        <v>7.1300000000000008</v>
      </c>
      <c r="Q368" s="11">
        <v>228.21299879887897</v>
      </c>
      <c r="R368" s="11">
        <v>37.73333333333332</v>
      </c>
      <c r="S368" s="11">
        <v>0.5219780219780219</v>
      </c>
      <c r="T368" s="4">
        <f t="shared" si="32"/>
        <v>1</v>
      </c>
      <c r="U368" s="4" t="str">
        <f>IFERROR(INDEX('Date Key'!$G$2:$G$19, MATCH(B368,'Date Key'!$B$2:$B$19, 0)), "")</f>
        <v>Yes</v>
      </c>
      <c r="V368" s="4" t="s">
        <v>9</v>
      </c>
      <c r="W368" s="4" t="s">
        <v>8</v>
      </c>
      <c r="X368" s="4">
        <f t="shared" si="36"/>
        <v>0.218</v>
      </c>
      <c r="Y368" s="4">
        <f t="shared" si="35"/>
        <v>2.5</v>
      </c>
    </row>
    <row r="369" spans="1:25" x14ac:dyDescent="0.35">
      <c r="A369" s="4">
        <v>18</v>
      </c>
      <c r="B369" s="41">
        <v>45400</v>
      </c>
      <c r="C369" s="4" t="s">
        <v>6</v>
      </c>
      <c r="D369" s="4">
        <v>11</v>
      </c>
      <c r="E369" s="4" t="s">
        <v>55</v>
      </c>
      <c r="F369" s="4" t="str">
        <f t="shared" si="33"/>
        <v>tank 1</v>
      </c>
      <c r="G369" s="4">
        <f>IFERROR(INDEX('Date Key'!$I$2:$I$19, MATCH(B369,'Date Key'!$B$2:$B$19, 0)), "")</f>
        <v>6</v>
      </c>
      <c r="H369" s="4">
        <v>30</v>
      </c>
      <c r="I369" s="11">
        <v>6.6857688634192933E-2</v>
      </c>
      <c r="J369" s="11">
        <v>4.0891262622047904E-2</v>
      </c>
      <c r="K369" s="11">
        <v>5.0819156402003726E-2</v>
      </c>
      <c r="L369" s="11">
        <v>0.79045439686171948</v>
      </c>
      <c r="M369" s="11">
        <v>101.74911660777386</v>
      </c>
      <c r="N369" s="11">
        <v>0.15856810765824458</v>
      </c>
      <c r="O369" s="11"/>
      <c r="P369" s="11">
        <v>7.09</v>
      </c>
      <c r="Q369" s="11">
        <v>181.62393162393155</v>
      </c>
      <c r="R369" s="11">
        <v>45.066666666666663</v>
      </c>
      <c r="S369" s="11">
        <v>0.51587301587301582</v>
      </c>
      <c r="T369" s="4">
        <f t="shared" si="32"/>
        <v>1</v>
      </c>
      <c r="U369" s="4" t="str">
        <f>IFERROR(INDEX('Date Key'!$G$2:$G$19, MATCH(B369,'Date Key'!$B$2:$B$19, 0)), "")</f>
        <v>Yes</v>
      </c>
      <c r="V369" s="4" t="s">
        <v>9</v>
      </c>
      <c r="W369" s="4" t="s">
        <v>8</v>
      </c>
      <c r="X369" s="4">
        <f t="shared" si="36"/>
        <v>0.218</v>
      </c>
      <c r="Y369" s="4">
        <f t="shared" si="35"/>
        <v>2.5</v>
      </c>
    </row>
    <row r="370" spans="1:25" x14ac:dyDescent="0.35">
      <c r="A370" s="4">
        <v>18</v>
      </c>
      <c r="B370" s="41">
        <v>45400</v>
      </c>
      <c r="C370" s="4" t="s">
        <v>6</v>
      </c>
      <c r="D370" s="4">
        <v>12</v>
      </c>
      <c r="E370" s="4" t="s">
        <v>54</v>
      </c>
      <c r="F370" s="4" t="str">
        <f t="shared" si="33"/>
        <v>tank 1</v>
      </c>
      <c r="G370" s="4">
        <f>IFERROR(INDEX('Date Key'!$I$2:$I$19, MATCH(B370,'Date Key'!$B$2:$B$19, 0)), "")</f>
        <v>6</v>
      </c>
      <c r="H370" s="4">
        <v>0</v>
      </c>
      <c r="I370" s="11">
        <v>1.9102196752626553E-2</v>
      </c>
      <c r="J370" s="11">
        <v>2.3366435784027372E-2</v>
      </c>
      <c r="K370" s="11">
        <v>0</v>
      </c>
      <c r="L370" s="11">
        <v>0.76005230467473039</v>
      </c>
      <c r="M370" s="11">
        <v>100.17667844522967</v>
      </c>
      <c r="N370" s="11">
        <v>4.2468632536653922E-2</v>
      </c>
      <c r="O370" s="11"/>
      <c r="P370" s="11">
        <v>7.18</v>
      </c>
      <c r="Q370" s="11">
        <v>133.92857142857139</v>
      </c>
      <c r="R370" s="11">
        <v>34.399999999999984</v>
      </c>
      <c r="S370" s="11">
        <v>0.52808302808302809</v>
      </c>
      <c r="T370" s="4">
        <f t="shared" si="32"/>
        <v>1</v>
      </c>
      <c r="U370" s="4" t="str">
        <f>IFERROR(INDEX('Date Key'!$G$2:$G$19, MATCH(B370,'Date Key'!$B$2:$B$19, 0)), "")</f>
        <v>Yes</v>
      </c>
      <c r="V370" s="4" t="s">
        <v>9</v>
      </c>
      <c r="W370" s="4" t="s">
        <v>8</v>
      </c>
      <c r="X370" s="4">
        <f t="shared" si="36"/>
        <v>0.218</v>
      </c>
      <c r="Y370" s="4">
        <f t="shared" si="35"/>
        <v>2.5</v>
      </c>
    </row>
    <row r="371" spans="1:25" x14ac:dyDescent="0.35">
      <c r="A371" s="4">
        <v>18</v>
      </c>
      <c r="B371" s="41">
        <v>45400</v>
      </c>
      <c r="C371" s="4" t="s">
        <v>6</v>
      </c>
      <c r="D371" s="4">
        <v>13</v>
      </c>
      <c r="E371" s="4" t="s">
        <v>426</v>
      </c>
      <c r="F371" s="4" t="str">
        <f t="shared" si="33"/>
        <v>tank 1</v>
      </c>
      <c r="G371" s="4">
        <f>IFERROR(INDEX('Date Key'!$I$2:$I$19, MATCH(B371,'Date Key'!$B$2:$B$19, 0)), "")</f>
        <v>6</v>
      </c>
      <c r="H371" s="4">
        <v>180</v>
      </c>
      <c r="I371" s="11">
        <v>0.44890162368672404</v>
      </c>
      <c r="J371" s="11">
        <v>0.80030042560293746</v>
      </c>
      <c r="K371" s="11">
        <v>1.2145778380078891</v>
      </c>
      <c r="L371" s="11">
        <v>0.6080418437397842</v>
      </c>
      <c r="M371" s="11">
        <v>118.60424028268551</v>
      </c>
      <c r="N371" s="11">
        <v>2.4637798872975507</v>
      </c>
      <c r="O371" s="11"/>
      <c r="P371" s="11">
        <v>7.43</v>
      </c>
      <c r="Q371" s="11">
        <v>163.04347826086959</v>
      </c>
      <c r="R371" s="11">
        <v>35.399999999999984</v>
      </c>
      <c r="S371" s="11">
        <v>0.46092796092796101</v>
      </c>
      <c r="T371" s="4">
        <f t="shared" si="32"/>
        <v>1</v>
      </c>
      <c r="U371" s="4" t="str">
        <f>IFERROR(INDEX('Date Key'!$G$2:$G$19, MATCH(B371,'Date Key'!$B$2:$B$19, 0)), "")</f>
        <v>Yes</v>
      </c>
      <c r="V371" s="4" t="s">
        <v>9</v>
      </c>
      <c r="W371" s="4" t="s">
        <v>8</v>
      </c>
      <c r="X371" s="4">
        <f t="shared" si="36"/>
        <v>0.218</v>
      </c>
      <c r="Y371" s="4">
        <f t="shared" si="35"/>
        <v>2.5</v>
      </c>
    </row>
    <row r="372" spans="1:25" x14ac:dyDescent="0.35">
      <c r="A372" s="4">
        <v>18</v>
      </c>
      <c r="B372" s="41">
        <v>45400</v>
      </c>
      <c r="C372" s="4" t="s">
        <v>6</v>
      </c>
      <c r="D372" s="4">
        <v>14</v>
      </c>
      <c r="E372" s="4" t="s">
        <v>427</v>
      </c>
      <c r="F372" s="4" t="str">
        <f t="shared" si="33"/>
        <v>tank 1</v>
      </c>
      <c r="G372" s="4">
        <f>IFERROR(INDEX('Date Key'!$I$2:$I$19, MATCH(B372,'Date Key'!$B$2:$B$19, 0)), "")</f>
        <v>6</v>
      </c>
      <c r="H372" s="4">
        <v>90</v>
      </c>
      <c r="I372" s="11">
        <v>0.18147086914995222</v>
      </c>
      <c r="J372" s="11">
        <v>0.22198113994826002</v>
      </c>
      <c r="K372" s="11">
        <v>0.3608160104542264</v>
      </c>
      <c r="L372" s="11">
        <v>0.71444916639424649</v>
      </c>
      <c r="M372" s="11">
        <v>102.73851590106007</v>
      </c>
      <c r="N372" s="11">
        <v>0.76426801955243862</v>
      </c>
      <c r="O372" s="11"/>
      <c r="P372" s="11">
        <v>7.07</v>
      </c>
      <c r="Q372" s="11">
        <v>190.67796610169498</v>
      </c>
      <c r="R372" s="11">
        <v>32.399999999999984</v>
      </c>
      <c r="S372" s="11">
        <v>0.49145299145299137</v>
      </c>
      <c r="T372" s="4">
        <f t="shared" si="32"/>
        <v>1</v>
      </c>
      <c r="U372" s="4" t="str">
        <f>IFERROR(INDEX('Date Key'!$G$2:$G$19, MATCH(B372,'Date Key'!$B$2:$B$19, 0)), "")</f>
        <v>Yes</v>
      </c>
      <c r="V372" s="4" t="s">
        <v>9</v>
      </c>
      <c r="W372" s="4" t="s">
        <v>8</v>
      </c>
      <c r="X372" s="4">
        <f t="shared" si="36"/>
        <v>0.218</v>
      </c>
      <c r="Y372" s="4">
        <f t="shared" si="35"/>
        <v>2.5</v>
      </c>
    </row>
    <row r="373" spans="1:25" x14ac:dyDescent="0.35">
      <c r="A373" s="4">
        <v>18</v>
      </c>
      <c r="B373" s="41">
        <v>45400</v>
      </c>
      <c r="C373" s="4" t="s">
        <v>6</v>
      </c>
      <c r="D373" s="4">
        <v>15</v>
      </c>
      <c r="E373" s="4" t="s">
        <v>428</v>
      </c>
      <c r="F373" s="4" t="str">
        <f t="shared" si="33"/>
        <v>tank 2</v>
      </c>
      <c r="G373" s="4">
        <f>IFERROR(INDEX('Date Key'!$I$2:$I$19, MATCH(B373,'Date Key'!$B$2:$B$19, 0)), "")</f>
        <v>6</v>
      </c>
      <c r="H373" s="4">
        <v>120</v>
      </c>
      <c r="I373" s="11">
        <v>0.19102196752626555</v>
      </c>
      <c r="J373" s="11">
        <v>0.73604272719686226</v>
      </c>
      <c r="K373" s="11">
        <v>4.2738910534085131</v>
      </c>
      <c r="L373" s="11">
        <v>0.94246485779666556</v>
      </c>
      <c r="M373" s="11">
        <v>131.60777385159011</v>
      </c>
      <c r="N373" s="11">
        <v>5.2009557481316406</v>
      </c>
      <c r="O373" s="11"/>
      <c r="P373" s="11">
        <v>7.12</v>
      </c>
      <c r="Q373" s="11">
        <v>103.21100917431177</v>
      </c>
      <c r="R373" s="11">
        <v>37.066666666666656</v>
      </c>
      <c r="S373" s="11">
        <v>0.80280830280830284</v>
      </c>
      <c r="T373" s="4">
        <f t="shared" si="32"/>
        <v>2</v>
      </c>
      <c r="U373" s="4" t="str">
        <f>IFERROR(INDEX('Date Key'!$G$2:$G$19, MATCH(B373,'Date Key'!$B$2:$B$19, 0)), "")</f>
        <v>Yes</v>
      </c>
      <c r="V373" s="4" t="s">
        <v>9</v>
      </c>
      <c r="W373" s="4" t="s">
        <v>8</v>
      </c>
      <c r="X373" s="4">
        <f t="shared" si="36"/>
        <v>0.218</v>
      </c>
      <c r="Y373" s="4">
        <f t="shared" si="35"/>
        <v>2.5</v>
      </c>
    </row>
    <row r="374" spans="1:25" x14ac:dyDescent="0.35">
      <c r="A374" s="4">
        <v>18</v>
      </c>
      <c r="B374" s="41">
        <v>45400</v>
      </c>
      <c r="C374" s="4" t="s">
        <v>6</v>
      </c>
      <c r="D374" s="4">
        <v>16</v>
      </c>
      <c r="E374" s="4" t="s">
        <v>429</v>
      </c>
      <c r="F374" s="4" t="str">
        <f t="shared" si="33"/>
        <v>tank 2</v>
      </c>
      <c r="G374" s="4">
        <f>IFERROR(INDEX('Date Key'!$I$2:$I$19, MATCH(B374,'Date Key'!$B$2:$B$19, 0)), "")</f>
        <v>6</v>
      </c>
      <c r="H374" s="4">
        <v>90</v>
      </c>
      <c r="I374" s="11">
        <v>0.11461318051575933</v>
      </c>
      <c r="J374" s="11">
        <v>0.50821997830259535</v>
      </c>
      <c r="K374" s="11">
        <v>2.6883333736659978</v>
      </c>
      <c r="L374" s="11">
        <v>1.0184700882641387</v>
      </c>
      <c r="M374" s="11">
        <v>117.17314487632508</v>
      </c>
      <c r="N374" s="11">
        <v>3.3111665324843527</v>
      </c>
      <c r="O374" s="11"/>
      <c r="P374" s="11">
        <v>7.22</v>
      </c>
      <c r="Q374" s="11">
        <v>123.87387387387386</v>
      </c>
      <c r="R374" s="11">
        <v>35.73333333333332</v>
      </c>
      <c r="S374" s="11">
        <v>0.88827838827838823</v>
      </c>
      <c r="T374" s="4">
        <f t="shared" si="32"/>
        <v>2</v>
      </c>
      <c r="U374" s="4" t="str">
        <f>IFERROR(INDEX('Date Key'!$G$2:$G$19, MATCH(B374,'Date Key'!$B$2:$B$19, 0)), "")</f>
        <v>Yes</v>
      </c>
      <c r="V374" s="4" t="s">
        <v>9</v>
      </c>
      <c r="W374" s="4" t="s">
        <v>8</v>
      </c>
      <c r="X374" s="4">
        <f t="shared" si="36"/>
        <v>0.218</v>
      </c>
      <c r="Y374" s="4">
        <f t="shared" si="35"/>
        <v>2.5</v>
      </c>
    </row>
    <row r="375" spans="1:25" x14ac:dyDescent="0.35">
      <c r="A375" s="4">
        <v>18</v>
      </c>
      <c r="B375" s="41">
        <v>45400</v>
      </c>
      <c r="C375" s="4" t="s">
        <v>6</v>
      </c>
      <c r="D375" s="4">
        <v>17</v>
      </c>
      <c r="E375" s="4" t="s">
        <v>430</v>
      </c>
      <c r="F375" s="4" t="str">
        <f t="shared" si="33"/>
        <v>tank 2</v>
      </c>
      <c r="G375" s="4">
        <f>IFERROR(INDEX('Date Key'!$I$2:$I$19, MATCH(B375,'Date Key'!$B$2:$B$19, 0)), "")</f>
        <v>6</v>
      </c>
      <c r="H375" s="4">
        <v>180</v>
      </c>
      <c r="I375" s="11">
        <v>0.22922636103151867</v>
      </c>
      <c r="J375" s="11">
        <v>0.91713260452307444</v>
      </c>
      <c r="K375" s="11">
        <v>5.1683082060837782</v>
      </c>
      <c r="L375" s="11">
        <v>0.80565544295521407</v>
      </c>
      <c r="M375" s="11">
        <v>133.32155477031802</v>
      </c>
      <c r="N375" s="11">
        <v>6.3146671716383711</v>
      </c>
      <c r="O375" s="11"/>
      <c r="P375" s="11">
        <v>7.45</v>
      </c>
      <c r="Q375" s="11">
        <v>123.87387387387392</v>
      </c>
      <c r="R375" s="11">
        <v>37.399999999999991</v>
      </c>
      <c r="S375" s="11">
        <v>0.70512820512820507</v>
      </c>
      <c r="T375" s="4">
        <f t="shared" si="32"/>
        <v>2</v>
      </c>
      <c r="U375" s="4" t="str">
        <f>IFERROR(INDEX('Date Key'!$G$2:$G$19, MATCH(B375,'Date Key'!$B$2:$B$19, 0)), "")</f>
        <v>Yes</v>
      </c>
      <c r="V375" s="4" t="s">
        <v>9</v>
      </c>
      <c r="W375" s="4" t="s">
        <v>8</v>
      </c>
      <c r="X375" s="4">
        <f t="shared" si="36"/>
        <v>0.218</v>
      </c>
      <c r="Y375" s="4">
        <f t="shared" si="35"/>
        <v>2.5</v>
      </c>
    </row>
    <row r="376" spans="1:25" x14ac:dyDescent="0.35">
      <c r="A376" s="4">
        <v>18</v>
      </c>
      <c r="B376" s="41">
        <v>45400</v>
      </c>
      <c r="C376" s="4" t="s">
        <v>6</v>
      </c>
      <c r="D376" s="4">
        <v>18</v>
      </c>
      <c r="E376" s="4" t="s">
        <v>431</v>
      </c>
      <c r="F376" s="4" t="str">
        <f t="shared" si="33"/>
        <v>tank 2</v>
      </c>
      <c r="G376" s="4">
        <f>IFERROR(INDEX('Date Key'!$I$2:$I$19, MATCH(B376,'Date Key'!$B$2:$B$19, 0)), "")</f>
        <v>6</v>
      </c>
      <c r="H376" s="4">
        <v>150</v>
      </c>
      <c r="I376" s="11">
        <v>0.25787965616045849</v>
      </c>
      <c r="J376" s="11">
        <v>0.95802386714512222</v>
      </c>
      <c r="K376" s="11">
        <v>5.2597826876073848</v>
      </c>
      <c r="L376" s="11">
        <v>0.86645962732919257</v>
      </c>
      <c r="M376" s="11">
        <v>136.13074204946997</v>
      </c>
      <c r="N376" s="11">
        <v>6.4756862109129649</v>
      </c>
      <c r="O376" s="11"/>
      <c r="P376" s="11">
        <v>7.48</v>
      </c>
      <c r="Q376" s="11">
        <v>128.92376681614337</v>
      </c>
      <c r="R376" s="11">
        <v>34.066666666666649</v>
      </c>
      <c r="S376" s="11">
        <v>0.72344322344322343</v>
      </c>
      <c r="T376" s="4">
        <f t="shared" si="32"/>
        <v>2</v>
      </c>
      <c r="U376" s="4" t="str">
        <f>IFERROR(INDEX('Date Key'!$G$2:$G$19, MATCH(B376,'Date Key'!$B$2:$B$19, 0)), "")</f>
        <v>Yes</v>
      </c>
      <c r="V376" s="4" t="s">
        <v>9</v>
      </c>
      <c r="W376" s="4" t="s">
        <v>8</v>
      </c>
      <c r="X376" s="4">
        <f t="shared" si="36"/>
        <v>0.218</v>
      </c>
      <c r="Y376" s="4">
        <f t="shared" si="35"/>
        <v>2.5</v>
      </c>
    </row>
    <row r="377" spans="1:25" x14ac:dyDescent="0.35">
      <c r="A377" s="4">
        <v>18</v>
      </c>
      <c r="B377" s="41">
        <v>45400</v>
      </c>
      <c r="C377" s="4" t="s">
        <v>6</v>
      </c>
      <c r="D377" s="4">
        <v>19</v>
      </c>
      <c r="E377" s="4" t="s">
        <v>52</v>
      </c>
      <c r="F377" s="4" t="str">
        <f t="shared" si="33"/>
        <v>tank 2</v>
      </c>
      <c r="G377" s="4">
        <f>IFERROR(INDEX('Date Key'!$I$2:$I$19, MATCH(B377,'Date Key'!$B$2:$B$19, 0)), "")</f>
        <v>6</v>
      </c>
      <c r="H377" s="4">
        <v>30</v>
      </c>
      <c r="I377" s="11">
        <v>6.6857688634192933E-2</v>
      </c>
      <c r="J377" s="11">
        <v>7.5940916298088967E-2</v>
      </c>
      <c r="K377" s="11">
        <v>0.3150787696924231</v>
      </c>
      <c r="L377" s="11">
        <v>1.1704805491990846</v>
      </c>
      <c r="M377" s="11">
        <v>103.67491166077738</v>
      </c>
      <c r="N377" s="11">
        <v>0.45787737462470501</v>
      </c>
      <c r="O377" s="11"/>
      <c r="P377" s="11">
        <v>7.3949999999999996</v>
      </c>
      <c r="Q377" s="11">
        <v>116.16068122917443</v>
      </c>
      <c r="R377" s="11">
        <v>44.066666666666663</v>
      </c>
      <c r="S377" s="11">
        <v>0.9432234432234432</v>
      </c>
      <c r="T377" s="4">
        <f t="shared" si="32"/>
        <v>2</v>
      </c>
      <c r="U377" s="4" t="str">
        <f>IFERROR(INDEX('Date Key'!$G$2:$G$19, MATCH(B377,'Date Key'!$B$2:$B$19, 0)), "")</f>
        <v>Yes</v>
      </c>
      <c r="V377" s="4" t="s">
        <v>9</v>
      </c>
      <c r="W377" s="4" t="s">
        <v>8</v>
      </c>
      <c r="X377" s="4">
        <f t="shared" si="36"/>
        <v>0.218</v>
      </c>
      <c r="Y377" s="4">
        <f t="shared" si="35"/>
        <v>2.5</v>
      </c>
    </row>
    <row r="378" spans="1:25" x14ac:dyDescent="0.35">
      <c r="A378" s="4">
        <v>18</v>
      </c>
      <c r="B378" s="41">
        <v>45400</v>
      </c>
      <c r="C378" s="4" t="s">
        <v>6</v>
      </c>
      <c r="D378" s="4">
        <v>20</v>
      </c>
      <c r="E378" s="4" t="s">
        <v>56</v>
      </c>
      <c r="F378" s="4" t="str">
        <f t="shared" si="33"/>
        <v>tank 2</v>
      </c>
      <c r="G378" s="4">
        <f>IFERROR(INDEX('Date Key'!$I$2:$I$19, MATCH(B378,'Date Key'!$B$2:$B$19, 0)), "")</f>
        <v>6</v>
      </c>
      <c r="H378" s="4">
        <v>0</v>
      </c>
      <c r="I378" s="11">
        <v>6.6857688634192933E-2</v>
      </c>
      <c r="J378" s="11">
        <v>0.19277309521822583</v>
      </c>
      <c r="K378" s="11">
        <v>0.20835854124821526</v>
      </c>
      <c r="L378" s="11">
        <v>1.0032690421706441</v>
      </c>
      <c r="M378" s="11">
        <v>113.37455830388691</v>
      </c>
      <c r="N378" s="11">
        <v>0.46798932510063407</v>
      </c>
      <c r="O378" s="11"/>
      <c r="P378" s="11">
        <v>7.47</v>
      </c>
      <c r="Q378" s="11">
        <v>108.447488584475</v>
      </c>
      <c r="R378" s="11">
        <v>37.73333333333332</v>
      </c>
      <c r="S378" s="11">
        <v>0.75396825396825395</v>
      </c>
      <c r="T378" s="4">
        <f t="shared" si="32"/>
        <v>2</v>
      </c>
      <c r="U378" s="4" t="str">
        <f>IFERROR(INDEX('Date Key'!$G$2:$G$19, MATCH(B378,'Date Key'!$B$2:$B$19, 0)), "")</f>
        <v>Yes</v>
      </c>
      <c r="V378" s="4" t="s">
        <v>9</v>
      </c>
      <c r="W378" s="4" t="s">
        <v>8</v>
      </c>
      <c r="X378" s="4">
        <f t="shared" si="36"/>
        <v>0.218</v>
      </c>
      <c r="Y378" s="4">
        <f t="shared" si="35"/>
        <v>2.5</v>
      </c>
    </row>
    <row r="379" spans="1:25" s="27" customFormat="1" x14ac:dyDescent="0.35">
      <c r="A379" s="4">
        <v>18</v>
      </c>
      <c r="B379" s="41">
        <v>45400</v>
      </c>
      <c r="C379" s="4" t="s">
        <v>6</v>
      </c>
      <c r="D379" s="4">
        <v>21</v>
      </c>
      <c r="E379" s="4" t="s">
        <v>432</v>
      </c>
      <c r="F379" s="4" t="str">
        <f t="shared" si="33"/>
        <v>tank 2</v>
      </c>
      <c r="G379" s="4">
        <f>IFERROR(INDEX('Date Key'!$I$2:$I$19, MATCH(B379,'Date Key'!$B$2:$B$19, 0)), "")</f>
        <v>6</v>
      </c>
      <c r="H379" s="4">
        <v>60</v>
      </c>
      <c r="I379" s="11">
        <v>7.6408787010506213E-2</v>
      </c>
      <c r="J379" s="11">
        <v>0.12851539681215055</v>
      </c>
      <c r="K379" s="11">
        <v>0.50819156402003729</v>
      </c>
      <c r="L379" s="11">
        <v>1.1248774109186008</v>
      </c>
      <c r="M379" s="11">
        <v>109.89399293286219</v>
      </c>
      <c r="N379" s="11">
        <v>0.71311574784269405</v>
      </c>
      <c r="O379" s="11"/>
      <c r="P379" s="11">
        <v>7.32</v>
      </c>
      <c r="Q379" s="11">
        <v>123.87387387387386</v>
      </c>
      <c r="R379" s="11">
        <v>38.399999999999991</v>
      </c>
      <c r="S379" s="11">
        <v>0.96764346764346765</v>
      </c>
      <c r="T379" s="4">
        <f t="shared" si="32"/>
        <v>2</v>
      </c>
      <c r="U379" s="4" t="str">
        <f>IFERROR(INDEX('Date Key'!$G$2:$G$19, MATCH(B379,'Date Key'!$B$2:$B$19, 0)), "")</f>
        <v>Yes</v>
      </c>
      <c r="V379" s="4" t="s">
        <v>9</v>
      </c>
      <c r="W379" s="4" t="s">
        <v>8</v>
      </c>
      <c r="X379" s="4">
        <f t="shared" si="36"/>
        <v>0.218</v>
      </c>
      <c r="Y379" s="4">
        <f t="shared" si="35"/>
        <v>2.5</v>
      </c>
    </row>
    <row r="380" spans="1:25" x14ac:dyDescent="0.35">
      <c r="I380" s="11"/>
      <c r="J380" s="11"/>
      <c r="K380" s="11"/>
      <c r="L380" s="11"/>
      <c r="M380" s="11"/>
      <c r="N380" s="11"/>
      <c r="O380" s="11"/>
      <c r="P380" s="11"/>
      <c r="Q380" s="11"/>
      <c r="R380" s="11"/>
      <c r="S380" s="11"/>
    </row>
    <row r="381" spans="1:25" x14ac:dyDescent="0.35">
      <c r="I381" s="11"/>
      <c r="J381" s="11"/>
      <c r="K381" s="11"/>
      <c r="L381" s="11"/>
      <c r="M381" s="11"/>
      <c r="N381" s="11"/>
      <c r="O381" s="11"/>
      <c r="P381" s="11"/>
      <c r="Q381" s="11"/>
      <c r="R381" s="11"/>
      <c r="S381" s="11"/>
    </row>
    <row r="382" spans="1:25" x14ac:dyDescent="0.35">
      <c r="I382" s="11"/>
      <c r="J382" s="11"/>
      <c r="K382" s="11"/>
      <c r="L382" s="11"/>
      <c r="M382" s="11"/>
      <c r="N382" s="11"/>
      <c r="O382" s="11"/>
      <c r="P382" s="11"/>
      <c r="Q382" s="11"/>
      <c r="R382" s="11"/>
      <c r="S382" s="11"/>
    </row>
    <row r="383" spans="1:25" x14ac:dyDescent="0.35">
      <c r="I383" s="11"/>
      <c r="J383" s="11"/>
      <c r="K383" s="11"/>
      <c r="L383" s="11"/>
      <c r="M383" s="11"/>
      <c r="N383" s="11"/>
      <c r="O383" s="11"/>
      <c r="P383" s="11"/>
      <c r="Q383" s="11"/>
      <c r="R383" s="11"/>
      <c r="S383" s="11"/>
    </row>
    <row r="384" spans="1:25" x14ac:dyDescent="0.35">
      <c r="I384" s="11"/>
      <c r="J384" s="11"/>
      <c r="K384" s="11"/>
      <c r="L384" s="11"/>
      <c r="M384" s="11"/>
      <c r="N384" s="11"/>
      <c r="O384" s="11"/>
      <c r="P384" s="11"/>
      <c r="Q384" s="11"/>
      <c r="R384" s="11"/>
      <c r="S384" s="11"/>
    </row>
    <row r="385" spans="9:19" x14ac:dyDescent="0.35">
      <c r="I385" s="11"/>
      <c r="J385" s="11"/>
      <c r="K385" s="11"/>
      <c r="L385" s="11"/>
      <c r="M385" s="11"/>
      <c r="N385" s="11"/>
      <c r="O385" s="11"/>
      <c r="P385" s="11"/>
      <c r="Q385" s="11"/>
      <c r="R385" s="11"/>
      <c r="S385" s="11"/>
    </row>
    <row r="386" spans="9:19" x14ac:dyDescent="0.35">
      <c r="I386" s="11"/>
      <c r="J386" s="11"/>
      <c r="K386" s="11"/>
      <c r="L386" s="11"/>
      <c r="M386" s="11"/>
      <c r="N386" s="11"/>
      <c r="O386" s="11"/>
      <c r="P386" s="11"/>
      <c r="Q386" s="11"/>
      <c r="R386" s="11"/>
      <c r="S386" s="11"/>
    </row>
    <row r="387" spans="9:19" x14ac:dyDescent="0.35">
      <c r="I387" s="11"/>
      <c r="J387" s="11"/>
      <c r="K387" s="11"/>
      <c r="L387" s="11"/>
      <c r="M387" s="11"/>
      <c r="N387" s="11"/>
      <c r="O387" s="11"/>
      <c r="P387" s="11"/>
      <c r="Q387" s="11"/>
      <c r="R387" s="11"/>
      <c r="S387" s="11"/>
    </row>
    <row r="388" spans="9:19" x14ac:dyDescent="0.35">
      <c r="I388" s="11"/>
      <c r="J388" s="11"/>
      <c r="K388" s="11"/>
      <c r="L388" s="11"/>
      <c r="M388" s="11"/>
      <c r="N388" s="11"/>
      <c r="O388" s="11"/>
      <c r="P388" s="11"/>
      <c r="Q388" s="11"/>
      <c r="R388" s="11"/>
      <c r="S388" s="11"/>
    </row>
    <row r="389" spans="9:19" x14ac:dyDescent="0.35">
      <c r="I389" s="11"/>
      <c r="J389" s="11"/>
      <c r="K389" s="11"/>
      <c r="L389" s="11"/>
      <c r="M389" s="11"/>
      <c r="N389" s="11"/>
      <c r="O389" s="11"/>
      <c r="P389" s="11"/>
      <c r="Q389" s="11"/>
      <c r="R389" s="11"/>
      <c r="S389" s="11"/>
    </row>
    <row r="390" spans="9:19" x14ac:dyDescent="0.35">
      <c r="I390" s="11"/>
      <c r="J390" s="11"/>
      <c r="K390" s="11"/>
      <c r="L390" s="11"/>
      <c r="M390" s="11"/>
      <c r="N390" s="11"/>
      <c r="O390" s="11"/>
      <c r="P390" s="11"/>
      <c r="Q390" s="11"/>
      <c r="R390" s="11"/>
      <c r="S390" s="11"/>
    </row>
    <row r="391" spans="9:19" x14ac:dyDescent="0.35">
      <c r="I391" s="11"/>
      <c r="J391" s="11"/>
      <c r="K391" s="11"/>
      <c r="L391" s="11"/>
      <c r="M391" s="11"/>
      <c r="N391" s="11"/>
      <c r="O391" s="11"/>
      <c r="P391" s="11"/>
      <c r="Q391" s="11"/>
      <c r="R391" s="11"/>
      <c r="S391" s="11"/>
    </row>
    <row r="392" spans="9:19" x14ac:dyDescent="0.35">
      <c r="I392" s="11"/>
      <c r="J392" s="11"/>
      <c r="K392" s="11"/>
      <c r="L392" s="11"/>
      <c r="M392" s="11"/>
      <c r="N392" s="11"/>
      <c r="O392" s="11"/>
      <c r="P392" s="11"/>
      <c r="Q392" s="11"/>
      <c r="R392" s="11"/>
      <c r="S392" s="11"/>
    </row>
    <row r="393" spans="9:19" x14ac:dyDescent="0.35">
      <c r="I393" s="11"/>
      <c r="J393" s="11"/>
      <c r="K393" s="11"/>
      <c r="L393" s="11"/>
      <c r="M393" s="11"/>
      <c r="N393" s="11"/>
      <c r="O393" s="11"/>
      <c r="P393" s="11"/>
      <c r="Q393" s="11"/>
      <c r="R393" s="11"/>
      <c r="S393" s="11"/>
    </row>
    <row r="394" spans="9:19" x14ac:dyDescent="0.35">
      <c r="I394" s="11"/>
      <c r="J394" s="11"/>
      <c r="K394" s="11"/>
      <c r="L394" s="11"/>
      <c r="M394" s="11"/>
      <c r="N394" s="11"/>
      <c r="O394" s="11"/>
      <c r="P394" s="11"/>
      <c r="Q394" s="11"/>
      <c r="R394" s="11"/>
      <c r="S394" s="11"/>
    </row>
    <row r="395" spans="9:19" x14ac:dyDescent="0.35">
      <c r="I395" s="11"/>
      <c r="J395" s="11"/>
      <c r="K395" s="11"/>
      <c r="L395" s="11"/>
      <c r="M395" s="11"/>
      <c r="N395" s="11"/>
      <c r="O395" s="11"/>
      <c r="P395" s="11"/>
      <c r="Q395" s="11"/>
      <c r="R395" s="11"/>
      <c r="S395" s="11"/>
    </row>
    <row r="396" spans="9:19" x14ac:dyDescent="0.35">
      <c r="I396" s="11"/>
      <c r="J396" s="11"/>
      <c r="K396" s="11"/>
      <c r="L396" s="11"/>
      <c r="M396" s="11"/>
      <c r="N396" s="11"/>
      <c r="O396" s="11"/>
      <c r="P396" s="11"/>
      <c r="Q396" s="11"/>
      <c r="R396" s="11"/>
      <c r="S396" s="11"/>
    </row>
    <row r="397" spans="9:19" x14ac:dyDescent="0.35">
      <c r="I397" s="11"/>
      <c r="J397" s="11"/>
      <c r="K397" s="11"/>
      <c r="L397" s="11"/>
      <c r="M397" s="11"/>
      <c r="N397" s="11"/>
      <c r="O397" s="11"/>
      <c r="P397" s="11"/>
      <c r="Q397" s="11"/>
      <c r="R397" s="11"/>
      <c r="S397" s="11"/>
    </row>
    <row r="398" spans="9:19" x14ac:dyDescent="0.35">
      <c r="I398" s="11"/>
      <c r="J398" s="11"/>
      <c r="K398" s="11"/>
      <c r="L398" s="11"/>
      <c r="M398" s="11"/>
      <c r="N398" s="11"/>
      <c r="O398" s="11"/>
      <c r="P398" s="11"/>
      <c r="Q398" s="11"/>
      <c r="R398" s="11"/>
      <c r="S398" s="11"/>
    </row>
    <row r="399" spans="9:19" x14ac:dyDescent="0.35">
      <c r="I399" s="11"/>
      <c r="J399" s="11"/>
      <c r="K399" s="11"/>
      <c r="L399" s="11"/>
      <c r="M399" s="11"/>
      <c r="N399" s="11"/>
      <c r="O399" s="11"/>
      <c r="P399" s="11"/>
      <c r="Q399" s="11"/>
      <c r="R399" s="11"/>
      <c r="S399" s="11"/>
    </row>
    <row r="400" spans="9:19" x14ac:dyDescent="0.35">
      <c r="I400" s="11"/>
      <c r="J400" s="11"/>
      <c r="K400" s="11"/>
      <c r="L400" s="11"/>
      <c r="M400" s="11"/>
      <c r="N400" s="11"/>
      <c r="O400" s="11"/>
      <c r="P400" s="11"/>
      <c r="Q400" s="11"/>
      <c r="R400" s="11"/>
      <c r="S400" s="11"/>
    </row>
    <row r="401" spans="9:19" x14ac:dyDescent="0.35">
      <c r="I401" s="11"/>
      <c r="J401" s="11"/>
      <c r="K401" s="11"/>
      <c r="L401" s="11"/>
      <c r="M401" s="11"/>
      <c r="N401" s="11"/>
      <c r="O401" s="11"/>
      <c r="P401" s="11"/>
      <c r="Q401" s="11"/>
      <c r="R401" s="11"/>
      <c r="S401" s="11"/>
    </row>
    <row r="402" spans="9:19" x14ac:dyDescent="0.35">
      <c r="I402" s="11"/>
      <c r="J402" s="11"/>
      <c r="K402" s="11"/>
      <c r="L402" s="11"/>
      <c r="M402" s="11"/>
      <c r="N402" s="11"/>
      <c r="O402" s="11"/>
      <c r="P402" s="11"/>
      <c r="Q402" s="11"/>
      <c r="R402" s="11"/>
      <c r="S402" s="11"/>
    </row>
    <row r="403" spans="9:19" x14ac:dyDescent="0.35">
      <c r="I403" s="11"/>
      <c r="J403" s="11"/>
      <c r="K403" s="11"/>
      <c r="L403" s="11"/>
      <c r="M403" s="11"/>
      <c r="N403" s="11"/>
      <c r="O403" s="11"/>
      <c r="P403" s="11"/>
      <c r="Q403" s="11"/>
      <c r="R403" s="11"/>
      <c r="S403" s="11"/>
    </row>
    <row r="404" spans="9:19" x14ac:dyDescent="0.35">
      <c r="I404" s="11"/>
      <c r="J404" s="11"/>
      <c r="K404" s="11"/>
      <c r="L404" s="11"/>
      <c r="M404" s="11"/>
      <c r="N404" s="11"/>
      <c r="O404" s="11"/>
      <c r="P404" s="11"/>
      <c r="Q404" s="11"/>
      <c r="R404" s="11"/>
      <c r="S404" s="11"/>
    </row>
    <row r="405" spans="9:19" x14ac:dyDescent="0.35">
      <c r="I405" s="11"/>
      <c r="J405" s="11"/>
      <c r="K405" s="11"/>
      <c r="L405" s="11"/>
      <c r="M405" s="11"/>
      <c r="N405" s="11"/>
      <c r="O405" s="11"/>
      <c r="P405" s="11"/>
      <c r="Q405" s="11"/>
      <c r="R405" s="11"/>
      <c r="S405" s="11"/>
    </row>
    <row r="406" spans="9:19" x14ac:dyDescent="0.35">
      <c r="I406" s="11"/>
      <c r="J406" s="11"/>
      <c r="K406" s="11"/>
      <c r="L406" s="11"/>
      <c r="M406" s="11"/>
      <c r="N406" s="11"/>
      <c r="O406" s="11"/>
      <c r="P406" s="11"/>
      <c r="Q406" s="11"/>
      <c r="R406" s="11"/>
      <c r="S406" s="11"/>
    </row>
    <row r="407" spans="9:19" x14ac:dyDescent="0.35">
      <c r="I407" s="11"/>
      <c r="J407" s="11"/>
      <c r="K407" s="11"/>
      <c r="L407" s="11"/>
      <c r="M407" s="11"/>
      <c r="N407" s="11"/>
      <c r="O407" s="11"/>
      <c r="P407" s="11"/>
      <c r="Q407" s="11"/>
      <c r="R407" s="11"/>
      <c r="S407" s="11"/>
    </row>
    <row r="408" spans="9:19" x14ac:dyDescent="0.35">
      <c r="I408" s="11"/>
      <c r="J408" s="11"/>
      <c r="K408" s="11"/>
      <c r="L408" s="11"/>
      <c r="M408" s="11"/>
      <c r="N408" s="11"/>
      <c r="O408" s="11"/>
      <c r="P408" s="11"/>
      <c r="Q408" s="11"/>
      <c r="R408" s="11"/>
      <c r="S408" s="11"/>
    </row>
    <row r="409" spans="9:19" x14ac:dyDescent="0.35">
      <c r="I409" s="11"/>
      <c r="J409" s="11"/>
      <c r="K409" s="11"/>
      <c r="L409" s="11"/>
      <c r="M409" s="11"/>
      <c r="N409" s="11"/>
      <c r="O409" s="11"/>
      <c r="P409" s="11"/>
      <c r="Q409" s="11"/>
      <c r="R409" s="11"/>
      <c r="S409" s="11"/>
    </row>
    <row r="410" spans="9:19" x14ac:dyDescent="0.35">
      <c r="I410" s="11"/>
      <c r="J410" s="11"/>
      <c r="K410" s="11"/>
      <c r="L410" s="11"/>
      <c r="M410" s="11"/>
      <c r="N410" s="11"/>
      <c r="O410" s="11"/>
      <c r="P410" s="11"/>
      <c r="Q410" s="11"/>
      <c r="R410" s="11"/>
      <c r="S410" s="11"/>
    </row>
    <row r="411" spans="9:19" x14ac:dyDescent="0.35">
      <c r="I411" s="11"/>
      <c r="J411" s="11"/>
      <c r="K411" s="11"/>
      <c r="L411" s="11"/>
      <c r="M411" s="11"/>
      <c r="N411" s="11"/>
      <c r="O411" s="11"/>
      <c r="P411" s="11"/>
      <c r="Q411" s="11"/>
      <c r="R411" s="11"/>
      <c r="S411" s="11"/>
    </row>
    <row r="412" spans="9:19" x14ac:dyDescent="0.35">
      <c r="I412" s="11"/>
      <c r="J412" s="11"/>
      <c r="K412" s="11"/>
      <c r="L412" s="11"/>
      <c r="M412" s="11"/>
      <c r="N412" s="11"/>
      <c r="O412" s="11"/>
      <c r="P412" s="11"/>
      <c r="Q412" s="11"/>
      <c r="R412" s="11"/>
      <c r="S412" s="11"/>
    </row>
    <row r="413" spans="9:19" x14ac:dyDescent="0.35">
      <c r="I413" s="11"/>
      <c r="J413" s="11"/>
      <c r="K413" s="11"/>
      <c r="L413" s="11"/>
      <c r="M413" s="11"/>
      <c r="N413" s="11"/>
      <c r="O413" s="11"/>
      <c r="P413" s="11"/>
      <c r="Q413" s="11"/>
      <c r="R413" s="11"/>
      <c r="S413" s="11"/>
    </row>
    <row r="414" spans="9:19" x14ac:dyDescent="0.35">
      <c r="I414" s="11"/>
      <c r="J414" s="11"/>
      <c r="K414" s="11"/>
      <c r="L414" s="11"/>
      <c r="M414" s="11"/>
      <c r="N414" s="11"/>
      <c r="O414" s="11"/>
      <c r="P414" s="11"/>
      <c r="Q414" s="11"/>
      <c r="R414" s="11"/>
      <c r="S414" s="11"/>
    </row>
    <row r="415" spans="9:19" x14ac:dyDescent="0.35">
      <c r="I415" s="11"/>
      <c r="J415" s="11"/>
      <c r="K415" s="11"/>
      <c r="L415" s="11"/>
      <c r="M415" s="11"/>
      <c r="N415" s="11"/>
      <c r="O415" s="11"/>
      <c r="P415" s="11"/>
      <c r="Q415" s="11"/>
      <c r="R415" s="11"/>
      <c r="S415" s="11"/>
    </row>
    <row r="416" spans="9:19" x14ac:dyDescent="0.35">
      <c r="I416" s="11"/>
      <c r="J416" s="11"/>
      <c r="K416" s="11"/>
      <c r="L416" s="11"/>
      <c r="M416" s="11"/>
      <c r="N416" s="11"/>
      <c r="O416" s="11"/>
      <c r="P416" s="11"/>
      <c r="Q416" s="11"/>
      <c r="R416" s="11"/>
      <c r="S416" s="11"/>
    </row>
    <row r="417" spans="9:19" x14ac:dyDescent="0.35">
      <c r="I417" s="11"/>
      <c r="J417" s="11"/>
      <c r="K417" s="11"/>
      <c r="L417" s="11"/>
      <c r="M417" s="11"/>
      <c r="N417" s="11"/>
      <c r="O417" s="11"/>
      <c r="P417" s="11"/>
      <c r="Q417" s="11"/>
      <c r="R417" s="11"/>
      <c r="S417" s="11"/>
    </row>
    <row r="418" spans="9:19" x14ac:dyDescent="0.35">
      <c r="I418" s="11"/>
      <c r="J418" s="11"/>
      <c r="K418" s="11"/>
      <c r="L418" s="11"/>
      <c r="M418" s="11"/>
      <c r="N418" s="11"/>
      <c r="O418" s="11"/>
      <c r="P418" s="11"/>
      <c r="Q418" s="11"/>
      <c r="R418" s="11"/>
      <c r="S418" s="11"/>
    </row>
    <row r="419" spans="9:19" x14ac:dyDescent="0.35">
      <c r="I419" s="11"/>
      <c r="J419" s="11"/>
      <c r="K419" s="11"/>
      <c r="L419" s="11"/>
      <c r="M419" s="11"/>
      <c r="N419" s="11"/>
      <c r="O419" s="11"/>
      <c r="P419" s="11"/>
      <c r="Q419" s="11"/>
      <c r="R419" s="11"/>
      <c r="S419" s="11"/>
    </row>
    <row r="420" spans="9:19" x14ac:dyDescent="0.35">
      <c r="I420" s="11"/>
      <c r="J420" s="11"/>
      <c r="K420" s="11"/>
      <c r="L420" s="11"/>
      <c r="M420" s="11"/>
      <c r="N420" s="11"/>
      <c r="O420" s="11"/>
      <c r="P420" s="11"/>
      <c r="Q420" s="11"/>
      <c r="R420" s="11"/>
      <c r="S420" s="11"/>
    </row>
    <row r="421" spans="9:19" x14ac:dyDescent="0.35">
      <c r="I421" s="11"/>
      <c r="J421" s="11"/>
      <c r="K421" s="11"/>
      <c r="L421" s="11"/>
      <c r="M421" s="11"/>
      <c r="N421" s="11"/>
      <c r="O421" s="11"/>
      <c r="P421" s="11"/>
      <c r="Q421" s="11"/>
      <c r="R421" s="11"/>
      <c r="S421" s="11"/>
    </row>
    <row r="422" spans="9:19" x14ac:dyDescent="0.35">
      <c r="I422" s="11"/>
      <c r="J422" s="11"/>
      <c r="K422" s="11"/>
      <c r="L422" s="11"/>
      <c r="M422" s="11"/>
      <c r="N422" s="11"/>
      <c r="O422" s="11"/>
      <c r="P422" s="11"/>
      <c r="Q422" s="11"/>
      <c r="R422" s="11"/>
      <c r="S422" s="11"/>
    </row>
    <row r="423" spans="9:19" x14ac:dyDescent="0.35">
      <c r="I423" s="11"/>
      <c r="J423" s="11"/>
      <c r="K423" s="11"/>
      <c r="L423" s="11"/>
      <c r="M423" s="11"/>
      <c r="N423" s="11"/>
      <c r="O423" s="11"/>
      <c r="P423" s="11"/>
      <c r="Q423" s="11"/>
      <c r="R423" s="11"/>
      <c r="S423" s="11"/>
    </row>
    <row r="424" spans="9:19" x14ac:dyDescent="0.35">
      <c r="I424" s="11"/>
      <c r="J424" s="11"/>
      <c r="K424" s="11"/>
      <c r="L424" s="11"/>
      <c r="M424" s="11"/>
      <c r="N424" s="11"/>
      <c r="O424" s="11"/>
      <c r="P424" s="11"/>
      <c r="Q424" s="11"/>
      <c r="R424" s="11"/>
      <c r="S424" s="11"/>
    </row>
    <row r="425" spans="9:19" x14ac:dyDescent="0.35">
      <c r="I425" s="11"/>
      <c r="J425" s="11"/>
      <c r="K425" s="11"/>
      <c r="L425" s="11"/>
      <c r="M425" s="11"/>
      <c r="N425" s="11"/>
      <c r="O425" s="11"/>
      <c r="P425" s="11"/>
      <c r="Q425" s="11"/>
      <c r="R425" s="11"/>
      <c r="S425" s="11"/>
    </row>
    <row r="426" spans="9:19" x14ac:dyDescent="0.35">
      <c r="I426" s="11"/>
      <c r="J426" s="11"/>
      <c r="K426" s="11"/>
      <c r="L426" s="11"/>
      <c r="M426" s="11"/>
      <c r="N426" s="11"/>
      <c r="O426" s="11"/>
      <c r="P426" s="11"/>
      <c r="Q426" s="11"/>
      <c r="R426" s="11"/>
      <c r="S426" s="11"/>
    </row>
    <row r="427" spans="9:19" x14ac:dyDescent="0.35">
      <c r="I427" s="11"/>
      <c r="J427" s="11"/>
      <c r="K427" s="11"/>
      <c r="L427" s="11"/>
      <c r="M427" s="11"/>
      <c r="N427" s="11"/>
      <c r="O427" s="11"/>
      <c r="P427" s="11"/>
      <c r="Q427" s="11"/>
      <c r="R427" s="11"/>
      <c r="S427" s="11"/>
    </row>
    <row r="428" spans="9:19" x14ac:dyDescent="0.35">
      <c r="I428" s="11"/>
      <c r="J428" s="11"/>
      <c r="K428" s="11"/>
      <c r="L428" s="11"/>
      <c r="M428" s="11"/>
      <c r="N428" s="11"/>
      <c r="O428" s="11"/>
      <c r="P428" s="11"/>
      <c r="Q428" s="11"/>
      <c r="R428" s="11"/>
      <c r="S428" s="11"/>
    </row>
    <row r="429" spans="9:19" x14ac:dyDescent="0.35">
      <c r="I429" s="11"/>
      <c r="J429" s="11"/>
      <c r="K429" s="11"/>
      <c r="L429" s="11"/>
      <c r="M429" s="11"/>
      <c r="N429" s="11"/>
      <c r="O429" s="11"/>
      <c r="P429" s="11"/>
      <c r="Q429" s="11"/>
      <c r="R429" s="11"/>
      <c r="S429" s="11"/>
    </row>
    <row r="430" spans="9:19" x14ac:dyDescent="0.35">
      <c r="I430" s="11"/>
      <c r="J430" s="11"/>
      <c r="K430" s="11"/>
      <c r="L430" s="11"/>
      <c r="M430" s="11"/>
      <c r="N430" s="11"/>
      <c r="O430" s="11"/>
      <c r="P430" s="11"/>
      <c r="Q430" s="11"/>
      <c r="R430" s="11"/>
      <c r="S430" s="11"/>
    </row>
    <row r="431" spans="9:19" x14ac:dyDescent="0.35">
      <c r="I431" s="11"/>
      <c r="J431" s="11"/>
      <c r="K431" s="11"/>
      <c r="L431" s="11"/>
      <c r="M431" s="11"/>
      <c r="N431" s="11"/>
      <c r="O431" s="11"/>
      <c r="P431" s="11"/>
      <c r="Q431" s="11"/>
      <c r="R431" s="11"/>
      <c r="S431" s="11"/>
    </row>
    <row r="432" spans="9:19" x14ac:dyDescent="0.35">
      <c r="I432" s="11"/>
      <c r="J432" s="11"/>
      <c r="K432" s="11"/>
      <c r="L432" s="11"/>
      <c r="M432" s="11"/>
      <c r="N432" s="11"/>
      <c r="O432" s="11"/>
      <c r="P432" s="11"/>
      <c r="Q432" s="11"/>
      <c r="R432" s="11"/>
      <c r="S432" s="11"/>
    </row>
    <row r="433" spans="9:19" x14ac:dyDescent="0.35">
      <c r="I433" s="11"/>
      <c r="J433" s="11"/>
      <c r="K433" s="11"/>
      <c r="L433" s="11"/>
      <c r="M433" s="11"/>
      <c r="N433" s="11"/>
      <c r="O433" s="11"/>
      <c r="P433" s="11"/>
      <c r="Q433" s="11"/>
      <c r="R433" s="11"/>
      <c r="S433" s="11"/>
    </row>
    <row r="434" spans="9:19" x14ac:dyDescent="0.35">
      <c r="I434" s="11"/>
      <c r="J434" s="11"/>
      <c r="K434" s="11"/>
      <c r="L434" s="11"/>
      <c r="M434" s="11"/>
      <c r="N434" s="11"/>
      <c r="O434" s="11"/>
      <c r="P434" s="11"/>
      <c r="Q434" s="11"/>
      <c r="R434" s="11"/>
      <c r="S434" s="11"/>
    </row>
    <row r="435" spans="9:19" x14ac:dyDescent="0.35">
      <c r="I435" s="11"/>
      <c r="J435" s="11"/>
      <c r="K435" s="11"/>
      <c r="L435" s="11"/>
      <c r="M435" s="11"/>
      <c r="N435" s="11"/>
      <c r="O435" s="11"/>
      <c r="P435" s="11"/>
      <c r="Q435" s="11"/>
      <c r="R435" s="11"/>
      <c r="S435" s="11"/>
    </row>
    <row r="436" spans="9:19" x14ac:dyDescent="0.35">
      <c r="I436" s="11"/>
      <c r="J436" s="11"/>
      <c r="K436" s="11"/>
      <c r="L436" s="11"/>
      <c r="M436" s="11"/>
      <c r="N436" s="11"/>
      <c r="O436" s="11"/>
      <c r="P436" s="11"/>
      <c r="Q436" s="11"/>
      <c r="R436" s="11"/>
      <c r="S436" s="11"/>
    </row>
    <row r="437" spans="9:19" x14ac:dyDescent="0.35">
      <c r="I437" s="11"/>
      <c r="J437" s="11"/>
      <c r="K437" s="11"/>
      <c r="L437" s="11"/>
      <c r="M437" s="11"/>
      <c r="N437" s="11"/>
      <c r="O437" s="11"/>
      <c r="P437" s="11"/>
      <c r="Q437" s="11"/>
      <c r="R437" s="11"/>
      <c r="S437" s="11"/>
    </row>
    <row r="438" spans="9:19" x14ac:dyDescent="0.35">
      <c r="I438" s="11"/>
      <c r="J438" s="11"/>
      <c r="K438" s="11"/>
      <c r="L438" s="11"/>
      <c r="M438" s="11"/>
      <c r="N438" s="11"/>
      <c r="O438" s="11"/>
      <c r="P438" s="11"/>
      <c r="Q438" s="11"/>
      <c r="R438" s="11"/>
      <c r="S438" s="11"/>
    </row>
    <row r="439" spans="9:19" x14ac:dyDescent="0.35">
      <c r="I439" s="11"/>
      <c r="J439" s="11"/>
      <c r="K439" s="11"/>
      <c r="L439" s="11"/>
      <c r="M439" s="11"/>
      <c r="N439" s="11"/>
      <c r="O439" s="11"/>
      <c r="P439" s="11"/>
      <c r="Q439" s="11"/>
      <c r="R439" s="11"/>
      <c r="S439" s="11"/>
    </row>
    <row r="440" spans="9:19" x14ac:dyDescent="0.35">
      <c r="I440" s="11"/>
      <c r="J440" s="11"/>
      <c r="K440" s="11"/>
      <c r="L440" s="11"/>
      <c r="M440" s="11"/>
      <c r="N440" s="11"/>
      <c r="O440" s="11"/>
      <c r="P440" s="11"/>
      <c r="Q440" s="11"/>
      <c r="R440" s="11"/>
      <c r="S440" s="11"/>
    </row>
    <row r="441" spans="9:19" x14ac:dyDescent="0.35">
      <c r="I441" s="11"/>
      <c r="J441" s="11"/>
      <c r="K441" s="11"/>
      <c r="L441" s="11"/>
      <c r="M441" s="11"/>
      <c r="N441" s="11"/>
      <c r="O441" s="11"/>
      <c r="P441" s="11"/>
      <c r="Q441" s="11"/>
      <c r="R441" s="11"/>
      <c r="S441" s="11"/>
    </row>
    <row r="442" spans="9:19" x14ac:dyDescent="0.35">
      <c r="I442" s="11"/>
      <c r="J442" s="11"/>
      <c r="K442" s="11"/>
      <c r="L442" s="11"/>
      <c r="M442" s="11"/>
      <c r="N442" s="11"/>
      <c r="O442" s="11"/>
      <c r="P442" s="11"/>
      <c r="Q442" s="11"/>
      <c r="R442" s="11"/>
      <c r="S442" s="11"/>
    </row>
    <row r="443" spans="9:19" x14ac:dyDescent="0.35">
      <c r="I443" s="11"/>
      <c r="J443" s="11"/>
      <c r="K443" s="11"/>
      <c r="L443" s="11"/>
      <c r="M443" s="11"/>
      <c r="N443" s="11"/>
      <c r="O443" s="11"/>
      <c r="P443" s="11"/>
      <c r="Q443" s="11"/>
      <c r="R443" s="11"/>
      <c r="S443" s="11"/>
    </row>
    <row r="444" spans="9:19" x14ac:dyDescent="0.35">
      <c r="I444" s="11"/>
      <c r="J444" s="11"/>
      <c r="K444" s="11"/>
      <c r="L444" s="11"/>
      <c r="M444" s="11"/>
      <c r="N444" s="11"/>
      <c r="O444" s="11"/>
      <c r="P444" s="11"/>
      <c r="Q444" s="11"/>
      <c r="R444" s="11"/>
      <c r="S444" s="11"/>
    </row>
    <row r="445" spans="9:19" x14ac:dyDescent="0.35">
      <c r="I445" s="11"/>
      <c r="J445" s="11"/>
      <c r="K445" s="11"/>
      <c r="L445" s="11"/>
      <c r="M445" s="11"/>
      <c r="N445" s="11"/>
      <c r="O445" s="11"/>
      <c r="P445" s="11"/>
      <c r="Q445" s="11"/>
      <c r="R445" s="11"/>
      <c r="S445" s="11"/>
    </row>
    <row r="446" spans="9:19" x14ac:dyDescent="0.35">
      <c r="I446" s="11"/>
      <c r="J446" s="11"/>
      <c r="K446" s="11"/>
      <c r="L446" s="11"/>
      <c r="M446" s="11"/>
      <c r="N446" s="11"/>
      <c r="O446" s="11"/>
      <c r="P446" s="11"/>
      <c r="Q446" s="11"/>
      <c r="R446" s="11"/>
      <c r="S446" s="11"/>
    </row>
    <row r="447" spans="9:19" x14ac:dyDescent="0.35">
      <c r="I447" s="11"/>
      <c r="J447" s="11"/>
      <c r="K447" s="11"/>
      <c r="L447" s="11"/>
      <c r="M447" s="11"/>
      <c r="N447" s="11"/>
      <c r="O447" s="11"/>
      <c r="P447" s="11"/>
      <c r="Q447" s="11"/>
      <c r="R447" s="11"/>
      <c r="S447" s="11"/>
    </row>
    <row r="448" spans="9:19" x14ac:dyDescent="0.35">
      <c r="I448" s="11"/>
      <c r="J448" s="11"/>
      <c r="K448" s="11"/>
      <c r="L448" s="11"/>
      <c r="M448" s="11"/>
      <c r="N448" s="11"/>
      <c r="O448" s="11"/>
      <c r="P448" s="11"/>
      <c r="Q448" s="11"/>
      <c r="R448" s="11"/>
      <c r="S448" s="11"/>
    </row>
    <row r="449" spans="9:19" x14ac:dyDescent="0.35">
      <c r="I449" s="11"/>
      <c r="J449" s="11"/>
      <c r="K449" s="11"/>
      <c r="L449" s="11"/>
      <c r="M449" s="11"/>
      <c r="N449" s="11"/>
      <c r="O449" s="11"/>
      <c r="P449" s="11"/>
      <c r="Q449" s="11"/>
      <c r="R449" s="11"/>
      <c r="S449" s="11"/>
    </row>
    <row r="450" spans="9:19" x14ac:dyDescent="0.35">
      <c r="I450" s="11"/>
      <c r="J450" s="11"/>
      <c r="K450" s="11"/>
      <c r="L450" s="11"/>
      <c r="M450" s="11"/>
      <c r="N450" s="11"/>
      <c r="O450" s="11"/>
      <c r="P450" s="11"/>
      <c r="Q450" s="11"/>
      <c r="R450" s="11"/>
      <c r="S450" s="11"/>
    </row>
    <row r="451" spans="9:19" x14ac:dyDescent="0.35">
      <c r="I451" s="11"/>
      <c r="J451" s="11"/>
      <c r="K451" s="11"/>
      <c r="L451" s="11"/>
      <c r="M451" s="11"/>
      <c r="N451" s="11"/>
      <c r="O451" s="11"/>
      <c r="P451" s="11"/>
      <c r="Q451" s="11"/>
      <c r="R451" s="11"/>
      <c r="S451" s="11"/>
    </row>
    <row r="452" spans="9:19" x14ac:dyDescent="0.35">
      <c r="I452" s="11"/>
      <c r="J452" s="11"/>
      <c r="K452" s="11"/>
      <c r="L452" s="11"/>
      <c r="M452" s="11"/>
      <c r="N452" s="11"/>
      <c r="O452" s="11"/>
      <c r="P452" s="11"/>
      <c r="Q452" s="11"/>
      <c r="R452" s="11"/>
      <c r="S452" s="11"/>
    </row>
    <row r="453" spans="9:19" x14ac:dyDescent="0.35">
      <c r="I453" s="11"/>
      <c r="J453" s="11"/>
      <c r="K453" s="11"/>
      <c r="L453" s="11"/>
      <c r="M453" s="11"/>
      <c r="N453" s="11"/>
      <c r="O453" s="11"/>
      <c r="P453" s="11"/>
      <c r="Q453" s="11"/>
      <c r="R453" s="11"/>
      <c r="S453" s="11"/>
    </row>
    <row r="454" spans="9:19" x14ac:dyDescent="0.35">
      <c r="I454" s="11"/>
      <c r="J454" s="11"/>
      <c r="K454" s="11"/>
      <c r="L454" s="11"/>
      <c r="M454" s="11"/>
      <c r="N454" s="11"/>
      <c r="O454" s="11"/>
      <c r="P454" s="11"/>
      <c r="Q454" s="11"/>
      <c r="R454" s="11"/>
      <c r="S454" s="11"/>
    </row>
    <row r="455" spans="9:19" x14ac:dyDescent="0.35">
      <c r="I455" s="11"/>
      <c r="J455" s="11"/>
      <c r="K455" s="11"/>
      <c r="L455" s="11"/>
      <c r="M455" s="11"/>
      <c r="N455" s="11"/>
      <c r="O455" s="11"/>
      <c r="P455" s="11"/>
      <c r="Q455" s="11"/>
      <c r="R455" s="11"/>
      <c r="S455" s="11"/>
    </row>
    <row r="456" spans="9:19" x14ac:dyDescent="0.35">
      <c r="I456" s="11"/>
      <c r="J456" s="11"/>
      <c r="K456" s="11"/>
      <c r="L456" s="11"/>
      <c r="M456" s="11"/>
      <c r="N456" s="11"/>
      <c r="O456" s="11"/>
      <c r="P456" s="11"/>
      <c r="Q456" s="11"/>
      <c r="R456" s="11"/>
      <c r="S456" s="11"/>
    </row>
    <row r="457" spans="9:19" x14ac:dyDescent="0.35">
      <c r="I457" s="11"/>
      <c r="J457" s="11"/>
      <c r="K457" s="11"/>
      <c r="L457" s="11"/>
      <c r="M457" s="11"/>
      <c r="N457" s="11"/>
      <c r="O457" s="11"/>
      <c r="P457" s="11"/>
      <c r="Q457" s="11"/>
      <c r="R457" s="11"/>
      <c r="S457" s="11"/>
    </row>
    <row r="458" spans="9:19" x14ac:dyDescent="0.35">
      <c r="I458" s="11"/>
      <c r="J458" s="11"/>
      <c r="K458" s="11"/>
      <c r="L458" s="11"/>
      <c r="M458" s="11"/>
      <c r="N458" s="11"/>
      <c r="O458" s="11"/>
      <c r="P458" s="11"/>
      <c r="Q458" s="11"/>
      <c r="R458" s="11"/>
      <c r="S458" s="11"/>
    </row>
    <row r="459" spans="9:19" x14ac:dyDescent="0.35">
      <c r="I459" s="11"/>
      <c r="J459" s="11"/>
      <c r="K459" s="11"/>
      <c r="L459" s="11"/>
      <c r="M459" s="11"/>
      <c r="N459" s="11"/>
      <c r="O459" s="11"/>
      <c r="P459" s="11"/>
      <c r="Q459" s="11"/>
      <c r="R459" s="11"/>
      <c r="S459" s="11"/>
    </row>
    <row r="460" spans="9:19" x14ac:dyDescent="0.35">
      <c r="I460" s="11"/>
      <c r="J460" s="11"/>
      <c r="K460" s="11"/>
      <c r="L460" s="11"/>
      <c r="M460" s="11"/>
      <c r="N460" s="11"/>
      <c r="O460" s="11"/>
      <c r="P460" s="11"/>
      <c r="Q460" s="11"/>
      <c r="R460" s="11"/>
      <c r="S460" s="11"/>
    </row>
    <row r="461" spans="9:19" x14ac:dyDescent="0.35">
      <c r="I461" s="11"/>
      <c r="J461" s="11"/>
      <c r="K461" s="11"/>
      <c r="L461" s="11"/>
      <c r="M461" s="11"/>
      <c r="N461" s="11"/>
      <c r="O461" s="11"/>
      <c r="P461" s="11"/>
      <c r="Q461" s="11"/>
      <c r="R461" s="11"/>
      <c r="S461" s="11"/>
    </row>
    <row r="462" spans="9:19" x14ac:dyDescent="0.35">
      <c r="I462" s="11"/>
      <c r="J462" s="11"/>
      <c r="K462" s="11"/>
      <c r="L462" s="11"/>
      <c r="M462" s="11"/>
      <c r="N462" s="11"/>
      <c r="O462" s="11"/>
      <c r="P462" s="11"/>
      <c r="Q462" s="11"/>
      <c r="R462" s="11"/>
      <c r="S462" s="11"/>
    </row>
    <row r="463" spans="9:19" x14ac:dyDescent="0.35">
      <c r="I463" s="11"/>
      <c r="J463" s="11"/>
      <c r="K463" s="11"/>
      <c r="L463" s="11"/>
      <c r="M463" s="11"/>
      <c r="N463" s="11"/>
      <c r="O463" s="11"/>
      <c r="P463" s="11"/>
      <c r="Q463" s="11"/>
      <c r="R463" s="11"/>
      <c r="S463" s="11"/>
    </row>
    <row r="464" spans="9:19" x14ac:dyDescent="0.35">
      <c r="I464" s="11"/>
      <c r="J464" s="11"/>
      <c r="K464" s="11"/>
      <c r="L464" s="11"/>
      <c r="M464" s="11"/>
      <c r="N464" s="11"/>
      <c r="O464" s="11"/>
      <c r="P464" s="11"/>
      <c r="Q464" s="11"/>
      <c r="R464" s="11"/>
      <c r="S464" s="11"/>
    </row>
    <row r="465" spans="9:19" x14ac:dyDescent="0.35">
      <c r="I465" s="11"/>
      <c r="J465" s="11"/>
      <c r="K465" s="11"/>
      <c r="L465" s="11"/>
      <c r="M465" s="11"/>
      <c r="N465" s="11"/>
      <c r="O465" s="11"/>
      <c r="P465" s="11"/>
      <c r="Q465" s="11"/>
      <c r="R465" s="11"/>
      <c r="S465" s="11"/>
    </row>
    <row r="466" spans="9:19" x14ac:dyDescent="0.35">
      <c r="I466" s="11"/>
      <c r="J466" s="11"/>
      <c r="K466" s="11"/>
      <c r="L466" s="11"/>
      <c r="M466" s="11"/>
      <c r="N466" s="11"/>
      <c r="O466" s="11"/>
      <c r="P466" s="11"/>
      <c r="Q466" s="11"/>
      <c r="R466" s="11"/>
      <c r="S466" s="11"/>
    </row>
    <row r="467" spans="9:19" x14ac:dyDescent="0.35">
      <c r="I467" s="11"/>
      <c r="J467" s="11"/>
      <c r="K467" s="11"/>
      <c r="L467" s="11"/>
      <c r="M467" s="11"/>
      <c r="N467" s="11"/>
      <c r="O467" s="11"/>
      <c r="P467" s="11"/>
      <c r="Q467" s="11"/>
      <c r="R467" s="11"/>
      <c r="S467" s="11"/>
    </row>
    <row r="468" spans="9:19" x14ac:dyDescent="0.35">
      <c r="I468" s="11"/>
      <c r="J468" s="11"/>
      <c r="K468" s="11"/>
      <c r="L468" s="11"/>
      <c r="M468" s="11"/>
      <c r="N468" s="11"/>
      <c r="O468" s="11"/>
      <c r="P468" s="11"/>
      <c r="Q468" s="11"/>
      <c r="R468" s="11"/>
      <c r="S468" s="11"/>
    </row>
    <row r="469" spans="9:19" x14ac:dyDescent="0.35">
      <c r="I469" s="11"/>
      <c r="J469" s="11"/>
      <c r="K469" s="11"/>
      <c r="L469" s="11"/>
      <c r="M469" s="11"/>
      <c r="N469" s="11"/>
      <c r="O469" s="11"/>
      <c r="P469" s="11"/>
      <c r="Q469" s="11"/>
      <c r="R469" s="11"/>
      <c r="S469" s="11"/>
    </row>
    <row r="470" spans="9:19" x14ac:dyDescent="0.35">
      <c r="I470" s="11"/>
      <c r="J470" s="11"/>
      <c r="K470" s="11"/>
      <c r="L470" s="11"/>
      <c r="M470" s="11"/>
      <c r="N470" s="11"/>
      <c r="O470" s="11"/>
      <c r="P470" s="11"/>
      <c r="Q470" s="11"/>
      <c r="R470" s="11"/>
      <c r="S470" s="11"/>
    </row>
    <row r="471" spans="9:19" x14ac:dyDescent="0.35">
      <c r="I471" s="11"/>
      <c r="J471" s="11"/>
      <c r="K471" s="11"/>
      <c r="L471" s="11"/>
      <c r="M471" s="11"/>
      <c r="N471" s="11"/>
      <c r="O471" s="11"/>
      <c r="P471" s="11"/>
      <c r="Q471" s="11"/>
      <c r="R471" s="11"/>
      <c r="S471" s="11"/>
    </row>
    <row r="472" spans="9:19" x14ac:dyDescent="0.35">
      <c r="I472" s="11"/>
      <c r="J472" s="11"/>
      <c r="K472" s="11"/>
      <c r="L472" s="11"/>
      <c r="M472" s="11"/>
      <c r="N472" s="11"/>
      <c r="O472" s="11"/>
      <c r="P472" s="11"/>
      <c r="Q472" s="11"/>
      <c r="R472" s="11"/>
      <c r="S472" s="11"/>
    </row>
    <row r="473" spans="9:19" x14ac:dyDescent="0.35">
      <c r="I473" s="11"/>
      <c r="J473" s="11"/>
      <c r="K473" s="11"/>
      <c r="L473" s="11"/>
      <c r="M473" s="11"/>
      <c r="N473" s="11"/>
      <c r="O473" s="11"/>
      <c r="P473" s="11"/>
      <c r="Q473" s="11"/>
      <c r="R473" s="11"/>
      <c r="S473" s="11"/>
    </row>
    <row r="474" spans="9:19" x14ac:dyDescent="0.35">
      <c r="I474" s="11"/>
      <c r="J474" s="11"/>
      <c r="K474" s="11"/>
      <c r="L474" s="11"/>
      <c r="M474" s="11"/>
      <c r="N474" s="11"/>
      <c r="O474" s="11"/>
      <c r="P474" s="11"/>
      <c r="Q474" s="11"/>
      <c r="R474" s="11"/>
      <c r="S474" s="11"/>
    </row>
    <row r="475" spans="9:19" x14ac:dyDescent="0.35">
      <c r="I475" s="11"/>
      <c r="J475" s="11"/>
      <c r="K475" s="11"/>
      <c r="L475" s="11"/>
      <c r="M475" s="11"/>
      <c r="N475" s="11"/>
      <c r="O475" s="11"/>
      <c r="P475" s="11"/>
      <c r="Q475" s="11"/>
      <c r="R475" s="11"/>
      <c r="S475" s="11"/>
    </row>
    <row r="476" spans="9:19" x14ac:dyDescent="0.35">
      <c r="I476" s="11"/>
      <c r="J476" s="11"/>
      <c r="K476" s="11"/>
      <c r="L476" s="11"/>
      <c r="M476" s="11"/>
      <c r="N476" s="11"/>
      <c r="O476" s="11"/>
      <c r="P476" s="11"/>
      <c r="Q476" s="11"/>
      <c r="R476" s="11"/>
      <c r="S476" s="11"/>
    </row>
    <row r="477" spans="9:19" x14ac:dyDescent="0.35">
      <c r="I477" s="11"/>
      <c r="J477" s="11"/>
      <c r="K477" s="11"/>
      <c r="L477" s="11"/>
      <c r="M477" s="11"/>
      <c r="N477" s="11"/>
      <c r="O477" s="11"/>
      <c r="P477" s="11"/>
      <c r="Q477" s="11"/>
      <c r="R477" s="11"/>
      <c r="S477" s="11"/>
    </row>
    <row r="478" spans="9:19" x14ac:dyDescent="0.35">
      <c r="I478" s="11"/>
      <c r="J478" s="11"/>
      <c r="K478" s="11"/>
      <c r="L478" s="11"/>
      <c r="M478" s="11"/>
      <c r="N478" s="11"/>
      <c r="O478" s="11"/>
      <c r="P478" s="11"/>
      <c r="Q478" s="11"/>
      <c r="R478" s="11"/>
      <c r="S478" s="11"/>
    </row>
    <row r="479" spans="9:19" x14ac:dyDescent="0.35">
      <c r="I479" s="11"/>
      <c r="J479" s="11"/>
      <c r="K479" s="11"/>
      <c r="L479" s="11"/>
      <c r="M479" s="11"/>
      <c r="N479" s="11"/>
      <c r="O479" s="11"/>
      <c r="P479" s="11"/>
      <c r="Q479" s="11"/>
      <c r="R479" s="11"/>
      <c r="S479" s="11"/>
    </row>
    <row r="480" spans="9:19" x14ac:dyDescent="0.35">
      <c r="I480" s="11"/>
      <c r="J480" s="11"/>
      <c r="K480" s="11"/>
      <c r="L480" s="11"/>
      <c r="M480" s="11"/>
      <c r="N480" s="11"/>
      <c r="O480" s="11"/>
      <c r="P480" s="11"/>
      <c r="Q480" s="11"/>
      <c r="R480" s="11"/>
      <c r="S480" s="11"/>
    </row>
    <row r="481" spans="9:19" x14ac:dyDescent="0.35">
      <c r="I481" s="11"/>
      <c r="J481" s="11"/>
      <c r="K481" s="11"/>
      <c r="L481" s="11"/>
      <c r="M481" s="11"/>
      <c r="N481" s="11"/>
      <c r="O481" s="11"/>
      <c r="P481" s="11"/>
      <c r="Q481" s="11"/>
      <c r="R481" s="11"/>
      <c r="S481" s="11"/>
    </row>
    <row r="482" spans="9:19" x14ac:dyDescent="0.35">
      <c r="I482" s="11"/>
      <c r="J482" s="11"/>
      <c r="K482" s="11"/>
      <c r="L482" s="11"/>
      <c r="M482" s="11"/>
      <c r="N482" s="11"/>
      <c r="O482" s="11"/>
      <c r="P482" s="11"/>
      <c r="Q482" s="11"/>
      <c r="R482" s="11"/>
      <c r="S482" s="11"/>
    </row>
    <row r="483" spans="9:19" x14ac:dyDescent="0.35">
      <c r="I483" s="11"/>
      <c r="J483" s="11"/>
      <c r="K483" s="11"/>
      <c r="L483" s="11"/>
      <c r="M483" s="11"/>
      <c r="N483" s="11"/>
      <c r="O483" s="11"/>
      <c r="P483" s="11"/>
      <c r="Q483" s="11"/>
      <c r="R483" s="11"/>
      <c r="S483" s="11"/>
    </row>
    <row r="484" spans="9:19" x14ac:dyDescent="0.35">
      <c r="I484" s="11"/>
      <c r="J484" s="11"/>
      <c r="K484" s="11"/>
      <c r="L484" s="11"/>
      <c r="M484" s="11"/>
      <c r="N484" s="11"/>
      <c r="O484" s="11"/>
      <c r="P484" s="11"/>
      <c r="Q484" s="11"/>
      <c r="R484" s="11"/>
      <c r="S484" s="11"/>
    </row>
    <row r="485" spans="9:19" x14ac:dyDescent="0.35">
      <c r="I485" s="11"/>
      <c r="J485" s="11"/>
      <c r="K485" s="11"/>
      <c r="L485" s="11"/>
      <c r="M485" s="11"/>
      <c r="N485" s="11"/>
      <c r="O485" s="11"/>
      <c r="P485" s="11"/>
      <c r="Q485" s="11"/>
      <c r="R485" s="11"/>
      <c r="S485" s="11"/>
    </row>
    <row r="486" spans="9:19" x14ac:dyDescent="0.35">
      <c r="I486" s="11"/>
      <c r="J486" s="11"/>
      <c r="K486" s="11"/>
      <c r="L486" s="11"/>
      <c r="M486" s="11"/>
      <c r="N486" s="11"/>
      <c r="O486" s="11"/>
      <c r="P486" s="11"/>
      <c r="Q486" s="11"/>
      <c r="R486" s="11"/>
      <c r="S486" s="11"/>
    </row>
    <row r="487" spans="9:19" x14ac:dyDescent="0.35">
      <c r="I487" s="11"/>
      <c r="J487" s="11"/>
      <c r="K487" s="11"/>
      <c r="L487" s="11"/>
      <c r="M487" s="11"/>
      <c r="N487" s="11"/>
      <c r="O487" s="11"/>
      <c r="P487" s="11"/>
      <c r="Q487" s="11"/>
      <c r="R487" s="11"/>
      <c r="S487" s="11"/>
    </row>
    <row r="488" spans="9:19" x14ac:dyDescent="0.35">
      <c r="I488" s="11"/>
      <c r="J488" s="11"/>
      <c r="K488" s="11"/>
      <c r="L488" s="11"/>
      <c r="M488" s="11"/>
      <c r="N488" s="11"/>
      <c r="O488" s="11"/>
      <c r="P488" s="11"/>
      <c r="Q488" s="11"/>
      <c r="R488" s="11"/>
      <c r="S488" s="11"/>
    </row>
    <row r="489" spans="9:19" x14ac:dyDescent="0.35">
      <c r="I489" s="11"/>
      <c r="J489" s="11"/>
      <c r="K489" s="11"/>
      <c r="L489" s="11"/>
      <c r="M489" s="11"/>
      <c r="N489" s="11"/>
      <c r="O489" s="11"/>
      <c r="P489" s="11"/>
      <c r="Q489" s="11"/>
      <c r="R489" s="11"/>
      <c r="S489" s="11"/>
    </row>
    <row r="490" spans="9:19" x14ac:dyDescent="0.35">
      <c r="I490" s="11"/>
      <c r="J490" s="11"/>
      <c r="K490" s="11"/>
      <c r="L490" s="11"/>
      <c r="M490" s="11"/>
      <c r="N490" s="11"/>
      <c r="O490" s="11"/>
      <c r="P490" s="11"/>
      <c r="Q490" s="11"/>
      <c r="R490" s="11"/>
      <c r="S490" s="11"/>
    </row>
    <row r="491" spans="9:19" x14ac:dyDescent="0.35">
      <c r="I491" s="11"/>
      <c r="J491" s="11"/>
      <c r="K491" s="11"/>
      <c r="L491" s="11"/>
      <c r="M491" s="11"/>
      <c r="N491" s="11"/>
      <c r="O491" s="11"/>
      <c r="P491" s="11"/>
      <c r="Q491" s="11"/>
      <c r="R491" s="11"/>
      <c r="S491" s="11"/>
    </row>
    <row r="492" spans="9:19" x14ac:dyDescent="0.35">
      <c r="I492" s="11"/>
      <c r="J492" s="11"/>
      <c r="K492" s="11"/>
      <c r="L492" s="11"/>
      <c r="M492" s="11"/>
      <c r="N492" s="11"/>
      <c r="O492" s="11"/>
      <c r="P492" s="11"/>
      <c r="Q492" s="11"/>
      <c r="R492" s="11"/>
      <c r="S492" s="11"/>
    </row>
    <row r="493" spans="9:19" x14ac:dyDescent="0.35">
      <c r="I493" s="11"/>
      <c r="J493" s="11"/>
      <c r="K493" s="11"/>
      <c r="L493" s="11"/>
      <c r="M493" s="11"/>
      <c r="N493" s="11"/>
      <c r="O493" s="11"/>
      <c r="P493" s="11"/>
      <c r="Q493" s="11"/>
      <c r="R493" s="11"/>
      <c r="S493" s="11"/>
    </row>
    <row r="494" spans="9:19" x14ac:dyDescent="0.35">
      <c r="I494" s="11"/>
      <c r="J494" s="11"/>
      <c r="K494" s="11"/>
      <c r="L494" s="11"/>
      <c r="M494" s="11"/>
      <c r="N494" s="11"/>
      <c r="O494" s="11"/>
      <c r="P494" s="11"/>
      <c r="Q494" s="11"/>
      <c r="R494" s="11"/>
      <c r="S494" s="11"/>
    </row>
    <row r="495" spans="9:19" x14ac:dyDescent="0.35">
      <c r="I495" s="11"/>
      <c r="J495" s="11"/>
      <c r="K495" s="11"/>
      <c r="L495" s="11"/>
      <c r="M495" s="11"/>
      <c r="N495" s="11"/>
      <c r="O495" s="11"/>
      <c r="P495" s="11"/>
      <c r="Q495" s="11"/>
      <c r="R495" s="11"/>
      <c r="S495" s="11"/>
    </row>
    <row r="496" spans="9:19" x14ac:dyDescent="0.35">
      <c r="I496" s="11"/>
      <c r="J496" s="11"/>
      <c r="K496" s="11"/>
      <c r="L496" s="11"/>
      <c r="M496" s="11"/>
      <c r="N496" s="11"/>
      <c r="O496" s="11"/>
      <c r="P496" s="11"/>
      <c r="Q496" s="11"/>
      <c r="R496" s="11"/>
      <c r="S496" s="11"/>
    </row>
    <row r="497" spans="9:19" x14ac:dyDescent="0.35">
      <c r="I497" s="11"/>
      <c r="J497" s="11"/>
      <c r="K497" s="11"/>
      <c r="L497" s="11"/>
      <c r="M497" s="11"/>
      <c r="N497" s="11"/>
      <c r="O497" s="11"/>
      <c r="P497" s="11"/>
      <c r="Q497" s="11"/>
      <c r="R497" s="11"/>
      <c r="S497" s="11"/>
    </row>
    <row r="498" spans="9:19" x14ac:dyDescent="0.35">
      <c r="I498" s="11"/>
      <c r="J498" s="11"/>
      <c r="K498" s="11"/>
      <c r="L498" s="11"/>
      <c r="M498" s="11"/>
      <c r="N498" s="11"/>
      <c r="O498" s="11"/>
      <c r="P498" s="11"/>
      <c r="Q498" s="11"/>
      <c r="R498" s="11"/>
      <c r="S498" s="11"/>
    </row>
    <row r="499" spans="9:19" x14ac:dyDescent="0.35">
      <c r="I499" s="11"/>
      <c r="J499" s="11"/>
      <c r="K499" s="11"/>
      <c r="L499" s="11"/>
      <c r="M499" s="11"/>
      <c r="N499" s="11"/>
      <c r="O499" s="11"/>
      <c r="P499" s="11"/>
      <c r="Q499" s="11"/>
      <c r="R499" s="11"/>
      <c r="S499" s="11"/>
    </row>
    <row r="500" spans="9:19" x14ac:dyDescent="0.35">
      <c r="I500" s="11"/>
      <c r="J500" s="11"/>
      <c r="K500" s="11"/>
      <c r="L500" s="11"/>
      <c r="M500" s="11"/>
      <c r="N500" s="11"/>
      <c r="O500" s="11"/>
      <c r="P500" s="11"/>
      <c r="Q500" s="11"/>
      <c r="R500" s="11"/>
      <c r="S500" s="11"/>
    </row>
    <row r="501" spans="9:19" x14ac:dyDescent="0.35">
      <c r="I501" s="11"/>
      <c r="J501" s="11"/>
      <c r="K501" s="11"/>
      <c r="L501" s="11"/>
      <c r="M501" s="11"/>
      <c r="N501" s="11"/>
      <c r="O501" s="11"/>
      <c r="P501" s="11"/>
      <c r="Q501" s="11"/>
      <c r="R501" s="11"/>
      <c r="S501" s="11"/>
    </row>
    <row r="502" spans="9:19" x14ac:dyDescent="0.35">
      <c r="I502" s="11"/>
      <c r="J502" s="11"/>
      <c r="K502" s="11"/>
      <c r="L502" s="11"/>
      <c r="M502" s="11"/>
      <c r="N502" s="11"/>
      <c r="O502" s="11"/>
      <c r="P502" s="11"/>
      <c r="Q502" s="11"/>
      <c r="R502" s="11"/>
      <c r="S502" s="11"/>
    </row>
    <row r="503" spans="9:19" x14ac:dyDescent="0.35">
      <c r="I503" s="11"/>
      <c r="J503" s="11"/>
      <c r="K503" s="11"/>
      <c r="L503" s="11"/>
      <c r="M503" s="11"/>
      <c r="N503" s="11"/>
      <c r="O503" s="11"/>
      <c r="P503" s="11"/>
      <c r="Q503" s="11"/>
      <c r="R503" s="11"/>
      <c r="S503" s="11"/>
    </row>
    <row r="504" spans="9:19" x14ac:dyDescent="0.35">
      <c r="I504" s="11"/>
      <c r="J504" s="11"/>
      <c r="K504" s="11"/>
      <c r="L504" s="11"/>
      <c r="M504" s="11"/>
      <c r="N504" s="11"/>
      <c r="O504" s="11"/>
      <c r="P504" s="11"/>
      <c r="Q504" s="11"/>
      <c r="R504" s="11"/>
      <c r="S504" s="11"/>
    </row>
    <row r="505" spans="9:19" x14ac:dyDescent="0.35">
      <c r="I505" s="11"/>
      <c r="J505" s="11"/>
      <c r="K505" s="11"/>
      <c r="L505" s="11"/>
      <c r="M505" s="11"/>
      <c r="N505" s="11"/>
      <c r="O505" s="11"/>
      <c r="P505" s="11"/>
      <c r="Q505" s="11"/>
      <c r="R505" s="11"/>
      <c r="S505" s="11"/>
    </row>
    <row r="506" spans="9:19" x14ac:dyDescent="0.35">
      <c r="I506" s="11"/>
      <c r="J506" s="11"/>
      <c r="K506" s="11"/>
      <c r="L506" s="11"/>
      <c r="M506" s="11"/>
      <c r="N506" s="11"/>
      <c r="O506" s="11"/>
      <c r="P506" s="11"/>
      <c r="Q506" s="11"/>
      <c r="R506" s="11"/>
      <c r="S506" s="11"/>
    </row>
    <row r="507" spans="9:19" x14ac:dyDescent="0.35">
      <c r="I507" s="11"/>
      <c r="J507" s="11"/>
      <c r="K507" s="11"/>
      <c r="L507" s="11"/>
      <c r="M507" s="11"/>
      <c r="N507" s="11"/>
      <c r="O507" s="11"/>
      <c r="P507" s="11"/>
      <c r="Q507" s="11"/>
      <c r="R507" s="11"/>
      <c r="S507" s="11"/>
    </row>
    <row r="508" spans="9:19" x14ac:dyDescent="0.35">
      <c r="I508" s="11"/>
      <c r="J508" s="11"/>
      <c r="K508" s="11"/>
      <c r="L508" s="11"/>
      <c r="M508" s="11"/>
      <c r="N508" s="11"/>
      <c r="O508" s="11"/>
      <c r="P508" s="11"/>
      <c r="Q508" s="11"/>
      <c r="R508" s="11"/>
      <c r="S508" s="11"/>
    </row>
    <row r="509" spans="9:19" x14ac:dyDescent="0.35">
      <c r="I509" s="11"/>
      <c r="J509" s="11"/>
      <c r="K509" s="11"/>
      <c r="L509" s="11"/>
      <c r="M509" s="11"/>
      <c r="N509" s="11"/>
      <c r="O509" s="11"/>
      <c r="P509" s="11"/>
      <c r="Q509" s="11"/>
      <c r="R509" s="11"/>
      <c r="S509" s="11"/>
    </row>
    <row r="510" spans="9:19" x14ac:dyDescent="0.35">
      <c r="I510" s="11"/>
      <c r="J510" s="11"/>
      <c r="K510" s="11"/>
      <c r="L510" s="11"/>
      <c r="M510" s="11"/>
      <c r="N510" s="11"/>
      <c r="O510" s="11"/>
      <c r="P510" s="11"/>
      <c r="Q510" s="11"/>
      <c r="R510" s="11"/>
      <c r="S510" s="11"/>
    </row>
    <row r="511" spans="9:19" x14ac:dyDescent="0.35">
      <c r="I511" s="11"/>
      <c r="J511" s="11"/>
      <c r="K511" s="11"/>
      <c r="L511" s="11"/>
      <c r="M511" s="11"/>
      <c r="N511" s="11"/>
      <c r="O511" s="11"/>
      <c r="P511" s="11"/>
      <c r="Q511" s="11"/>
      <c r="R511" s="11"/>
      <c r="S511" s="11"/>
    </row>
    <row r="512" spans="9:19" x14ac:dyDescent="0.35">
      <c r="I512" s="11"/>
      <c r="J512" s="11"/>
      <c r="K512" s="11"/>
      <c r="L512" s="11"/>
      <c r="M512" s="11"/>
      <c r="N512" s="11"/>
      <c r="O512" s="11"/>
      <c r="P512" s="11"/>
      <c r="Q512" s="11"/>
      <c r="R512" s="11"/>
      <c r="S512" s="11"/>
    </row>
    <row r="513" spans="9:19" x14ac:dyDescent="0.35">
      <c r="I513" s="11"/>
      <c r="J513" s="11"/>
      <c r="K513" s="11"/>
      <c r="L513" s="11"/>
      <c r="M513" s="11"/>
      <c r="N513" s="11"/>
      <c r="O513" s="11"/>
      <c r="P513" s="11"/>
      <c r="Q513" s="11"/>
      <c r="R513" s="11"/>
      <c r="S513" s="11"/>
    </row>
    <row r="514" spans="9:19" x14ac:dyDescent="0.35">
      <c r="I514" s="11"/>
      <c r="J514" s="11"/>
      <c r="K514" s="11"/>
      <c r="L514" s="11"/>
      <c r="M514" s="11"/>
      <c r="N514" s="11"/>
      <c r="O514" s="11"/>
      <c r="P514" s="11"/>
      <c r="Q514" s="11"/>
      <c r="R514" s="11"/>
      <c r="S514" s="11"/>
    </row>
    <row r="515" spans="9:19" x14ac:dyDescent="0.35">
      <c r="I515" s="11"/>
      <c r="J515" s="11"/>
      <c r="K515" s="11"/>
      <c r="L515" s="11"/>
      <c r="M515" s="11"/>
      <c r="N515" s="11"/>
      <c r="O515" s="11"/>
      <c r="P515" s="11"/>
      <c r="Q515" s="11"/>
      <c r="R515" s="11"/>
      <c r="S515" s="11"/>
    </row>
    <row r="516" spans="9:19" x14ac:dyDescent="0.35">
      <c r="I516" s="11"/>
      <c r="J516" s="11"/>
      <c r="K516" s="11"/>
      <c r="L516" s="11"/>
      <c r="M516" s="11"/>
      <c r="N516" s="11"/>
      <c r="O516" s="11"/>
      <c r="P516" s="11"/>
      <c r="Q516" s="11"/>
      <c r="R516" s="11"/>
      <c r="S516" s="11"/>
    </row>
    <row r="517" spans="9:19" x14ac:dyDescent="0.35">
      <c r="I517" s="11"/>
      <c r="J517" s="11"/>
      <c r="K517" s="11"/>
      <c r="L517" s="11"/>
      <c r="M517" s="11"/>
      <c r="N517" s="11"/>
      <c r="O517" s="11"/>
      <c r="P517" s="11"/>
      <c r="Q517" s="11"/>
      <c r="R517" s="11"/>
      <c r="S517" s="11"/>
    </row>
    <row r="518" spans="9:19" x14ac:dyDescent="0.35">
      <c r="I518" s="11"/>
      <c r="J518" s="11"/>
      <c r="K518" s="11"/>
      <c r="L518" s="11"/>
      <c r="M518" s="11"/>
      <c r="N518" s="11"/>
      <c r="O518" s="11"/>
      <c r="P518" s="11"/>
      <c r="Q518" s="11"/>
      <c r="R518" s="11"/>
      <c r="S518" s="11"/>
    </row>
    <row r="519" spans="9:19" x14ac:dyDescent="0.35">
      <c r="I519" s="11"/>
      <c r="J519" s="11"/>
      <c r="K519" s="11"/>
      <c r="L519" s="11"/>
      <c r="M519" s="11"/>
      <c r="N519" s="11"/>
      <c r="O519" s="11"/>
      <c r="P519" s="11"/>
      <c r="Q519" s="11"/>
      <c r="R519" s="11"/>
      <c r="S519" s="11"/>
    </row>
    <row r="520" spans="9:19" x14ac:dyDescent="0.35">
      <c r="I520" s="11"/>
      <c r="J520" s="11"/>
      <c r="K520" s="11"/>
      <c r="L520" s="11"/>
      <c r="M520" s="11"/>
      <c r="N520" s="11"/>
      <c r="O520" s="11"/>
      <c r="P520" s="11"/>
      <c r="Q520" s="11"/>
      <c r="R520" s="11"/>
      <c r="S520" s="11"/>
    </row>
    <row r="521" spans="9:19" x14ac:dyDescent="0.35">
      <c r="I521" s="11"/>
      <c r="J521" s="11"/>
      <c r="K521" s="11"/>
      <c r="L521" s="11"/>
      <c r="M521" s="11"/>
      <c r="N521" s="11"/>
      <c r="O521" s="11"/>
      <c r="P521" s="11"/>
      <c r="Q521" s="11"/>
      <c r="R521" s="11"/>
      <c r="S521" s="11"/>
    </row>
    <row r="522" spans="9:19" x14ac:dyDescent="0.35">
      <c r="I522" s="11"/>
      <c r="J522" s="11"/>
      <c r="K522" s="11"/>
      <c r="L522" s="11"/>
      <c r="M522" s="11"/>
      <c r="N522" s="11"/>
      <c r="O522" s="11"/>
      <c r="P522" s="11"/>
      <c r="Q522" s="11"/>
      <c r="R522" s="11"/>
      <c r="S522" s="11"/>
    </row>
    <row r="523" spans="9:19" x14ac:dyDescent="0.35">
      <c r="I523" s="11"/>
      <c r="J523" s="11"/>
      <c r="K523" s="11"/>
      <c r="L523" s="11"/>
      <c r="M523" s="11"/>
      <c r="N523" s="11"/>
      <c r="O523" s="11"/>
      <c r="P523" s="11"/>
      <c r="Q523" s="11"/>
      <c r="R523" s="11"/>
      <c r="S523" s="11"/>
    </row>
    <row r="524" spans="9:19" x14ac:dyDescent="0.35">
      <c r="I524" s="11"/>
      <c r="J524" s="11"/>
      <c r="K524" s="11"/>
      <c r="L524" s="11"/>
      <c r="M524" s="11"/>
      <c r="N524" s="11"/>
      <c r="O524" s="11"/>
      <c r="P524" s="11"/>
      <c r="Q524" s="11"/>
      <c r="R524" s="11"/>
      <c r="S524" s="11"/>
    </row>
    <row r="525" spans="9:19" x14ac:dyDescent="0.35">
      <c r="I525" s="11"/>
      <c r="J525" s="11"/>
      <c r="K525" s="11"/>
      <c r="L525" s="11"/>
      <c r="M525" s="11"/>
      <c r="N525" s="11"/>
      <c r="O525" s="11"/>
      <c r="P525" s="11"/>
      <c r="Q525" s="11"/>
      <c r="R525" s="11"/>
      <c r="S525" s="11"/>
    </row>
    <row r="526" spans="9:19" x14ac:dyDescent="0.35">
      <c r="I526" s="11"/>
      <c r="J526" s="11"/>
      <c r="K526" s="11"/>
      <c r="L526" s="11"/>
      <c r="M526" s="11"/>
      <c r="N526" s="11"/>
      <c r="O526" s="11"/>
      <c r="P526" s="11"/>
      <c r="Q526" s="11"/>
      <c r="R526" s="11"/>
      <c r="S526" s="11"/>
    </row>
    <row r="527" spans="9:19" x14ac:dyDescent="0.35">
      <c r="I527" s="11"/>
      <c r="J527" s="11"/>
      <c r="K527" s="11"/>
      <c r="L527" s="11"/>
      <c r="M527" s="11"/>
      <c r="N527" s="11"/>
      <c r="O527" s="11"/>
      <c r="P527" s="11"/>
      <c r="Q527" s="11"/>
      <c r="R527" s="11"/>
      <c r="S527" s="11"/>
    </row>
    <row r="528" spans="9:19" x14ac:dyDescent="0.35">
      <c r="I528" s="11"/>
      <c r="J528" s="11"/>
      <c r="K528" s="11"/>
      <c r="L528" s="11"/>
      <c r="M528" s="11"/>
      <c r="N528" s="11"/>
      <c r="O528" s="11"/>
      <c r="P528" s="11"/>
      <c r="Q528" s="11"/>
      <c r="R528" s="11"/>
      <c r="S528" s="11"/>
    </row>
    <row r="529" spans="9:19" x14ac:dyDescent="0.35">
      <c r="I529" s="11"/>
      <c r="J529" s="11"/>
      <c r="K529" s="11"/>
      <c r="L529" s="11"/>
      <c r="M529" s="11"/>
      <c r="N529" s="11"/>
      <c r="O529" s="11"/>
      <c r="P529" s="11"/>
      <c r="Q529" s="11"/>
      <c r="R529" s="11"/>
      <c r="S529" s="11"/>
    </row>
    <row r="530" spans="9:19" x14ac:dyDescent="0.35">
      <c r="I530" s="11"/>
      <c r="J530" s="11"/>
      <c r="K530" s="11"/>
      <c r="L530" s="11"/>
      <c r="M530" s="11"/>
      <c r="N530" s="11"/>
      <c r="O530" s="11"/>
      <c r="P530" s="11"/>
      <c r="Q530" s="11"/>
      <c r="R530" s="11"/>
      <c r="S530" s="11"/>
    </row>
    <row r="531" spans="9:19" x14ac:dyDescent="0.35">
      <c r="I531" s="11"/>
      <c r="J531" s="11"/>
      <c r="K531" s="11"/>
      <c r="L531" s="11"/>
      <c r="M531" s="11"/>
      <c r="N531" s="11"/>
      <c r="O531" s="11"/>
      <c r="P531" s="11"/>
      <c r="Q531" s="11"/>
      <c r="R531" s="11"/>
      <c r="S531" s="11"/>
    </row>
    <row r="532" spans="9:19" x14ac:dyDescent="0.35">
      <c r="I532" s="11"/>
      <c r="J532" s="11"/>
      <c r="K532" s="11"/>
      <c r="L532" s="11"/>
      <c r="M532" s="11"/>
      <c r="N532" s="11"/>
      <c r="O532" s="11"/>
      <c r="P532" s="11"/>
      <c r="Q532" s="11"/>
      <c r="R532" s="11"/>
      <c r="S532" s="11"/>
    </row>
    <row r="533" spans="9:19" x14ac:dyDescent="0.35">
      <c r="I533" s="11"/>
      <c r="J533" s="11"/>
      <c r="K533" s="11"/>
      <c r="L533" s="11"/>
      <c r="M533" s="11"/>
      <c r="N533" s="11"/>
      <c r="O533" s="11"/>
      <c r="P533" s="11"/>
      <c r="Q533" s="11"/>
      <c r="R533" s="11"/>
      <c r="S533" s="11"/>
    </row>
    <row r="534" spans="9:19" x14ac:dyDescent="0.35">
      <c r="I534" s="11"/>
      <c r="J534" s="11"/>
      <c r="K534" s="11"/>
      <c r="L534" s="11"/>
      <c r="M534" s="11"/>
      <c r="N534" s="11"/>
      <c r="O534" s="11"/>
      <c r="P534" s="11"/>
      <c r="Q534" s="11"/>
      <c r="R534" s="11"/>
      <c r="S534" s="11"/>
    </row>
    <row r="535" spans="9:19" x14ac:dyDescent="0.35">
      <c r="I535" s="11"/>
      <c r="J535" s="11"/>
      <c r="K535" s="11"/>
      <c r="L535" s="11"/>
      <c r="M535" s="11"/>
      <c r="N535" s="11"/>
      <c r="O535" s="11"/>
      <c r="P535" s="11"/>
      <c r="Q535" s="11"/>
      <c r="R535" s="11"/>
      <c r="S535" s="11"/>
    </row>
    <row r="536" spans="9:19" x14ac:dyDescent="0.35">
      <c r="I536" s="11"/>
      <c r="J536" s="11"/>
      <c r="K536" s="11"/>
      <c r="L536" s="11"/>
      <c r="M536" s="11"/>
      <c r="N536" s="11"/>
      <c r="O536" s="11"/>
      <c r="P536" s="11"/>
      <c r="Q536" s="11"/>
      <c r="R536" s="11"/>
      <c r="S536" s="11"/>
    </row>
    <row r="537" spans="9:19" x14ac:dyDescent="0.35">
      <c r="I537" s="11"/>
      <c r="J537" s="11"/>
      <c r="K537" s="11"/>
      <c r="L537" s="11"/>
      <c r="M537" s="11"/>
      <c r="N537" s="11"/>
      <c r="O537" s="11"/>
      <c r="P537" s="11"/>
      <c r="Q537" s="11"/>
      <c r="R537" s="11"/>
      <c r="S537" s="11"/>
    </row>
    <row r="538" spans="9:19" x14ac:dyDescent="0.35">
      <c r="I538" s="11"/>
      <c r="J538" s="11"/>
      <c r="K538" s="11"/>
      <c r="L538" s="11"/>
      <c r="M538" s="11"/>
      <c r="N538" s="11"/>
      <c r="O538" s="11"/>
      <c r="P538" s="11"/>
      <c r="Q538" s="11"/>
      <c r="R538" s="11"/>
      <c r="S538" s="11"/>
    </row>
    <row r="539" spans="9:19" x14ac:dyDescent="0.35">
      <c r="I539" s="11"/>
      <c r="J539" s="11"/>
      <c r="K539" s="11"/>
      <c r="L539" s="11"/>
      <c r="M539" s="11"/>
      <c r="N539" s="11"/>
      <c r="O539" s="11"/>
      <c r="P539" s="11"/>
      <c r="Q539" s="11"/>
      <c r="R539" s="11"/>
      <c r="S539" s="11"/>
    </row>
    <row r="540" spans="9:19" x14ac:dyDescent="0.35">
      <c r="I540" s="11"/>
      <c r="J540" s="11"/>
      <c r="K540" s="11"/>
      <c r="L540" s="11"/>
      <c r="M540" s="11"/>
      <c r="N540" s="11"/>
      <c r="O540" s="11"/>
      <c r="P540" s="11"/>
      <c r="Q540" s="11"/>
      <c r="R540" s="11"/>
      <c r="S540" s="11"/>
    </row>
    <row r="541" spans="9:19" x14ac:dyDescent="0.35">
      <c r="I541" s="11"/>
      <c r="J541" s="11"/>
      <c r="K541" s="11"/>
      <c r="L541" s="11"/>
      <c r="M541" s="11"/>
      <c r="N541" s="11"/>
      <c r="O541" s="11"/>
      <c r="P541" s="11"/>
      <c r="Q541" s="11"/>
      <c r="R541" s="11"/>
      <c r="S541" s="11"/>
    </row>
    <row r="542" spans="9:19" x14ac:dyDescent="0.35">
      <c r="I542" s="11"/>
      <c r="J542" s="11"/>
      <c r="K542" s="11"/>
      <c r="L542" s="11"/>
      <c r="M542" s="11"/>
      <c r="N542" s="11"/>
      <c r="O542" s="11"/>
      <c r="P542" s="11"/>
      <c r="Q542" s="11"/>
      <c r="R542" s="11"/>
      <c r="S542" s="11"/>
    </row>
    <row r="543" spans="9:19" x14ac:dyDescent="0.35">
      <c r="I543" s="11"/>
      <c r="J543" s="11"/>
      <c r="K543" s="11"/>
      <c r="L543" s="11"/>
      <c r="M543" s="11"/>
      <c r="N543" s="11"/>
      <c r="O543" s="11"/>
      <c r="P543" s="11"/>
      <c r="Q543" s="11"/>
      <c r="R543" s="11"/>
      <c r="S543" s="11"/>
    </row>
    <row r="544" spans="9:19" x14ac:dyDescent="0.35">
      <c r="I544" s="11"/>
      <c r="J544" s="11"/>
      <c r="K544" s="11"/>
      <c r="L544" s="11"/>
      <c r="M544" s="11"/>
      <c r="N544" s="11"/>
      <c r="O544" s="11"/>
      <c r="P544" s="11"/>
      <c r="Q544" s="11"/>
      <c r="R544" s="11"/>
      <c r="S544" s="11"/>
    </row>
    <row r="545" spans="9:19" x14ac:dyDescent="0.35">
      <c r="I545" s="11"/>
      <c r="J545" s="11"/>
      <c r="K545" s="11"/>
      <c r="L545" s="11"/>
      <c r="M545" s="11"/>
      <c r="N545" s="11"/>
      <c r="O545" s="11"/>
      <c r="P545" s="11"/>
      <c r="Q545" s="11"/>
      <c r="R545" s="11"/>
      <c r="S545" s="11"/>
    </row>
    <row r="546" spans="9:19" x14ac:dyDescent="0.35">
      <c r="I546" s="11"/>
      <c r="J546" s="11"/>
      <c r="K546" s="11"/>
      <c r="L546" s="11"/>
      <c r="M546" s="11"/>
      <c r="N546" s="11"/>
      <c r="O546" s="11"/>
      <c r="P546" s="11"/>
      <c r="Q546" s="11"/>
      <c r="R546" s="11"/>
      <c r="S546" s="11"/>
    </row>
    <row r="547" spans="9:19" x14ac:dyDescent="0.35">
      <c r="I547" s="11"/>
      <c r="J547" s="11"/>
      <c r="K547" s="11"/>
      <c r="L547" s="11"/>
      <c r="M547" s="11"/>
      <c r="N547" s="11"/>
      <c r="O547" s="11"/>
      <c r="P547" s="11"/>
      <c r="Q547" s="11"/>
      <c r="R547" s="11"/>
      <c r="S547" s="11"/>
    </row>
    <row r="548" spans="9:19" x14ac:dyDescent="0.35">
      <c r="I548" s="11"/>
      <c r="J548" s="11"/>
      <c r="K548" s="11"/>
      <c r="L548" s="11"/>
      <c r="M548" s="11"/>
      <c r="N548" s="11"/>
      <c r="O548" s="11"/>
      <c r="P548" s="11"/>
      <c r="Q548" s="11"/>
      <c r="R548" s="11"/>
      <c r="S548" s="11"/>
    </row>
    <row r="549" spans="9:19" x14ac:dyDescent="0.35">
      <c r="I549" s="11"/>
      <c r="J549" s="11"/>
      <c r="K549" s="11"/>
      <c r="L549" s="11"/>
      <c r="M549" s="11"/>
      <c r="N549" s="11"/>
      <c r="O549" s="11"/>
      <c r="P549" s="11"/>
      <c r="Q549" s="11"/>
      <c r="R549" s="11"/>
      <c r="S549" s="11"/>
    </row>
    <row r="550" spans="9:19" x14ac:dyDescent="0.35">
      <c r="I550" s="11"/>
      <c r="J550" s="11"/>
      <c r="K550" s="11"/>
      <c r="L550" s="11"/>
      <c r="M550" s="11"/>
      <c r="N550" s="11"/>
      <c r="O550" s="11"/>
      <c r="P550" s="11"/>
      <c r="Q550" s="11"/>
      <c r="R550" s="11"/>
      <c r="S550" s="11"/>
    </row>
    <row r="551" spans="9:19" x14ac:dyDescent="0.35">
      <c r="I551" s="11"/>
      <c r="J551" s="11"/>
      <c r="K551" s="11"/>
      <c r="L551" s="11"/>
      <c r="M551" s="11"/>
      <c r="N551" s="11"/>
      <c r="O551" s="11"/>
      <c r="P551" s="11"/>
      <c r="Q551" s="11"/>
      <c r="R551" s="11"/>
      <c r="S551" s="11"/>
    </row>
    <row r="552" spans="9:19" x14ac:dyDescent="0.35">
      <c r="I552" s="11"/>
      <c r="J552" s="11"/>
      <c r="K552" s="11"/>
      <c r="L552" s="11"/>
      <c r="M552" s="11"/>
      <c r="N552" s="11"/>
      <c r="O552" s="11"/>
      <c r="P552" s="11"/>
      <c r="Q552" s="11"/>
      <c r="R552" s="11"/>
      <c r="S552" s="11"/>
    </row>
    <row r="553" spans="9:19" x14ac:dyDescent="0.35">
      <c r="I553" s="11"/>
      <c r="J553" s="11"/>
      <c r="K553" s="11"/>
      <c r="L553" s="11"/>
      <c r="M553" s="11"/>
      <c r="N553" s="11"/>
      <c r="O553" s="11"/>
      <c r="P553" s="11"/>
      <c r="Q553" s="11"/>
      <c r="R553" s="11"/>
      <c r="S553" s="11"/>
    </row>
    <row r="554" spans="9:19" x14ac:dyDescent="0.35">
      <c r="I554" s="11"/>
      <c r="J554" s="11"/>
      <c r="K554" s="11"/>
      <c r="L554" s="11"/>
      <c r="M554" s="11"/>
      <c r="N554" s="11"/>
      <c r="O554" s="11"/>
      <c r="P554" s="11"/>
      <c r="Q554" s="11"/>
      <c r="R554" s="11"/>
      <c r="S554" s="11"/>
    </row>
    <row r="555" spans="9:19" x14ac:dyDescent="0.35">
      <c r="I555" s="11"/>
      <c r="J555" s="11"/>
      <c r="K555" s="11"/>
      <c r="L555" s="11"/>
      <c r="M555" s="11"/>
      <c r="N555" s="11"/>
      <c r="O555" s="11"/>
      <c r="P555" s="11"/>
      <c r="Q555" s="11"/>
      <c r="R555" s="11"/>
      <c r="S555" s="11"/>
    </row>
    <row r="556" spans="9:19" x14ac:dyDescent="0.35">
      <c r="I556" s="11"/>
      <c r="J556" s="11"/>
      <c r="K556" s="11"/>
      <c r="L556" s="11"/>
      <c r="M556" s="11"/>
      <c r="N556" s="11"/>
      <c r="O556" s="11"/>
      <c r="P556" s="11"/>
      <c r="Q556" s="11"/>
      <c r="R556" s="11"/>
      <c r="S556" s="11"/>
    </row>
    <row r="557" spans="9:19" x14ac:dyDescent="0.35">
      <c r="I557" s="11"/>
      <c r="J557" s="11"/>
      <c r="K557" s="11"/>
      <c r="L557" s="11"/>
      <c r="M557" s="11"/>
      <c r="N557" s="11"/>
      <c r="O557" s="11"/>
      <c r="P557" s="11"/>
      <c r="Q557" s="11"/>
      <c r="R557" s="11"/>
      <c r="S557" s="11"/>
    </row>
    <row r="558" spans="9:19" x14ac:dyDescent="0.35">
      <c r="I558" s="11"/>
      <c r="J558" s="11"/>
      <c r="K558" s="11"/>
      <c r="L558" s="11"/>
      <c r="M558" s="11"/>
      <c r="N558" s="11"/>
      <c r="O558" s="11"/>
      <c r="P558" s="11"/>
      <c r="Q558" s="11"/>
      <c r="R558" s="11"/>
      <c r="S558" s="11"/>
    </row>
    <row r="559" spans="9:19" x14ac:dyDescent="0.35">
      <c r="I559" s="11"/>
      <c r="J559" s="11"/>
      <c r="K559" s="11"/>
      <c r="L559" s="11"/>
      <c r="M559" s="11"/>
      <c r="N559" s="11"/>
      <c r="O559" s="11"/>
      <c r="P559" s="11"/>
      <c r="Q559" s="11"/>
      <c r="R559" s="11"/>
      <c r="S559" s="11"/>
    </row>
    <row r="560" spans="9:19" x14ac:dyDescent="0.35">
      <c r="I560" s="11"/>
      <c r="J560" s="11"/>
      <c r="K560" s="11"/>
      <c r="L560" s="11"/>
      <c r="M560" s="11"/>
      <c r="N560" s="11"/>
      <c r="O560" s="11"/>
      <c r="P560" s="11"/>
      <c r="Q560" s="11"/>
      <c r="R560" s="11"/>
      <c r="S560" s="11"/>
    </row>
    <row r="561" spans="9:19" x14ac:dyDescent="0.35">
      <c r="I561" s="11"/>
      <c r="J561" s="11"/>
      <c r="K561" s="11"/>
      <c r="L561" s="11"/>
      <c r="M561" s="11"/>
      <c r="N561" s="11"/>
      <c r="O561" s="11"/>
      <c r="P561" s="11"/>
      <c r="Q561" s="11"/>
      <c r="R561" s="11"/>
      <c r="S561" s="11"/>
    </row>
    <row r="562" spans="9:19" x14ac:dyDescent="0.35">
      <c r="I562" s="11"/>
      <c r="J562" s="11"/>
      <c r="K562" s="11"/>
      <c r="L562" s="11"/>
      <c r="M562" s="11"/>
      <c r="N562" s="11"/>
      <c r="O562" s="11"/>
      <c r="P562" s="11"/>
      <c r="Q562" s="11"/>
      <c r="R562" s="11"/>
      <c r="S562" s="11"/>
    </row>
    <row r="563" spans="9:19" x14ac:dyDescent="0.35">
      <c r="I563" s="11"/>
      <c r="J563" s="11"/>
      <c r="K563" s="11"/>
      <c r="L563" s="11"/>
      <c r="M563" s="11"/>
      <c r="N563" s="11"/>
      <c r="O563" s="11"/>
      <c r="P563" s="11"/>
      <c r="Q563" s="11"/>
      <c r="R563" s="11"/>
      <c r="S563" s="11"/>
    </row>
    <row r="564" spans="9:19" x14ac:dyDescent="0.35">
      <c r="I564" s="11"/>
      <c r="J564" s="11"/>
      <c r="K564" s="11"/>
      <c r="L564" s="11"/>
      <c r="M564" s="11"/>
      <c r="N564" s="11"/>
      <c r="O564" s="11"/>
      <c r="P564" s="11"/>
      <c r="Q564" s="11"/>
      <c r="R564" s="11"/>
      <c r="S564" s="11"/>
    </row>
    <row r="565" spans="9:19" x14ac:dyDescent="0.35">
      <c r="I565" s="11"/>
      <c r="J565" s="11"/>
      <c r="K565" s="11"/>
      <c r="L565" s="11"/>
      <c r="M565" s="11"/>
      <c r="N565" s="11"/>
      <c r="O565" s="11"/>
      <c r="P565" s="11"/>
      <c r="Q565" s="11"/>
      <c r="R565" s="11"/>
      <c r="S565" s="11"/>
    </row>
    <row r="566" spans="9:19" x14ac:dyDescent="0.35">
      <c r="I566" s="11"/>
      <c r="J566" s="11"/>
      <c r="K566" s="11"/>
      <c r="L566" s="11"/>
      <c r="M566" s="11"/>
      <c r="N566" s="11"/>
      <c r="O566" s="11"/>
      <c r="P566" s="11"/>
      <c r="Q566" s="11"/>
      <c r="R566" s="11"/>
      <c r="S566" s="11"/>
    </row>
    <row r="567" spans="9:19" x14ac:dyDescent="0.35">
      <c r="I567" s="11"/>
      <c r="J567" s="11"/>
      <c r="K567" s="11"/>
      <c r="L567" s="11"/>
      <c r="M567" s="11"/>
      <c r="N567" s="11"/>
      <c r="O567" s="11"/>
      <c r="P567" s="11"/>
      <c r="Q567" s="11"/>
      <c r="R567" s="11"/>
      <c r="S567" s="11"/>
    </row>
    <row r="568" spans="9:19" x14ac:dyDescent="0.35">
      <c r="I568" s="11"/>
      <c r="J568" s="11"/>
      <c r="K568" s="11"/>
      <c r="L568" s="11"/>
      <c r="M568" s="11"/>
      <c r="N568" s="11"/>
      <c r="O568" s="11"/>
      <c r="P568" s="11"/>
      <c r="Q568" s="11"/>
      <c r="R568" s="11"/>
      <c r="S568" s="11"/>
    </row>
    <row r="569" spans="9:19" x14ac:dyDescent="0.35">
      <c r="I569" s="11"/>
      <c r="J569" s="11"/>
      <c r="K569" s="11"/>
      <c r="L569" s="11"/>
      <c r="M569" s="11"/>
      <c r="N569" s="11"/>
      <c r="O569" s="11"/>
      <c r="P569" s="11"/>
      <c r="Q569" s="11"/>
      <c r="R569" s="11"/>
      <c r="S569" s="11"/>
    </row>
    <row r="570" spans="9:19" x14ac:dyDescent="0.35">
      <c r="I570" s="11"/>
      <c r="J570" s="11"/>
      <c r="K570" s="11"/>
      <c r="L570" s="11"/>
      <c r="M570" s="11"/>
      <c r="N570" s="11"/>
      <c r="O570" s="11"/>
      <c r="P570" s="11"/>
      <c r="Q570" s="11"/>
      <c r="R570" s="11"/>
      <c r="S570" s="11"/>
    </row>
    <row r="571" spans="9:19" x14ac:dyDescent="0.35">
      <c r="I571" s="11"/>
      <c r="J571" s="11"/>
      <c r="K571" s="11"/>
      <c r="L571" s="11"/>
      <c r="M571" s="11"/>
      <c r="N571" s="11"/>
      <c r="O571" s="11"/>
      <c r="P571" s="11"/>
      <c r="Q571" s="11"/>
      <c r="R571" s="11"/>
      <c r="S571" s="11"/>
    </row>
    <row r="572" spans="9:19" x14ac:dyDescent="0.35">
      <c r="I572" s="11"/>
      <c r="J572" s="11"/>
      <c r="K572" s="11"/>
      <c r="L572" s="11"/>
      <c r="M572" s="11"/>
      <c r="N572" s="11"/>
      <c r="O572" s="11"/>
      <c r="P572" s="11"/>
      <c r="Q572" s="11"/>
      <c r="R572" s="11"/>
      <c r="S572" s="11"/>
    </row>
    <row r="573" spans="9:19" x14ac:dyDescent="0.35">
      <c r="I573" s="11"/>
      <c r="J573" s="11"/>
      <c r="K573" s="11"/>
      <c r="L573" s="11"/>
      <c r="M573" s="11"/>
      <c r="N573" s="11"/>
      <c r="O573" s="11"/>
      <c r="P573" s="11"/>
      <c r="Q573" s="11"/>
      <c r="R573" s="11"/>
      <c r="S573" s="11"/>
    </row>
    <row r="574" spans="9:19" x14ac:dyDescent="0.35">
      <c r="I574" s="11"/>
      <c r="J574" s="11"/>
      <c r="K574" s="11"/>
      <c r="L574" s="11"/>
      <c r="M574" s="11"/>
      <c r="N574" s="11"/>
      <c r="O574" s="11"/>
      <c r="P574" s="11"/>
      <c r="Q574" s="11"/>
      <c r="R574" s="11"/>
      <c r="S574" s="11"/>
    </row>
    <row r="575" spans="9:19" x14ac:dyDescent="0.35">
      <c r="I575" s="11"/>
      <c r="J575" s="11"/>
      <c r="K575" s="11"/>
      <c r="L575" s="11"/>
      <c r="M575" s="11"/>
      <c r="N575" s="11"/>
      <c r="O575" s="11"/>
      <c r="P575" s="11"/>
      <c r="Q575" s="11"/>
      <c r="R575" s="11"/>
      <c r="S575" s="11"/>
    </row>
    <row r="576" spans="9:19" x14ac:dyDescent="0.35">
      <c r="I576" s="11"/>
      <c r="J576" s="11"/>
      <c r="K576" s="11"/>
      <c r="L576" s="11"/>
      <c r="M576" s="11"/>
      <c r="N576" s="11"/>
      <c r="O576" s="11"/>
      <c r="P576" s="11"/>
      <c r="Q576" s="11"/>
      <c r="R576" s="11"/>
      <c r="S576" s="11"/>
    </row>
    <row r="577" spans="9:19" x14ac:dyDescent="0.35">
      <c r="I577" s="11"/>
      <c r="J577" s="11"/>
      <c r="K577" s="11"/>
      <c r="L577" s="11"/>
      <c r="M577" s="11"/>
      <c r="N577" s="11"/>
      <c r="O577" s="11"/>
      <c r="P577" s="11"/>
      <c r="Q577" s="11"/>
      <c r="R577" s="11"/>
      <c r="S577" s="11"/>
    </row>
    <row r="578" spans="9:19" x14ac:dyDescent="0.35">
      <c r="I578" s="11"/>
      <c r="J578" s="11"/>
      <c r="K578" s="11"/>
      <c r="L578" s="11"/>
      <c r="M578" s="11"/>
      <c r="N578" s="11"/>
      <c r="O578" s="11"/>
      <c r="P578" s="11"/>
      <c r="Q578" s="11"/>
      <c r="R578" s="11"/>
      <c r="S578" s="11"/>
    </row>
    <row r="579" spans="9:19" x14ac:dyDescent="0.35">
      <c r="I579" s="11"/>
      <c r="J579" s="11"/>
      <c r="K579" s="11"/>
      <c r="L579" s="11"/>
      <c r="M579" s="11"/>
      <c r="N579" s="11"/>
      <c r="O579" s="11"/>
      <c r="P579" s="11"/>
      <c r="Q579" s="11"/>
      <c r="R579" s="11"/>
      <c r="S579" s="11"/>
    </row>
    <row r="580" spans="9:19" x14ac:dyDescent="0.35">
      <c r="I580" s="11"/>
      <c r="J580" s="11"/>
      <c r="K580" s="11"/>
      <c r="L580" s="11"/>
      <c r="M580" s="11"/>
      <c r="N580" s="11"/>
      <c r="O580" s="11"/>
      <c r="P580" s="11"/>
      <c r="Q580" s="11"/>
      <c r="R580" s="11"/>
      <c r="S580" s="11"/>
    </row>
    <row r="581" spans="9:19" x14ac:dyDescent="0.35">
      <c r="I581" s="11"/>
      <c r="J581" s="11"/>
      <c r="K581" s="11"/>
      <c r="L581" s="11"/>
      <c r="M581" s="11"/>
      <c r="N581" s="11"/>
      <c r="O581" s="11"/>
      <c r="P581" s="11"/>
      <c r="Q581" s="11"/>
      <c r="R581" s="11"/>
      <c r="S581" s="11"/>
    </row>
    <row r="582" spans="9:19" x14ac:dyDescent="0.35">
      <c r="I582" s="11"/>
      <c r="J582" s="11"/>
      <c r="K582" s="11"/>
      <c r="L582" s="11"/>
      <c r="M582" s="11"/>
      <c r="N582" s="11"/>
      <c r="O582" s="11"/>
      <c r="P582" s="11"/>
      <c r="Q582" s="11"/>
      <c r="R582" s="11"/>
      <c r="S582" s="11"/>
    </row>
    <row r="583" spans="9:19" x14ac:dyDescent="0.35">
      <c r="I583" s="11"/>
      <c r="J583" s="11"/>
      <c r="K583" s="11"/>
      <c r="L583" s="11"/>
      <c r="M583" s="11"/>
      <c r="N583" s="11"/>
      <c r="O583" s="11"/>
      <c r="P583" s="11"/>
      <c r="Q583" s="11"/>
      <c r="R583" s="11"/>
      <c r="S583" s="11"/>
    </row>
    <row r="584" spans="9:19" x14ac:dyDescent="0.35">
      <c r="I584" s="11"/>
      <c r="J584" s="11"/>
      <c r="K584" s="11"/>
      <c r="L584" s="11"/>
      <c r="M584" s="11"/>
      <c r="N584" s="11"/>
      <c r="O584" s="11"/>
      <c r="P584" s="11"/>
      <c r="Q584" s="11"/>
      <c r="R584" s="11"/>
      <c r="S584" s="11"/>
    </row>
    <row r="585" spans="9:19" x14ac:dyDescent="0.35">
      <c r="I585" s="11"/>
      <c r="J585" s="11"/>
      <c r="K585" s="11"/>
      <c r="L585" s="11"/>
      <c r="M585" s="11"/>
      <c r="N585" s="11"/>
      <c r="O585" s="11"/>
      <c r="P585" s="11"/>
      <c r="Q585" s="11"/>
      <c r="R585" s="11"/>
      <c r="S585" s="11"/>
    </row>
    <row r="586" spans="9:19" x14ac:dyDescent="0.35">
      <c r="I586" s="11"/>
      <c r="J586" s="11"/>
      <c r="K586" s="11"/>
      <c r="L586" s="11"/>
      <c r="M586" s="11"/>
      <c r="N586" s="11"/>
      <c r="O586" s="11"/>
      <c r="P586" s="11"/>
      <c r="Q586" s="11"/>
      <c r="R586" s="11"/>
      <c r="S586" s="11"/>
    </row>
    <row r="587" spans="9:19" x14ac:dyDescent="0.35">
      <c r="I587" s="11"/>
      <c r="J587" s="11"/>
      <c r="K587" s="11"/>
      <c r="L587" s="11"/>
      <c r="M587" s="11"/>
      <c r="N587" s="11"/>
      <c r="O587" s="11"/>
      <c r="P587" s="11"/>
      <c r="Q587" s="11"/>
      <c r="R587" s="11"/>
      <c r="S587" s="11"/>
    </row>
    <row r="588" spans="9:19" x14ac:dyDescent="0.35">
      <c r="I588" s="11"/>
      <c r="J588" s="11"/>
      <c r="K588" s="11"/>
      <c r="L588" s="11"/>
      <c r="M588" s="11"/>
      <c r="N588" s="11"/>
      <c r="O588" s="11"/>
      <c r="P588" s="11"/>
      <c r="Q588" s="11"/>
      <c r="R588" s="11"/>
      <c r="S588" s="11"/>
    </row>
    <row r="589" spans="9:19" x14ac:dyDescent="0.35">
      <c r="I589" s="11"/>
      <c r="J589" s="11"/>
      <c r="K589" s="11"/>
      <c r="L589" s="11"/>
      <c r="M589" s="11"/>
      <c r="N589" s="11"/>
      <c r="O589" s="11"/>
      <c r="P589" s="11"/>
      <c r="Q589" s="11"/>
      <c r="R589" s="11"/>
      <c r="S589" s="11"/>
    </row>
    <row r="590" spans="9:19" x14ac:dyDescent="0.35">
      <c r="I590" s="11"/>
      <c r="J590" s="11"/>
      <c r="K590" s="11"/>
      <c r="L590" s="11"/>
      <c r="M590" s="11"/>
      <c r="N590" s="11"/>
      <c r="O590" s="11"/>
      <c r="P590" s="11"/>
      <c r="Q590" s="11"/>
      <c r="R590" s="11"/>
      <c r="S590" s="11"/>
    </row>
    <row r="591" spans="9:19" x14ac:dyDescent="0.35">
      <c r="I591" s="11"/>
      <c r="J591" s="11"/>
      <c r="K591" s="11"/>
      <c r="L591" s="11"/>
      <c r="M591" s="11"/>
      <c r="N591" s="11"/>
      <c r="O591" s="11"/>
      <c r="P591" s="11"/>
      <c r="Q591" s="11"/>
      <c r="R591" s="11"/>
      <c r="S591" s="11"/>
    </row>
    <row r="592" spans="9:19" x14ac:dyDescent="0.35">
      <c r="I592" s="11"/>
      <c r="J592" s="11"/>
      <c r="K592" s="11"/>
      <c r="L592" s="11"/>
      <c r="M592" s="11"/>
      <c r="N592" s="11"/>
      <c r="O592" s="11"/>
      <c r="P592" s="11"/>
      <c r="Q592" s="11"/>
      <c r="R592" s="11"/>
      <c r="S592" s="11"/>
    </row>
    <row r="593" spans="9:19" x14ac:dyDescent="0.35">
      <c r="I593" s="11"/>
      <c r="J593" s="11"/>
      <c r="K593" s="11"/>
      <c r="L593" s="11"/>
      <c r="M593" s="11"/>
      <c r="N593" s="11"/>
      <c r="O593" s="11"/>
      <c r="P593" s="11"/>
      <c r="Q593" s="11"/>
      <c r="R593" s="11"/>
      <c r="S593" s="11"/>
    </row>
    <row r="594" spans="9:19" x14ac:dyDescent="0.35">
      <c r="I594" s="11"/>
      <c r="J594" s="11"/>
      <c r="K594" s="11"/>
      <c r="L594" s="11"/>
      <c r="M594" s="11"/>
      <c r="N594" s="11"/>
      <c r="O594" s="11"/>
      <c r="P594" s="11"/>
      <c r="Q594" s="11"/>
      <c r="R594" s="11"/>
      <c r="S594" s="11"/>
    </row>
    <row r="595" spans="9:19" x14ac:dyDescent="0.35">
      <c r="I595" s="11"/>
      <c r="J595" s="11"/>
      <c r="K595" s="11"/>
      <c r="L595" s="11"/>
      <c r="M595" s="11"/>
      <c r="N595" s="11"/>
      <c r="O595" s="11"/>
      <c r="P595" s="11"/>
      <c r="Q595" s="11"/>
      <c r="R595" s="11"/>
      <c r="S595" s="11"/>
    </row>
    <row r="596" spans="9:19" x14ac:dyDescent="0.35">
      <c r="I596" s="11"/>
      <c r="J596" s="11"/>
      <c r="K596" s="11"/>
      <c r="L596" s="11"/>
      <c r="M596" s="11"/>
      <c r="N596" s="11"/>
      <c r="O596" s="11"/>
      <c r="P596" s="11"/>
      <c r="Q596" s="11"/>
      <c r="R596" s="11"/>
      <c r="S596" s="11"/>
    </row>
    <row r="597" spans="9:19" x14ac:dyDescent="0.35">
      <c r="I597" s="11"/>
      <c r="J597" s="11"/>
      <c r="K597" s="11"/>
      <c r="L597" s="11"/>
      <c r="M597" s="11"/>
      <c r="N597" s="11"/>
      <c r="O597" s="11"/>
      <c r="P597" s="11"/>
      <c r="Q597" s="11"/>
      <c r="R597" s="11"/>
      <c r="S597" s="11"/>
    </row>
    <row r="598" spans="9:19" x14ac:dyDescent="0.35">
      <c r="I598" s="11"/>
      <c r="J598" s="11"/>
      <c r="K598" s="11"/>
      <c r="L598" s="11"/>
      <c r="M598" s="11"/>
      <c r="N598" s="11"/>
      <c r="O598" s="11"/>
      <c r="P598" s="11"/>
      <c r="Q598" s="11"/>
      <c r="R598" s="11"/>
      <c r="S598" s="11"/>
    </row>
    <row r="599" spans="9:19" x14ac:dyDescent="0.35">
      <c r="I599" s="11"/>
      <c r="J599" s="11"/>
      <c r="K599" s="11"/>
      <c r="L599" s="11"/>
      <c r="M599" s="11"/>
      <c r="N599" s="11"/>
      <c r="O599" s="11"/>
      <c r="P599" s="11"/>
      <c r="Q599" s="11"/>
      <c r="R599" s="11"/>
      <c r="S599" s="11"/>
    </row>
    <row r="600" spans="9:19" x14ac:dyDescent="0.35">
      <c r="I600" s="11"/>
      <c r="J600" s="11"/>
      <c r="K600" s="11"/>
      <c r="L600" s="11"/>
      <c r="M600" s="11"/>
      <c r="N600" s="11"/>
      <c r="O600" s="11"/>
      <c r="P600" s="11"/>
      <c r="Q600" s="11"/>
      <c r="R600" s="11"/>
      <c r="S600" s="11"/>
    </row>
    <row r="601" spans="9:19" x14ac:dyDescent="0.35">
      <c r="I601" s="11"/>
      <c r="J601" s="11"/>
      <c r="K601" s="11"/>
      <c r="L601" s="11"/>
      <c r="M601" s="11"/>
      <c r="N601" s="11"/>
      <c r="O601" s="11"/>
      <c r="P601" s="11"/>
      <c r="Q601" s="11"/>
      <c r="R601" s="11"/>
      <c r="S601" s="11"/>
    </row>
    <row r="602" spans="9:19" x14ac:dyDescent="0.35">
      <c r="I602" s="11"/>
      <c r="J602" s="11"/>
      <c r="K602" s="11"/>
      <c r="L602" s="11"/>
      <c r="M602" s="11"/>
      <c r="N602" s="11"/>
      <c r="O602" s="11"/>
      <c r="P602" s="11"/>
      <c r="Q602" s="11"/>
      <c r="R602" s="11"/>
      <c r="S602" s="11"/>
    </row>
    <row r="603" spans="9:19" x14ac:dyDescent="0.35">
      <c r="I603" s="11"/>
      <c r="J603" s="11"/>
      <c r="K603" s="11"/>
      <c r="L603" s="11"/>
      <c r="M603" s="11"/>
      <c r="N603" s="11"/>
      <c r="O603" s="11"/>
      <c r="P603" s="11"/>
      <c r="Q603" s="11"/>
      <c r="R603" s="11"/>
      <c r="S603" s="11"/>
    </row>
    <row r="604" spans="9:19" x14ac:dyDescent="0.35">
      <c r="I604" s="11"/>
      <c r="J604" s="11"/>
      <c r="K604" s="11"/>
      <c r="L604" s="11"/>
      <c r="M604" s="11"/>
      <c r="N604" s="11"/>
      <c r="O604" s="11"/>
      <c r="P604" s="11"/>
      <c r="Q604" s="11"/>
      <c r="R604" s="11"/>
      <c r="S604" s="11"/>
    </row>
    <row r="605" spans="9:19" x14ac:dyDescent="0.35">
      <c r="I605" s="11"/>
      <c r="J605" s="11"/>
      <c r="K605" s="11"/>
      <c r="L605" s="11"/>
      <c r="M605" s="11"/>
      <c r="N605" s="11"/>
      <c r="O605" s="11"/>
      <c r="P605" s="11"/>
      <c r="Q605" s="11"/>
      <c r="R605" s="11"/>
      <c r="S605" s="11"/>
    </row>
    <row r="606" spans="9:19" x14ac:dyDescent="0.35">
      <c r="I606" s="11"/>
      <c r="J606" s="11"/>
      <c r="K606" s="11"/>
      <c r="L606" s="11"/>
      <c r="M606" s="11"/>
      <c r="N606" s="11"/>
      <c r="O606" s="11"/>
      <c r="P606" s="11"/>
      <c r="Q606" s="11"/>
      <c r="R606" s="11"/>
      <c r="S606" s="11"/>
    </row>
    <row r="607" spans="9:19" x14ac:dyDescent="0.35">
      <c r="I607" s="11"/>
      <c r="J607" s="11"/>
      <c r="K607" s="11"/>
      <c r="L607" s="11"/>
      <c r="M607" s="11"/>
      <c r="N607" s="11"/>
      <c r="O607" s="11"/>
      <c r="P607" s="11"/>
      <c r="Q607" s="11"/>
      <c r="R607" s="11"/>
      <c r="S607" s="11"/>
    </row>
    <row r="608" spans="9:19" x14ac:dyDescent="0.35">
      <c r="I608" s="11"/>
      <c r="J608" s="11"/>
      <c r="K608" s="11"/>
      <c r="L608" s="11"/>
      <c r="M608" s="11"/>
      <c r="N608" s="11"/>
      <c r="O608" s="11"/>
      <c r="P608" s="11"/>
      <c r="Q608" s="11"/>
      <c r="R608" s="11"/>
      <c r="S608" s="11"/>
    </row>
    <row r="609" spans="9:19" x14ac:dyDescent="0.35">
      <c r="I609" s="11"/>
      <c r="J609" s="11"/>
      <c r="K609" s="11"/>
      <c r="L609" s="11"/>
      <c r="M609" s="11"/>
      <c r="N609" s="11"/>
      <c r="O609" s="11"/>
      <c r="P609" s="11"/>
      <c r="Q609" s="11"/>
      <c r="R609" s="11"/>
      <c r="S609" s="11"/>
    </row>
    <row r="610" spans="9:19" x14ac:dyDescent="0.35">
      <c r="I610" s="11"/>
      <c r="J610" s="11"/>
      <c r="K610" s="11"/>
      <c r="L610" s="11"/>
      <c r="M610" s="11"/>
      <c r="N610" s="11"/>
      <c r="O610" s="11"/>
      <c r="P610" s="11"/>
      <c r="Q610" s="11"/>
      <c r="R610" s="11"/>
      <c r="S610" s="1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79ED-39E2-4B14-B1F2-3462236F7EC9}">
  <sheetPr codeName="Sheet10">
    <tabColor rgb="FFFF0000"/>
  </sheetPr>
  <dimension ref="A1:S152"/>
  <sheetViews>
    <sheetView zoomScale="75" zoomScaleNormal="75" workbookViewId="0">
      <selection activeCell="K23" sqref="K23"/>
    </sheetView>
  </sheetViews>
  <sheetFormatPr defaultRowHeight="15.5" x14ac:dyDescent="0.35"/>
  <cols>
    <col min="1" max="1" width="10.58203125" style="65" customWidth="1"/>
    <col min="2" max="2" width="15.08203125" style="18" customWidth="1"/>
    <col min="3" max="3" width="10.6640625" style="18" customWidth="1"/>
    <col min="4" max="4" width="11.5" style="18" customWidth="1"/>
    <col min="5" max="7" width="10.6640625" style="18" customWidth="1"/>
    <col min="8" max="8" width="11.83203125" style="18" customWidth="1"/>
  </cols>
  <sheetData>
    <row r="1" spans="1:19" ht="21" x14ac:dyDescent="0.35">
      <c r="A1" s="52" t="str">
        <f>'Organized Data'!A1</f>
        <v>Water Quality Data</v>
      </c>
      <c r="C1" s="70" t="str">
        <f>'Organized Data'!F1</f>
        <v>NH4-N</v>
      </c>
    </row>
    <row r="2" spans="1:19" ht="46.5" x14ac:dyDescent="0.35">
      <c r="A2" s="19" t="s">
        <v>0</v>
      </c>
      <c r="B2" s="19" t="s">
        <v>453</v>
      </c>
      <c r="C2" s="19" t="s">
        <v>474</v>
      </c>
      <c r="D2" s="19" t="s">
        <v>1</v>
      </c>
      <c r="E2" s="19" t="s">
        <v>318</v>
      </c>
      <c r="F2" s="19" t="s">
        <v>435</v>
      </c>
      <c r="G2" s="19" t="s">
        <v>497</v>
      </c>
      <c r="H2" s="19" t="s">
        <v>473</v>
      </c>
      <c r="L2" s="19" t="s">
        <v>373</v>
      </c>
      <c r="M2" s="19" t="s">
        <v>374</v>
      </c>
      <c r="N2" s="19" t="s">
        <v>12</v>
      </c>
      <c r="P2" s="19" t="s">
        <v>386</v>
      </c>
      <c r="Q2" s="19" t="s">
        <v>385</v>
      </c>
    </row>
    <row r="3" spans="1:19" x14ac:dyDescent="0.35">
      <c r="A3" s="66">
        <f>'Organized Data'!A6</f>
        <v>45175</v>
      </c>
      <c r="B3" s="18">
        <f>'Organized Data'!B6</f>
        <v>1</v>
      </c>
      <c r="C3" s="18" t="str">
        <f>'Organized Data'!E6</f>
        <v>tank 1</v>
      </c>
      <c r="D3" s="18" t="str">
        <f t="shared" ref="D3:D38" si="0">IFERROR(INDEX($M$9:$M$14, MATCH(B3, $L$9:$L$14, 0)), "")</f>
        <v>Low</v>
      </c>
      <c r="E3" s="18" t="str">
        <f t="shared" ref="E3:E38" si="1">IFERROR(INDEX($N$9:$N$14, MATCH(B3, $L$9:$L$14, 0)), "")</f>
        <v>Lower</v>
      </c>
      <c r="F3" s="18" t="str">
        <f t="shared" ref="F3:F38" si="2">IFERROR(INDEX($O$9:$O$14, MATCH(B3, $L$9:$L$14, 0)), "")</f>
        <v>No</v>
      </c>
      <c r="G3" s="49" t="str">
        <f>'Organized Data'!D6</f>
        <v>No</v>
      </c>
      <c r="H3" s="49">
        <f>'Organized Data'!Q6</f>
        <v>-66.01941747572819</v>
      </c>
      <c r="L3" t="s">
        <v>4</v>
      </c>
      <c r="M3">
        <v>0.109</v>
      </c>
      <c r="N3">
        <v>5</v>
      </c>
      <c r="P3" t="s">
        <v>379</v>
      </c>
      <c r="Q3" t="s">
        <v>344</v>
      </c>
    </row>
    <row r="4" spans="1:19" x14ac:dyDescent="0.35">
      <c r="A4" s="67">
        <f>'Organized Data'!A7</f>
        <v>45181</v>
      </c>
      <c r="B4" s="68">
        <f>'Organized Data'!B7</f>
        <v>1</v>
      </c>
      <c r="C4" s="68" t="str">
        <f>'Organized Data'!E7</f>
        <v>tank 1</v>
      </c>
      <c r="D4" s="68" t="str">
        <f t="shared" si="0"/>
        <v>Low</v>
      </c>
      <c r="E4" s="68" t="str">
        <f t="shared" si="1"/>
        <v>Lower</v>
      </c>
      <c r="F4" s="68" t="str">
        <f t="shared" si="2"/>
        <v>No</v>
      </c>
      <c r="G4" s="69" t="str">
        <f>'Organized Data'!D7</f>
        <v>No</v>
      </c>
      <c r="H4" s="69" t="e">
        <f>'Organized Data'!Q7</f>
        <v>#DIV/0!</v>
      </c>
      <c r="I4" s="35" t="s">
        <v>513</v>
      </c>
      <c r="L4" t="s">
        <v>6</v>
      </c>
      <c r="M4">
        <v>0.218</v>
      </c>
      <c r="N4">
        <v>2.5</v>
      </c>
      <c r="P4" t="s">
        <v>381</v>
      </c>
      <c r="Q4" t="s">
        <v>463</v>
      </c>
    </row>
    <row r="5" spans="1:19" x14ac:dyDescent="0.35">
      <c r="A5" s="66">
        <f>'Organized Data'!A8</f>
        <v>45195</v>
      </c>
      <c r="B5" s="18">
        <f>'Organized Data'!B8</f>
        <v>1</v>
      </c>
      <c r="C5" s="18" t="str">
        <f>'Organized Data'!E8</f>
        <v>tank 1</v>
      </c>
      <c r="D5" s="18" t="str">
        <f t="shared" si="0"/>
        <v>Low</v>
      </c>
      <c r="E5" s="18" t="str">
        <f t="shared" si="1"/>
        <v>Lower</v>
      </c>
      <c r="F5" s="18" t="str">
        <f t="shared" si="2"/>
        <v>No</v>
      </c>
      <c r="G5" s="49" t="str">
        <f>'Organized Data'!D8</f>
        <v>No</v>
      </c>
      <c r="H5" s="49">
        <f>'Organized Data'!Q8</f>
        <v>-38.888888888888886</v>
      </c>
      <c r="L5" t="s">
        <v>7</v>
      </c>
      <c r="M5">
        <v>0.54500000000000004</v>
      </c>
      <c r="N5">
        <v>1</v>
      </c>
      <c r="P5" t="s">
        <v>380</v>
      </c>
      <c r="Q5" t="s">
        <v>464</v>
      </c>
    </row>
    <row r="6" spans="1:19" x14ac:dyDescent="0.35">
      <c r="A6" s="66">
        <f>'Organized Data'!A9</f>
        <v>45175</v>
      </c>
      <c r="B6" s="18">
        <f>'Organized Data'!B9</f>
        <v>1</v>
      </c>
      <c r="C6" s="18" t="str">
        <f>'Organized Data'!E9</f>
        <v>tank 2</v>
      </c>
      <c r="D6" s="18" t="str">
        <f t="shared" si="0"/>
        <v>Low</v>
      </c>
      <c r="E6" s="18" t="str">
        <f t="shared" si="1"/>
        <v>Lower</v>
      </c>
      <c r="F6" s="18" t="str">
        <f t="shared" si="2"/>
        <v>No</v>
      </c>
      <c r="G6" s="49" t="str">
        <f>'Organized Data'!D9</f>
        <v>No</v>
      </c>
      <c r="H6" s="49">
        <f>'Organized Data'!Q9</f>
        <v>41.747572815533971</v>
      </c>
    </row>
    <row r="7" spans="1:19" x14ac:dyDescent="0.35">
      <c r="A7" s="67">
        <f>'Organized Data'!A10</f>
        <v>45181</v>
      </c>
      <c r="B7" s="68">
        <f>'Organized Data'!B10</f>
        <v>1</v>
      </c>
      <c r="C7" s="68" t="str">
        <f>'Organized Data'!E10</f>
        <v>tank 2</v>
      </c>
      <c r="D7" s="68" t="str">
        <f t="shared" si="0"/>
        <v>Low</v>
      </c>
      <c r="E7" s="68" t="str">
        <f t="shared" si="1"/>
        <v>Lower</v>
      </c>
      <c r="F7" s="68" t="str">
        <f t="shared" si="2"/>
        <v>No</v>
      </c>
      <c r="G7" s="69" t="str">
        <f>'Organized Data'!D10</f>
        <v>No</v>
      </c>
      <c r="H7" s="69" t="e">
        <f>'Organized Data'!Q10</f>
        <v>#DIV/0!</v>
      </c>
      <c r="I7" s="35" t="s">
        <v>513</v>
      </c>
    </row>
    <row r="8" spans="1:19" x14ac:dyDescent="0.35">
      <c r="A8" s="66">
        <f>'Organized Data'!A11</f>
        <v>45195</v>
      </c>
      <c r="B8" s="18">
        <f>'Organized Data'!B11</f>
        <v>1</v>
      </c>
      <c r="C8" s="18" t="str">
        <f>'Organized Data'!E11</f>
        <v>tank 2</v>
      </c>
      <c r="D8" s="18" t="str">
        <f t="shared" si="0"/>
        <v>Low</v>
      </c>
      <c r="E8" s="18" t="str">
        <f t="shared" si="1"/>
        <v>Lower</v>
      </c>
      <c r="F8" s="18" t="str">
        <f t="shared" si="2"/>
        <v>No</v>
      </c>
      <c r="G8" s="49" t="str">
        <f>'Organized Data'!D11</f>
        <v>No</v>
      </c>
      <c r="H8" s="49">
        <f>'Organized Data'!Q11</f>
        <v>31.481481481481488</v>
      </c>
      <c r="L8" s="20" t="s">
        <v>434</v>
      </c>
      <c r="M8" s="20" t="s">
        <v>1</v>
      </c>
      <c r="N8" s="20" t="s">
        <v>318</v>
      </c>
      <c r="O8" s="20" t="s">
        <v>435</v>
      </c>
      <c r="P8" s="20" t="s">
        <v>385</v>
      </c>
    </row>
    <row r="9" spans="1:19" x14ac:dyDescent="0.35">
      <c r="A9" s="41">
        <f>'Organized Data'!A15</f>
        <v>45217</v>
      </c>
      <c r="B9" s="18">
        <f>'Organized Data'!B15</f>
        <v>2</v>
      </c>
      <c r="C9" s="18" t="str">
        <f>'Organized Data'!E15</f>
        <v>tank 1</v>
      </c>
      <c r="D9" s="18" t="str">
        <f t="shared" si="0"/>
        <v>Medium</v>
      </c>
      <c r="E9" s="18" t="str">
        <f t="shared" si="1"/>
        <v>Lower</v>
      </c>
      <c r="F9" s="18" t="str">
        <f t="shared" si="2"/>
        <v>No</v>
      </c>
      <c r="G9" s="49" t="str">
        <f>'Organized Data'!D15</f>
        <v>No</v>
      </c>
      <c r="H9" s="49">
        <f>'Organized Data'!Q15</f>
        <v>-330.30303030303037</v>
      </c>
      <c r="L9" s="4">
        <v>1</v>
      </c>
      <c r="M9" s="22" t="s">
        <v>4</v>
      </c>
      <c r="N9" s="22" t="s">
        <v>5</v>
      </c>
      <c r="O9" s="22" t="s">
        <v>15</v>
      </c>
      <c r="P9" s="30" t="s">
        <v>457</v>
      </c>
    </row>
    <row r="10" spans="1:19" x14ac:dyDescent="0.35">
      <c r="A10" s="41">
        <f>'Organized Data'!A16</f>
        <v>45224</v>
      </c>
      <c r="B10" s="18">
        <f>'Organized Data'!B16</f>
        <v>2</v>
      </c>
      <c r="C10" s="18" t="str">
        <f>'Organized Data'!E16</f>
        <v>tank 1</v>
      </c>
      <c r="D10" s="18" t="str">
        <f t="shared" si="0"/>
        <v>Medium</v>
      </c>
      <c r="E10" s="18" t="str">
        <f t="shared" si="1"/>
        <v>Lower</v>
      </c>
      <c r="F10" s="18" t="str">
        <f t="shared" si="2"/>
        <v>No</v>
      </c>
      <c r="G10" s="49" t="str">
        <f>'Organized Data'!D16</f>
        <v>No</v>
      </c>
      <c r="H10" s="49">
        <f>'Organized Data'!Q16</f>
        <v>31.818181818181824</v>
      </c>
      <c r="L10" s="4">
        <v>2</v>
      </c>
      <c r="M10" s="22" t="s">
        <v>6</v>
      </c>
      <c r="N10" s="22" t="s">
        <v>5</v>
      </c>
      <c r="O10" s="22" t="s">
        <v>15</v>
      </c>
      <c r="P10" s="30" t="s">
        <v>458</v>
      </c>
    </row>
    <row r="11" spans="1:19" x14ac:dyDescent="0.35">
      <c r="A11" s="41">
        <f>'Organized Data'!A17</f>
        <v>45230</v>
      </c>
      <c r="B11" s="18">
        <f>'Organized Data'!B17</f>
        <v>2</v>
      </c>
      <c r="C11" s="18" t="str">
        <f>'Organized Data'!E17</f>
        <v>tank 1</v>
      </c>
      <c r="D11" s="18" t="str">
        <f t="shared" si="0"/>
        <v>Medium</v>
      </c>
      <c r="E11" s="18" t="str">
        <f t="shared" si="1"/>
        <v>Lower</v>
      </c>
      <c r="F11" s="18" t="str">
        <f t="shared" si="2"/>
        <v>No</v>
      </c>
      <c r="G11" s="49" t="str">
        <f>'Organized Data'!D17</f>
        <v>Yes</v>
      </c>
      <c r="H11" s="49">
        <f>'Organized Data'!Q17</f>
        <v>56.88073394495413</v>
      </c>
      <c r="L11" s="4">
        <v>3</v>
      </c>
      <c r="M11" s="22" t="s">
        <v>7</v>
      </c>
      <c r="N11" s="22" t="s">
        <v>5</v>
      </c>
      <c r="O11" s="22" t="s">
        <v>15</v>
      </c>
      <c r="P11" s="30" t="s">
        <v>459</v>
      </c>
    </row>
    <row r="12" spans="1:19" x14ac:dyDescent="0.35">
      <c r="A12" s="41">
        <f>'Organized Data'!A18</f>
        <v>45217</v>
      </c>
      <c r="B12" s="18">
        <f>'Organized Data'!B18</f>
        <v>2</v>
      </c>
      <c r="C12" s="18" t="str">
        <f>'Organized Data'!E18</f>
        <v>tank 2</v>
      </c>
      <c r="D12" s="18" t="str">
        <f t="shared" si="0"/>
        <v>Medium</v>
      </c>
      <c r="E12" s="18" t="str">
        <f t="shared" si="1"/>
        <v>Lower</v>
      </c>
      <c r="F12" s="18" t="str">
        <f t="shared" si="2"/>
        <v>No</v>
      </c>
      <c r="G12" s="49" t="str">
        <f>'Organized Data'!D18</f>
        <v>No</v>
      </c>
      <c r="H12" s="49">
        <f>'Organized Data'!Q18</f>
        <v>90.909090909090907</v>
      </c>
      <c r="L12" s="4">
        <v>4</v>
      </c>
      <c r="M12" s="22" t="s">
        <v>7</v>
      </c>
      <c r="N12" s="22" t="s">
        <v>9</v>
      </c>
      <c r="O12" s="22" t="s">
        <v>15</v>
      </c>
      <c r="P12" s="30" t="s">
        <v>460</v>
      </c>
    </row>
    <row r="13" spans="1:19" x14ac:dyDescent="0.35">
      <c r="A13" s="41">
        <f>'Organized Data'!A19</f>
        <v>45224</v>
      </c>
      <c r="B13" s="18">
        <f>'Organized Data'!B19</f>
        <v>2</v>
      </c>
      <c r="C13" s="18" t="str">
        <f>'Organized Data'!E19</f>
        <v>tank 2</v>
      </c>
      <c r="D13" s="18" t="str">
        <f t="shared" si="0"/>
        <v>Medium</v>
      </c>
      <c r="E13" s="18" t="str">
        <f t="shared" si="1"/>
        <v>Lower</v>
      </c>
      <c r="F13" s="18" t="str">
        <f t="shared" si="2"/>
        <v>No</v>
      </c>
      <c r="G13" s="49" t="str">
        <f>'Organized Data'!D19</f>
        <v>No</v>
      </c>
      <c r="H13" s="49">
        <f>'Organized Data'!Q19</f>
        <v>31.818181818181813</v>
      </c>
      <c r="L13" s="4">
        <v>5</v>
      </c>
      <c r="M13" s="22" t="s">
        <v>7</v>
      </c>
      <c r="N13" s="22" t="s">
        <v>5</v>
      </c>
      <c r="O13" s="22" t="s">
        <v>8</v>
      </c>
      <c r="P13" s="30" t="s">
        <v>461</v>
      </c>
    </row>
    <row r="14" spans="1:19" x14ac:dyDescent="0.35">
      <c r="A14" s="41">
        <f>'Organized Data'!A20</f>
        <v>45230</v>
      </c>
      <c r="B14" s="18">
        <f>'Organized Data'!B20</f>
        <v>2</v>
      </c>
      <c r="C14" s="18" t="str">
        <f>'Organized Data'!E20</f>
        <v>tank 2</v>
      </c>
      <c r="D14" s="18" t="str">
        <f t="shared" si="0"/>
        <v>Medium</v>
      </c>
      <c r="E14" s="18" t="str">
        <f t="shared" si="1"/>
        <v>Lower</v>
      </c>
      <c r="F14" s="18" t="str">
        <f t="shared" si="2"/>
        <v>No</v>
      </c>
      <c r="G14" s="49" t="str">
        <f>'Organized Data'!D20</f>
        <v>Yes</v>
      </c>
      <c r="H14" s="49">
        <f>'Organized Data'!Q20</f>
        <v>38.532110091743121</v>
      </c>
      <c r="L14" s="4">
        <v>6</v>
      </c>
      <c r="M14" s="22" t="s">
        <v>6</v>
      </c>
      <c r="N14" s="22" t="s">
        <v>9</v>
      </c>
      <c r="O14" s="22" t="s">
        <v>8</v>
      </c>
      <c r="P14" s="30" t="s">
        <v>462</v>
      </c>
      <c r="S14" s="30" t="s">
        <v>442</v>
      </c>
    </row>
    <row r="15" spans="1:19" x14ac:dyDescent="0.35">
      <c r="A15" s="41">
        <f>'Organized Data'!A24</f>
        <v>45233</v>
      </c>
      <c r="B15" s="18">
        <f>'Organized Data'!B21</f>
        <v>3</v>
      </c>
      <c r="C15" s="18" t="str">
        <f>'Organized Data'!E15</f>
        <v>tank 1</v>
      </c>
      <c r="D15" s="18" t="str">
        <f t="shared" si="0"/>
        <v>High</v>
      </c>
      <c r="E15" s="18" t="str">
        <f t="shared" si="1"/>
        <v>Lower</v>
      </c>
      <c r="F15" s="18" t="str">
        <f t="shared" si="2"/>
        <v>No</v>
      </c>
      <c r="G15" s="49" t="str">
        <f>'Organized Data'!D24</f>
        <v>No</v>
      </c>
      <c r="H15" s="49">
        <f>'Organized Data'!Q24</f>
        <v>0</v>
      </c>
      <c r="S15" t="s">
        <v>441</v>
      </c>
    </row>
    <row r="16" spans="1:19" x14ac:dyDescent="0.35">
      <c r="A16" s="41">
        <f>'Organized Data'!A25</f>
        <v>45238</v>
      </c>
      <c r="B16" s="18">
        <f>'Organized Data'!B22</f>
        <v>3</v>
      </c>
      <c r="C16" s="18" t="str">
        <f>'Organized Data'!E16</f>
        <v>tank 1</v>
      </c>
      <c r="D16" s="18" t="str">
        <f t="shared" si="0"/>
        <v>High</v>
      </c>
      <c r="E16" s="18" t="str">
        <f t="shared" si="1"/>
        <v>Lower</v>
      </c>
      <c r="F16" s="18" t="str">
        <f t="shared" si="2"/>
        <v>No</v>
      </c>
      <c r="G16" s="49" t="str">
        <f>'Organized Data'!D25</f>
        <v>No</v>
      </c>
      <c r="H16" s="49">
        <f>'Organized Data'!Q25</f>
        <v>-524.99999999999977</v>
      </c>
      <c r="L16" s="29" t="s">
        <v>440</v>
      </c>
    </row>
    <row r="17" spans="1:16" x14ac:dyDescent="0.35">
      <c r="A17" s="41">
        <f>'Organized Data'!A26</f>
        <v>45246</v>
      </c>
      <c r="B17" s="18">
        <f>'Organized Data'!B23</f>
        <v>3</v>
      </c>
      <c r="C17" s="18" t="str">
        <f>'Organized Data'!E17</f>
        <v>tank 1</v>
      </c>
      <c r="D17" s="18" t="str">
        <f t="shared" si="0"/>
        <v>High</v>
      </c>
      <c r="E17" s="18" t="str">
        <f t="shared" si="1"/>
        <v>Lower</v>
      </c>
      <c r="F17" s="18" t="str">
        <f t="shared" si="2"/>
        <v>No</v>
      </c>
      <c r="G17" s="49" t="str">
        <f>'Organized Data'!D26</f>
        <v>Yes</v>
      </c>
      <c r="H17" s="49">
        <f>'Organized Data'!Q26</f>
        <v>25.196850393700764</v>
      </c>
      <c r="L17" t="s">
        <v>439</v>
      </c>
    </row>
    <row r="18" spans="1:16" x14ac:dyDescent="0.35">
      <c r="A18" s="41">
        <f>'Organized Data'!A27</f>
        <v>45233</v>
      </c>
      <c r="B18" s="18">
        <f>'Organized Data'!B24</f>
        <v>3</v>
      </c>
      <c r="C18" s="18" t="str">
        <f>'Organized Data'!E18</f>
        <v>tank 2</v>
      </c>
      <c r="D18" s="18" t="str">
        <f t="shared" si="0"/>
        <v>High</v>
      </c>
      <c r="E18" s="18" t="str">
        <f t="shared" si="1"/>
        <v>Lower</v>
      </c>
      <c r="F18" s="18" t="str">
        <f t="shared" si="2"/>
        <v>No</v>
      </c>
      <c r="G18" s="49" t="str">
        <f>'Organized Data'!D27</f>
        <v>No</v>
      </c>
      <c r="H18" s="49">
        <f>'Organized Data'!Q27</f>
        <v>44.230769230769226</v>
      </c>
      <c r="L18" t="s">
        <v>436</v>
      </c>
    </row>
    <row r="19" spans="1:16" x14ac:dyDescent="0.35">
      <c r="A19" s="41">
        <f>'Organized Data'!A28</f>
        <v>45238</v>
      </c>
      <c r="B19" s="18">
        <f>'Organized Data'!B25</f>
        <v>3</v>
      </c>
      <c r="C19" s="18" t="str">
        <f>'Organized Data'!E19</f>
        <v>tank 2</v>
      </c>
      <c r="D19" s="18" t="str">
        <f t="shared" si="0"/>
        <v>High</v>
      </c>
      <c r="E19" s="18" t="str">
        <f t="shared" si="1"/>
        <v>Lower</v>
      </c>
      <c r="F19" s="18" t="str">
        <f t="shared" si="2"/>
        <v>No</v>
      </c>
      <c r="G19" s="49" t="str">
        <f>'Organized Data'!D28</f>
        <v>No</v>
      </c>
      <c r="H19" s="49">
        <f>'Organized Data'!Q28</f>
        <v>-574.99999999999989</v>
      </c>
      <c r="L19" t="s">
        <v>438</v>
      </c>
    </row>
    <row r="20" spans="1:16" x14ac:dyDescent="0.35">
      <c r="A20" s="41">
        <f>'Organized Data'!A29</f>
        <v>45246</v>
      </c>
      <c r="B20" s="18">
        <f>'Organized Data'!B26</f>
        <v>3</v>
      </c>
      <c r="C20" s="18" t="str">
        <f>'Organized Data'!E20</f>
        <v>tank 2</v>
      </c>
      <c r="D20" s="18" t="str">
        <f t="shared" si="0"/>
        <v>High</v>
      </c>
      <c r="E20" s="18" t="str">
        <f t="shared" si="1"/>
        <v>Lower</v>
      </c>
      <c r="F20" s="18" t="str">
        <f t="shared" si="2"/>
        <v>No</v>
      </c>
      <c r="G20" s="49" t="str">
        <f>'Organized Data'!D29</f>
        <v>Yes</v>
      </c>
      <c r="H20" s="49">
        <f>'Organized Data'!Q29</f>
        <v>-7.0866141732283783</v>
      </c>
      <c r="L20" t="s">
        <v>437</v>
      </c>
    </row>
    <row r="21" spans="1:16" x14ac:dyDescent="0.35">
      <c r="A21" s="41">
        <f>'Organized Data'!A33</f>
        <v>45250</v>
      </c>
      <c r="B21" s="18">
        <f>'Organized Data'!B30</f>
        <v>4</v>
      </c>
      <c r="C21" s="18" t="str">
        <f>'Organized Data'!E33</f>
        <v>tank 1</v>
      </c>
      <c r="D21" s="18" t="str">
        <f t="shared" si="0"/>
        <v>High</v>
      </c>
      <c r="E21" s="18" t="str">
        <f t="shared" si="1"/>
        <v>Upper</v>
      </c>
      <c r="F21" s="18" t="str">
        <f t="shared" si="2"/>
        <v>No</v>
      </c>
      <c r="G21" s="49" t="str">
        <f>'Organized Data'!D33</f>
        <v>Yes</v>
      </c>
      <c r="H21" s="49">
        <f>'Organized Data'!Q33</f>
        <v>46.363636363636388</v>
      </c>
      <c r="L21" t="s">
        <v>443</v>
      </c>
    </row>
    <row r="22" spans="1:16" x14ac:dyDescent="0.35">
      <c r="A22" s="41">
        <f>'Organized Data'!A34</f>
        <v>45259</v>
      </c>
      <c r="B22" s="18">
        <f>'Organized Data'!B31</f>
        <v>4</v>
      </c>
      <c r="C22" s="18" t="str">
        <f>'Organized Data'!E34</f>
        <v>tank 1</v>
      </c>
      <c r="D22" s="18" t="str">
        <f t="shared" si="0"/>
        <v>High</v>
      </c>
      <c r="E22" s="18" t="str">
        <f t="shared" si="1"/>
        <v>Upper</v>
      </c>
      <c r="F22" s="18" t="str">
        <f t="shared" si="2"/>
        <v>No</v>
      </c>
      <c r="G22" s="49" t="str">
        <f>'Organized Data'!D34</f>
        <v>No</v>
      </c>
      <c r="H22" s="49">
        <f>'Organized Data'!Q34</f>
        <v>63.414634146341477</v>
      </c>
      <c r="L22" t="s">
        <v>444</v>
      </c>
      <c r="M22">
        <f>3*7</f>
        <v>21</v>
      </c>
      <c r="N22" t="s">
        <v>445</v>
      </c>
    </row>
    <row r="23" spans="1:16" x14ac:dyDescent="0.35">
      <c r="A23" s="41">
        <f>'Organized Data'!A35</f>
        <v>45266</v>
      </c>
      <c r="B23" s="18">
        <f>'Organized Data'!B32</f>
        <v>4</v>
      </c>
      <c r="C23" s="18" t="str">
        <f>'Organized Data'!E35</f>
        <v>tank 1</v>
      </c>
      <c r="D23" s="18" t="str">
        <f t="shared" si="0"/>
        <v>High</v>
      </c>
      <c r="E23" s="18" t="str">
        <f t="shared" si="1"/>
        <v>Upper</v>
      </c>
      <c r="F23" s="18" t="str">
        <f t="shared" si="2"/>
        <v>No</v>
      </c>
      <c r="G23" s="49" t="str">
        <f>'Organized Data'!D35</f>
        <v>No</v>
      </c>
      <c r="H23" s="49">
        <f>'Organized Data'!Q35</f>
        <v>72.435897435897445</v>
      </c>
    </row>
    <row r="24" spans="1:16" x14ac:dyDescent="0.35">
      <c r="A24" s="41">
        <f>'Organized Data'!A36</f>
        <v>45250</v>
      </c>
      <c r="B24" s="18">
        <f>'Organized Data'!B33</f>
        <v>4</v>
      </c>
      <c r="C24" s="18" t="str">
        <f>'Organized Data'!E36</f>
        <v>tank 2</v>
      </c>
      <c r="D24" s="18" t="str">
        <f t="shared" si="0"/>
        <v>High</v>
      </c>
      <c r="E24" s="18" t="str">
        <f t="shared" si="1"/>
        <v>Upper</v>
      </c>
      <c r="F24" s="18" t="str">
        <f t="shared" si="2"/>
        <v>No</v>
      </c>
      <c r="G24" s="49" t="str">
        <f>'Organized Data'!D36</f>
        <v>Yes</v>
      </c>
      <c r="H24" s="49">
        <f>'Organized Data'!Q36</f>
        <v>60.000000000000007</v>
      </c>
      <c r="L24" s="26" t="s">
        <v>476</v>
      </c>
    </row>
    <row r="25" spans="1:16" x14ac:dyDescent="0.35">
      <c r="A25" s="41">
        <f>'Organized Data'!A37</f>
        <v>45259</v>
      </c>
      <c r="B25" s="18">
        <f>'Organized Data'!B34</f>
        <v>4</v>
      </c>
      <c r="C25" s="18" t="str">
        <f>'Organized Data'!E37</f>
        <v>tank 2</v>
      </c>
      <c r="D25" s="18" t="str">
        <f t="shared" si="0"/>
        <v>High</v>
      </c>
      <c r="E25" s="18" t="str">
        <f t="shared" si="1"/>
        <v>Upper</v>
      </c>
      <c r="F25" s="18" t="str">
        <f t="shared" si="2"/>
        <v>No</v>
      </c>
      <c r="G25" s="49" t="str">
        <f>'Organized Data'!D37</f>
        <v>No</v>
      </c>
      <c r="H25" s="49">
        <f>'Organized Data'!Q37</f>
        <v>-11.585365853658548</v>
      </c>
      <c r="L25" t="s">
        <v>485</v>
      </c>
      <c r="O25" s="35" t="s">
        <v>514</v>
      </c>
      <c r="P25" s="55" t="s">
        <v>515</v>
      </c>
    </row>
    <row r="26" spans="1:16" x14ac:dyDescent="0.35">
      <c r="A26" s="41">
        <f>'Organized Data'!A38</f>
        <v>45266</v>
      </c>
      <c r="B26" s="18">
        <f>'Organized Data'!B35</f>
        <v>4</v>
      </c>
      <c r="C26" s="18" t="str">
        <f>'Organized Data'!E38</f>
        <v>tank 2</v>
      </c>
      <c r="D26" s="18" t="str">
        <f t="shared" si="0"/>
        <v>High</v>
      </c>
      <c r="E26" s="18" t="str">
        <f t="shared" si="1"/>
        <v>Upper</v>
      </c>
      <c r="F26" s="18" t="str">
        <f t="shared" si="2"/>
        <v>No</v>
      </c>
      <c r="G26" s="49" t="str">
        <f>'Organized Data'!D38</f>
        <v>No</v>
      </c>
      <c r="H26" s="49">
        <f>'Organized Data'!Q38</f>
        <v>69.230769230769226</v>
      </c>
      <c r="L26" t="s">
        <v>503</v>
      </c>
    </row>
    <row r="27" spans="1:16" x14ac:dyDescent="0.35">
      <c r="A27" s="41">
        <f>'Organized Data'!A42</f>
        <v>45313</v>
      </c>
      <c r="B27" s="18">
        <f>'Organized Data'!B39</f>
        <v>5</v>
      </c>
      <c r="C27" s="18" t="str">
        <f>'Organized Data'!E42</f>
        <v>tank 1</v>
      </c>
      <c r="D27" s="18" t="str">
        <f t="shared" si="0"/>
        <v>High</v>
      </c>
      <c r="E27" s="18" t="str">
        <f t="shared" si="1"/>
        <v>Lower</v>
      </c>
      <c r="F27" s="18" t="str">
        <f t="shared" si="2"/>
        <v>Yes</v>
      </c>
      <c r="G27" s="49" t="str">
        <f>'Organized Data'!D42</f>
        <v>Yes</v>
      </c>
      <c r="H27" s="49">
        <f>'Organized Data'!Q42</f>
        <v>9.9322799097065548</v>
      </c>
      <c r="L27" t="s">
        <v>347</v>
      </c>
      <c r="M27" t="s">
        <v>489</v>
      </c>
      <c r="N27" t="s">
        <v>348</v>
      </c>
      <c r="O27" t="s">
        <v>347</v>
      </c>
      <c r="P27" t="s">
        <v>348</v>
      </c>
    </row>
    <row r="28" spans="1:16" x14ac:dyDescent="0.35">
      <c r="A28" s="41">
        <f>'Organized Data'!A43</f>
        <v>45322</v>
      </c>
      <c r="B28" s="18">
        <f>'Organized Data'!B40</f>
        <v>5</v>
      </c>
      <c r="C28" s="18" t="str">
        <f>'Organized Data'!E43</f>
        <v>tank 1</v>
      </c>
      <c r="D28" s="18" t="str">
        <f t="shared" si="0"/>
        <v>High</v>
      </c>
      <c r="E28" s="18" t="str">
        <f t="shared" si="1"/>
        <v>Lower</v>
      </c>
      <c r="F28" s="18" t="str">
        <f t="shared" si="2"/>
        <v>Yes</v>
      </c>
      <c r="G28" s="49" t="str">
        <f>'Organized Data'!D43</f>
        <v>No</v>
      </c>
      <c r="H28" s="49">
        <f>'Organized Data'!Q43</f>
        <v>-153.68421052631584</v>
      </c>
      <c r="L28" s="3">
        <f>H3</f>
        <v>-66.01941747572819</v>
      </c>
      <c r="M28" s="3">
        <f t="shared" ref="M28:M33" si="3">H9</f>
        <v>-330.30303030303037</v>
      </c>
      <c r="N28" s="3">
        <f t="shared" ref="N28:N33" si="4">H15</f>
        <v>0</v>
      </c>
      <c r="O28" s="3">
        <f>L28</f>
        <v>-66.01941747572819</v>
      </c>
      <c r="P28" s="3">
        <f t="shared" ref="P28:P33" si="5">N28</f>
        <v>0</v>
      </c>
    </row>
    <row r="29" spans="1:16" x14ac:dyDescent="0.35">
      <c r="A29" s="41">
        <f>'Organized Data'!A44</f>
        <v>45330</v>
      </c>
      <c r="B29" s="18">
        <f>'Organized Data'!B41</f>
        <v>5</v>
      </c>
      <c r="C29" s="18" t="str">
        <f>'Organized Data'!E44</f>
        <v>tank 1</v>
      </c>
      <c r="D29" s="18" t="str">
        <f t="shared" si="0"/>
        <v>High</v>
      </c>
      <c r="E29" s="18" t="str">
        <f t="shared" si="1"/>
        <v>Lower</v>
      </c>
      <c r="F29" s="18" t="str">
        <f t="shared" si="2"/>
        <v>Yes</v>
      </c>
      <c r="G29" s="49" t="str">
        <f>'Organized Data'!D44</f>
        <v>No</v>
      </c>
      <c r="H29" s="49">
        <f>'Organized Data'!Q44</f>
        <v>-1780</v>
      </c>
      <c r="L29" s="3"/>
      <c r="M29" s="3">
        <f t="shared" si="3"/>
        <v>31.818181818181824</v>
      </c>
      <c r="N29" s="3">
        <f t="shared" si="4"/>
        <v>-524.99999999999977</v>
      </c>
      <c r="O29" s="3"/>
      <c r="P29" s="3">
        <f t="shared" si="5"/>
        <v>-524.99999999999977</v>
      </c>
    </row>
    <row r="30" spans="1:16" x14ac:dyDescent="0.35">
      <c r="A30" s="41">
        <f>'Organized Data'!A45</f>
        <v>45313</v>
      </c>
      <c r="B30" s="18">
        <f>'Organized Data'!B42</f>
        <v>5</v>
      </c>
      <c r="C30" s="18" t="str">
        <f>'Organized Data'!E45</f>
        <v>tank 2</v>
      </c>
      <c r="D30" s="18" t="str">
        <f t="shared" si="0"/>
        <v>High</v>
      </c>
      <c r="E30" s="18" t="str">
        <f t="shared" si="1"/>
        <v>Lower</v>
      </c>
      <c r="F30" s="18" t="str">
        <f t="shared" si="2"/>
        <v>Yes</v>
      </c>
      <c r="G30" s="49" t="str">
        <f>'Organized Data'!D45</f>
        <v>Yes</v>
      </c>
      <c r="H30" s="49">
        <f>'Organized Data'!Q45</f>
        <v>28.893905191873593</v>
      </c>
      <c r="L30" s="3">
        <f>H5</f>
        <v>-38.888888888888886</v>
      </c>
      <c r="M30" s="3">
        <f t="shared" si="3"/>
        <v>56.88073394495413</v>
      </c>
      <c r="N30" s="3">
        <f t="shared" si="4"/>
        <v>25.196850393700764</v>
      </c>
      <c r="O30" s="3">
        <f>L30</f>
        <v>-38.888888888888886</v>
      </c>
      <c r="P30" s="3">
        <f t="shared" si="5"/>
        <v>25.196850393700764</v>
      </c>
    </row>
    <row r="31" spans="1:16" x14ac:dyDescent="0.35">
      <c r="A31" s="41">
        <f>'Organized Data'!A46</f>
        <v>45322</v>
      </c>
      <c r="B31" s="18">
        <f>'Organized Data'!B43</f>
        <v>5</v>
      </c>
      <c r="C31" s="18" t="str">
        <f>'Organized Data'!E46</f>
        <v>tank 2</v>
      </c>
      <c r="D31" s="18" t="str">
        <f t="shared" si="0"/>
        <v>High</v>
      </c>
      <c r="E31" s="18" t="str">
        <f t="shared" si="1"/>
        <v>Lower</v>
      </c>
      <c r="F31" s="18" t="str">
        <f t="shared" si="2"/>
        <v>Yes</v>
      </c>
      <c r="G31" s="49" t="str">
        <f>'Organized Data'!D46</f>
        <v>No</v>
      </c>
      <c r="H31" s="49">
        <f>'Organized Data'!Q46</f>
        <v>5.2631578947368363</v>
      </c>
      <c r="L31" s="3">
        <f>H6</f>
        <v>41.747572815533971</v>
      </c>
      <c r="M31" s="3">
        <f t="shared" si="3"/>
        <v>90.909090909090907</v>
      </c>
      <c r="N31" s="3">
        <f t="shared" si="4"/>
        <v>44.230769230769226</v>
      </c>
      <c r="O31" s="3">
        <f>L31</f>
        <v>41.747572815533971</v>
      </c>
      <c r="P31" s="3">
        <f t="shared" si="5"/>
        <v>44.230769230769226</v>
      </c>
    </row>
    <row r="32" spans="1:16" x14ac:dyDescent="0.35">
      <c r="A32" s="41">
        <f>'Organized Data'!A47</f>
        <v>45330</v>
      </c>
      <c r="B32" s="18">
        <f>'Organized Data'!B44</f>
        <v>5</v>
      </c>
      <c r="C32" s="18" t="str">
        <f>'Organized Data'!E47</f>
        <v>tank 2</v>
      </c>
      <c r="D32" s="18" t="str">
        <f t="shared" si="0"/>
        <v>High</v>
      </c>
      <c r="E32" s="18" t="str">
        <f t="shared" si="1"/>
        <v>Lower</v>
      </c>
      <c r="F32" s="18" t="str">
        <f t="shared" si="2"/>
        <v>Yes</v>
      </c>
      <c r="G32" s="49" t="str">
        <f>'Organized Data'!D47</f>
        <v>No</v>
      </c>
      <c r="H32" s="49">
        <f>'Organized Data'!Q47</f>
        <v>-900</v>
      </c>
      <c r="L32" s="3"/>
      <c r="M32" s="3">
        <f t="shared" si="3"/>
        <v>31.818181818181813</v>
      </c>
      <c r="N32" s="3">
        <f t="shared" si="4"/>
        <v>-574.99999999999989</v>
      </c>
      <c r="O32" s="3"/>
      <c r="P32" s="3">
        <f t="shared" si="5"/>
        <v>-574.99999999999989</v>
      </c>
    </row>
    <row r="33" spans="1:16" x14ac:dyDescent="0.35">
      <c r="A33" s="41">
        <f>'Organized Data'!A51</f>
        <v>45371</v>
      </c>
      <c r="B33" s="18">
        <f>'Organized Data'!B48</f>
        <v>6</v>
      </c>
      <c r="C33" s="18" t="str">
        <f>'Organized Data'!E51</f>
        <v>tank 1</v>
      </c>
      <c r="D33" s="18" t="str">
        <f t="shared" si="0"/>
        <v>Medium</v>
      </c>
      <c r="E33" s="18" t="str">
        <f t="shared" si="1"/>
        <v>Upper</v>
      </c>
      <c r="F33" s="18" t="str">
        <f t="shared" si="2"/>
        <v>Yes</v>
      </c>
      <c r="G33" s="49" t="str">
        <f>'Organized Data'!D51</f>
        <v>No</v>
      </c>
      <c r="H33" s="49">
        <f>'Organized Data'!Q51</f>
        <v>-4119.9999999999991</v>
      </c>
      <c r="L33" s="3">
        <f>H8</f>
        <v>31.481481481481488</v>
      </c>
      <c r="M33" s="3">
        <f t="shared" si="3"/>
        <v>38.532110091743121</v>
      </c>
      <c r="N33" s="3">
        <f t="shared" si="4"/>
        <v>-7.0866141732283783</v>
      </c>
      <c r="O33" s="3">
        <f>L33</f>
        <v>31.481481481481488</v>
      </c>
      <c r="P33" s="3">
        <f t="shared" si="5"/>
        <v>-7.0866141732283783</v>
      </c>
    </row>
    <row r="34" spans="1:16" x14ac:dyDescent="0.35">
      <c r="A34" s="41">
        <f>'Organized Data'!A52</f>
        <v>45392</v>
      </c>
      <c r="B34" s="18">
        <f>'Organized Data'!B49</f>
        <v>6</v>
      </c>
      <c r="C34" s="18" t="str">
        <f>'Organized Data'!E52</f>
        <v>tank 1</v>
      </c>
      <c r="D34" s="18" t="str">
        <f t="shared" si="0"/>
        <v>Medium</v>
      </c>
      <c r="E34" s="18" t="str">
        <f t="shared" si="1"/>
        <v>Upper</v>
      </c>
      <c r="F34" s="18" t="str">
        <f t="shared" si="2"/>
        <v>Yes</v>
      </c>
      <c r="G34" s="49" t="str">
        <f>'Organized Data'!D52</f>
        <v>No</v>
      </c>
      <c r="H34" s="49" t="e">
        <f>'Organized Data'!Q52</f>
        <v>#DIV/0!</v>
      </c>
      <c r="L34" s="3"/>
      <c r="M34" s="3"/>
      <c r="N34" s="3"/>
    </row>
    <row r="35" spans="1:16" x14ac:dyDescent="0.35">
      <c r="A35" s="41">
        <f>'Organized Data'!A53</f>
        <v>45400</v>
      </c>
      <c r="B35" s="18">
        <f>'Organized Data'!B50</f>
        <v>6</v>
      </c>
      <c r="C35" s="18" t="str">
        <f>'Organized Data'!E53</f>
        <v>tank 1</v>
      </c>
      <c r="D35" s="18" t="str">
        <f t="shared" si="0"/>
        <v>Medium</v>
      </c>
      <c r="E35" s="18" t="str">
        <f t="shared" si="1"/>
        <v>Upper</v>
      </c>
      <c r="F35" s="18" t="str">
        <f t="shared" si="2"/>
        <v>Yes</v>
      </c>
      <c r="G35" s="49" t="str">
        <f>'Organized Data'!D53</f>
        <v>Yes</v>
      </c>
      <c r="H35" s="49">
        <f>'Organized Data'!Q53</f>
        <v>20.68965517241379</v>
      </c>
      <c r="L35" t="s">
        <v>504</v>
      </c>
      <c r="M35" s="3"/>
      <c r="N35" s="3"/>
    </row>
    <row r="36" spans="1:16" x14ac:dyDescent="0.35">
      <c r="A36" s="41">
        <f>'Organized Data'!A54</f>
        <v>45371</v>
      </c>
      <c r="B36" s="18">
        <f>'Organized Data'!B51</f>
        <v>6</v>
      </c>
      <c r="C36" s="18" t="str">
        <f>'Organized Data'!E54</f>
        <v>tank 2</v>
      </c>
      <c r="D36" s="18" t="str">
        <f t="shared" si="0"/>
        <v>Medium</v>
      </c>
      <c r="E36" s="18" t="str">
        <f t="shared" si="1"/>
        <v>Upper</v>
      </c>
      <c r="F36" s="18" t="str">
        <f t="shared" si="2"/>
        <v>Yes</v>
      </c>
      <c r="G36" s="49" t="str">
        <f>'Organized Data'!D54</f>
        <v>No</v>
      </c>
      <c r="H36" s="49">
        <f>'Organized Data'!Q54</f>
        <v>-908</v>
      </c>
      <c r="L36" s="3" t="s">
        <v>499</v>
      </c>
      <c r="M36" s="3" t="s">
        <v>500</v>
      </c>
      <c r="N36" s="3"/>
    </row>
    <row r="37" spans="1:16" x14ac:dyDescent="0.35">
      <c r="A37" s="41">
        <f>'Organized Data'!A55</f>
        <v>45392</v>
      </c>
      <c r="B37" s="18">
        <f>'Organized Data'!B52</f>
        <v>6</v>
      </c>
      <c r="C37" s="18" t="str">
        <f>'Organized Data'!E55</f>
        <v>tank 2</v>
      </c>
      <c r="D37" s="18" t="str">
        <f t="shared" si="0"/>
        <v>Medium</v>
      </c>
      <c r="E37" s="18" t="str">
        <f t="shared" si="1"/>
        <v>Upper</v>
      </c>
      <c r="F37" s="18" t="str">
        <f t="shared" si="2"/>
        <v>Yes</v>
      </c>
      <c r="G37" s="49" t="str">
        <f>'Organized Data'!D55</f>
        <v>No</v>
      </c>
      <c r="H37" s="49" t="e">
        <f>'Organized Data'!Q55</f>
        <v>#DIV/0!</v>
      </c>
      <c r="L37" s="3">
        <f t="shared" ref="L37:L42" si="6">H15</f>
        <v>0</v>
      </c>
      <c r="M37" s="3">
        <f t="shared" ref="M37:M42" si="7">H21</f>
        <v>46.363636363636388</v>
      </c>
      <c r="N37" s="3"/>
    </row>
    <row r="38" spans="1:16" x14ac:dyDescent="0.35">
      <c r="A38" s="41">
        <f>'Organized Data'!A56</f>
        <v>45400</v>
      </c>
      <c r="B38" s="18">
        <f>'Organized Data'!B53</f>
        <v>6</v>
      </c>
      <c r="C38" s="18" t="str">
        <f>'Organized Data'!E56</f>
        <v>tank 2</v>
      </c>
      <c r="D38" s="18" t="str">
        <f t="shared" si="0"/>
        <v>Medium</v>
      </c>
      <c r="E38" s="18" t="str">
        <f t="shared" si="1"/>
        <v>Upper</v>
      </c>
      <c r="F38" s="18" t="str">
        <f t="shared" si="2"/>
        <v>Yes</v>
      </c>
      <c r="G38" s="49" t="str">
        <f>'Organized Data'!D56</f>
        <v>Yes</v>
      </c>
      <c r="H38" s="49">
        <f>'Organized Data'!Q56</f>
        <v>48.275862068965516</v>
      </c>
      <c r="L38" s="3">
        <f t="shared" si="6"/>
        <v>-524.99999999999977</v>
      </c>
      <c r="M38" s="3">
        <f t="shared" si="7"/>
        <v>63.414634146341477</v>
      </c>
      <c r="N38" s="3"/>
    </row>
    <row r="39" spans="1:16" x14ac:dyDescent="0.35">
      <c r="L39" s="3">
        <f t="shared" si="6"/>
        <v>25.196850393700764</v>
      </c>
      <c r="M39" s="3">
        <f t="shared" si="7"/>
        <v>72.435897435897445</v>
      </c>
      <c r="N39" s="3"/>
    </row>
    <row r="40" spans="1:16" x14ac:dyDescent="0.35">
      <c r="L40" s="3">
        <f t="shared" si="6"/>
        <v>44.230769230769226</v>
      </c>
      <c r="M40" s="3">
        <f t="shared" si="7"/>
        <v>60.000000000000007</v>
      </c>
    </row>
    <row r="41" spans="1:16" x14ac:dyDescent="0.35">
      <c r="L41" s="3">
        <f t="shared" si="6"/>
        <v>-574.99999999999989</v>
      </c>
      <c r="M41" s="3">
        <f t="shared" si="7"/>
        <v>-11.585365853658548</v>
      </c>
    </row>
    <row r="42" spans="1:16" x14ac:dyDescent="0.35">
      <c r="L42" s="3">
        <f t="shared" si="6"/>
        <v>-7.0866141732283783</v>
      </c>
      <c r="M42" s="3">
        <f t="shared" si="7"/>
        <v>69.230769230769226</v>
      </c>
    </row>
    <row r="43" spans="1:16" x14ac:dyDescent="0.35">
      <c r="L43" s="3"/>
    </row>
    <row r="44" spans="1:16" x14ac:dyDescent="0.35">
      <c r="L44" t="s">
        <v>505</v>
      </c>
      <c r="M44" s="3"/>
    </row>
    <row r="45" spans="1:16" x14ac:dyDescent="0.35">
      <c r="L45" s="3" t="s">
        <v>502</v>
      </c>
      <c r="M45" s="3" t="s">
        <v>501</v>
      </c>
    </row>
    <row r="46" spans="1:16" x14ac:dyDescent="0.35">
      <c r="L46" s="3">
        <f t="shared" ref="L46:L51" si="8">H15</f>
        <v>0</v>
      </c>
      <c r="M46" s="3">
        <f t="shared" ref="M46:M51" si="9">H27</f>
        <v>9.9322799097065548</v>
      </c>
    </row>
    <row r="47" spans="1:16" x14ac:dyDescent="0.35">
      <c r="L47" s="3">
        <f t="shared" si="8"/>
        <v>-524.99999999999977</v>
      </c>
      <c r="M47" s="3">
        <f t="shared" si="9"/>
        <v>-153.68421052631584</v>
      </c>
    </row>
    <row r="48" spans="1:16" x14ac:dyDescent="0.35">
      <c r="I48" s="3"/>
      <c r="L48" s="3">
        <f t="shared" si="8"/>
        <v>25.196850393700764</v>
      </c>
      <c r="M48" s="3">
        <f t="shared" si="9"/>
        <v>-1780</v>
      </c>
    </row>
    <row r="49" spans="12:13" x14ac:dyDescent="0.35">
      <c r="L49" s="3">
        <f t="shared" si="8"/>
        <v>44.230769230769226</v>
      </c>
      <c r="M49" s="3">
        <f t="shared" si="9"/>
        <v>28.893905191873593</v>
      </c>
    </row>
    <row r="50" spans="12:13" x14ac:dyDescent="0.35">
      <c r="L50" s="3">
        <f t="shared" si="8"/>
        <v>-574.99999999999989</v>
      </c>
      <c r="M50" s="3">
        <f t="shared" si="9"/>
        <v>5.2631578947368363</v>
      </c>
    </row>
    <row r="51" spans="12:13" x14ac:dyDescent="0.35">
      <c r="L51" s="3">
        <f t="shared" si="8"/>
        <v>-7.0866141732283783</v>
      </c>
      <c r="M51" s="3">
        <f t="shared" si="9"/>
        <v>-900</v>
      </c>
    </row>
    <row r="53" spans="12:13" x14ac:dyDescent="0.35">
      <c r="L53" t="s">
        <v>512</v>
      </c>
      <c r="M53" s="3"/>
    </row>
    <row r="54" spans="12:13" x14ac:dyDescent="0.35">
      <c r="L54" s="3" t="s">
        <v>506</v>
      </c>
      <c r="M54" s="3" t="s">
        <v>507</v>
      </c>
    </row>
    <row r="55" spans="12:13" x14ac:dyDescent="0.35">
      <c r="L55" s="3">
        <f>H33</f>
        <v>-4119.9999999999991</v>
      </c>
      <c r="M55" s="3">
        <f>H6</f>
        <v>41.747572815533971</v>
      </c>
    </row>
    <row r="56" spans="12:13" x14ac:dyDescent="0.35">
      <c r="L56" s="3"/>
      <c r="M56" s="3"/>
    </row>
    <row r="57" spans="12:13" x14ac:dyDescent="0.35">
      <c r="L57" s="3">
        <f>H5</f>
        <v>-38.888888888888886</v>
      </c>
      <c r="M57" s="3">
        <f>H8</f>
        <v>31.481481481481488</v>
      </c>
    </row>
    <row r="58" spans="12:13" x14ac:dyDescent="0.35">
      <c r="L58" s="3">
        <f>H9</f>
        <v>-330.30303030303037</v>
      </c>
      <c r="M58" s="3">
        <f>H12</f>
        <v>90.909090909090907</v>
      </c>
    </row>
    <row r="59" spans="12:13" x14ac:dyDescent="0.35">
      <c r="L59" s="3">
        <f>H10</f>
        <v>31.818181818181824</v>
      </c>
      <c r="M59" s="3">
        <f>H13</f>
        <v>31.818181818181813</v>
      </c>
    </row>
    <row r="60" spans="12:13" x14ac:dyDescent="0.35">
      <c r="L60" s="3">
        <f>H11</f>
        <v>56.88073394495413</v>
      </c>
      <c r="M60" s="3">
        <f>H14</f>
        <v>38.532110091743121</v>
      </c>
    </row>
    <row r="61" spans="12:13" x14ac:dyDescent="0.35">
      <c r="L61" s="3">
        <f>H15</f>
        <v>0</v>
      </c>
      <c r="M61" s="3">
        <f>H18</f>
        <v>44.230769230769226</v>
      </c>
    </row>
    <row r="62" spans="12:13" x14ac:dyDescent="0.35">
      <c r="L62" s="3">
        <f>H16</f>
        <v>-524.99999999999977</v>
      </c>
      <c r="M62" s="3">
        <f>H19</f>
        <v>-574.99999999999989</v>
      </c>
    </row>
    <row r="63" spans="12:13" x14ac:dyDescent="0.35">
      <c r="L63" s="3">
        <f>H17</f>
        <v>25.196850393700764</v>
      </c>
      <c r="M63" s="3">
        <f>H20</f>
        <v>-7.0866141732283783</v>
      </c>
    </row>
    <row r="64" spans="12:13" x14ac:dyDescent="0.35">
      <c r="L64" s="3">
        <f>H21</f>
        <v>46.363636363636388</v>
      </c>
      <c r="M64" s="3">
        <f>H24</f>
        <v>60.000000000000007</v>
      </c>
    </row>
    <row r="65" spans="12:13" x14ac:dyDescent="0.35">
      <c r="L65" s="3">
        <f>H22</f>
        <v>63.414634146341477</v>
      </c>
      <c r="M65" s="3">
        <f>H25</f>
        <v>-11.585365853658548</v>
      </c>
    </row>
    <row r="66" spans="12:13" x14ac:dyDescent="0.35">
      <c r="L66" s="3">
        <f>H23</f>
        <v>72.435897435897445</v>
      </c>
      <c r="M66" s="3">
        <f>H26</f>
        <v>69.230769230769226</v>
      </c>
    </row>
    <row r="67" spans="12:13" x14ac:dyDescent="0.35">
      <c r="L67" s="3">
        <f>H27</f>
        <v>9.9322799097065548</v>
      </c>
      <c r="M67" s="3">
        <f>H30</f>
        <v>28.893905191873593</v>
      </c>
    </row>
    <row r="68" spans="12:13" x14ac:dyDescent="0.35">
      <c r="L68" s="3">
        <f>H28</f>
        <v>-153.68421052631584</v>
      </c>
      <c r="M68" s="3">
        <f>H31</f>
        <v>5.2631578947368363</v>
      </c>
    </row>
    <row r="69" spans="12:13" x14ac:dyDescent="0.35">
      <c r="L69" s="3">
        <f>H29</f>
        <v>-1780</v>
      </c>
      <c r="M69" s="3">
        <f>H32</f>
        <v>-900</v>
      </c>
    </row>
    <row r="70" spans="12:13" x14ac:dyDescent="0.35">
      <c r="L70" s="3">
        <f>H33</f>
        <v>-4119.9999999999991</v>
      </c>
      <c r="M70" s="3">
        <f>H36</f>
        <v>-908</v>
      </c>
    </row>
    <row r="71" spans="12:13" x14ac:dyDescent="0.35">
      <c r="L71" s="3" t="e">
        <f>H34</f>
        <v>#DIV/0!</v>
      </c>
      <c r="M71" s="3" t="e">
        <f>H37</f>
        <v>#DIV/0!</v>
      </c>
    </row>
    <row r="72" spans="12:13" x14ac:dyDescent="0.35">
      <c r="L72" s="3">
        <f>H35</f>
        <v>20.68965517241379</v>
      </c>
      <c r="M72" s="3">
        <f>H38</f>
        <v>48.275862068965516</v>
      </c>
    </row>
    <row r="73" spans="12:13" x14ac:dyDescent="0.35">
      <c r="M73" s="3"/>
    </row>
    <row r="74" spans="12:13" x14ac:dyDescent="0.35">
      <c r="L74" s="3"/>
      <c r="M74" s="3"/>
    </row>
    <row r="75" spans="12:13" x14ac:dyDescent="0.35">
      <c r="M75" s="3"/>
    </row>
    <row r="76" spans="12:13" x14ac:dyDescent="0.35">
      <c r="L76" s="3"/>
    </row>
    <row r="77" spans="12:13" x14ac:dyDescent="0.35">
      <c r="L77" s="3"/>
    </row>
    <row r="78" spans="12:13" x14ac:dyDescent="0.35">
      <c r="L78" s="3"/>
    </row>
    <row r="79" spans="12:13" x14ac:dyDescent="0.35">
      <c r="M79" s="3"/>
    </row>
    <row r="80" spans="12:13" x14ac:dyDescent="0.35">
      <c r="M80" s="3"/>
    </row>
    <row r="81" spans="12:13" x14ac:dyDescent="0.35">
      <c r="M81" s="3"/>
    </row>
    <row r="82" spans="12:13" x14ac:dyDescent="0.35">
      <c r="L82" s="3"/>
    </row>
    <row r="83" spans="12:13" x14ac:dyDescent="0.35">
      <c r="L83" s="3"/>
    </row>
    <row r="84" spans="12:13" x14ac:dyDescent="0.35">
      <c r="L84" s="3"/>
    </row>
    <row r="85" spans="12:13" x14ac:dyDescent="0.35">
      <c r="M85" s="3"/>
    </row>
    <row r="86" spans="12:13" x14ac:dyDescent="0.35">
      <c r="M86" s="3"/>
    </row>
    <row r="87" spans="12:13" x14ac:dyDescent="0.35">
      <c r="M87" s="3"/>
    </row>
    <row r="88" spans="12:13" x14ac:dyDescent="0.35">
      <c r="L88" s="3"/>
    </row>
    <row r="89" spans="12:13" x14ac:dyDescent="0.35">
      <c r="L89" s="3"/>
    </row>
    <row r="90" spans="12:13" x14ac:dyDescent="0.35">
      <c r="L90" s="3"/>
    </row>
    <row r="91" spans="12:13" x14ac:dyDescent="0.35">
      <c r="L91" s="3"/>
      <c r="M91" s="3"/>
    </row>
    <row r="92" spans="12:13" x14ac:dyDescent="0.35">
      <c r="L92" s="3"/>
      <c r="M92" s="3"/>
    </row>
    <row r="93" spans="12:13" x14ac:dyDescent="0.35">
      <c r="L93" s="3"/>
      <c r="M93" s="3"/>
    </row>
    <row r="94" spans="12:13" x14ac:dyDescent="0.35">
      <c r="L94" s="3"/>
      <c r="M94" s="3"/>
    </row>
    <row r="95" spans="12:13" x14ac:dyDescent="0.35">
      <c r="L95" s="3"/>
      <c r="M95" s="3"/>
    </row>
    <row r="96" spans="12:13" x14ac:dyDescent="0.35">
      <c r="L96" s="3"/>
      <c r="M96" s="3"/>
    </row>
    <row r="97" spans="12:13" x14ac:dyDescent="0.35">
      <c r="L97" s="3"/>
      <c r="M97" s="3"/>
    </row>
    <row r="98" spans="12:13" x14ac:dyDescent="0.35">
      <c r="L98" s="3"/>
      <c r="M98" s="3"/>
    </row>
    <row r="99" spans="12:13" x14ac:dyDescent="0.35">
      <c r="L99" s="3"/>
      <c r="M99" s="3"/>
    </row>
    <row r="100" spans="12:13" x14ac:dyDescent="0.35">
      <c r="L100" s="3"/>
      <c r="M100" s="3"/>
    </row>
    <row r="101" spans="12:13" x14ac:dyDescent="0.35">
      <c r="L101" s="3"/>
      <c r="M101" s="3"/>
    </row>
    <row r="102" spans="12:13" x14ac:dyDescent="0.35">
      <c r="L102" s="3"/>
      <c r="M102" s="3"/>
    </row>
    <row r="103" spans="12:13" x14ac:dyDescent="0.35">
      <c r="L103" s="3"/>
      <c r="M103" s="3"/>
    </row>
    <row r="104" spans="12:13" x14ac:dyDescent="0.35">
      <c r="L104" s="3"/>
      <c r="M104" s="3"/>
    </row>
    <row r="105" spans="12:13" x14ac:dyDescent="0.35">
      <c r="L105" s="3"/>
      <c r="M105" s="3"/>
    </row>
    <row r="106" spans="12:13" x14ac:dyDescent="0.35">
      <c r="L106" s="3"/>
      <c r="M106" s="3"/>
    </row>
    <row r="107" spans="12:13" x14ac:dyDescent="0.35">
      <c r="L107" s="3"/>
      <c r="M107" s="3"/>
    </row>
    <row r="108" spans="12:13" x14ac:dyDescent="0.35">
      <c r="L108" s="3"/>
      <c r="M108" s="3"/>
    </row>
    <row r="109" spans="12:13" x14ac:dyDescent="0.35">
      <c r="L109" s="3"/>
      <c r="M109" s="3"/>
    </row>
    <row r="110" spans="12:13" x14ac:dyDescent="0.35">
      <c r="L110" s="3"/>
      <c r="M110" s="3"/>
    </row>
    <row r="111" spans="12:13" x14ac:dyDescent="0.35">
      <c r="L111" s="3"/>
      <c r="M111" s="3"/>
    </row>
    <row r="112" spans="12:13" x14ac:dyDescent="0.35">
      <c r="L112" s="3"/>
      <c r="M112" s="3"/>
    </row>
    <row r="113" spans="12:13" x14ac:dyDescent="0.35">
      <c r="L113" s="3"/>
      <c r="M113" s="3"/>
    </row>
    <row r="114" spans="12:13" x14ac:dyDescent="0.35">
      <c r="L114" s="3"/>
      <c r="M114" s="3"/>
    </row>
    <row r="115" spans="12:13" x14ac:dyDescent="0.35">
      <c r="L115" s="3"/>
      <c r="M115" s="3"/>
    </row>
    <row r="116" spans="12:13" x14ac:dyDescent="0.35">
      <c r="L116" s="3"/>
      <c r="M116" s="3"/>
    </row>
    <row r="117" spans="12:13" x14ac:dyDescent="0.35">
      <c r="L117" s="3"/>
      <c r="M117" s="3"/>
    </row>
    <row r="118" spans="12:13" x14ac:dyDescent="0.35">
      <c r="L118" s="3"/>
      <c r="M118" s="3"/>
    </row>
    <row r="119" spans="12:13" x14ac:dyDescent="0.35">
      <c r="L119" s="3"/>
      <c r="M119" s="3"/>
    </row>
    <row r="120" spans="12:13" x14ac:dyDescent="0.35">
      <c r="L120" s="3"/>
      <c r="M120" s="3"/>
    </row>
    <row r="121" spans="12:13" x14ac:dyDescent="0.35">
      <c r="L121" s="3"/>
      <c r="M121" s="3"/>
    </row>
    <row r="122" spans="12:13" x14ac:dyDescent="0.35">
      <c r="L122" s="3"/>
      <c r="M122" s="3"/>
    </row>
    <row r="123" spans="12:13" x14ac:dyDescent="0.35">
      <c r="L123" s="3"/>
      <c r="M123" s="3"/>
    </row>
    <row r="124" spans="12:13" x14ac:dyDescent="0.35">
      <c r="L124" s="3"/>
      <c r="M124" s="3"/>
    </row>
    <row r="125" spans="12:13" x14ac:dyDescent="0.35">
      <c r="L125" s="3"/>
      <c r="M125" s="3"/>
    </row>
    <row r="126" spans="12:13" x14ac:dyDescent="0.35">
      <c r="L126" s="3"/>
      <c r="M126" s="3"/>
    </row>
    <row r="127" spans="12:13" x14ac:dyDescent="0.35">
      <c r="L127" s="3"/>
      <c r="M127" s="3"/>
    </row>
    <row r="128" spans="12:13" x14ac:dyDescent="0.35">
      <c r="L128" s="3"/>
      <c r="M128" s="3"/>
    </row>
    <row r="129" spans="12:13" x14ac:dyDescent="0.35">
      <c r="L129" s="3"/>
      <c r="M129" s="3"/>
    </row>
    <row r="130" spans="12:13" x14ac:dyDescent="0.35">
      <c r="L130" s="3"/>
      <c r="M130" s="3"/>
    </row>
    <row r="131" spans="12:13" x14ac:dyDescent="0.35">
      <c r="L131" s="3"/>
      <c r="M131" s="3"/>
    </row>
    <row r="132" spans="12:13" x14ac:dyDescent="0.35">
      <c r="L132" s="3"/>
      <c r="M132" s="3"/>
    </row>
    <row r="133" spans="12:13" x14ac:dyDescent="0.35">
      <c r="L133" s="3"/>
      <c r="M133" s="3"/>
    </row>
    <row r="134" spans="12:13" x14ac:dyDescent="0.35">
      <c r="L134" s="3"/>
      <c r="M134" s="3"/>
    </row>
    <row r="135" spans="12:13" x14ac:dyDescent="0.35">
      <c r="L135" s="3"/>
      <c r="M135" s="3"/>
    </row>
    <row r="136" spans="12:13" x14ac:dyDescent="0.35">
      <c r="L136" s="3"/>
      <c r="M136" s="3"/>
    </row>
    <row r="137" spans="12:13" x14ac:dyDescent="0.35">
      <c r="L137" s="3"/>
      <c r="M137" s="3"/>
    </row>
    <row r="138" spans="12:13" x14ac:dyDescent="0.35">
      <c r="L138" s="3"/>
      <c r="M138" s="3"/>
    </row>
    <row r="139" spans="12:13" x14ac:dyDescent="0.35">
      <c r="L139" s="3"/>
      <c r="M139" s="3"/>
    </row>
    <row r="140" spans="12:13" x14ac:dyDescent="0.35">
      <c r="L140" s="3"/>
      <c r="M140" s="3"/>
    </row>
    <row r="141" spans="12:13" x14ac:dyDescent="0.35">
      <c r="L141" s="3"/>
      <c r="M141" s="3"/>
    </row>
    <row r="142" spans="12:13" x14ac:dyDescent="0.35">
      <c r="L142" s="3"/>
      <c r="M142" s="3"/>
    </row>
    <row r="143" spans="12:13" x14ac:dyDescent="0.35">
      <c r="L143" s="3"/>
      <c r="M143" s="3"/>
    </row>
    <row r="144" spans="12:13" x14ac:dyDescent="0.35">
      <c r="L144" s="3"/>
      <c r="M144" s="3"/>
    </row>
    <row r="145" spans="12:13" x14ac:dyDescent="0.35">
      <c r="L145" s="3"/>
      <c r="M145" s="3"/>
    </row>
    <row r="146" spans="12:13" x14ac:dyDescent="0.35">
      <c r="L146" s="3"/>
      <c r="M146" s="3"/>
    </row>
    <row r="147" spans="12:13" x14ac:dyDescent="0.35">
      <c r="L147" s="3"/>
      <c r="M147" s="3"/>
    </row>
    <row r="148" spans="12:13" x14ac:dyDescent="0.35">
      <c r="L148" s="3"/>
      <c r="M148" s="3"/>
    </row>
    <row r="149" spans="12:13" x14ac:dyDescent="0.35">
      <c r="L149" s="3"/>
      <c r="M149" s="3"/>
    </row>
    <row r="150" spans="12:13" x14ac:dyDescent="0.35">
      <c r="L150" s="3"/>
      <c r="M150" s="3"/>
    </row>
    <row r="151" spans="12:13" x14ac:dyDescent="0.35">
      <c r="L151" s="3"/>
      <c r="M151" s="3"/>
    </row>
    <row r="152" spans="12:13" x14ac:dyDescent="0.35">
      <c r="L152" s="3"/>
      <c r="M152" s="3"/>
    </row>
  </sheetData>
  <phoneticPr fontId="10" type="noConversion"/>
  <hyperlinks>
    <hyperlink ref="O25" location="'ANOVA TIN'!A1" display="ANOVA TIN" xr:uid="{9F0864E7-A396-4017-9D66-0812CE573051}"/>
    <hyperlink ref="P25" location="'ANOVA TP'!A1" display="'ANOVA TP" xr:uid="{B4114DE6-31A6-4F72-BE8B-468F24AC4995}"/>
    <hyperlink ref="I4" location="'Date Key'!H3" display="not included" xr:uid="{2B47356C-ABEF-4593-9B6F-D3B658D61D43}"/>
    <hyperlink ref="I7" location="'Date Key'!H3" display="not included" xr:uid="{E813C504-8953-451D-BE69-0C84ABEE3BC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B814-CADC-4551-AB41-C1A7C34F978B}">
  <sheetPr codeName="Sheet11">
    <tabColor rgb="FFFF0000"/>
  </sheetPr>
  <dimension ref="A1:W91"/>
  <sheetViews>
    <sheetView topLeftCell="A53" zoomScale="75" zoomScaleNormal="75" workbookViewId="0">
      <selection activeCell="F88" sqref="F88"/>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488</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310.12537410098679</v>
      </c>
      <c r="D16">
        <v>77.531343525246697</v>
      </c>
      <c r="E16">
        <v>113.8592949123522</v>
      </c>
      <c r="I16" t="s">
        <v>347</v>
      </c>
      <c r="J16">
        <v>4</v>
      </c>
      <c r="K16">
        <v>310.12537410098679</v>
      </c>
      <c r="L16">
        <v>77.531343525246697</v>
      </c>
      <c r="M16">
        <v>113.8592949123522</v>
      </c>
      <c r="Q16" t="s">
        <v>489</v>
      </c>
      <c r="R16">
        <v>6</v>
      </c>
      <c r="S16">
        <v>434.00563733603889</v>
      </c>
      <c r="T16">
        <v>72.334272889339815</v>
      </c>
      <c r="U16">
        <v>290.67708888554552</v>
      </c>
    </row>
    <row r="17" spans="1:23" ht="16" thickBot="1" x14ac:dyDescent="0.4">
      <c r="A17" s="12" t="s">
        <v>489</v>
      </c>
      <c r="B17" s="12">
        <v>6</v>
      </c>
      <c r="C17" s="12">
        <v>434.00563733603889</v>
      </c>
      <c r="D17" s="12">
        <v>72.334272889339815</v>
      </c>
      <c r="E17" s="12">
        <v>290.67708888554552</v>
      </c>
      <c r="I17" s="12" t="s">
        <v>348</v>
      </c>
      <c r="J17" s="12">
        <v>6</v>
      </c>
      <c r="K17" s="12">
        <v>296.86787017935313</v>
      </c>
      <c r="L17" s="12">
        <v>49.477978363225525</v>
      </c>
      <c r="M17" s="12">
        <v>311.29518960425156</v>
      </c>
      <c r="Q17" s="12" t="s">
        <v>348</v>
      </c>
      <c r="R17" s="12">
        <v>6</v>
      </c>
      <c r="S17" s="12">
        <v>296.86787017935313</v>
      </c>
      <c r="T17" s="12">
        <v>49.477978363225525</v>
      </c>
      <c r="U17" s="12">
        <v>311.29518960425156</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64.822903667053197</v>
      </c>
      <c r="C22">
        <v>1</v>
      </c>
      <c r="D22">
        <v>64.822903667053197</v>
      </c>
      <c r="E22">
        <v>0.2889102083092292</v>
      </c>
      <c r="F22" s="59">
        <v>0.60554406387849891</v>
      </c>
      <c r="G22">
        <v>5.3176550715787174</v>
      </c>
      <c r="I22" t="s">
        <v>364</v>
      </c>
      <c r="J22">
        <v>1888.7791125928889</v>
      </c>
      <c r="K22">
        <v>1</v>
      </c>
      <c r="L22">
        <v>1888.7791125928889</v>
      </c>
      <c r="M22">
        <v>7.9609085053106003</v>
      </c>
      <c r="N22" s="59">
        <v>2.2441697336828412E-2</v>
      </c>
      <c r="O22">
        <v>5.3176550715787174</v>
      </c>
      <c r="Q22" t="s">
        <v>364</v>
      </c>
      <c r="R22">
        <v>1567.2305983934484</v>
      </c>
      <c r="S22">
        <v>1</v>
      </c>
      <c r="T22">
        <v>1567.2305983934484</v>
      </c>
      <c r="U22">
        <v>5.2069859506661942</v>
      </c>
      <c r="V22" s="59">
        <v>4.5639434986034892E-2</v>
      </c>
      <c r="W22">
        <v>4.9646027437307128</v>
      </c>
    </row>
    <row r="23" spans="1:23" x14ac:dyDescent="0.35">
      <c r="A23" t="s">
        <v>365</v>
      </c>
      <c r="B23">
        <v>1794.9633291647851</v>
      </c>
      <c r="C23">
        <v>8</v>
      </c>
      <c r="D23">
        <v>224.37041614559814</v>
      </c>
      <c r="I23" t="s">
        <v>365</v>
      </c>
      <c r="J23">
        <v>1898.0538327583222</v>
      </c>
      <c r="K23">
        <v>8</v>
      </c>
      <c r="L23">
        <v>237.25672909479027</v>
      </c>
      <c r="Q23" t="s">
        <v>365</v>
      </c>
      <c r="R23">
        <v>3009.861392448991</v>
      </c>
      <c r="S23">
        <v>10</v>
      </c>
      <c r="T23">
        <v>300.98613924489911</v>
      </c>
    </row>
    <row r="25" spans="1:23" ht="16" thickBot="1" x14ac:dyDescent="0.4">
      <c r="A25" s="12" t="s">
        <v>366</v>
      </c>
      <c r="B25" s="12">
        <v>1859.7862328318383</v>
      </c>
      <c r="C25" s="12">
        <v>9</v>
      </c>
      <c r="D25" s="12"/>
      <c r="E25" s="12"/>
      <c r="F25" s="12"/>
      <c r="G25" s="12"/>
      <c r="I25" s="12" t="s">
        <v>366</v>
      </c>
      <c r="J25" s="12">
        <v>3786.832945351211</v>
      </c>
      <c r="K25" s="12">
        <v>9</v>
      </c>
      <c r="L25" s="12"/>
      <c r="M25" s="12"/>
      <c r="N25" s="12"/>
      <c r="O25" s="12"/>
      <c r="Q25" s="12" t="s">
        <v>495</v>
      </c>
      <c r="R25" s="12">
        <v>4577.0919908424394</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296.86787017935313</v>
      </c>
      <c r="D38">
        <v>49.477978363225525</v>
      </c>
      <c r="E38">
        <v>311.29518960425156</v>
      </c>
    </row>
    <row r="39" spans="1:17" ht="16" thickBot="1" x14ac:dyDescent="0.4">
      <c r="A39" s="12" t="s">
        <v>500</v>
      </c>
      <c r="B39" s="12">
        <v>6</v>
      </c>
      <c r="C39" s="12">
        <v>366.02445650537129</v>
      </c>
      <c r="D39" s="12">
        <v>61.004076084228551</v>
      </c>
      <c r="E39" s="12">
        <v>394.21926391553131</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398.55278602233511</v>
      </c>
      <c r="C44">
        <v>1</v>
      </c>
      <c r="D44">
        <v>398.55278602233511</v>
      </c>
      <c r="E44">
        <v>1.1298217464829292</v>
      </c>
      <c r="F44" s="59">
        <v>0.31280768343404619</v>
      </c>
      <c r="G44">
        <v>4.9646027437307128</v>
      </c>
    </row>
    <row r="45" spans="1:17" x14ac:dyDescent="0.35">
      <c r="A45" t="s">
        <v>365</v>
      </c>
      <c r="B45">
        <v>3527.5722675989127</v>
      </c>
      <c r="C45">
        <v>10</v>
      </c>
      <c r="D45">
        <v>352.7572267598913</v>
      </c>
    </row>
    <row r="47" spans="1:17" ht="16" thickBot="1" x14ac:dyDescent="0.4">
      <c r="A47" s="12" t="s">
        <v>366</v>
      </c>
      <c r="B47" s="12">
        <v>3926.1250536212478</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296.86787017935313</v>
      </c>
      <c r="D60">
        <v>49.477978363225525</v>
      </c>
      <c r="E60">
        <v>311.29518960425156</v>
      </c>
    </row>
    <row r="61" spans="1:9" ht="16" thickBot="1" x14ac:dyDescent="0.4">
      <c r="A61" s="12" t="s">
        <v>501</v>
      </c>
      <c r="B61" s="12">
        <v>6</v>
      </c>
      <c r="C61" s="12">
        <v>196.45452679213287</v>
      </c>
      <c r="D61" s="12">
        <v>32.742421132022145</v>
      </c>
      <c r="E61" s="12">
        <v>74.5613432199616</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840.23662751665006</v>
      </c>
      <c r="C66">
        <v>1</v>
      </c>
      <c r="D66">
        <v>840.23662751665006</v>
      </c>
      <c r="E66">
        <v>4.3551763727656692</v>
      </c>
      <c r="F66" s="59">
        <v>6.3457900381892723E-2</v>
      </c>
      <c r="G66">
        <v>4.9646027437307128</v>
      </c>
    </row>
    <row r="67" spans="1:9" x14ac:dyDescent="0.35">
      <c r="A67" t="s">
        <v>365</v>
      </c>
      <c r="B67">
        <v>1929.2826641210727</v>
      </c>
      <c r="C67">
        <v>10</v>
      </c>
      <c r="D67">
        <v>192.92826641210726</v>
      </c>
    </row>
    <row r="69" spans="1:9" ht="16" thickBot="1" x14ac:dyDescent="0.4">
      <c r="A69" s="12" t="s">
        <v>366</v>
      </c>
      <c r="B69" s="12">
        <v>2769.5192916377227</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1181.3182342025259</v>
      </c>
      <c r="D82">
        <v>69.489307894266233</v>
      </c>
      <c r="E82">
        <v>325.25643127405419</v>
      </c>
    </row>
    <row r="83" spans="1:7" ht="16" thickBot="1" x14ac:dyDescent="0.4">
      <c r="A83" s="12" t="s">
        <v>507</v>
      </c>
      <c r="B83" s="12">
        <v>17</v>
      </c>
      <c r="C83" s="12">
        <v>907.0815553569073</v>
      </c>
      <c r="D83" s="12">
        <v>53.35773855040631</v>
      </c>
      <c r="E83" s="12">
        <v>541.34179371750679</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2211.934000713969</v>
      </c>
      <c r="C88">
        <v>1</v>
      </c>
      <c r="D88">
        <v>2211.934000713969</v>
      </c>
      <c r="E88">
        <v>5.1048662157956919</v>
      </c>
      <c r="F88" s="59">
        <v>3.0803435240884039E-2</v>
      </c>
      <c r="G88">
        <v>4.1490974456995477</v>
      </c>
    </row>
    <row r="89" spans="1:7" x14ac:dyDescent="0.35">
      <c r="A89" t="s">
        <v>365</v>
      </c>
      <c r="B89">
        <v>13865.57159986499</v>
      </c>
      <c r="C89">
        <v>32</v>
      </c>
      <c r="D89">
        <v>433.29911249578095</v>
      </c>
    </row>
    <row r="91" spans="1:7" ht="16" thickBot="1" x14ac:dyDescent="0.4">
      <c r="A91" s="12" t="s">
        <v>366</v>
      </c>
      <c r="B91" s="12">
        <v>16077.505600578959</v>
      </c>
      <c r="C91" s="12">
        <v>33</v>
      </c>
      <c r="D91" s="12"/>
      <c r="E91" s="12"/>
      <c r="F91" s="12"/>
      <c r="G91" s="12"/>
    </row>
  </sheetData>
  <hyperlinks>
    <hyperlink ref="B1" location="'ANOVA Data'!L24" display="ANOVA Data" xr:uid="{3E734DC8-B50B-4117-AD45-33A238934B6C}"/>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8CD20-989A-45DA-BC0F-A2C0377FE65A}">
  <sheetPr codeName="Sheet12">
    <tabColor rgb="FFFF0000"/>
  </sheetPr>
  <dimension ref="A1:W91"/>
  <sheetViews>
    <sheetView topLeftCell="A47" zoomScale="75" zoomScaleNormal="75" workbookViewId="0">
      <selection activeCell="F54" sqref="F54"/>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521</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203.55927443376206</v>
      </c>
      <c r="D16">
        <v>50.889818608440514</v>
      </c>
      <c r="E16">
        <v>2348.7546568674315</v>
      </c>
      <c r="I16" t="s">
        <v>347</v>
      </c>
      <c r="J16">
        <v>4</v>
      </c>
      <c r="K16">
        <v>203.55927443376206</v>
      </c>
      <c r="L16">
        <v>50.889818608440514</v>
      </c>
      <c r="M16">
        <v>2348.7546568674315</v>
      </c>
      <c r="Q16" t="s">
        <v>489</v>
      </c>
      <c r="R16">
        <v>6</v>
      </c>
      <c r="S16">
        <v>159.92888866370976</v>
      </c>
      <c r="T16">
        <v>26.654814777284958</v>
      </c>
      <c r="U16">
        <v>3578.9077795157136</v>
      </c>
    </row>
    <row r="17" spans="1:23" ht="16" thickBot="1" x14ac:dyDescent="0.4">
      <c r="A17" s="12" t="s">
        <v>489</v>
      </c>
      <c r="B17" s="12">
        <v>6</v>
      </c>
      <c r="C17" s="12">
        <v>159.92888866370976</v>
      </c>
      <c r="D17" s="12">
        <v>26.654814777284958</v>
      </c>
      <c r="E17" s="12">
        <v>3578.9077795157136</v>
      </c>
      <c r="I17" s="12" t="s">
        <v>348</v>
      </c>
      <c r="J17" s="12">
        <v>6</v>
      </c>
      <c r="K17" s="12">
        <v>-113.99546489372167</v>
      </c>
      <c r="L17" s="12">
        <v>-18.999244148953611</v>
      </c>
      <c r="M17" s="12">
        <v>5356.5162521471339</v>
      </c>
      <c r="Q17" s="12" t="s">
        <v>348</v>
      </c>
      <c r="R17" s="12">
        <v>6</v>
      </c>
      <c r="S17" s="12">
        <v>-113.99546489372167</v>
      </c>
      <c r="T17" s="12">
        <v>-18.999244148953611</v>
      </c>
      <c r="U17" s="12">
        <v>5356.5162521471339</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1409.6049856706995</v>
      </c>
      <c r="C22">
        <v>1</v>
      </c>
      <c r="D22">
        <v>1409.6049856706995</v>
      </c>
      <c r="E22">
        <v>0.45214422105683039</v>
      </c>
      <c r="F22" s="59">
        <v>0.52026291421094173</v>
      </c>
      <c r="G22">
        <v>5.3176550715787174</v>
      </c>
      <c r="I22" t="s">
        <v>364</v>
      </c>
      <c r="J22">
        <v>11722.754623456727</v>
      </c>
      <c r="K22">
        <v>1</v>
      </c>
      <c r="L22">
        <v>11722.754623456727</v>
      </c>
      <c r="M22">
        <v>2.7722506147143657</v>
      </c>
      <c r="N22" s="59">
        <v>0.13447658563355727</v>
      </c>
      <c r="O22">
        <v>5.3176550715787174</v>
      </c>
      <c r="Q22" t="s">
        <v>364</v>
      </c>
      <c r="R22">
        <v>6252.8792893213831</v>
      </c>
      <c r="S22">
        <v>1</v>
      </c>
      <c r="T22">
        <v>6252.8792893213831</v>
      </c>
      <c r="U22">
        <v>1.3995708020490543</v>
      </c>
      <c r="V22" s="59">
        <v>0.26415787823941717</v>
      </c>
      <c r="W22">
        <v>4.9646027437307128</v>
      </c>
    </row>
    <row r="23" spans="1:23" x14ac:dyDescent="0.35">
      <c r="A23" t="s">
        <v>365</v>
      </c>
      <c r="B23">
        <v>24940.802868180861</v>
      </c>
      <c r="C23">
        <v>8</v>
      </c>
      <c r="D23">
        <v>3117.6003585226076</v>
      </c>
      <c r="I23" t="s">
        <v>365</v>
      </c>
      <c r="J23">
        <v>33828.845231337968</v>
      </c>
      <c r="K23">
        <v>8</v>
      </c>
      <c r="L23">
        <v>4228.6056539172459</v>
      </c>
      <c r="Q23" t="s">
        <v>365</v>
      </c>
      <c r="R23">
        <v>44677.120158314239</v>
      </c>
      <c r="S23">
        <v>10</v>
      </c>
      <c r="T23">
        <v>4467.7120158314237</v>
      </c>
    </row>
    <row r="25" spans="1:23" ht="16" thickBot="1" x14ac:dyDescent="0.4">
      <c r="A25" s="12" t="s">
        <v>366</v>
      </c>
      <c r="B25" s="12">
        <v>26350.407853851561</v>
      </c>
      <c r="C25" s="12">
        <v>9</v>
      </c>
      <c r="D25" s="12"/>
      <c r="E25" s="12"/>
      <c r="F25" s="12"/>
      <c r="G25" s="12"/>
      <c r="I25" s="12" t="s">
        <v>366</v>
      </c>
      <c r="J25" s="12">
        <v>45551.599854794695</v>
      </c>
      <c r="K25" s="12">
        <v>9</v>
      </c>
      <c r="L25" s="12"/>
      <c r="M25" s="12"/>
      <c r="N25" s="12"/>
      <c r="O25" s="12"/>
      <c r="Q25" s="12" t="s">
        <v>366</v>
      </c>
      <c r="R25" s="12">
        <v>50929.999447635622</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-113.99546489372167</v>
      </c>
      <c r="D38">
        <v>-18.999244148953611</v>
      </c>
      <c r="E38">
        <v>5356.5162521471339</v>
      </c>
    </row>
    <row r="39" spans="1:17" ht="16" thickBot="1" x14ac:dyDescent="0.4">
      <c r="A39" s="12" t="s">
        <v>500</v>
      </c>
      <c r="B39" s="12">
        <v>6</v>
      </c>
      <c r="C39" s="12">
        <v>-33.982413697439952</v>
      </c>
      <c r="D39" s="12">
        <v>-5.6637356162399923</v>
      </c>
      <c r="E39" s="12">
        <v>4367.9027651500928</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533.50736347822385</v>
      </c>
      <c r="C44">
        <v>1</v>
      </c>
      <c r="D44">
        <v>533.50736347822385</v>
      </c>
      <c r="E44">
        <v>0.10972529310578909</v>
      </c>
      <c r="F44" s="59">
        <v>0.74729400522248124</v>
      </c>
      <c r="G44">
        <v>4.9646027437307128</v>
      </c>
    </row>
    <row r="45" spans="1:17" x14ac:dyDescent="0.35">
      <c r="A45" t="s">
        <v>365</v>
      </c>
      <c r="B45">
        <v>48622.095086486137</v>
      </c>
      <c r="C45">
        <v>10</v>
      </c>
      <c r="D45">
        <v>4862.2095086486133</v>
      </c>
    </row>
    <row r="47" spans="1:17" ht="16" thickBot="1" x14ac:dyDescent="0.4">
      <c r="A47" s="12" t="s">
        <v>366</v>
      </c>
      <c r="B47" s="12">
        <v>49155.602449964361</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-113.99546489372167</v>
      </c>
      <c r="D60">
        <v>-18.999244148953611</v>
      </c>
      <c r="E60">
        <v>5356.5162521471339</v>
      </c>
    </row>
    <row r="61" spans="1:9" ht="16" thickBot="1" x14ac:dyDescent="0.4">
      <c r="A61" s="12" t="s">
        <v>501</v>
      </c>
      <c r="B61" s="12">
        <v>6</v>
      </c>
      <c r="C61" s="12">
        <v>-534.15989003648735</v>
      </c>
      <c r="D61" s="12">
        <v>-89.026648339414564</v>
      </c>
      <c r="E61" s="12">
        <v>41227.279163401203</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14711.512012962543</v>
      </c>
      <c r="C66">
        <v>1</v>
      </c>
      <c r="D66">
        <v>14711.512012962543</v>
      </c>
      <c r="E66">
        <v>0.63161500181465524</v>
      </c>
      <c r="F66" s="59">
        <v>0.4452156768953881</v>
      </c>
      <c r="G66">
        <v>4.9646027437307128</v>
      </c>
    </row>
    <row r="67" spans="1:9" x14ac:dyDescent="0.35">
      <c r="A67" t="s">
        <v>365</v>
      </c>
      <c r="B67">
        <v>232918.97707774164</v>
      </c>
      <c r="C67">
        <v>10</v>
      </c>
      <c r="D67">
        <v>23291.897707774166</v>
      </c>
    </row>
    <row r="69" spans="1:9" ht="16" thickBot="1" x14ac:dyDescent="0.4">
      <c r="A69" s="12" t="s">
        <v>366</v>
      </c>
      <c r="B69" s="12">
        <v>247630.48909070418</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477.57454006183349</v>
      </c>
      <c r="D82">
        <v>28.092620003637265</v>
      </c>
      <c r="E82">
        <v>3653.5786949424637</v>
      </c>
    </row>
    <row r="83" spans="1:7" ht="16" thickBot="1" x14ac:dyDescent="0.4">
      <c r="A83" s="12" t="s">
        <v>507</v>
      </c>
      <c r="B83" s="12">
        <v>17</v>
      </c>
      <c r="C83" s="12">
        <v>-652.1945491001818</v>
      </c>
      <c r="D83" s="12">
        <v>-38.364385241187165</v>
      </c>
      <c r="E83" s="12">
        <v>15712.375432528292</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37540.535141940287</v>
      </c>
      <c r="C88">
        <v>1</v>
      </c>
      <c r="D88">
        <v>37540.535141940287</v>
      </c>
      <c r="E88">
        <v>3.8769621052327858</v>
      </c>
      <c r="F88" s="59">
        <v>5.766426459510212E-2</v>
      </c>
      <c r="G88">
        <v>4.1490974456995477</v>
      </c>
    </row>
    <row r="89" spans="1:7" x14ac:dyDescent="0.35">
      <c r="A89" t="s">
        <v>365</v>
      </c>
      <c r="B89">
        <v>309855.26603953209</v>
      </c>
      <c r="C89">
        <v>32</v>
      </c>
      <c r="D89">
        <v>9682.9770637353777</v>
      </c>
    </row>
    <row r="91" spans="1:7" ht="16" thickBot="1" x14ac:dyDescent="0.4">
      <c r="A91" s="12" t="s">
        <v>366</v>
      </c>
      <c r="B91" s="12">
        <v>347395.80118147237</v>
      </c>
      <c r="C91" s="12">
        <v>33</v>
      </c>
      <c r="D91" s="12"/>
      <c r="E91" s="12"/>
      <c r="F91" s="12"/>
      <c r="G91" s="12"/>
    </row>
  </sheetData>
  <hyperlinks>
    <hyperlink ref="B1" location="'ANOVA Data'!L24" display="ANOVA Data" xr:uid="{2129A1E8-75C6-4BE2-B507-8DA1AFC13C99}"/>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5237-90E2-43D1-B328-48A8D3E5D965}">
  <sheetPr codeName="Sheet13">
    <tabColor theme="8" tint="0.39997558519241921"/>
  </sheetPr>
  <dimension ref="A1:AT87"/>
  <sheetViews>
    <sheetView topLeftCell="D1" zoomScale="75" zoomScaleNormal="75" workbookViewId="0">
      <selection activeCell="R23" sqref="R23"/>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f>AVERAGE(O3,O5)</f>
        <v>0.27998897021609298</v>
      </c>
      <c r="S3" s="46">
        <f>AVERAGE(O3:O5)</f>
        <v>0.29030205086498867</v>
      </c>
      <c r="T3" s="11">
        <f>AVERAGE(P3:P5)</f>
        <v>0.28410953625665702</v>
      </c>
      <c r="V3" s="47">
        <f>AVERAGE(U6, U9)</f>
        <v>-9.3771816096539311</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f>AVERAGE(H4:N4)</f>
        <v>0.31092821216278005</v>
      </c>
      <c r="P4" s="11">
        <f t="shared" ref="P4:P56" si="4">STDEV(H4:N4)</f>
        <v>0.32905548999065776</v>
      </c>
      <c r="Q4" s="11"/>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AVERAGE(H5:N5)</f>
        <v>0.18320610687022901</v>
      </c>
      <c r="P5" s="11">
        <f t="shared" si="4"/>
        <v>0.20184935653018782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11">
        <f>AVERAGE(O6,O8)</f>
        <v>0.43998366475041628</v>
      </c>
      <c r="R6" s="46">
        <f>(1-(O6/O3))*100</f>
        <v>-66.01941747572819</v>
      </c>
      <c r="S6" s="46">
        <f>AVERAGE(R6:R8)</f>
        <v>-76.538062905852755</v>
      </c>
      <c r="T6" s="46">
        <f>STDEV(R6:R8)</f>
        <v>43.864798165109654</v>
      </c>
      <c r="U6" s="47">
        <f>(1-(AVERAGE(H6:N6,H8:N8)/AVERAGE(H3:N3,H5:N5)))*100</f>
        <v>-57.14321332402514</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0.6986739826245999</v>
      </c>
      <c r="P7" s="11">
        <f t="shared" si="4"/>
        <v>0.37449797214442732</v>
      </c>
      <c r="Q7" s="11"/>
      <c r="R7" s="46">
        <f>(1-(O7/O4))*100</f>
        <v>-124.70588235294117</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11"/>
      <c r="R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11">
        <f>AVERAGE(N9,N11)</f>
        <v>0.23582794933280277</v>
      </c>
      <c r="R9" s="46">
        <f>(1-(O9/O3))*100</f>
        <v>41.747572815533971</v>
      </c>
      <c r="S9" s="46">
        <f>AVERAGE(R9:R11)</f>
        <v>23.233214177436526</v>
      </c>
      <c r="T9" s="46">
        <f>STDEV(R9:R11)</f>
        <v>23.738718758792608</v>
      </c>
      <c r="U9" s="47">
        <f>(1-(AVERAGE(H9:N9,H11:N11)/AVERAGE(H3:N3,H5:N5)))*100</f>
        <v>38.388850104717278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f t="shared" si="8"/>
        <v>0.32190214906264281</v>
      </c>
      <c r="P10" s="11">
        <f t="shared" si="4"/>
        <v>0.24907407730929851</v>
      </c>
      <c r="Q10" s="11"/>
      <c r="R10" s="46">
        <f>(1-(O10/O4))*100</f>
        <v>-3.5294117647058698</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28"/>
      <c r="R11" s="48">
        <f>(1-(O11/O5))*100</f>
        <v>31.481481481481488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Q12" s="11">
        <f>AVERAGE(O12:O14)</f>
        <v>0.14143920267449925</v>
      </c>
      <c r="S12" s="11">
        <f>AVERAGE(O12:O14)</f>
        <v>0.14143920267449925</v>
      </c>
      <c r="T12" s="11">
        <f>AVERAGE(P12:P14)</f>
        <v>0.13394810844817862</v>
      </c>
      <c r="V12" s="47">
        <f>AVERAGE(U15, U18)</f>
        <v>12.438244628392743</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Q13" s="11"/>
      <c r="X13" t="str">
        <f>IFERROR(INDEX('Date Key'!$G$57:$G$62, MATCH(B12,'Date Key'!$A$57:$A$62, 0)), "")</f>
        <v>Medium HLR, Lower Outlet Height, No Plants</v>
      </c>
      <c r="Y13" s="1">
        <f t="shared" ref="Y13:AE13" si="16">H12</f>
        <v>7.124681933842239E-2</v>
      </c>
      <c r="Z13" s="1">
        <f t="shared" si="16"/>
        <v>0.44529262086513999</v>
      </c>
      <c r="AA13" s="1">
        <f t="shared" si="16"/>
        <v>0</v>
      </c>
      <c r="AB13" s="1">
        <f t="shared" si="16"/>
        <v>7.124681933842239E-2</v>
      </c>
      <c r="AC13" s="1">
        <f t="shared" si="16"/>
        <v>0</v>
      </c>
      <c r="AD13" s="1">
        <f t="shared" si="16"/>
        <v>0</v>
      </c>
      <c r="AE13" s="1">
        <f t="shared" si="16"/>
        <v>0</v>
      </c>
      <c r="AF13" s="1">
        <f t="shared" ref="AF13:AL13" si="17">H13</f>
        <v>0</v>
      </c>
      <c r="AG13" s="1">
        <f t="shared" si="17"/>
        <v>0</v>
      </c>
      <c r="AH13" s="1">
        <f t="shared" si="17"/>
        <v>0</v>
      </c>
      <c r="AI13" s="1">
        <f t="shared" si="17"/>
        <v>0.25461158742530532</v>
      </c>
      <c r="AJ13" s="1">
        <f t="shared" si="17"/>
        <v>0</v>
      </c>
      <c r="AK13" s="1">
        <f t="shared" si="17"/>
        <v>0.14549233567160302</v>
      </c>
      <c r="AL13" s="1">
        <f t="shared" si="17"/>
        <v>0</v>
      </c>
      <c r="AM13" s="1">
        <f t="shared" ref="AM13:AS13" si="18">H14</f>
        <v>7.2746167835801512E-2</v>
      </c>
      <c r="AN13" s="1">
        <f t="shared" si="18"/>
        <v>0.20005196154845417</v>
      </c>
      <c r="AO13" s="1">
        <f t="shared" si="18"/>
        <v>0.40010392309690834</v>
      </c>
      <c r="AP13" s="1">
        <f t="shared" si="18"/>
        <v>0.18186541958950375</v>
      </c>
      <c r="AQ13" s="1">
        <f t="shared" si="18"/>
        <v>0.3637308391790075</v>
      </c>
      <c r="AR13" s="1">
        <f t="shared" si="18"/>
        <v>0.45466354897375955</v>
      </c>
      <c r="AS13" s="1">
        <f t="shared" si="18"/>
        <v>0.30917121330215641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MOD(ROW(G14)-ROW($G$3), 3) + 1</f>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11">
        <f>AVERAGE(O15:O17)</f>
        <v>0.17413465180804377</v>
      </c>
      <c r="R15" s="46">
        <f>(1-(O15/O12))*100</f>
        <v>-330.30303030303037</v>
      </c>
      <c r="S15" s="46">
        <f>AVERAGE(R15:R17)</f>
        <v>-80.53470484663147</v>
      </c>
      <c r="T15" s="46">
        <f>STDEV(R15:R17)</f>
        <v>216.6683991281308</v>
      </c>
      <c r="U15" s="47">
        <f>(1-(AVERAGE(H15:N17)/AVERAGE(H12:N14)))*100</f>
        <v>-23.116256677993373</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11"/>
      <c r="R16" s="46">
        <f>(1-(O16/O13))*100</f>
        <v>31.818181818181824</v>
      </c>
      <c r="X16" t="str">
        <f>IFERROR(INDEX('Date Key'!$G$57:$G$62, MATCH(B15,'Date Key'!$A$57:$A$62, 0)), "")</f>
        <v>Medium HLR, Lower Outlet Height, No Plants</v>
      </c>
      <c r="Y16" s="1">
        <f t="shared" ref="Y16:AE16" si="19">H15</f>
        <v>0</v>
      </c>
      <c r="Z16" s="1">
        <f t="shared" si="19"/>
        <v>0.14249363867684478</v>
      </c>
      <c r="AA16" s="1">
        <f t="shared" si="19"/>
        <v>0.40966921119592875</v>
      </c>
      <c r="AB16" s="1">
        <f t="shared" si="19"/>
        <v>0.60559796437659041</v>
      </c>
      <c r="AC16" s="1">
        <f t="shared" si="19"/>
        <v>0.56997455470737912</v>
      </c>
      <c r="AD16" s="1">
        <f t="shared" si="19"/>
        <v>0.24936386768447841</v>
      </c>
      <c r="AE16" s="1">
        <f t="shared" si="19"/>
        <v>0.55216284987277353</v>
      </c>
      <c r="AF16" s="1">
        <f t="shared" ref="AF16:AL16" si="20">H16</f>
        <v>0</v>
      </c>
      <c r="AG16" s="1">
        <f t="shared" si="20"/>
        <v>0</v>
      </c>
      <c r="AH16" s="1">
        <f t="shared" si="20"/>
        <v>7.2746167835801512E-2</v>
      </c>
      <c r="AI16" s="1">
        <f t="shared" si="20"/>
        <v>0</v>
      </c>
      <c r="AJ16" s="1">
        <f t="shared" si="20"/>
        <v>0</v>
      </c>
      <c r="AK16" s="1">
        <f t="shared" si="20"/>
        <v>0.10911925175370227</v>
      </c>
      <c r="AL16" s="1">
        <f t="shared" si="20"/>
        <v>9.0932709794751876E-2</v>
      </c>
      <c r="AM16" s="1">
        <f t="shared" ref="AM16:AS16" si="21">H17</f>
        <v>3.6373083917900756E-2</v>
      </c>
      <c r="AN16" s="1">
        <f t="shared" si="21"/>
        <v>0.25461158742530532</v>
      </c>
      <c r="AO16" s="1">
        <f t="shared" si="21"/>
        <v>0.2364250454663549</v>
      </c>
      <c r="AP16" s="1">
        <f t="shared" si="21"/>
        <v>0</v>
      </c>
      <c r="AQ16" s="1">
        <f t="shared" si="21"/>
        <v>0</v>
      </c>
      <c r="AR16" s="1">
        <f t="shared" si="21"/>
        <v>0.16367887763055339</v>
      </c>
      <c r="AS16" s="1">
        <f t="shared" si="21"/>
        <v>0.16367887763055339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11"/>
      <c r="R17" s="46">
        <f>(1-(O17/O14))*100</f>
        <v>56.88073394495413</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11">
        <f>AVERAGE(N18:N20)</f>
        <v>0</v>
      </c>
      <c r="R18" s="46">
        <f>(1-(O18/O12))*100</f>
        <v>90.909090909090907</v>
      </c>
      <c r="S18" s="46">
        <f>AVERAGE(R18:R20)</f>
        <v>53.753127606338616</v>
      </c>
      <c r="T18" s="46">
        <f>STDEV(R18:R20)</f>
        <v>32.352641544891462</v>
      </c>
      <c r="U18" s="47">
        <f>(1-(AVERAGE(H18:N20)/AVERAGE(H12:N14)))*100</f>
        <v>47.99274593477886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11"/>
      <c r="R19" s="46">
        <f>(1-(O19/O13))*100</f>
        <v>31.818181818181813</v>
      </c>
      <c r="X19" t="str">
        <f>IFERROR(INDEX('Date Key'!$G$57:$G$62, MATCH(B18,'Date Key'!$A$57:$A$62, 0)), "")</f>
        <v>Medium HLR, Lower Outlet Height, No Plants</v>
      </c>
      <c r="Y19" s="1">
        <f t="shared" ref="Y19:AE19" si="23">H18</f>
        <v>3.5623409669211195E-2</v>
      </c>
      <c r="Z19" s="1">
        <f t="shared" si="23"/>
        <v>0</v>
      </c>
      <c r="AA19" s="1">
        <f t="shared" si="23"/>
        <v>1.7811704834605598E-2</v>
      </c>
      <c r="AB19" s="1">
        <f t="shared" si="23"/>
        <v>0</v>
      </c>
      <c r="AC19" s="1">
        <f t="shared" si="23"/>
        <v>0</v>
      </c>
      <c r="AD19" s="1">
        <f t="shared" si="23"/>
        <v>0</v>
      </c>
      <c r="AE19" s="1">
        <f t="shared" si="23"/>
        <v>0</v>
      </c>
      <c r="AF19" s="1">
        <f t="shared" ref="AF19:AL19" si="24">H19</f>
        <v>0</v>
      </c>
      <c r="AG19" s="1">
        <f t="shared" si="24"/>
        <v>0</v>
      </c>
      <c r="AH19" s="1">
        <f t="shared" si="24"/>
        <v>7.2746167835801512E-2</v>
      </c>
      <c r="AI19" s="1">
        <f t="shared" si="24"/>
        <v>5.4559625876851134E-2</v>
      </c>
      <c r="AJ19" s="1">
        <f t="shared" si="24"/>
        <v>5.4559625876851134E-2</v>
      </c>
      <c r="AK19" s="1">
        <f t="shared" si="24"/>
        <v>9.0932709794751876E-2</v>
      </c>
      <c r="AL19" s="1">
        <f t="shared" si="24"/>
        <v>0</v>
      </c>
      <c r="AM19" s="1">
        <f t="shared" ref="AM19:AS19" si="25">H20</f>
        <v>0.18186541958950375</v>
      </c>
      <c r="AN19" s="1">
        <f t="shared" si="25"/>
        <v>0</v>
      </c>
      <c r="AO19" s="1">
        <f t="shared" si="25"/>
        <v>0.12730579371265266</v>
      </c>
      <c r="AP19" s="1">
        <f t="shared" si="25"/>
        <v>0.43647700701480907</v>
      </c>
      <c r="AQ19" s="1">
        <f t="shared" si="25"/>
        <v>0.18186541958950375</v>
      </c>
      <c r="AR19" s="1">
        <f t="shared" si="25"/>
        <v>0.29098467134320605</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28"/>
      <c r="R20" s="48">
        <f>(1-(O20/O14))*100</f>
        <v>38.532110091743121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Q21" s="11">
        <f>AVERAGE(O21:O23)</f>
        <v>0.158482722785139</v>
      </c>
      <c r="S21" s="11">
        <f>AVERAGE(O21:O23)</f>
        <v>0.158482722785139</v>
      </c>
      <c r="T21" s="11">
        <f>AVERAGE(P21:P23)</f>
        <v>0.13271709068248083</v>
      </c>
      <c r="V21" s="47">
        <f>AVERAGE(U24, U27)</f>
        <v>0.54644808743169992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Q22" s="11"/>
      <c r="X22" t="str">
        <f>IFERROR(INDEX('Date Key'!$G$57:$G$62, MATCH(B21,'Date Key'!$A$57:$A$62, 0)), "")</f>
        <v>High HLR, Lower Outlet Height, No Plants</v>
      </c>
      <c r="Y22" s="1">
        <f t="shared" ref="Y22:AE22" si="26">H21</f>
        <v>0.3637308391790075</v>
      </c>
      <c r="Z22" s="1">
        <f t="shared" si="26"/>
        <v>0.18186541958950375</v>
      </c>
      <c r="AA22" s="1">
        <f t="shared" si="26"/>
        <v>0.10911925175370227</v>
      </c>
      <c r="AB22" s="1">
        <f t="shared" si="26"/>
        <v>0</v>
      </c>
      <c r="AC22" s="1">
        <f t="shared" si="26"/>
        <v>0</v>
      </c>
      <c r="AD22" s="1">
        <f t="shared" si="26"/>
        <v>0</v>
      </c>
      <c r="AE22" s="1">
        <f t="shared" si="26"/>
        <v>0.29098467134320605</v>
      </c>
      <c r="AF22" s="1">
        <f t="shared" ref="AF22:AL22" si="27">H22</f>
        <v>0</v>
      </c>
      <c r="AG22" s="1">
        <f t="shared" si="27"/>
        <v>0</v>
      </c>
      <c r="AH22" s="1">
        <f t="shared" si="27"/>
        <v>0</v>
      </c>
      <c r="AI22" s="1">
        <f t="shared" si="27"/>
        <v>0</v>
      </c>
      <c r="AJ22" s="1">
        <f t="shared" si="27"/>
        <v>7.2746167835801512E-2</v>
      </c>
      <c r="AK22" s="1">
        <f t="shared" si="27"/>
        <v>0</v>
      </c>
      <c r="AL22" s="1">
        <f t="shared" si="27"/>
        <v>0</v>
      </c>
      <c r="AM22" s="1">
        <f t="shared" ref="AM22:AS22" si="28">H23</f>
        <v>0.2364250454663549</v>
      </c>
      <c r="AN22" s="1">
        <f t="shared" si="28"/>
        <v>0.74564822031696543</v>
      </c>
      <c r="AO22" s="1">
        <f t="shared" si="28"/>
        <v>0.21823850350740454</v>
      </c>
      <c r="AP22" s="1">
        <f t="shared" si="28"/>
        <v>0.34554429722005714</v>
      </c>
      <c r="AQ22" s="1">
        <f t="shared" si="28"/>
        <v>0.29098467134320605</v>
      </c>
      <c r="AR22" s="1">
        <f t="shared" si="28"/>
        <v>0.43647700701480907</v>
      </c>
      <c r="AS22" s="1">
        <f t="shared" si="28"/>
        <v>3.6373083917900756E-2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11">
        <f>AVERAGE(O24:O26)</f>
        <v>0.14895643890187929</v>
      </c>
      <c r="R24" s="46">
        <f>(1-(O24/O21))*100</f>
        <v>0</v>
      </c>
      <c r="S24" s="46">
        <f>AVERAGE(R24:R26)</f>
        <v>-166.60104986876635</v>
      </c>
      <c r="T24" s="46">
        <f>STDEV(R24:R26)</f>
        <v>310.63817522773724</v>
      </c>
      <c r="U24" s="47">
        <f>(1-(AVERAGE(H24:N26)/AVERAGE(H21:N23)))*100</f>
        <v>6.010928961748629</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11"/>
      <c r="R25" s="46">
        <f>(1-(O25/O22))*100</f>
        <v>-524.99999999999977</v>
      </c>
      <c r="X25" t="str">
        <f>IFERROR(INDEX('Date Key'!$G$57:$G$62, MATCH(B24,'Date Key'!$A$57:$A$62, 0)), "")</f>
        <v>High HLR, Lower Outlet Height, No Plants</v>
      </c>
      <c r="Y25" s="1">
        <f t="shared" ref="Y25:AE25" si="29">H24</f>
        <v>0.30917121330215641</v>
      </c>
      <c r="Z25" s="1">
        <f t="shared" si="29"/>
        <v>9.0932709794751876E-2</v>
      </c>
      <c r="AA25" s="1">
        <f t="shared" si="29"/>
        <v>0.12730579371265266</v>
      </c>
      <c r="AB25" s="1">
        <f t="shared" si="29"/>
        <v>0.10911925175370227</v>
      </c>
      <c r="AC25" s="1">
        <f t="shared" si="29"/>
        <v>0</v>
      </c>
      <c r="AD25" s="1">
        <f t="shared" si="29"/>
        <v>0</v>
      </c>
      <c r="AE25" s="1">
        <f t="shared" si="29"/>
        <v>0.30917121330215641</v>
      </c>
      <c r="AF25" s="1">
        <f t="shared" ref="AF25:AL25" si="30">H25</f>
        <v>0</v>
      </c>
      <c r="AG25" s="1">
        <f t="shared" si="30"/>
        <v>0.3637308391790075</v>
      </c>
      <c r="AH25" s="1">
        <f t="shared" si="30"/>
        <v>3.6373083917900756E-2</v>
      </c>
      <c r="AI25" s="1">
        <f t="shared" si="30"/>
        <v>0</v>
      </c>
      <c r="AJ25" s="1">
        <f t="shared" si="30"/>
        <v>5.4559625876851134E-2</v>
      </c>
      <c r="AK25" s="1">
        <f t="shared" si="30"/>
        <v>0</v>
      </c>
      <c r="AL25" s="1">
        <f t="shared" si="30"/>
        <v>0</v>
      </c>
      <c r="AM25" s="1">
        <f t="shared" ref="AM25:AS25" si="31">H26</f>
        <v>0.18186541958950375</v>
      </c>
      <c r="AN25" s="1">
        <f t="shared" si="31"/>
        <v>0</v>
      </c>
      <c r="AO25" s="1">
        <f t="shared" si="31"/>
        <v>0.3637308391790075</v>
      </c>
      <c r="AP25" s="1">
        <f t="shared" si="31"/>
        <v>0.45466354897375955</v>
      </c>
      <c r="AQ25" s="1">
        <f t="shared" si="31"/>
        <v>0.41829046505585876</v>
      </c>
      <c r="AR25" s="1">
        <f t="shared" si="31"/>
        <v>0.25461158742530532</v>
      </c>
      <c r="AS25" s="1">
        <f t="shared" si="31"/>
        <v>5.4559625876851134E-2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11"/>
      <c r="R26" s="46">
        <f>(1-(O26/O23))*100</f>
        <v>25.196850393700764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11">
        <f>AVERAGE(N27:N29)</f>
        <v>0.35766865852602409</v>
      </c>
      <c r="R27" s="46">
        <f>(1-(O27/O21))*100</f>
        <v>44.230769230769226</v>
      </c>
      <c r="S27" s="46">
        <f>AVERAGE(R27:R29)</f>
        <v>-179.28528164748636</v>
      </c>
      <c r="T27" s="46">
        <f>STDEV(R27:R29)</f>
        <v>343.65822003913286</v>
      </c>
      <c r="U27" s="47">
        <f>(1-(AVERAGE(H27:N29)/AVERAGE(H21:N23)))*100</f>
        <v>-4.9180327868852292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11"/>
      <c r="R28" s="46">
        <f>(1-(O28/O22))*100</f>
        <v>-574.99999999999989</v>
      </c>
      <c r="X28" t="str">
        <f>IFERROR(INDEX('Date Key'!$G$57:$G$62, MATCH(B27,'Date Key'!$A$57:$A$62, 0)), "")</f>
        <v>High HLR, Lower Outlet Height, No Plants</v>
      </c>
      <c r="Y28" s="1">
        <f t="shared" ref="Y28:AE28" si="32">H27</f>
        <v>0.10911925175370227</v>
      </c>
      <c r="Z28" s="1">
        <f t="shared" si="32"/>
        <v>0</v>
      </c>
      <c r="AA28" s="1">
        <f t="shared" si="32"/>
        <v>0</v>
      </c>
      <c r="AB28" s="1">
        <f t="shared" si="32"/>
        <v>0.10911925175370227</v>
      </c>
      <c r="AC28" s="1">
        <f t="shared" si="32"/>
        <v>0</v>
      </c>
      <c r="AD28" s="1">
        <f t="shared" si="32"/>
        <v>0</v>
      </c>
      <c r="AE28" s="1">
        <f t="shared" si="32"/>
        <v>0.30917121330215641</v>
      </c>
      <c r="AF28" s="1">
        <f t="shared" ref="AF28:AL28" si="33">H28</f>
        <v>0</v>
      </c>
      <c r="AG28" s="1">
        <f t="shared" si="33"/>
        <v>0.10911925175370227</v>
      </c>
      <c r="AH28" s="1">
        <f t="shared" si="33"/>
        <v>0</v>
      </c>
      <c r="AI28" s="1">
        <f t="shared" si="33"/>
        <v>1.8186541958950378E-2</v>
      </c>
      <c r="AJ28" s="1">
        <f t="shared" si="33"/>
        <v>0.3637308391790075</v>
      </c>
      <c r="AK28" s="1">
        <f t="shared" si="33"/>
        <v>0</v>
      </c>
      <c r="AL28" s="1">
        <f t="shared" si="33"/>
        <v>0</v>
      </c>
      <c r="AM28" s="1">
        <f t="shared" ref="AM28:AS28" si="34">H29</f>
        <v>0.2364250454663549</v>
      </c>
      <c r="AN28" s="1">
        <f t="shared" si="34"/>
        <v>0.3637308391790075</v>
      </c>
      <c r="AO28" s="1">
        <f t="shared" si="34"/>
        <v>5.4559625876851134E-2</v>
      </c>
      <c r="AP28" s="1">
        <f t="shared" si="34"/>
        <v>0.38191738113795792</v>
      </c>
      <c r="AQ28" s="1">
        <f t="shared" si="34"/>
        <v>0.45466354897375955</v>
      </c>
      <c r="AR28" s="1">
        <f t="shared" si="34"/>
        <v>0.21823850350740454</v>
      </c>
      <c r="AS28" s="1">
        <f t="shared" si="34"/>
        <v>0.76383476227591585</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28"/>
      <c r="R29" s="48">
        <f>(1-(O29/O23))*100</f>
        <v>-7.0866141732283783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si="8"/>
        <v>0.28578851649779174</v>
      </c>
      <c r="P30" s="11">
        <f t="shared" si="4"/>
        <v>0.67736949138445979</v>
      </c>
      <c r="Q30" s="11">
        <f>AVERAGE(O30:O32)</f>
        <v>0.42176013502686316</v>
      </c>
      <c r="S30" s="11">
        <f>AVERAGE(O30:O32)</f>
        <v>0.42176013502686316</v>
      </c>
      <c r="T30" s="11">
        <f>AVERAGE(P30:P32)</f>
        <v>0.62614950749335985</v>
      </c>
      <c r="V30" s="47">
        <f>AVERAGE(U33, U36)</f>
        <v>49.025266333553326</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8"/>
        <v>0.50198959289868383</v>
      </c>
      <c r="P31" s="11">
        <f t="shared" si="4"/>
        <v>0.81249586170832666</v>
      </c>
      <c r="Q31" s="11"/>
      <c r="X31" t="str">
        <f>IFERROR(INDEX('Date Key'!$G$57:$G$62, MATCH(B30,'Date Key'!$A$57:$A$62, 0)), "")</f>
        <v>High HLR, Upper Outlet Height, No Plants</v>
      </c>
      <c r="Y31" s="1">
        <f t="shared" ref="Y31:AE31" si="35">H30</f>
        <v>0.10911925175370227</v>
      </c>
      <c r="Z31" s="1">
        <f t="shared" si="35"/>
        <v>0</v>
      </c>
      <c r="AA31" s="1">
        <f t="shared" si="35"/>
        <v>7.2746167835801512E-2</v>
      </c>
      <c r="AB31" s="1">
        <f t="shared" si="35"/>
        <v>1.8186541958950382</v>
      </c>
      <c r="AC31" s="1">
        <f t="shared" si="35"/>
        <v>0</v>
      </c>
      <c r="AD31" s="1">
        <f t="shared" si="35"/>
        <v>0</v>
      </c>
      <c r="AE31" s="1">
        <f t="shared" si="35"/>
        <v>0</v>
      </c>
      <c r="AF31" s="1">
        <f t="shared" ref="AF31:AL31" si="36">H31</f>
        <v>0.32139577594123048</v>
      </c>
      <c r="AG31" s="1">
        <f t="shared" si="36"/>
        <v>0</v>
      </c>
      <c r="AH31" s="1">
        <f t="shared" si="36"/>
        <v>0</v>
      </c>
      <c r="AI31" s="1">
        <f t="shared" si="36"/>
        <v>0.59993878175696358</v>
      </c>
      <c r="AJ31" s="1">
        <f t="shared" si="36"/>
        <v>0</v>
      </c>
      <c r="AK31" s="1">
        <f t="shared" si="36"/>
        <v>0.32139577594123048</v>
      </c>
      <c r="AL31" s="1">
        <f t="shared" si="36"/>
        <v>2.2711968166513623</v>
      </c>
      <c r="AM31" s="1">
        <f t="shared" ref="AM31:AS31" si="37">H32</f>
        <v>0.57851239669421495</v>
      </c>
      <c r="AN31" s="1">
        <f t="shared" si="37"/>
        <v>1.1998775635139272</v>
      </c>
      <c r="AO31" s="1">
        <f t="shared" si="37"/>
        <v>0.64279155188246095</v>
      </c>
      <c r="AP31" s="1">
        <f t="shared" si="37"/>
        <v>0.44995408631772271</v>
      </c>
      <c r="AQ31" s="1">
        <f t="shared" si="37"/>
        <v>0.21426385062748698</v>
      </c>
      <c r="AR31" s="1">
        <f t="shared" si="37"/>
        <v>0</v>
      </c>
      <c r="AS31" s="1">
        <f t="shared" si="37"/>
        <v>0.25711662075298441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8"/>
        <v>0.4775022956841139</v>
      </c>
      <c r="P32" s="11">
        <f t="shared" si="4"/>
        <v>0.38858316938729298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8"/>
        <v>0.15328656793972462</v>
      </c>
      <c r="P33" s="11">
        <f t="shared" si="4"/>
        <v>0.27935877071166654</v>
      </c>
      <c r="Q33" s="11">
        <f>AVERAGE(O33:O35)</f>
        <v>0.1561868398591042</v>
      </c>
      <c r="R33" s="46">
        <f>(1-(O33/O30))*100</f>
        <v>46.363636363636388</v>
      </c>
      <c r="S33" s="46">
        <f>AVERAGE(R33:R35)</f>
        <v>60.738055981958439</v>
      </c>
      <c r="T33" s="46">
        <f>STDEV(R33:R35)</f>
        <v>13.24060996924138</v>
      </c>
      <c r="U33" s="47">
        <f>(1-(AVERAGE(H33:N35)/AVERAGE(H30:N32)))*100</f>
        <v>62.967851418874332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8"/>
        <v>0.18365472910927455</v>
      </c>
      <c r="P34" s="11">
        <f t="shared" si="4"/>
        <v>0.10413101375103011</v>
      </c>
      <c r="Q34" s="11"/>
      <c r="R34" s="46">
        <f>(1-(O34/O31))*100</f>
        <v>63.414634146341477</v>
      </c>
      <c r="X34" t="str">
        <f>IFERROR(INDEX('Date Key'!$G$57:$G$62, MATCH(B33,'Date Key'!$A$57:$A$62, 0)), "")</f>
        <v>High HLR, Upper Outlet Height, No Plants</v>
      </c>
      <c r="Y34" s="1">
        <f t="shared" ref="Y34:AE34" si="38">H33</f>
        <v>0.18186541958950375</v>
      </c>
      <c r="Z34" s="1">
        <f t="shared" si="38"/>
        <v>0.12730579371265266</v>
      </c>
      <c r="AA34" s="1">
        <f t="shared" si="38"/>
        <v>0</v>
      </c>
      <c r="AB34" s="1">
        <f t="shared" si="38"/>
        <v>0</v>
      </c>
      <c r="AC34" s="1">
        <f t="shared" si="38"/>
        <v>0</v>
      </c>
      <c r="AD34" s="1">
        <f t="shared" si="38"/>
        <v>0</v>
      </c>
      <c r="AE34" s="1">
        <f t="shared" si="38"/>
        <v>0.76383476227591585</v>
      </c>
      <c r="AF34" s="1">
        <f t="shared" ref="AF34:AL34" si="39">H34</f>
        <v>0.14998469543924089</v>
      </c>
      <c r="AG34" s="1">
        <f t="shared" si="39"/>
        <v>0.29996939087848179</v>
      </c>
      <c r="AH34" s="1">
        <f t="shared" si="39"/>
        <v>0.25711662075298441</v>
      </c>
      <c r="AI34" s="1">
        <f t="shared" si="39"/>
        <v>0.14998469543924089</v>
      </c>
      <c r="AJ34" s="1">
        <f t="shared" si="39"/>
        <v>0.14998469543924089</v>
      </c>
      <c r="AK34" s="1">
        <f t="shared" si="39"/>
        <v>0.2785430058157331</v>
      </c>
      <c r="AL34" s="1">
        <f t="shared" si="39"/>
        <v>0</v>
      </c>
      <c r="AM34" s="1">
        <f t="shared" ref="AM34:AS34" si="40">H35</f>
        <v>0.44995408631772271</v>
      </c>
      <c r="AN34" s="1">
        <f t="shared" si="40"/>
        <v>0</v>
      </c>
      <c r="AO34" s="1">
        <f t="shared" si="40"/>
        <v>4.2852770125497402E-2</v>
      </c>
      <c r="AP34" s="1">
        <f t="shared" si="40"/>
        <v>0.19283746556473827</v>
      </c>
      <c r="AQ34" s="1">
        <f t="shared" si="40"/>
        <v>0</v>
      </c>
      <c r="AR34" s="1">
        <f t="shared" si="40"/>
        <v>0.23569023569023567</v>
      </c>
      <c r="AS34" s="1">
        <f t="shared" si="40"/>
        <v>0</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8"/>
        <v>0.13161922252831343</v>
      </c>
      <c r="P35" s="11">
        <f t="shared" si="4"/>
        <v>0.17115581441768787</v>
      </c>
      <c r="Q35" s="11"/>
      <c r="R35" s="46">
        <f>(1-(O35/O32))*100</f>
        <v>72.435897435897445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8"/>
        <v>0.11431540659911665</v>
      </c>
      <c r="P36" s="11">
        <f t="shared" si="4"/>
        <v>0.1549290882398085</v>
      </c>
      <c r="Q36" s="11">
        <f>AVERAGE(N36:N38)</f>
        <v>9.9989796959493935E-2</v>
      </c>
      <c r="R36" s="46">
        <f>(1-(O36/O30))*100</f>
        <v>60.000000000000007</v>
      </c>
      <c r="S36" s="46">
        <f>AVERAGE(R36:R38)</f>
        <v>39.215134459036896</v>
      </c>
      <c r="T36" s="46">
        <f>STDEV(R36:R38)</f>
        <v>44.235957084288977</v>
      </c>
      <c r="U36" s="47">
        <f>(1-(AVERAGE(H36:N38)/AVERAGE(H30:N32)))*100</f>
        <v>35.082681248232319</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8"/>
        <v>0.56014692378328745</v>
      </c>
      <c r="P37" s="11">
        <f t="shared" si="4"/>
        <v>0.52431617410449349</v>
      </c>
      <c r="Q37" s="11"/>
      <c r="R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8"/>
        <v>0.14692378328741967</v>
      </c>
      <c r="P38" s="28">
        <f t="shared" si="4"/>
        <v>0.26544185942281695</v>
      </c>
      <c r="Q38" s="28"/>
      <c r="R38" s="48">
        <f>(1-(O38/O32))*100</f>
        <v>69.230769230769226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8"/>
        <v>0.60346001907097124</v>
      </c>
      <c r="P39" s="11">
        <f t="shared" si="4"/>
        <v>0.16010099166172881</v>
      </c>
      <c r="Q39" s="11">
        <f>AVERAGE(O39:O41)</f>
        <v>0.24656041411251869</v>
      </c>
      <c r="S39" s="11">
        <f>AVERAGE(O39:O41)</f>
        <v>0.24656041411251869</v>
      </c>
      <c r="T39" s="11">
        <f>AVERAGE(P39:P41)</f>
        <v>6.5135300401692575E-2</v>
      </c>
      <c r="V39" s="47">
        <f>AVERAGE(U42, U45)</f>
        <v>-9.4843462246776813</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8"/>
        <v>0.12941016210325568</v>
      </c>
      <c r="P40" s="11">
        <f t="shared" si="4"/>
        <v>1.7284535540729454E-2</v>
      </c>
      <c r="Q40" s="11"/>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6.8110611633292462E-3</v>
      </c>
      <c r="P41" s="11">
        <f t="shared" si="4"/>
        <v>1.8020374002619469E-2</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8"/>
        <v>0.54352268083367383</v>
      </c>
      <c r="P42" s="11">
        <f t="shared" si="4"/>
        <v>0.1862066559708262</v>
      </c>
      <c r="Q42" s="11">
        <f>AVERAGE(O42:O44)</f>
        <v>0.33328792625891113</v>
      </c>
      <c r="R42" s="46">
        <f>(1-(O42/O39))*100</f>
        <v>9.9322799097065548</v>
      </c>
      <c r="S42" s="46">
        <f>AVERAGE(R42:R44)</f>
        <v>-641.25064353886978</v>
      </c>
      <c r="T42" s="46">
        <f>STDEV(R42:R44)</f>
        <v>989.57322195789482</v>
      </c>
      <c r="U42" s="47">
        <f>(1-(AVERAGE(H42:N44)/AVERAGE(H39:N41)))*100</f>
        <v>-35.174953959484313</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8"/>
        <v>0.32829314807246973</v>
      </c>
      <c r="P43" s="11">
        <f t="shared" si="4"/>
        <v>4.364751338399938E-2</v>
      </c>
      <c r="Q43" s="11"/>
      <c r="R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8"/>
        <v>0.12804794987058984</v>
      </c>
      <c r="P44" s="11">
        <f t="shared" si="4"/>
        <v>8.754267273156037E-2</v>
      </c>
      <c r="Q44" s="11"/>
      <c r="R44" s="46">
        <f>(1-(O44/O41))*100</f>
        <v>-1780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8"/>
        <v>0.42909685328974251</v>
      </c>
      <c r="P45" s="11">
        <f t="shared" si="4"/>
        <v>0.14292629531981993</v>
      </c>
      <c r="Q45" s="11">
        <f>AVERAGE(N45:N47)</f>
        <v>0.20024519820187983</v>
      </c>
      <c r="R45" s="46">
        <f>(1-(O45/O39))*100</f>
        <v>28.893905191873593</v>
      </c>
      <c r="S45" s="46">
        <f>AVERAGE(R45:R47)</f>
        <v>-288.61431230446323</v>
      </c>
      <c r="T45" s="46">
        <f>STDEV(R45:R47)</f>
        <v>529.60735209555355</v>
      </c>
      <c r="U45" s="47">
        <f>(1-(AVERAGE(H45:N47)/AVERAGE(H39:N41)))*100</f>
        <v>16.20626151012895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8"/>
        <v>0.12259910093992644</v>
      </c>
      <c r="P46" s="11">
        <f t="shared" si="4"/>
        <v>9.3010271162574917E-2</v>
      </c>
      <c r="Q46" s="11"/>
      <c r="R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8"/>
        <v>6.8110611633292462E-2</v>
      </c>
      <c r="P47" s="28">
        <f t="shared" si="4"/>
        <v>4.8129356996735588E-2</v>
      </c>
      <c r="Q47" s="28"/>
      <c r="R47" s="48">
        <f>(1-(O47/O41))*100</f>
        <v>-900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8"/>
        <v>3.4055305816646238E-2</v>
      </c>
      <c r="P48" s="11">
        <f t="shared" si="4"/>
        <v>2.5738242239056242E-2</v>
      </c>
      <c r="Q48" s="11">
        <f>AVERAGE(O48:O50)</f>
        <v>0.10367905290991042</v>
      </c>
      <c r="S48" s="11">
        <f>AVERAGE(O48:O50)</f>
        <v>0.10367905290991042</v>
      </c>
      <c r="T48" s="11">
        <f>AVERAGE(P48:P50)</f>
        <v>3.5025207976272725E-2</v>
      </c>
      <c r="V48" s="47">
        <f>AVERAGE(U51, U54)</f>
        <v>-244.54936753338015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8"/>
        <v>0.27698185291308502</v>
      </c>
      <c r="P50" s="11">
        <f t="shared" si="4"/>
        <v>7.933738168976194E-2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8"/>
        <v>1.4371339054624708</v>
      </c>
      <c r="P51" s="11">
        <f t="shared" si="4"/>
        <v>3.7352324748232779</v>
      </c>
      <c r="Q51" s="11">
        <f>AVERAGE(O51:O53)</f>
        <v>0.55226972270589203</v>
      </c>
      <c r="R51" s="46">
        <f>(1-(O51/O48))*100</f>
        <v>-4119.9999999999991</v>
      </c>
      <c r="S51" s="46" t="e">
        <f>AVERAGE(R51:R53)</f>
        <v>#DIV/0!</v>
      </c>
      <c r="T51" s="46" t="e">
        <f>STDEV(R51:R53)</f>
        <v>#DIV/0!</v>
      </c>
      <c r="U51" s="47">
        <f>(1-(AVERAGE(H51:N53)/AVERAGE(H48:N50)))*100</f>
        <v>-432.67242244754539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8"/>
        <v>0.21967526265520537</v>
      </c>
      <c r="P53" s="11">
        <f t="shared" si="4"/>
        <v>0.17165425745569657</v>
      </c>
      <c r="Q53" s="11"/>
      <c r="R53" s="46">
        <f>(1-(O53/O50))*100</f>
        <v>20.68965517241379</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 t="shared" si="8"/>
        <v>0.34327748263179408</v>
      </c>
      <c r="P54" s="11">
        <f t="shared" si="4"/>
        <v>0.87914557439469976</v>
      </c>
      <c r="Q54" s="11">
        <f>AVERAGE(N54:N56)</f>
        <v>9.865825347738176E-2</v>
      </c>
      <c r="R54" s="46">
        <f>(1-(O54/O48))*100</f>
        <v>-908</v>
      </c>
      <c r="S54" s="46" t="e">
        <f>AVERAGE(R54:R56)</f>
        <v>#DIV/0!</v>
      </c>
      <c r="T54" s="46" t="e">
        <f>STDEV(R54:R56)</f>
        <v>#DIV/0!</v>
      </c>
      <c r="U54" s="47">
        <f>(1-(AVERAGE(H54:N56)/AVERAGE(H48:N50)))*100</f>
        <v>-56.426312619214933</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 t="shared" si="8"/>
        <v>0.14326647564469916</v>
      </c>
      <c r="P56" s="28">
        <f t="shared" si="4"/>
        <v>8.1418095208815155E-2</v>
      </c>
      <c r="Q56" s="28"/>
      <c r="R56" s="48">
        <f>(1-(O56/O50))*100</f>
        <v>48.275862068965516</v>
      </c>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0B51-282F-4C03-91EC-C875EFFD7D87}">
  <sheetPr codeName="Sheet14">
    <tabColor theme="8" tint="0.39997558519241921"/>
  </sheetPr>
  <dimension ref="A1:AT87"/>
  <sheetViews>
    <sheetView topLeftCell="J1" zoomScale="75" zoomScaleNormal="75" workbookViewId="0">
      <selection activeCell="T4" sqref="T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18</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4.5328399629972239E-2</v>
      </c>
      <c r="I3" s="11" cm="1">
        <f t="array" ref="I3">IFERROR(INDEX('Master Data Sheet'!$1:$1048576, MATCH(1, ('Master Data Sheet'!$H:$H=I$2) * (INDEX('Master Data Sheet'!$1:$1, , MATCH($F$1, 'Master Data Sheet'!$1:$1, 0)) = $F$1) * ('Master Data Sheet'!$G:$G=$B3) * ('Master Data Sheet'!$F:$F=$E3) * ('Master Data Sheet'!$A:$A=$F3), 0), MATCH($F$1, 'Master Data Sheet'!$1:$1, 0)), "")</f>
        <v>6.475485661424607E-2</v>
      </c>
      <c r="J3" s="11" cm="1">
        <f t="array" ref="J3">IFERROR(INDEX('Master Data Sheet'!$1:$1048576, MATCH(1, ('Master Data Sheet'!$H:$H=J$2) * (INDEX('Master Data Sheet'!$1:$1, , MATCH($F$1, 'Master Data Sheet'!$1:$1, 0)) = $F$1) * ('Master Data Sheet'!$G:$G=$B3) * ('Master Data Sheet'!$F:$F=$E3) * ('Master Data Sheet'!$A:$A=$F3), 0), MATCH($F$1, 'Master Data Sheet'!$1:$1, 0)), "")</f>
        <v>9.7132284921369091E-2</v>
      </c>
      <c r="K3" s="11" cm="1">
        <f t="array" ref="K3">IFERROR(INDEX('Master Data Sheet'!$1:$1048576, MATCH(1, ('Master Data Sheet'!$H:$H=K$2) * (INDEX('Master Data Sheet'!$1:$1, , MATCH($F$1, 'Master Data Sheet'!$1:$1, 0)) = $F$1) * ('Master Data Sheet'!$G:$G=$B3) * ('Master Data Sheet'!$F:$F=$E3) * ('Master Data Sheet'!$A:$A=$F3), 0), MATCH($F$1, 'Master Data Sheet'!$1:$1, 0)), "")</f>
        <v>6.475485661424607E-2</v>
      </c>
      <c r="L3" s="11" cm="1">
        <f t="array" ref="L3">IFERROR(INDEX('Master Data Sheet'!$1:$1048576, MATCH(1, ('Master Data Sheet'!$H:$H=L$2) * (INDEX('Master Data Sheet'!$1:$1, , MATCH($F$1, 'Master Data Sheet'!$1:$1, 0)) = $F$1) * ('Master Data Sheet'!$G:$G=$B3) * ('Master Data Sheet'!$F:$F=$E3) * ('Master Data Sheet'!$A:$A=$F3), 0), MATCH($F$1, 'Master Data Sheet'!$1:$1, 0)), "")</f>
        <v>5.8279370952821465E-2</v>
      </c>
      <c r="M3" s="11" cm="1">
        <f t="array" ref="M3">IFERROR(INDEX('Master Data Sheet'!$1:$1048576, MATCH(1, ('Master Data Sheet'!$H:$H=M$2) * (INDEX('Master Data Sheet'!$1:$1, , MATCH($F$1, 'Master Data Sheet'!$1:$1, 0)) = $F$1) * ('Master Data Sheet'!$G:$G=$B3) * ('Master Data Sheet'!$F:$F=$E3) * ('Master Data Sheet'!$A:$A=$F3), 0), MATCH($F$1, 'Master Data Sheet'!$1:$1, 0)), "")</f>
        <v>7.7705827937095281E-2</v>
      </c>
      <c r="N3" s="11" cm="1">
        <f t="array" ref="N3">IFERROR(INDEX('Master Data Sheet'!$1:$1048576, MATCH(1, ('Master Data Sheet'!$H:$H=N$2) * (INDEX('Master Data Sheet'!$1:$1, , MATCH($F$1, 'Master Data Sheet'!$1:$1, 0)) = $F$1) * ('Master Data Sheet'!$G:$G=$B3) * ('Master Data Sheet'!$F:$F=$E3) * ('Master Data Sheet'!$A:$A=$F3), 0), MATCH($F$1, 'Master Data Sheet'!$1:$1, 0)), "")</f>
        <v>9.0656799259944479E-2</v>
      </c>
      <c r="O3" s="11">
        <f>AVERAGE(H3:N3)</f>
        <v>7.1230342275670669E-2</v>
      </c>
      <c r="P3" s="11">
        <f>STDEV(H3:N3)</f>
        <v>1.8315439290678359E-2</v>
      </c>
      <c r="Q3" s="11">
        <f>AVERAGE(O3,O5)</f>
        <v>4.4403330249768731E-2</v>
      </c>
      <c r="S3" s="46">
        <f>AVERAGE(O3:O5)</f>
        <v>4.9337033610854147E-2</v>
      </c>
      <c r="T3" s="11">
        <f>AVERAGE(P3:P5)</f>
        <v>1.6198259964752357E-2</v>
      </c>
      <c r="V3" s="47">
        <f>AVERAGE(U6, U9)</f>
        <v>-64.583333333333343</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7.7705827937095281E-2</v>
      </c>
      <c r="I4" s="11" cm="1">
        <f t="array" ref="I4">IFERROR(INDEX('Master Data Sheet'!$1:$1048576, MATCH(1, ('Master Data Sheet'!$H:$H=I$2) * (INDEX('Master Data Sheet'!$1:$1, , MATCH($F$1, 'Master Data Sheet'!$1:$1, 0)) = $F$1) * ('Master Data Sheet'!$G:$G=$B4) * ('Master Data Sheet'!$F:$F=$E4) * ('Master Data Sheet'!$A:$A=$F4), 0), MATCH($F$1, 'Master Data Sheet'!$1:$1, 0)), "")</f>
        <v>5.1803885291396852E-2</v>
      </c>
      <c r="J4" s="11" cm="1">
        <f t="array" ref="J4">IFERROR(INDEX('Master Data Sheet'!$1:$1048576, MATCH(1, ('Master Data Sheet'!$H:$H=J$2) * (INDEX('Master Data Sheet'!$1:$1, , MATCH($F$1, 'Master Data Sheet'!$1:$1, 0)) = $F$1) * ('Master Data Sheet'!$G:$G=$B4) * ('Master Data Sheet'!$F:$F=$E4) * ('Master Data Sheet'!$A:$A=$F4), 0), MATCH($F$1, 'Master Data Sheet'!$1:$1, 0)), "")</f>
        <v>7.1230342275670669E-2</v>
      </c>
      <c r="K4" s="11" cm="1">
        <f t="array" ref="K4">IFERROR(INDEX('Master Data Sheet'!$1:$1048576, MATCH(1, ('Master Data Sheet'!$H:$H=K$2) * (INDEX('Master Data Sheet'!$1:$1, , MATCH($F$1, 'Master Data Sheet'!$1:$1, 0)) = $F$1) * ('Master Data Sheet'!$G:$G=$B4) * ('Master Data Sheet'!$F:$F=$E4) * ('Master Data Sheet'!$A:$A=$F4), 0), MATCH($F$1, 'Master Data Sheet'!$1:$1, 0)), "")</f>
        <v>6.475485661424607E-2</v>
      </c>
      <c r="L4" s="11" cm="1">
        <f t="array" ref="L4">IFERROR(INDEX('Master Data Sheet'!$1:$1048576, MATCH(1, ('Master Data Sheet'!$H:$H=L$2) * (INDEX('Master Data Sheet'!$1:$1, , MATCH($F$1, 'Master Data Sheet'!$1:$1, 0)) = $F$1) * ('Master Data Sheet'!$G:$G=$B4) * ('Master Data Sheet'!$F:$F=$E4) * ('Master Data Sheet'!$A:$A=$F4), 0), MATCH($F$1, 'Master Data Sheet'!$1:$1, 0)), "")</f>
        <v>5.1803885291396852E-2</v>
      </c>
      <c r="M4" s="11" cm="1">
        <f t="array" ref="M4">IFERROR(INDEX('Master Data Sheet'!$1:$1048576, MATCH(1, ('Master Data Sheet'!$H:$H=M$2) * (INDEX('Master Data Sheet'!$1:$1, , MATCH($F$1, 'Master Data Sheet'!$1:$1, 0)) = $F$1) * ('Master Data Sheet'!$G:$G=$B4) * ('Master Data Sheet'!$F:$F=$E4) * ('Master Data Sheet'!$A:$A=$F4), 0), MATCH($F$1, 'Master Data Sheet'!$1:$1, 0)), "")</f>
        <v>5.1803885291396852E-2</v>
      </c>
      <c r="N4" s="11" cm="1">
        <f t="array" ref="N4">IFERROR(INDEX('Master Data Sheet'!$1:$1048576, MATCH(1, ('Master Data Sheet'!$H:$H=N$2) * (INDEX('Master Data Sheet'!$1:$1, , MATCH($F$1, 'Master Data Sheet'!$1:$1, 0)) = $F$1) * ('Master Data Sheet'!$G:$G=$B4) * ('Master Data Sheet'!$F:$F=$E4) * ('Master Data Sheet'!$A:$A=$F4), 0), MATCH($F$1, 'Master Data Sheet'!$1:$1, 0)), "")</f>
        <v>4.5328399629972239E-2</v>
      </c>
      <c r="O4" s="11">
        <f>AVERAGE(H4:N4)</f>
        <v>5.9204440333024973E-2</v>
      </c>
      <c r="P4" s="11">
        <f t="shared" ref="P4:P56" si="4">STDEV(H4:N4)</f>
        <v>1.2073248196393382E-2</v>
      </c>
      <c r="Q4" s="11"/>
      <c r="X4" t="str">
        <f>IFERROR(INDEX('Date Key'!$G$57:$G$62, MATCH(B3,'Date Key'!$A$57:$A$62, 0)), "")</f>
        <v>Low HLR, Lower Outlet Height, No Plants</v>
      </c>
      <c r="Y4" s="1">
        <f t="shared" ref="Y4:AE4" si="5">H3</f>
        <v>4.5328399629972239E-2</v>
      </c>
      <c r="Z4" s="1">
        <f t="shared" si="5"/>
        <v>6.475485661424607E-2</v>
      </c>
      <c r="AA4" s="1">
        <f t="shared" si="5"/>
        <v>9.7132284921369091E-2</v>
      </c>
      <c r="AB4" s="1">
        <f t="shared" si="5"/>
        <v>6.475485661424607E-2</v>
      </c>
      <c r="AC4" s="1">
        <f t="shared" si="5"/>
        <v>5.8279370952821465E-2</v>
      </c>
      <c r="AD4" s="1">
        <f t="shared" si="5"/>
        <v>7.7705827937095281E-2</v>
      </c>
      <c r="AE4" s="1">
        <f t="shared" si="5"/>
        <v>9.0656799259944479E-2</v>
      </c>
      <c r="AF4" s="1">
        <f t="shared" ref="AF4:AL4" si="6">H4</f>
        <v>7.7705827937095281E-2</v>
      </c>
      <c r="AG4" s="1">
        <f t="shared" si="6"/>
        <v>5.1803885291396852E-2</v>
      </c>
      <c r="AH4" s="1">
        <f t="shared" si="6"/>
        <v>7.1230342275670669E-2</v>
      </c>
      <c r="AI4" s="1">
        <f t="shared" si="6"/>
        <v>6.475485661424607E-2</v>
      </c>
      <c r="AJ4" s="1">
        <f t="shared" si="6"/>
        <v>5.1803885291396852E-2</v>
      </c>
      <c r="AK4" s="1">
        <f t="shared" si="6"/>
        <v>5.1803885291396852E-2</v>
      </c>
      <c r="AL4" s="1">
        <f t="shared" si="6"/>
        <v>4.5328399629972239E-2</v>
      </c>
      <c r="AM4" s="1">
        <f t="shared" ref="AM4:AS4" si="7">H5</f>
        <v>5.1803885291396852E-2</v>
      </c>
      <c r="AN4" s="1">
        <f t="shared" si="7"/>
        <v>6.4754856614246065E-3</v>
      </c>
      <c r="AO4" s="1">
        <f t="shared" si="7"/>
        <v>0</v>
      </c>
      <c r="AP4" s="1">
        <f t="shared" si="7"/>
        <v>2.5901942645698426E-2</v>
      </c>
      <c r="AQ4" s="1">
        <f t="shared" si="7"/>
        <v>1.942645698427382E-2</v>
      </c>
      <c r="AR4" s="1">
        <f t="shared" si="7"/>
        <v>0</v>
      </c>
      <c r="AS4" s="1">
        <f t="shared" si="7"/>
        <v>1.942645698427382E-2</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5.1803885291396852E-2</v>
      </c>
      <c r="I5" s="11" cm="1">
        <f t="array" ref="I5">IFERROR(INDEX('Master Data Sheet'!$1:$1048576, MATCH(1, ('Master Data Sheet'!$H:$H=I$2) * (INDEX('Master Data Sheet'!$1:$1, , MATCH($F$1, 'Master Data Sheet'!$1:$1, 0)) = $F$1) * ('Master Data Sheet'!$G:$G=$B5) * ('Master Data Sheet'!$F:$F=$E5) * ('Master Data Sheet'!$A:$A=$F5), 0), MATCH($F$1, 'Master Data Sheet'!$1:$1, 0)), "")</f>
        <v>6.4754856614246065E-3</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2.5901942645698426E-2</v>
      </c>
      <c r="L5" s="11" cm="1">
        <f t="array" ref="L5">IFERROR(INDEX('Master Data Sheet'!$1:$1048576, MATCH(1, ('Master Data Sheet'!$H:$H=L$2) * (INDEX('Master Data Sheet'!$1:$1, , MATCH($F$1, 'Master Data Sheet'!$1:$1, 0)) = $F$1) * ('Master Data Sheet'!$G:$G=$B5) * ('Master Data Sheet'!$F:$F=$E5) * ('Master Data Sheet'!$A:$A=$F5), 0), MATCH($F$1, 'Master Data Sheet'!$1:$1, 0)), "")</f>
        <v>1.942645698427382E-2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1.942645698427382E-2</v>
      </c>
      <c r="O5" s="11">
        <f>AVERAGE(H5:N5)</f>
        <v>1.757631822386679E-2</v>
      </c>
      <c r="P5" s="11">
        <f t="shared" si="4"/>
        <v>1.8206092407185334E-2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5.8279370952821465E-2</v>
      </c>
      <c r="I6" s="11" cm="1">
        <f t="array" ref="I6">IFERROR(INDEX('Master Data Sheet'!$1:$1048576, MATCH(1, ('Master Data Sheet'!$H:$H=I$2) * (INDEX('Master Data Sheet'!$1:$1, , MATCH($F$1, 'Master Data Sheet'!$1:$1, 0)) = $F$1) * ('Master Data Sheet'!$G:$G=$B6) * ('Master Data Sheet'!$F:$F=$E6) * ('Master Data Sheet'!$A:$A=$F6), 0), MATCH($F$1, 'Master Data Sheet'!$1:$1, 0)), "")</f>
        <v>5.8279370952821465E-2</v>
      </c>
      <c r="J6" s="11" cm="1">
        <f t="array" ref="J6">IFERROR(INDEX('Master Data Sheet'!$1:$1048576, MATCH(1, ('Master Data Sheet'!$H:$H=J$2) * (INDEX('Master Data Sheet'!$1:$1, , MATCH($F$1, 'Master Data Sheet'!$1:$1, 0)) = $F$1) * ('Master Data Sheet'!$G:$G=$B6) * ('Master Data Sheet'!$F:$F=$E6) * ('Master Data Sheet'!$A:$A=$F6), 0), MATCH($F$1, 'Master Data Sheet'!$1:$1, 0)), "")</f>
        <v>2.5901942645698426E-2</v>
      </c>
      <c r="K6" s="11" cm="1">
        <f t="array" ref="K6">IFERROR(INDEX('Master Data Sheet'!$1:$1048576, MATCH(1, ('Master Data Sheet'!$H:$H=K$2) * (INDEX('Master Data Sheet'!$1:$1, , MATCH($F$1, 'Master Data Sheet'!$1:$1, 0)) = $F$1) * ('Master Data Sheet'!$G:$G=$B6) * ('Master Data Sheet'!$F:$F=$E6) * ('Master Data Sheet'!$A:$A=$F6), 0), MATCH($F$1, 'Master Data Sheet'!$1:$1, 0)), "")</f>
        <v>0.47918593894542089</v>
      </c>
      <c r="L6" s="11" cm="1">
        <f t="array" ref="L6">IFERROR(INDEX('Master Data Sheet'!$1:$1048576, MATCH(1, ('Master Data Sheet'!$H:$H=L$2) * (INDEX('Master Data Sheet'!$1:$1, , MATCH($F$1, 'Master Data Sheet'!$1:$1, 0)) = $F$1) * ('Master Data Sheet'!$G:$G=$B6) * ('Master Data Sheet'!$F:$F=$E6) * ('Master Data Sheet'!$A:$A=$F6), 0), MATCH($F$1, 'Master Data Sheet'!$1:$1, 0)), "")</f>
        <v>5.1803885291396852E-2</v>
      </c>
      <c r="M6" s="11" cm="1">
        <f t="array" ref="M6">IFERROR(INDEX('Master Data Sheet'!$1:$1048576, MATCH(1, ('Master Data Sheet'!$H:$H=M$2) * (INDEX('Master Data Sheet'!$1:$1, , MATCH($F$1, 'Master Data Sheet'!$1:$1, 0)) = $F$1) * ('Master Data Sheet'!$G:$G=$B6) * ('Master Data Sheet'!$F:$F=$E6) * ('Master Data Sheet'!$A:$A=$F6), 0), MATCH($F$1, 'Master Data Sheet'!$1:$1, 0)), "")</f>
        <v>3.2377428307123035E-2</v>
      </c>
      <c r="N6" s="11" cm="1">
        <f t="array" ref="N6">IFERROR(INDEX('Master Data Sheet'!$1:$1048576, MATCH(1, ('Master Data Sheet'!$H:$H=N$2) * (INDEX('Master Data Sheet'!$1:$1, , MATCH($F$1, 'Master Data Sheet'!$1:$1, 0)) = $F$1) * ('Master Data Sheet'!$G:$G=$B6) * ('Master Data Sheet'!$F:$F=$E6) * ('Master Data Sheet'!$A:$A=$F6), 0), MATCH($F$1, 'Master Data Sheet'!$1:$1, 0)), "")</f>
        <v>9.0656799259944479E-2</v>
      </c>
      <c r="O6" s="11">
        <f>AVERAGE(H6:N6)</f>
        <v>0.11378353376503239</v>
      </c>
      <c r="P6" s="11">
        <f t="shared" si="4"/>
        <v>0.16248425186658136</v>
      </c>
      <c r="Q6" s="11">
        <f>AVERAGE(O6,O8)</f>
        <v>5.8741905642923226E-2</v>
      </c>
      <c r="R6" s="46">
        <f>(1-(O6/O3))*100</f>
        <v>-59.740259740259781</v>
      </c>
      <c r="S6" s="46">
        <f>AVERAGE(R6:R8)</f>
        <v>3.2773695602642854</v>
      </c>
      <c r="T6" s="46">
        <f>STDEV(R6:R8)</f>
        <v>70.204176463154539</v>
      </c>
      <c r="U6" s="47">
        <f>(1-(AVERAGE(H6:N6,H8:N8)/AVERAGE(H3:N3,H5:N5)))*100</f>
        <v>-32.2916666666667</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8.4181313598519894E-2</v>
      </c>
      <c r="I7" s="11" cm="1">
        <f t="array" ref="I7">IFERROR(INDEX('Master Data Sheet'!$1:$1048576, MATCH(1, ('Master Data Sheet'!$H:$H=I$2) * (INDEX('Master Data Sheet'!$1:$1, , MATCH($F$1, 'Master Data Sheet'!$1:$1, 0)) = $F$1) * ('Master Data Sheet'!$G:$G=$B7) * ('Master Data Sheet'!$F:$F=$E7) * ('Master Data Sheet'!$A:$A=$F7), 0), MATCH($F$1, 'Master Data Sheet'!$1:$1, 0)), "")</f>
        <v>0.16188714153561518</v>
      </c>
      <c r="J7" s="11" cm="1">
        <f t="array" ref="J7">IFERROR(INDEX('Master Data Sheet'!$1:$1048576, MATCH(1, ('Master Data Sheet'!$H:$H=J$2) * (INDEX('Master Data Sheet'!$1:$1, , MATCH($F$1, 'Master Data Sheet'!$1:$1, 0)) = $F$1) * ('Master Data Sheet'!$G:$G=$B7) * ('Master Data Sheet'!$F:$F=$E7) * ('Master Data Sheet'!$A:$A=$F7), 0), MATCH($F$1, 'Master Data Sheet'!$1:$1, 0)), "")</f>
        <v>0.11655874190564293</v>
      </c>
      <c r="K7" s="11" cm="1">
        <f t="array" ref="K7">IFERROR(INDEX('Master Data Sheet'!$1:$1048576, MATCH(1, ('Master Data Sheet'!$H:$H=K$2) * (INDEX('Master Data Sheet'!$1:$1, , MATCH($F$1, 'Master Data Sheet'!$1:$1, 0)) = $F$1) * ('Master Data Sheet'!$G:$G=$B7) * ('Master Data Sheet'!$F:$F=$E7) * ('Master Data Sheet'!$A:$A=$F7), 0), MATCH($F$1, 'Master Data Sheet'!$1:$1, 0)), "")</f>
        <v>4.5328399629972239E-2</v>
      </c>
      <c r="L7" s="11" cm="1">
        <f t="array" ref="L7">IFERROR(INDEX('Master Data Sheet'!$1:$1048576, MATCH(1, ('Master Data Sheet'!$H:$H=L$2) * (INDEX('Master Data Sheet'!$1:$1, , MATCH($F$1, 'Master Data Sheet'!$1:$1, 0)) = $F$1) * ('Master Data Sheet'!$G:$G=$B7) * ('Master Data Sheet'!$F:$F=$E7) * ('Master Data Sheet'!$A:$A=$F7), 0), MATCH($F$1, 'Master Data Sheet'!$1:$1, 0)), "")</f>
        <v>4.5328399629972239E-2</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6.475485661424607E-2</v>
      </c>
      <c r="P7" s="11">
        <f t="shared" si="4"/>
        <v>6.0051183597104457E-2</v>
      </c>
      <c r="Q7" s="11"/>
      <c r="R7" s="46">
        <f>(1-(O7/O4))*100</f>
        <v>-9.375</v>
      </c>
      <c r="X7" t="str">
        <f>IFERROR(INDEX('Date Key'!$G$57:$G$62, MATCH(B6,'Date Key'!$A$57:$A$62, 0)), "")</f>
        <v>Low HLR, Lower Outlet Height, No Plants</v>
      </c>
      <c r="Y7" s="1">
        <f t="shared" ref="Y7:AE7" si="9">H6</f>
        <v>5.8279370952821465E-2</v>
      </c>
      <c r="Z7" s="1">
        <f t="shared" si="9"/>
        <v>5.8279370952821465E-2</v>
      </c>
      <c r="AA7" s="1">
        <f t="shared" si="9"/>
        <v>2.5901942645698426E-2</v>
      </c>
      <c r="AB7" s="1">
        <f t="shared" si="9"/>
        <v>0.47918593894542089</v>
      </c>
      <c r="AC7" s="1">
        <f t="shared" si="9"/>
        <v>5.1803885291396852E-2</v>
      </c>
      <c r="AD7" s="1">
        <f t="shared" si="9"/>
        <v>3.2377428307123035E-2</v>
      </c>
      <c r="AE7" s="1">
        <f t="shared" si="9"/>
        <v>9.0656799259944479E-2</v>
      </c>
      <c r="AF7" s="1">
        <f t="shared" ref="AF7:AL7" si="10">H7</f>
        <v>8.4181313598519894E-2</v>
      </c>
      <c r="AG7" s="1">
        <f t="shared" si="10"/>
        <v>0.16188714153561518</v>
      </c>
      <c r="AH7" s="1">
        <f t="shared" si="10"/>
        <v>0.11655874190564293</v>
      </c>
      <c r="AI7" s="1">
        <f t="shared" si="10"/>
        <v>4.5328399629972239E-2</v>
      </c>
      <c r="AJ7" s="1">
        <f t="shared" si="10"/>
        <v>4.5328399629972239E-2</v>
      </c>
      <c r="AK7" s="1">
        <f t="shared" si="10"/>
        <v>0</v>
      </c>
      <c r="AL7" s="1">
        <f t="shared" si="10"/>
        <v>0</v>
      </c>
      <c r="AM7" s="1">
        <f t="shared" ref="AM7:AS7" si="11">H8</f>
        <v>0</v>
      </c>
      <c r="AN7" s="1">
        <f t="shared" si="11"/>
        <v>0</v>
      </c>
      <c r="AO7" s="1">
        <f t="shared" si="11"/>
        <v>0</v>
      </c>
      <c r="AP7" s="1">
        <f t="shared" si="11"/>
        <v>0</v>
      </c>
      <c r="AQ7" s="1">
        <f t="shared" si="11"/>
        <v>0</v>
      </c>
      <c r="AR7" s="1">
        <f t="shared" si="11"/>
        <v>2.5901942645698426E-2</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2.5901942645698426E-2</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3.7002775208140608E-3</v>
      </c>
      <c r="P8" s="11">
        <f t="shared" si="4"/>
        <v>9.7900141019966348E-3</v>
      </c>
      <c r="Q8" s="11"/>
      <c r="R8" s="46">
        <f>(1-(O8/O5))*100</f>
        <v>78.94736842105263</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1.942645698427382E-2</v>
      </c>
      <c r="I9" s="11" cm="1">
        <f t="array" ref="I9">IFERROR(INDEX('Master Data Sheet'!$1:$1048576, MATCH(1, ('Master Data Sheet'!$H:$H=I$2) * (INDEX('Master Data Sheet'!$1:$1, , MATCH($F$1, 'Master Data Sheet'!$1:$1, 0)) = $F$1) * ('Master Data Sheet'!$G:$G=$B9) * ('Master Data Sheet'!$F:$F=$E9) * ('Master Data Sheet'!$A:$A=$F9), 0), MATCH($F$1, 'Master Data Sheet'!$1:$1, 0)), "")</f>
        <v>4.5328399629972239E-2</v>
      </c>
      <c r="J9" s="11" cm="1">
        <f t="array" ref="J9">IFERROR(INDEX('Master Data Sheet'!$1:$1048576, MATCH(1, ('Master Data Sheet'!$H:$H=J$2) * (INDEX('Master Data Sheet'!$1:$1, , MATCH($F$1, 'Master Data Sheet'!$1:$1, 0)) = $F$1) * ('Master Data Sheet'!$G:$G=$B9) * ('Master Data Sheet'!$F:$F=$E9) * ('Master Data Sheet'!$A:$A=$F9), 0), MATCH($F$1, 'Master Data Sheet'!$1:$1, 0)), "")</f>
        <v>4.5328399629972239E-2</v>
      </c>
      <c r="K9" s="11" cm="1">
        <f t="array" ref="K9">IFERROR(INDEX('Master Data Sheet'!$1:$1048576, MATCH(1, ('Master Data Sheet'!$H:$H=K$2) * (INDEX('Master Data Sheet'!$1:$1, , MATCH($F$1, 'Master Data Sheet'!$1:$1, 0)) = $F$1) * ('Master Data Sheet'!$G:$G=$B9) * ('Master Data Sheet'!$F:$F=$E9) * ('Master Data Sheet'!$A:$A=$F9), 0), MATCH($F$1, 'Master Data Sheet'!$1:$1, 0)), "")</f>
        <v>0.12950971322849214</v>
      </c>
      <c r="L9" s="11" cm="1">
        <f t="array" ref="L9">IFERROR(INDEX('Master Data Sheet'!$1:$1048576, MATCH(1, ('Master Data Sheet'!$H:$H=L$2) * (INDEX('Master Data Sheet'!$1:$1, , MATCH($F$1, 'Master Data Sheet'!$1:$1, 0)) = $F$1) * ('Master Data Sheet'!$G:$G=$B9) * ('Master Data Sheet'!$F:$F=$E9) * ('Master Data Sheet'!$A:$A=$F9), 0), MATCH($F$1, 'Master Data Sheet'!$1:$1, 0)), "")</f>
        <v>0.20721554116558741</v>
      </c>
      <c r="M9" s="11" cm="1">
        <f t="array" ref="M9">IFERROR(INDEX('Master Data Sheet'!$1:$1048576, MATCH(1, ('Master Data Sheet'!$H:$H=M$2) * (INDEX('Master Data Sheet'!$1:$1, , MATCH($F$1, 'Master Data Sheet'!$1:$1, 0)) = $F$1) * ('Master Data Sheet'!$G:$G=$B9) * ('Master Data Sheet'!$F:$F=$E9) * ('Master Data Sheet'!$A:$A=$F9), 0), MATCH($F$1, 'Master Data Sheet'!$1:$1, 0)), "")</f>
        <v>0.28492136910268268</v>
      </c>
      <c r="N9" s="11" cm="1">
        <f t="array" ref="N9">IFERROR(INDEX('Master Data Sheet'!$1:$1048576, MATCH(1, ('Master Data Sheet'!$H:$H=N$2) * (INDEX('Master Data Sheet'!$1:$1, , MATCH($F$1, 'Master Data Sheet'!$1:$1, 0)) = $F$1) * ('Master Data Sheet'!$G:$G=$B9) * ('Master Data Sheet'!$F:$F=$E9) * ('Master Data Sheet'!$A:$A=$F9), 0), MATCH($F$1, 'Master Data Sheet'!$1:$1, 0)), "")</f>
        <v>0.27844588344125809</v>
      </c>
      <c r="O9" s="11">
        <f t="shared" si="8"/>
        <v>0.14431082331174835</v>
      </c>
      <c r="P9" s="11">
        <f t="shared" si="4"/>
        <v>0.11338045222494007</v>
      </c>
      <c r="Q9" s="11">
        <f>AVERAGE(N9,N11)</f>
        <v>0.16512488436632747</v>
      </c>
      <c r="R9" s="46">
        <f>(1-(O9/O3))*100</f>
        <v>-102.59740259740258</v>
      </c>
      <c r="S9" s="46">
        <f>AVERAGE(R9:R11)</f>
        <v>-221.78137104123948</v>
      </c>
      <c r="T9" s="46">
        <f>STDEV(R9:R11)</f>
        <v>231.92325151229903</v>
      </c>
      <c r="U9" s="47">
        <f>(1-(AVERAGE(H9:N9,H11:N11)/AVERAGE(H3:N3,H5:N5)))*100</f>
        <v>-96.875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0.1036077705827937</v>
      </c>
      <c r="I10" s="11" cm="1">
        <f t="array" ref="I10">IFERROR(INDEX('Master Data Sheet'!$1:$1048576, MATCH(1, ('Master Data Sheet'!$H:$H=I$2) * (INDEX('Master Data Sheet'!$1:$1, , MATCH($F$1, 'Master Data Sheet'!$1:$1, 0)) = $F$1) * ('Master Data Sheet'!$G:$G=$B10) * ('Master Data Sheet'!$F:$F=$E10) * ('Master Data Sheet'!$A:$A=$F10), 0), MATCH($F$1, 'Master Data Sheet'!$1:$1, 0)), "")</f>
        <v>0.31082331174838113</v>
      </c>
      <c r="J10" s="11" cm="1">
        <f t="array" ref="J10">IFERROR(INDEX('Master Data Sheet'!$1:$1048576, MATCH(1, ('Master Data Sheet'!$H:$H=J$2) * (INDEX('Master Data Sheet'!$1:$1, , MATCH($F$1, 'Master Data Sheet'!$1:$1, 0)) = $F$1) * ('Master Data Sheet'!$G:$G=$B10) * ('Master Data Sheet'!$F:$F=$E10) * ('Master Data Sheet'!$A:$A=$F10), 0), MATCH($F$1, 'Master Data Sheet'!$1:$1, 0)), "")</f>
        <v>0.40795559666975023</v>
      </c>
      <c r="K10" s="11" cm="1">
        <f t="array" ref="K10">IFERROR(INDEX('Master Data Sheet'!$1:$1048576, MATCH(1, ('Master Data Sheet'!$H:$H=K$2) * (INDEX('Master Data Sheet'!$1:$1, , MATCH($F$1, 'Master Data Sheet'!$1:$1, 0)) = $F$1) * ('Master Data Sheet'!$G:$G=$B10) * ('Master Data Sheet'!$F:$F=$E10) * ('Master Data Sheet'!$A:$A=$F10), 0), MATCH($F$1, 'Master Data Sheet'!$1:$1, 0)), "")</f>
        <v>0.45328399629972255</v>
      </c>
      <c r="L10" s="11" cm="1">
        <f t="array" ref="L10">IFERROR(INDEX('Master Data Sheet'!$1:$1048576, MATCH(1, ('Master Data Sheet'!$H:$H=L$2) * (INDEX('Master Data Sheet'!$1:$1, , MATCH($F$1, 'Master Data Sheet'!$1:$1, 0)) = $F$1) * ('Master Data Sheet'!$G:$G=$B10) * ('Master Data Sheet'!$F:$F=$E10) * ('Master Data Sheet'!$A:$A=$F10), 0), MATCH($F$1, 'Master Data Sheet'!$1:$1, 0)), "")</f>
        <v>0.4273820536540241</v>
      </c>
      <c r="M10" s="11" cm="1">
        <f t="array" ref="M10">IFERROR(INDEX('Master Data Sheet'!$1:$1048576, MATCH(1, ('Master Data Sheet'!$H:$H=M$2) * (INDEX('Master Data Sheet'!$1:$1, , MATCH($F$1, 'Master Data Sheet'!$1:$1, 0)) = $F$1) * ('Master Data Sheet'!$G:$G=$B10) * ('Master Data Sheet'!$F:$F=$E10) * ('Master Data Sheet'!$A:$A=$F10), 0), MATCH($F$1, 'Master Data Sheet'!$1:$1, 0)), "")</f>
        <v>0.40148011100832565</v>
      </c>
      <c r="N10" s="11" cm="1">
        <f t="array" ref="N10">IFERROR(INDEX('Master Data Sheet'!$1:$1048576, MATCH(1, ('Master Data Sheet'!$H:$H=N$2) * (INDEX('Master Data Sheet'!$1:$1, , MATCH($F$1, 'Master Data Sheet'!$1:$1, 0)) = $F$1) * ('Master Data Sheet'!$G:$G=$B10) * ('Master Data Sheet'!$F:$F=$E10) * ('Master Data Sheet'!$A:$A=$F10), 0), MATCH($F$1, 'Master Data Sheet'!$1:$1, 0)), "")</f>
        <v>0.33672525439407958</v>
      </c>
      <c r="O10" s="11">
        <f t="shared" si="8"/>
        <v>0.34875115633672527</v>
      </c>
      <c r="P10" s="11">
        <f t="shared" si="4"/>
        <v>0.11907551130208105</v>
      </c>
      <c r="Q10" s="11"/>
      <c r="R10" s="46">
        <f>(1-(O10/O4))*100</f>
        <v>-489.06250000000011</v>
      </c>
      <c r="X10" t="str">
        <f>IFERROR(INDEX('Date Key'!$G$57:$G$62, MATCH(B9,'Date Key'!$A$57:$A$62, 0)), "")</f>
        <v>Low HLR, Lower Outlet Height, No Plants</v>
      </c>
      <c r="Y10" s="1">
        <f t="shared" ref="Y10:AE10" si="12">H9</f>
        <v>1.942645698427382E-2</v>
      </c>
      <c r="Z10" s="1">
        <f t="shared" si="12"/>
        <v>4.5328399629972239E-2</v>
      </c>
      <c r="AA10" s="1">
        <f t="shared" si="12"/>
        <v>4.5328399629972239E-2</v>
      </c>
      <c r="AB10" s="1">
        <f t="shared" si="12"/>
        <v>0.12950971322849214</v>
      </c>
      <c r="AC10" s="1">
        <f t="shared" si="12"/>
        <v>0.20721554116558741</v>
      </c>
      <c r="AD10" s="1">
        <f t="shared" si="12"/>
        <v>0.28492136910268268</v>
      </c>
      <c r="AE10" s="1">
        <f t="shared" si="12"/>
        <v>0.27844588344125809</v>
      </c>
      <c r="AF10" s="1">
        <f t="shared" ref="AF10:AL10" si="13">H10</f>
        <v>0.1036077705827937</v>
      </c>
      <c r="AG10" s="1">
        <f t="shared" si="13"/>
        <v>0.31082331174838113</v>
      </c>
      <c r="AH10" s="1">
        <f t="shared" si="13"/>
        <v>0.40795559666975023</v>
      </c>
      <c r="AI10" s="1">
        <f t="shared" si="13"/>
        <v>0.45328399629972255</v>
      </c>
      <c r="AJ10" s="1">
        <f t="shared" si="13"/>
        <v>0.4273820536540241</v>
      </c>
      <c r="AK10" s="1">
        <f t="shared" si="13"/>
        <v>0.40148011100832565</v>
      </c>
      <c r="AL10" s="1">
        <f t="shared" si="13"/>
        <v>0.33672525439407958</v>
      </c>
      <c r="AM10" s="1">
        <f t="shared" ref="AM10:AS10" si="14">H11</f>
        <v>2.5901942645698426E-2</v>
      </c>
      <c r="AN10" s="1">
        <f t="shared" si="14"/>
        <v>1.2950971322849213E-2</v>
      </c>
      <c r="AO10" s="1">
        <f t="shared" si="14"/>
        <v>0</v>
      </c>
      <c r="AP10" s="1">
        <f t="shared" si="14"/>
        <v>3.2377428307123035E-2</v>
      </c>
      <c r="AQ10" s="1">
        <f t="shared" si="14"/>
        <v>5.1803885291396852E-2</v>
      </c>
      <c r="AR10" s="1">
        <f t="shared" si="14"/>
        <v>3.8852913968547641E-2</v>
      </c>
      <c r="AS10" s="1">
        <f t="shared" si="14"/>
        <v>5.1803885291396852E-2</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2.5901942645698426E-2</v>
      </c>
      <c r="I11" s="28" cm="1">
        <f t="array" ref="I11">IFERROR(INDEX('Master Data Sheet'!$1:$1048576, MATCH(1, ('Master Data Sheet'!$H:$H=I$2) * (INDEX('Master Data Sheet'!$1:$1, , MATCH($F$1, 'Master Data Sheet'!$1:$1, 0)) = $F$1) * ('Master Data Sheet'!$G:$G=$B11) * ('Master Data Sheet'!$F:$F=$E11) * ('Master Data Sheet'!$A:$A=$F11), 0), MATCH($F$1, 'Master Data Sheet'!$1:$1, 0)), "")</f>
        <v>1.2950971322849213E-2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3.2377428307123035E-2</v>
      </c>
      <c r="L11" s="28" cm="1">
        <f t="array" ref="L11">IFERROR(INDEX('Master Data Sheet'!$1:$1048576, MATCH(1, ('Master Data Sheet'!$H:$H=L$2) * (INDEX('Master Data Sheet'!$1:$1, , MATCH($F$1, 'Master Data Sheet'!$1:$1, 0)) = $F$1) * ('Master Data Sheet'!$G:$G=$B11) * ('Master Data Sheet'!$F:$F=$E11) * ('Master Data Sheet'!$A:$A=$F11), 0), MATCH($F$1, 'Master Data Sheet'!$1:$1, 0)), "")</f>
        <v>5.1803885291396852E-2</v>
      </c>
      <c r="M11" s="28" cm="1">
        <f t="array" ref="M11">IFERROR(INDEX('Master Data Sheet'!$1:$1048576, MATCH(1, ('Master Data Sheet'!$H:$H=M$2) * (INDEX('Master Data Sheet'!$1:$1, , MATCH($F$1, 'Master Data Sheet'!$1:$1, 0)) = $F$1) * ('Master Data Sheet'!$G:$G=$B11) * ('Master Data Sheet'!$F:$F=$E11) * ('Master Data Sheet'!$A:$A=$F11), 0), MATCH($F$1, 'Master Data Sheet'!$1:$1, 0)), "")</f>
        <v>3.8852913968547641E-2</v>
      </c>
      <c r="N11" s="28" cm="1">
        <f t="array" ref="N11">IFERROR(INDEX('Master Data Sheet'!$1:$1048576, MATCH(1, ('Master Data Sheet'!$H:$H=N$2) * (INDEX('Master Data Sheet'!$1:$1, , MATCH($F$1, 'Master Data Sheet'!$1:$1, 0)) = $F$1) * ('Master Data Sheet'!$G:$G=$B11) * ('Master Data Sheet'!$F:$F=$E11) * ('Master Data Sheet'!$A:$A=$F11), 0), MATCH($F$1, 'Master Data Sheet'!$1:$1, 0)), "")</f>
        <v>5.1803885291396852E-2</v>
      </c>
      <c r="O11" s="28">
        <f t="shared" si="8"/>
        <v>3.0527289546716001E-2</v>
      </c>
      <c r="P11" s="28">
        <f t="shared" si="4"/>
        <v>1.9323398129994816E-2</v>
      </c>
      <c r="Q11" s="28"/>
      <c r="R11" s="48">
        <f>(1-(O11/O5))*100</f>
        <v>-73.68421052631578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5.0139674808394805E-2</v>
      </c>
      <c r="I12" s="11" cm="1">
        <f t="array" ref="I12">IFERROR(INDEX('Master Data Sheet'!$1:$1048576, MATCH(1, ('Master Data Sheet'!$H:$H=I$2) * (INDEX('Master Data Sheet'!$1:$1, , MATCH($F$1, 'Master Data Sheet'!$1:$1, 0)) = $F$1) * ('Master Data Sheet'!$G:$G=$B12) * ('Master Data Sheet'!$F:$F=$E12) * ('Master Data Sheet'!$A:$A=$F12), 0), MATCH($F$1, 'Master Data Sheet'!$1:$1, 0)), "")</f>
        <v>4.0111739846715851E-2</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3.509777236587637E-2</v>
      </c>
      <c r="L12" s="11" cm="1">
        <f t="array" ref="L12">IFERROR(INDEX('Master Data Sheet'!$1:$1048576, MATCH(1, ('Master Data Sheet'!$H:$H=L$2) * (INDEX('Master Data Sheet'!$1:$1, , MATCH($F$1, 'Master Data Sheet'!$1:$1, 0)) = $F$1) * ('Master Data Sheet'!$G:$G=$B12) * ('Master Data Sheet'!$F:$F=$E12) * ('Master Data Sheet'!$A:$A=$F12), 0), MATCH($F$1, 'Master Data Sheet'!$1:$1, 0)), "")</f>
        <v>2.5069837404197402E-2</v>
      </c>
      <c r="M12" s="11" cm="1">
        <f t="array" ref="M12">IFERROR(INDEX('Master Data Sheet'!$1:$1048576, MATCH(1, ('Master Data Sheet'!$H:$H=M$2) * (INDEX('Master Data Sheet'!$1:$1, , MATCH($F$1, 'Master Data Sheet'!$1:$1, 0)) = $F$1) * ('Master Data Sheet'!$G:$G=$B12) * ('Master Data Sheet'!$F:$F=$E12) * ('Master Data Sheet'!$A:$A=$F12), 0), MATCH($F$1, 'Master Data Sheet'!$1:$1, 0)), "")</f>
        <v>8.0223479693431701E-2</v>
      </c>
      <c r="N12" s="11" cm="1">
        <f t="array" ref="N12">IFERROR(INDEX('Master Data Sheet'!$1:$1048576, MATCH(1, ('Master Data Sheet'!$H:$H=N$2) * (INDEX('Master Data Sheet'!$1:$1, , MATCH($F$1, 'Master Data Sheet'!$1:$1, 0)) = $F$1) * ('Master Data Sheet'!$G:$G=$B12) * ('Master Data Sheet'!$F:$F=$E12) * ('Master Data Sheet'!$A:$A=$F12), 0), MATCH($F$1, 'Master Data Sheet'!$1:$1, 0)), "")</f>
        <v>3.008380488503689E-2</v>
      </c>
      <c r="O12" s="11">
        <f t="shared" si="8"/>
        <v>3.7246615571950428E-2</v>
      </c>
      <c r="P12" s="11">
        <f t="shared" si="4"/>
        <v>2.4538943353619089E-2</v>
      </c>
      <c r="Q12" s="11">
        <f>AVERAGE(O12:O14)</f>
        <v>4.1421499875512746E-2</v>
      </c>
      <c r="S12" s="11">
        <f>AVERAGE(O12:O14)</f>
        <v>4.1421499875512746E-2</v>
      </c>
      <c r="T12" s="11">
        <f>AVERAGE(P12:P14)</f>
        <v>1.7507666033487464E-2</v>
      </c>
      <c r="V12" s="47">
        <f>AVERAGE(U15, U18)</f>
        <v>-181.35780531525214</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3.008380488503689E-2</v>
      </c>
      <c r="I13" s="11" cm="1">
        <f t="array" ref="I13">IFERROR(INDEX('Master Data Sheet'!$1:$1048576, MATCH(1, ('Master Data Sheet'!$H:$H=I$2) * (INDEX('Master Data Sheet'!$1:$1, , MATCH($F$1, 'Master Data Sheet'!$1:$1, 0)) = $F$1) * ('Master Data Sheet'!$G:$G=$B13) * ('Master Data Sheet'!$F:$F=$E13) * ('Master Data Sheet'!$A:$A=$F13), 0), MATCH($F$1, 'Master Data Sheet'!$1:$1, 0)), "")</f>
        <v>2.5069837404197402E-2</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2.5069837404197402E-2</v>
      </c>
      <c r="L13" s="11" cm="1">
        <f t="array" ref="L13">IFERROR(INDEX('Master Data Sheet'!$1:$1048576, MATCH(1, ('Master Data Sheet'!$H:$H=L$2) * (INDEX('Master Data Sheet'!$1:$1, , MATCH($F$1, 'Master Data Sheet'!$1:$1, 0)) = $F$1) * ('Master Data Sheet'!$G:$G=$B13) * ('Master Data Sheet'!$F:$F=$E13) * ('Master Data Sheet'!$A:$A=$F13), 0), MATCH($F$1, 'Master Data Sheet'!$1:$1, 0)), "")</f>
        <v>2.0055869923357925E-2</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1.5041902442518445E-2</v>
      </c>
      <c r="O13" s="11">
        <f t="shared" si="8"/>
        <v>1.6474464579901153E-2</v>
      </c>
      <c r="P13" s="11">
        <f t="shared" si="4"/>
        <v>1.2183798507435548E-2</v>
      </c>
      <c r="Q13" s="11"/>
      <c r="X13" t="str">
        <f>IFERROR(INDEX('Date Key'!$G$57:$G$62, MATCH(B12,'Date Key'!$A$57:$A$62, 0)), "")</f>
        <v>Medium HLR, Lower Outlet Height, No Plants</v>
      </c>
      <c r="Y13" s="1">
        <f t="shared" ref="Y13:AE13" si="16">H12</f>
        <v>5.0139674808394805E-2</v>
      </c>
      <c r="Z13" s="1">
        <f t="shared" si="16"/>
        <v>4.0111739846715851E-2</v>
      </c>
      <c r="AA13" s="1">
        <f t="shared" si="16"/>
        <v>0</v>
      </c>
      <c r="AB13" s="1">
        <f t="shared" si="16"/>
        <v>3.509777236587637E-2</v>
      </c>
      <c r="AC13" s="1">
        <f t="shared" si="16"/>
        <v>2.5069837404197402E-2</v>
      </c>
      <c r="AD13" s="1">
        <f t="shared" si="16"/>
        <v>8.0223479693431701E-2</v>
      </c>
      <c r="AE13" s="1">
        <f t="shared" si="16"/>
        <v>3.008380488503689E-2</v>
      </c>
      <c r="AF13" s="1">
        <f t="shared" ref="AF13:AL13" si="17">H13</f>
        <v>3.008380488503689E-2</v>
      </c>
      <c r="AG13" s="1">
        <f t="shared" si="17"/>
        <v>2.5069837404197402E-2</v>
      </c>
      <c r="AH13" s="1">
        <f t="shared" si="17"/>
        <v>0</v>
      </c>
      <c r="AI13" s="1">
        <f t="shared" si="17"/>
        <v>2.5069837404197402E-2</v>
      </c>
      <c r="AJ13" s="1">
        <f t="shared" si="17"/>
        <v>2.0055869923357925E-2</v>
      </c>
      <c r="AK13" s="1">
        <f t="shared" si="17"/>
        <v>0</v>
      </c>
      <c r="AL13" s="1">
        <f t="shared" si="17"/>
        <v>1.5041902442518445E-2</v>
      </c>
      <c r="AM13" s="1">
        <f t="shared" ref="AM13:AS13" si="18">H14</f>
        <v>4.938039363228066E-2</v>
      </c>
      <c r="AN13" s="1">
        <f t="shared" si="18"/>
        <v>5.9256472358736809E-2</v>
      </c>
      <c r="AO13" s="1">
        <f t="shared" si="18"/>
        <v>6.4194511721964873E-2</v>
      </c>
      <c r="AP13" s="1">
        <f t="shared" si="18"/>
        <v>6.9132551085192936E-2</v>
      </c>
      <c r="AQ13" s="1">
        <f t="shared" si="18"/>
        <v>8.8884708538105178E-2</v>
      </c>
      <c r="AR13" s="1">
        <f t="shared" si="18"/>
        <v>9.3822747901333256E-2</v>
      </c>
      <c r="AS13" s="1">
        <f t="shared" si="18"/>
        <v>6.9132551085192936E-2</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4.938039363228066E-2</v>
      </c>
      <c r="I14" s="11" cm="1">
        <f t="array" ref="I14">IFERROR(INDEX('Master Data Sheet'!$1:$1048576, MATCH(1, ('Master Data Sheet'!$H:$H=I$2) * (INDEX('Master Data Sheet'!$1:$1, , MATCH($F$1, 'Master Data Sheet'!$1:$1, 0)) = $F$1) * ('Master Data Sheet'!$G:$G=$B14) * ('Master Data Sheet'!$F:$F=$E14) * ('Master Data Sheet'!$A:$A=$F14), 0), MATCH($F$1, 'Master Data Sheet'!$1:$1, 0)), "")</f>
        <v>5.9256472358736809E-2</v>
      </c>
      <c r="J14" s="11" cm="1">
        <f t="array" ref="J14">IFERROR(INDEX('Master Data Sheet'!$1:$1048576, MATCH(1, ('Master Data Sheet'!$H:$H=J$2) * (INDEX('Master Data Sheet'!$1:$1, , MATCH($F$1, 'Master Data Sheet'!$1:$1, 0)) = $F$1) * ('Master Data Sheet'!$G:$G=$B14) * ('Master Data Sheet'!$F:$F=$E14) * ('Master Data Sheet'!$A:$A=$F14), 0), MATCH($F$1, 'Master Data Sheet'!$1:$1, 0)), "")</f>
        <v>6.4194511721964873E-2</v>
      </c>
      <c r="K14" s="11" cm="1">
        <f t="array" ref="K14">IFERROR(INDEX('Master Data Sheet'!$1:$1048576, MATCH(1, ('Master Data Sheet'!$H:$H=K$2) * (INDEX('Master Data Sheet'!$1:$1, , MATCH($F$1, 'Master Data Sheet'!$1:$1, 0)) = $F$1) * ('Master Data Sheet'!$G:$G=$B14) * ('Master Data Sheet'!$F:$F=$E14) * ('Master Data Sheet'!$A:$A=$F14), 0), MATCH($F$1, 'Master Data Sheet'!$1:$1, 0)), "")</f>
        <v>6.9132551085192936E-2</v>
      </c>
      <c r="L14" s="11" cm="1">
        <f t="array" ref="L14">IFERROR(INDEX('Master Data Sheet'!$1:$1048576, MATCH(1, ('Master Data Sheet'!$H:$H=L$2) * (INDEX('Master Data Sheet'!$1:$1, , MATCH($F$1, 'Master Data Sheet'!$1:$1, 0)) = $F$1) * ('Master Data Sheet'!$G:$G=$B14) * ('Master Data Sheet'!$F:$F=$E14) * ('Master Data Sheet'!$A:$A=$F14), 0), MATCH($F$1, 'Master Data Sheet'!$1:$1, 0)), "")</f>
        <v>8.8884708538105178E-2</v>
      </c>
      <c r="M14" s="11" cm="1">
        <f t="array" ref="M14">IFERROR(INDEX('Master Data Sheet'!$1:$1048576, MATCH(1, ('Master Data Sheet'!$H:$H=M$2) * (INDEX('Master Data Sheet'!$1:$1, , MATCH($F$1, 'Master Data Sheet'!$1:$1, 0)) = $F$1) * ('Master Data Sheet'!$G:$G=$B14) * ('Master Data Sheet'!$F:$F=$E14) * ('Master Data Sheet'!$A:$A=$F14), 0), MATCH($F$1, 'Master Data Sheet'!$1:$1, 0)), "")</f>
        <v>9.3822747901333256E-2</v>
      </c>
      <c r="N14" s="11" cm="1">
        <f t="array" ref="N14">IFERROR(INDEX('Master Data Sheet'!$1:$1048576, MATCH(1, ('Master Data Sheet'!$H:$H=N$2) * (INDEX('Master Data Sheet'!$1:$1, , MATCH($F$1, 'Master Data Sheet'!$1:$1, 0)) = $F$1) * ('Master Data Sheet'!$G:$G=$B14) * ('Master Data Sheet'!$F:$F=$E14) * ('Master Data Sheet'!$A:$A=$F14), 0), MATCH($F$1, 'Master Data Sheet'!$1:$1, 0)), "")</f>
        <v>6.9132551085192936E-2</v>
      </c>
      <c r="O14" s="11">
        <f t="shared" si="8"/>
        <v>7.0543419474686661E-2</v>
      </c>
      <c r="P14" s="11">
        <f t="shared" si="4"/>
        <v>1.5800256239407753E-2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2.5069837404197402E-2</v>
      </c>
      <c r="I15" s="11" cm="1">
        <f t="array" ref="I15">IFERROR(INDEX('Master Data Sheet'!$1:$1048576, MATCH(1, ('Master Data Sheet'!$H:$H=I$2) * (INDEX('Master Data Sheet'!$1:$1, , MATCH($F$1, 'Master Data Sheet'!$1:$1, 0)) = $F$1) * ('Master Data Sheet'!$G:$G=$B15) * ('Master Data Sheet'!$F:$F=$E15) * ('Master Data Sheet'!$A:$A=$F15), 0), MATCH($F$1, 'Master Data Sheet'!$1:$1, 0)), "")</f>
        <v>8.0223479693431701E-2</v>
      </c>
      <c r="J15" s="11" cm="1">
        <f t="array" ref="J15">IFERROR(INDEX('Master Data Sheet'!$1:$1048576, MATCH(1, ('Master Data Sheet'!$H:$H=J$2) * (INDEX('Master Data Sheet'!$1:$1, , MATCH($F$1, 'Master Data Sheet'!$1:$1, 0)) = $F$1) * ('Master Data Sheet'!$G:$G=$B15) * ('Master Data Sheet'!$F:$F=$E15) * ('Master Data Sheet'!$A:$A=$F15), 0), MATCH($F$1, 'Master Data Sheet'!$1:$1, 0)), "")</f>
        <v>8.0223479693431701E-2</v>
      </c>
      <c r="K15" s="11" cm="1">
        <f t="array" ref="K15">IFERROR(INDEX('Master Data Sheet'!$1:$1048576, MATCH(1, ('Master Data Sheet'!$H:$H=K$2) * (INDEX('Master Data Sheet'!$1:$1, , MATCH($F$1, 'Master Data Sheet'!$1:$1, 0)) = $F$1) * ('Master Data Sheet'!$G:$G=$B15) * ('Master Data Sheet'!$F:$F=$E15) * ('Master Data Sheet'!$A:$A=$F15), 0), MATCH($F$1, 'Master Data Sheet'!$1:$1, 0)), "")</f>
        <v>3.008380488503689E-2</v>
      </c>
      <c r="L15" s="11" cm="1">
        <f t="array" ref="L15">IFERROR(INDEX('Master Data Sheet'!$1:$1048576, MATCH(1, ('Master Data Sheet'!$H:$H=L$2) * (INDEX('Master Data Sheet'!$1:$1, , MATCH($F$1, 'Master Data Sheet'!$1:$1, 0)) = $F$1) * ('Master Data Sheet'!$G:$G=$B15) * ('Master Data Sheet'!$F:$F=$E15) * ('Master Data Sheet'!$A:$A=$F15), 0), MATCH($F$1, 'Master Data Sheet'!$1:$1, 0)), "")</f>
        <v>3.008380488503689E-2</v>
      </c>
      <c r="M15" s="11" cm="1">
        <f t="array" ref="M15">IFERROR(INDEX('Master Data Sheet'!$1:$1048576, MATCH(1, ('Master Data Sheet'!$H:$H=M$2) * (INDEX('Master Data Sheet'!$1:$1, , MATCH($F$1, 'Master Data Sheet'!$1:$1, 0)) = $F$1) * ('Master Data Sheet'!$G:$G=$B15) * ('Master Data Sheet'!$F:$F=$E15) * ('Master Data Sheet'!$A:$A=$F15), 0), MATCH($F$1, 'Master Data Sheet'!$1:$1, 0)), "")</f>
        <v>3.008380488503689E-2</v>
      </c>
      <c r="N15" s="11" cm="1">
        <f t="array" ref="N15">IFERROR(INDEX('Master Data Sheet'!$1:$1048576, MATCH(1, ('Master Data Sheet'!$H:$H=N$2) * (INDEX('Master Data Sheet'!$1:$1, , MATCH($F$1, 'Master Data Sheet'!$1:$1, 0)) = $F$1) * ('Master Data Sheet'!$G:$G=$B15) * ('Master Data Sheet'!$F:$F=$E15) * ('Master Data Sheet'!$A:$A=$F15), 0), MATCH($F$1, 'Master Data Sheet'!$1:$1, 0)), "")</f>
        <v>3.509777236587637E-2</v>
      </c>
      <c r="O15" s="11">
        <f t="shared" si="8"/>
        <v>4.4409426258863974E-2</v>
      </c>
      <c r="P15" s="11">
        <f t="shared" si="4"/>
        <v>2.4636320495551655E-2</v>
      </c>
      <c r="Q15" s="11">
        <f>AVERAGE(O15:O17)</f>
        <v>2.5406348755379966E-2</v>
      </c>
      <c r="R15" s="46">
        <f>(1-(O15/O12))*100</f>
        <v>-19.23076923076923</v>
      </c>
      <c r="S15" s="46">
        <f>AVERAGE(R15:R17)</f>
        <v>38.560758082497209</v>
      </c>
      <c r="T15" s="46">
        <f>STDEV(R15:R17)</f>
        <v>50.463671535748162</v>
      </c>
      <c r="U15" s="47">
        <f>(1-(AVERAGE(H15:N17)/AVERAGE(H12:N14)))*100</f>
        <v>38.663860961733299</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1.5041902442518445E-2</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1.5041902442518445E-2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4.2976864121481275E-3</v>
      </c>
      <c r="P16" s="11">
        <f t="shared" si="4"/>
        <v>7.3396968454692351E-3</v>
      </c>
      <c r="Q16" s="11"/>
      <c r="R16" s="46">
        <f>(1-(O16/O13))*100</f>
        <v>73.91304347826086</v>
      </c>
      <c r="X16" t="str">
        <f>IFERROR(INDEX('Date Key'!$G$57:$G$62, MATCH(B15,'Date Key'!$A$57:$A$62, 0)), "")</f>
        <v>Medium HLR, Lower Outlet Height, No Plants</v>
      </c>
      <c r="Y16" s="1">
        <f t="shared" ref="Y16:AE16" si="19">H15</f>
        <v>2.5069837404197402E-2</v>
      </c>
      <c r="Z16" s="1">
        <f t="shared" si="19"/>
        <v>8.0223479693431701E-2</v>
      </c>
      <c r="AA16" s="1">
        <f t="shared" si="19"/>
        <v>8.0223479693431701E-2</v>
      </c>
      <c r="AB16" s="1">
        <f t="shared" si="19"/>
        <v>3.008380488503689E-2</v>
      </c>
      <c r="AC16" s="1">
        <f t="shared" si="19"/>
        <v>3.008380488503689E-2</v>
      </c>
      <c r="AD16" s="1">
        <f t="shared" si="19"/>
        <v>3.008380488503689E-2</v>
      </c>
      <c r="AE16" s="1">
        <f t="shared" si="19"/>
        <v>3.509777236587637E-2</v>
      </c>
      <c r="AF16" s="1">
        <f t="shared" ref="AF16:AL16" si="20">H16</f>
        <v>1.5041902442518445E-2</v>
      </c>
      <c r="AG16" s="1">
        <f t="shared" si="20"/>
        <v>0</v>
      </c>
      <c r="AH16" s="1">
        <f t="shared" si="20"/>
        <v>0</v>
      </c>
      <c r="AI16" s="1">
        <f t="shared" si="20"/>
        <v>1.5041902442518445E-2</v>
      </c>
      <c r="AJ16" s="1">
        <f t="shared" si="20"/>
        <v>0</v>
      </c>
      <c r="AK16" s="1">
        <f t="shared" si="20"/>
        <v>0</v>
      </c>
      <c r="AL16" s="1">
        <f t="shared" si="20"/>
        <v>0</v>
      </c>
      <c r="AM16" s="1">
        <f t="shared" ref="AM16:AS16" si="21">H17</f>
        <v>1.4814118089684202E-2</v>
      </c>
      <c r="AN16" s="1">
        <f t="shared" si="21"/>
        <v>2.9628236179368404E-2</v>
      </c>
      <c r="AO16" s="1">
        <f t="shared" si="21"/>
        <v>3.4566275542596468E-2</v>
      </c>
      <c r="AP16" s="1">
        <f t="shared" si="21"/>
        <v>2.9628236179368404E-2</v>
      </c>
      <c r="AQ16" s="1">
        <f t="shared" si="21"/>
        <v>3.9504314905824532E-2</v>
      </c>
      <c r="AR16" s="1">
        <f t="shared" si="21"/>
        <v>0</v>
      </c>
      <c r="AS16" s="1">
        <f t="shared" si="21"/>
        <v>4.4442354269052589E-2</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1.4814118089684202E-2</v>
      </c>
      <c r="I17" s="11" cm="1">
        <f t="array" ref="I17">IFERROR(INDEX('Master Data Sheet'!$1:$1048576, MATCH(1, ('Master Data Sheet'!$H:$H=I$2) * (INDEX('Master Data Sheet'!$1:$1, , MATCH($F$1, 'Master Data Sheet'!$1:$1, 0)) = $F$1) * ('Master Data Sheet'!$G:$G=$B17) * ('Master Data Sheet'!$F:$F=$E17) * ('Master Data Sheet'!$A:$A=$F17), 0), MATCH($F$1, 'Master Data Sheet'!$1:$1, 0)), "")</f>
        <v>2.9628236179368404E-2</v>
      </c>
      <c r="J17" s="11" cm="1">
        <f t="array" ref="J17">IFERROR(INDEX('Master Data Sheet'!$1:$1048576, MATCH(1, ('Master Data Sheet'!$H:$H=J$2) * (INDEX('Master Data Sheet'!$1:$1, , MATCH($F$1, 'Master Data Sheet'!$1:$1, 0)) = $F$1) * ('Master Data Sheet'!$G:$G=$B17) * ('Master Data Sheet'!$F:$F=$E17) * ('Master Data Sheet'!$A:$A=$F17), 0), MATCH($F$1, 'Master Data Sheet'!$1:$1, 0)), "")</f>
        <v>3.4566275542596468E-2</v>
      </c>
      <c r="K17" s="11" cm="1">
        <f t="array" ref="K17">IFERROR(INDEX('Master Data Sheet'!$1:$1048576, MATCH(1, ('Master Data Sheet'!$H:$H=K$2) * (INDEX('Master Data Sheet'!$1:$1, , MATCH($F$1, 'Master Data Sheet'!$1:$1, 0)) = $F$1) * ('Master Data Sheet'!$G:$G=$B17) * ('Master Data Sheet'!$F:$F=$E17) * ('Master Data Sheet'!$A:$A=$F17), 0), MATCH($F$1, 'Master Data Sheet'!$1:$1, 0)), "")</f>
        <v>2.9628236179368404E-2</v>
      </c>
      <c r="L17" s="11" cm="1">
        <f t="array" ref="L17">IFERROR(INDEX('Master Data Sheet'!$1:$1048576, MATCH(1, ('Master Data Sheet'!$H:$H=L$2) * (INDEX('Master Data Sheet'!$1:$1, , MATCH($F$1, 'Master Data Sheet'!$1:$1, 0)) = $F$1) * ('Master Data Sheet'!$G:$G=$B17) * ('Master Data Sheet'!$F:$F=$E17) * ('Master Data Sheet'!$A:$A=$F17), 0), MATCH($F$1, 'Master Data Sheet'!$1:$1, 0)), "")</f>
        <v>3.9504314905824532E-2</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4.4442354269052589E-2</v>
      </c>
      <c r="O17" s="11">
        <f t="shared" si="8"/>
        <v>2.75119335951278E-2</v>
      </c>
      <c r="P17" s="11">
        <f t="shared" si="4"/>
        <v>1.5315126378944E-2</v>
      </c>
      <c r="Q17" s="11"/>
      <c r="R17" s="46">
        <f>(1-(O17/O14))*100</f>
        <v>61</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8.0223479693431701E-2</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0.30083804885036886</v>
      </c>
      <c r="K18" s="11" cm="1">
        <f t="array" ref="K18">IFERROR(INDEX('Master Data Sheet'!$1:$1048576, MATCH(1, ('Master Data Sheet'!$H:$H=K$2) * (INDEX('Master Data Sheet'!$1:$1, , MATCH($F$1, 'Master Data Sheet'!$1:$1, 0)) = $F$1) * ('Master Data Sheet'!$G:$G=$B18) * ('Master Data Sheet'!$F:$F=$E18) * ('Master Data Sheet'!$A:$A=$F18), 0), MATCH($F$1, 'Master Data Sheet'!$1:$1, 0)), "")</f>
        <v>0.28078217892701096</v>
      </c>
      <c r="L18" s="11" cm="1">
        <f t="array" ref="L18">IFERROR(INDEX('Master Data Sheet'!$1:$1048576, MATCH(1, ('Master Data Sheet'!$H:$H=L$2) * (INDEX('Master Data Sheet'!$1:$1, , MATCH($F$1, 'Master Data Sheet'!$1:$1, 0)) = $F$1) * ('Master Data Sheet'!$G:$G=$B18) * ('Master Data Sheet'!$F:$F=$E18) * ('Master Data Sheet'!$A:$A=$F18), 0), MATCH($F$1, 'Master Data Sheet'!$1:$1, 0)), "")</f>
        <v>0.23064250411861614</v>
      </c>
      <c r="M18" s="11" cm="1">
        <f t="array" ref="M18">IFERROR(INDEX('Master Data Sheet'!$1:$1048576, MATCH(1, ('Master Data Sheet'!$H:$H=M$2) * (INDEX('Master Data Sheet'!$1:$1, , MATCH($F$1, 'Master Data Sheet'!$1:$1, 0)) = $F$1) * ('Master Data Sheet'!$G:$G=$B18) * ('Master Data Sheet'!$F:$F=$E18) * ('Master Data Sheet'!$A:$A=$F18), 0), MATCH($F$1, 'Master Data Sheet'!$1:$1, 0)), "")</f>
        <v>0.17548886182938184</v>
      </c>
      <c r="N18" s="11" cm="1">
        <f t="array" ref="N18">IFERROR(INDEX('Master Data Sheet'!$1:$1048576, MATCH(1, ('Master Data Sheet'!$H:$H=N$2) * (INDEX('Master Data Sheet'!$1:$1, , MATCH($F$1, 'Master Data Sheet'!$1:$1, 0)) = $F$1) * ('Master Data Sheet'!$G:$G=$B18) * ('Master Data Sheet'!$F:$F=$E18) * ('Master Data Sheet'!$A:$A=$F18), 0), MATCH($F$1, 'Master Data Sheet'!$1:$1, 0)), "")</f>
        <v>0.13036315450182651</v>
      </c>
      <c r="O18" s="11">
        <f t="shared" si="8"/>
        <v>0.17548886182938186</v>
      </c>
      <c r="P18" s="11">
        <f t="shared" si="4"/>
        <v>0.10173124614257088</v>
      </c>
      <c r="Q18" s="11">
        <f>AVERAGE(N18:N20)</f>
        <v>0.22370502432495418</v>
      </c>
      <c r="R18" s="46">
        <f>(1-(O18/O12))*100</f>
        <v>-371.15384615384625</v>
      </c>
      <c r="S18" s="46">
        <f>AVERAGE(R18:R20)</f>
        <v>-516.2396878483836</v>
      </c>
      <c r="T18" s="46">
        <f>STDEV(R18:R20)</f>
        <v>307.61388044282882</v>
      </c>
      <c r="U18" s="47">
        <f>(1-(AVERAGE(H18:N20)/AVERAGE(H12:N14)))*100</f>
        <v>-401.37947159223756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1.5041902442518445E-2</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0.21058663419525822</v>
      </c>
      <c r="K19" s="11" cm="1">
        <f t="array" ref="K19">IFERROR(INDEX('Master Data Sheet'!$1:$1048576, MATCH(1, ('Master Data Sheet'!$H:$H=K$2) * (INDEX('Master Data Sheet'!$1:$1, , MATCH($F$1, 'Master Data Sheet'!$1:$1, 0)) = $F$1) * ('Master Data Sheet'!$G:$G=$B19) * ('Master Data Sheet'!$F:$F=$E19) * ('Master Data Sheet'!$A:$A=$F19), 0), MATCH($F$1, 'Master Data Sheet'!$1:$1, 0)), "")</f>
        <v>0.35097772365876367</v>
      </c>
      <c r="L19" s="11" cm="1">
        <f t="array" ref="L19">IFERROR(INDEX('Master Data Sheet'!$1:$1048576, MATCH(1, ('Master Data Sheet'!$H:$H=L$2) * (INDEX('Master Data Sheet'!$1:$1, , MATCH($F$1, 'Master Data Sheet'!$1:$1, 0)) = $F$1) * ('Master Data Sheet'!$G:$G=$B19) * ('Master Data Sheet'!$F:$F=$E19) * ('Master Data Sheet'!$A:$A=$F19), 0), MATCH($F$1, 'Master Data Sheet'!$1:$1, 0)), "")</f>
        <v>0.1805028293102213</v>
      </c>
      <c r="M19" s="11" cm="1">
        <f t="array" ref="M19">IFERROR(INDEX('Master Data Sheet'!$1:$1048576, MATCH(1, ('Master Data Sheet'!$H:$H=M$2) * (INDEX('Master Data Sheet'!$1:$1, , MATCH($F$1, 'Master Data Sheet'!$1:$1, 0)) = $F$1) * ('Master Data Sheet'!$G:$G=$B19) * ('Master Data Sheet'!$F:$F=$E19) * ('Master Data Sheet'!$A:$A=$F19), 0), MATCH($F$1, 'Master Data Sheet'!$1:$1, 0)), "")</f>
        <v>0.19554473175273973</v>
      </c>
      <c r="N19" s="11" cm="1">
        <f t="array" ref="N19">IFERROR(INDEX('Master Data Sheet'!$1:$1048576, MATCH(1, ('Master Data Sheet'!$H:$H=N$2) * (INDEX('Master Data Sheet'!$1:$1, , MATCH($F$1, 'Master Data Sheet'!$1:$1, 0)) = $F$1) * ('Master Data Sheet'!$G:$G=$B19) * ('Master Data Sheet'!$F:$F=$E19) * ('Master Data Sheet'!$A:$A=$F19), 0), MATCH($F$1, 'Master Data Sheet'!$1:$1, 0)), "")</f>
        <v>0.16546092686770289</v>
      </c>
      <c r="O19" s="11">
        <f t="shared" si="8"/>
        <v>0.15973067831817203</v>
      </c>
      <c r="P19" s="11">
        <f t="shared" si="4"/>
        <v>0.12066306842384629</v>
      </c>
      <c r="Q19" s="11"/>
      <c r="R19" s="46">
        <f>(1-(O19/O13))*100</f>
        <v>-869.56521739130426</v>
      </c>
      <c r="X19" t="str">
        <f>IFERROR(INDEX('Date Key'!$G$57:$G$62, MATCH(B18,'Date Key'!$A$57:$A$62, 0)), "")</f>
        <v>Medium HLR, Lower Outlet Height, No Plants</v>
      </c>
      <c r="Y19" s="1">
        <f t="shared" ref="Y19:AE19" si="23">H18</f>
        <v>8.0223479693431701E-2</v>
      </c>
      <c r="Z19" s="1">
        <f t="shared" si="23"/>
        <v>3.008380488503689E-2</v>
      </c>
      <c r="AA19" s="1">
        <f t="shared" si="23"/>
        <v>0.30083804885036886</v>
      </c>
      <c r="AB19" s="1">
        <f t="shared" si="23"/>
        <v>0.28078217892701096</v>
      </c>
      <c r="AC19" s="1">
        <f t="shared" si="23"/>
        <v>0.23064250411861614</v>
      </c>
      <c r="AD19" s="1">
        <f t="shared" si="23"/>
        <v>0.17548886182938184</v>
      </c>
      <c r="AE19" s="1">
        <f t="shared" si="23"/>
        <v>0.13036315450182651</v>
      </c>
      <c r="AF19" s="1">
        <f t="shared" ref="AF19:AL19" si="24">H19</f>
        <v>1.5041902442518445E-2</v>
      </c>
      <c r="AG19" s="1">
        <f t="shared" si="24"/>
        <v>0</v>
      </c>
      <c r="AH19" s="1">
        <f t="shared" si="24"/>
        <v>0.21058663419525822</v>
      </c>
      <c r="AI19" s="1">
        <f t="shared" si="24"/>
        <v>0.35097772365876367</v>
      </c>
      <c r="AJ19" s="1">
        <f t="shared" si="24"/>
        <v>0.1805028293102213</v>
      </c>
      <c r="AK19" s="1">
        <f t="shared" si="24"/>
        <v>0.19554473175273973</v>
      </c>
      <c r="AL19" s="1">
        <f t="shared" si="24"/>
        <v>0.16546092686770289</v>
      </c>
      <c r="AM19" s="1">
        <f t="shared" ref="AM19:AS19" si="25">H20</f>
        <v>0</v>
      </c>
      <c r="AN19" s="1">
        <f t="shared" si="25"/>
        <v>1.4814118089684202E-2</v>
      </c>
      <c r="AO19" s="1">
        <f t="shared" si="25"/>
        <v>0.24690196816140336</v>
      </c>
      <c r="AP19" s="1">
        <f t="shared" si="25"/>
        <v>0.4345474639640699</v>
      </c>
      <c r="AQ19" s="1">
        <f t="shared" si="25"/>
        <v>0.57775060549768387</v>
      </c>
      <c r="AR19" s="1">
        <f t="shared" si="25"/>
        <v>0.3654149128788769</v>
      </c>
      <c r="AS19" s="1">
        <f t="shared" si="25"/>
        <v>0.37529099160533302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1.4814118089684202E-2</v>
      </c>
      <c r="J20" s="28" cm="1">
        <f t="array" ref="J20">IFERROR(INDEX('Master Data Sheet'!$1:$1048576, MATCH(1, ('Master Data Sheet'!$H:$H=J$2) * (INDEX('Master Data Sheet'!$1:$1, , MATCH($F$1, 'Master Data Sheet'!$1:$1, 0)) = $F$1) * ('Master Data Sheet'!$G:$G=$B20) * ('Master Data Sheet'!$F:$F=$E20) * ('Master Data Sheet'!$A:$A=$F20), 0), MATCH($F$1, 'Master Data Sheet'!$1:$1, 0)), "")</f>
        <v>0.24690196816140336</v>
      </c>
      <c r="K20" s="28" cm="1">
        <f t="array" ref="K20">IFERROR(INDEX('Master Data Sheet'!$1:$1048576, MATCH(1, ('Master Data Sheet'!$H:$H=K$2) * (INDEX('Master Data Sheet'!$1:$1, , MATCH($F$1, 'Master Data Sheet'!$1:$1, 0)) = $F$1) * ('Master Data Sheet'!$G:$G=$B20) * ('Master Data Sheet'!$F:$F=$E20) * ('Master Data Sheet'!$A:$A=$F20), 0), MATCH($F$1, 'Master Data Sheet'!$1:$1, 0)), "")</f>
        <v>0.4345474639640699</v>
      </c>
      <c r="L20" s="28" cm="1">
        <f t="array" ref="L20">IFERROR(INDEX('Master Data Sheet'!$1:$1048576, MATCH(1, ('Master Data Sheet'!$H:$H=L$2) * (INDEX('Master Data Sheet'!$1:$1, , MATCH($F$1, 'Master Data Sheet'!$1:$1, 0)) = $F$1) * ('Master Data Sheet'!$G:$G=$B20) * ('Master Data Sheet'!$F:$F=$E20) * ('Master Data Sheet'!$A:$A=$F20), 0), MATCH($F$1, 'Master Data Sheet'!$1:$1, 0)), "")</f>
        <v>0.57775060549768387</v>
      </c>
      <c r="M20" s="28" cm="1">
        <f t="array" ref="M20">IFERROR(INDEX('Master Data Sheet'!$1:$1048576, MATCH(1, ('Master Data Sheet'!$H:$H=M$2) * (INDEX('Master Data Sheet'!$1:$1, , MATCH($F$1, 'Master Data Sheet'!$1:$1, 0)) = $F$1) * ('Master Data Sheet'!$G:$G=$B20) * ('Master Data Sheet'!$F:$F=$E20) * ('Master Data Sheet'!$A:$A=$F20), 0), MATCH($F$1, 'Master Data Sheet'!$1:$1, 0)), "")</f>
        <v>0.3654149128788769</v>
      </c>
      <c r="N20" s="28" cm="1">
        <f t="array" ref="N20">IFERROR(INDEX('Master Data Sheet'!$1:$1048576, MATCH(1, ('Master Data Sheet'!$H:$H=N$2) * (INDEX('Master Data Sheet'!$1:$1, , MATCH($F$1, 'Master Data Sheet'!$1:$1, 0)) = $F$1) * ('Master Data Sheet'!$G:$G=$B20) * ('Master Data Sheet'!$F:$F=$E20) * ('Master Data Sheet'!$A:$A=$F20), 0), MATCH($F$1, 'Master Data Sheet'!$1:$1, 0)), "")</f>
        <v>0.37529099160533302</v>
      </c>
      <c r="O20" s="28">
        <f t="shared" si="8"/>
        <v>0.28781715145672165</v>
      </c>
      <c r="P20" s="28">
        <f t="shared" si="4"/>
        <v>0.21537088119221068</v>
      </c>
      <c r="Q20" s="28"/>
      <c r="R20" s="48">
        <f>(1-(O20/O14))*100</f>
        <v>-308.00000000000011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3.4566275542596468E-2</v>
      </c>
      <c r="I21" s="11" cm="1">
        <f t="array" ref="I21">IFERROR(INDEX('Master Data Sheet'!$1:$1048576, MATCH(1, ('Master Data Sheet'!$H:$H=I$2) * (INDEX('Master Data Sheet'!$1:$1, , MATCH($F$1, 'Master Data Sheet'!$1:$1, 0)) = $F$1) * ('Master Data Sheet'!$G:$G=$B21) * ('Master Data Sheet'!$F:$F=$E21) * ('Master Data Sheet'!$A:$A=$F21), 0), MATCH($F$1, 'Master Data Sheet'!$1:$1, 0)), "")</f>
        <v>4.4442354269052589E-2</v>
      </c>
      <c r="J21" s="11" cm="1">
        <f t="array" ref="J21">IFERROR(INDEX('Master Data Sheet'!$1:$1048576, MATCH(1, ('Master Data Sheet'!$H:$H=J$2) * (INDEX('Master Data Sheet'!$1:$1, , MATCH($F$1, 'Master Data Sheet'!$1:$1, 0)) = $F$1) * ('Master Data Sheet'!$G:$G=$B21) * ('Master Data Sheet'!$F:$F=$E21) * ('Master Data Sheet'!$A:$A=$F21), 0), MATCH($F$1, 'Master Data Sheet'!$1:$1, 0)), "")</f>
        <v>3.9504314905824532E-2</v>
      </c>
      <c r="K21" s="11" cm="1">
        <f t="array" ref="K21">IFERROR(INDEX('Master Data Sheet'!$1:$1048576, MATCH(1, ('Master Data Sheet'!$H:$H=K$2) * (INDEX('Master Data Sheet'!$1:$1, , MATCH($F$1, 'Master Data Sheet'!$1:$1, 0)) = $F$1) * ('Master Data Sheet'!$G:$G=$B21) * ('Master Data Sheet'!$F:$F=$E21) * ('Master Data Sheet'!$A:$A=$F21), 0), MATCH($F$1, 'Master Data Sheet'!$1:$1, 0)), "")</f>
        <v>3.4566275542596468E-2</v>
      </c>
      <c r="L21" s="11" cm="1">
        <f t="array" ref="L21">IFERROR(INDEX('Master Data Sheet'!$1:$1048576, MATCH(1, ('Master Data Sheet'!$H:$H=L$2) * (INDEX('Master Data Sheet'!$1:$1, , MATCH($F$1, 'Master Data Sheet'!$1:$1, 0)) = $F$1) * ('Master Data Sheet'!$G:$G=$B21) * ('Master Data Sheet'!$F:$F=$E21) * ('Master Data Sheet'!$A:$A=$F21), 0), MATCH($F$1, 'Master Data Sheet'!$1:$1, 0)), "")</f>
        <v>3.4566275542596468E-2</v>
      </c>
      <c r="M21" s="11" cm="1">
        <f t="array" ref="M21">IFERROR(INDEX('Master Data Sheet'!$1:$1048576, MATCH(1, ('Master Data Sheet'!$H:$H=M$2) * (INDEX('Master Data Sheet'!$1:$1, , MATCH($F$1, 'Master Data Sheet'!$1:$1, 0)) = $F$1) * ('Master Data Sheet'!$G:$G=$B21) * ('Master Data Sheet'!$F:$F=$E21) * ('Master Data Sheet'!$A:$A=$F21), 0), MATCH($F$1, 'Master Data Sheet'!$1:$1, 0)), "")</f>
        <v>3.4566275542596468E-2</v>
      </c>
      <c r="N21" s="11" cm="1">
        <f t="array" ref="N21">IFERROR(INDEX('Master Data Sheet'!$1:$1048576, MATCH(1, ('Master Data Sheet'!$H:$H=N$2) * (INDEX('Master Data Sheet'!$1:$1, , MATCH($F$1, 'Master Data Sheet'!$1:$1, 0)) = $F$1) * ('Master Data Sheet'!$G:$G=$B21) * ('Master Data Sheet'!$F:$F=$E21) * ('Master Data Sheet'!$A:$A=$F21), 0), MATCH($F$1, 'Master Data Sheet'!$1:$1, 0)), "")</f>
        <v>2.9628236179368404E-2</v>
      </c>
      <c r="O21" s="11">
        <f t="shared" si="8"/>
        <v>3.5977143932090207E-2</v>
      </c>
      <c r="P21" s="11">
        <f t="shared" si="4"/>
        <v>4.6970123346199259E-3</v>
      </c>
      <c r="Q21" s="11">
        <f>AVERAGE(O21:O23)</f>
        <v>3.8563735979495382E-2</v>
      </c>
      <c r="S21" s="11">
        <f>AVERAGE(O21:O23)</f>
        <v>3.8563735979495382E-2</v>
      </c>
      <c r="T21" s="11">
        <f>AVERAGE(P21:P23)</f>
        <v>2.1878052600804178E-3</v>
      </c>
      <c r="V21" s="47">
        <f>AVERAGE(U24, U27)</f>
        <v>-104.26829268292681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2.469019681614033E-2</v>
      </c>
      <c r="I22" s="11" cm="1">
        <f t="array" ref="I22">IFERROR(INDEX('Master Data Sheet'!$1:$1048576, MATCH(1, ('Master Data Sheet'!$H:$H=I$2) * (INDEX('Master Data Sheet'!$1:$1, , MATCH($F$1, 'Master Data Sheet'!$1:$1, 0)) = $F$1) * ('Master Data Sheet'!$G:$G=$B22) * ('Master Data Sheet'!$F:$F=$E22) * ('Master Data Sheet'!$A:$A=$F22), 0), MATCH($F$1, 'Master Data Sheet'!$1:$1, 0)), "")</f>
        <v>2.469019681614033E-2</v>
      </c>
      <c r="J22" s="11" cm="1">
        <f t="array" ref="J22">IFERROR(INDEX('Master Data Sheet'!$1:$1048576, MATCH(1, ('Master Data Sheet'!$H:$H=J$2) * (INDEX('Master Data Sheet'!$1:$1, , MATCH($F$1, 'Master Data Sheet'!$1:$1, 0)) = $F$1) * ('Master Data Sheet'!$G:$G=$B22) * ('Master Data Sheet'!$F:$F=$E22) * ('Master Data Sheet'!$A:$A=$F22), 0), MATCH($F$1, 'Master Data Sheet'!$1:$1, 0)), "")</f>
        <v>2.469019681614033E-2</v>
      </c>
      <c r="K22" s="11" cm="1">
        <f t="array" ref="K22">IFERROR(INDEX('Master Data Sheet'!$1:$1048576, MATCH(1, ('Master Data Sheet'!$H:$H=K$2) * (INDEX('Master Data Sheet'!$1:$1, , MATCH($F$1, 'Master Data Sheet'!$1:$1, 0)) = $F$1) * ('Master Data Sheet'!$G:$G=$B22) * ('Master Data Sheet'!$F:$F=$E22) * ('Master Data Sheet'!$A:$A=$F22), 0), MATCH($F$1, 'Master Data Sheet'!$1:$1, 0)), "")</f>
        <v>2.469019681614033E-2</v>
      </c>
      <c r="L22" s="11" cm="1">
        <f t="array" ref="L22">IFERROR(INDEX('Master Data Sheet'!$1:$1048576, MATCH(1, ('Master Data Sheet'!$H:$H=L$2) * (INDEX('Master Data Sheet'!$1:$1, , MATCH($F$1, 'Master Data Sheet'!$1:$1, 0)) = $F$1) * ('Master Data Sheet'!$G:$G=$B22) * ('Master Data Sheet'!$F:$F=$E22) * ('Master Data Sheet'!$A:$A=$F22), 0), MATCH($F$1, 'Master Data Sheet'!$1:$1, 0)), "")</f>
        <v>2.9628236179368404E-2</v>
      </c>
      <c r="M22" s="11" cm="1">
        <f t="array" ref="M22">IFERROR(INDEX('Master Data Sheet'!$1:$1048576, MATCH(1, ('Master Data Sheet'!$H:$H=M$2) * (INDEX('Master Data Sheet'!$1:$1, , MATCH($F$1, 'Master Data Sheet'!$1:$1, 0)) = $F$1) * ('Master Data Sheet'!$G:$G=$B22) * ('Master Data Sheet'!$F:$F=$E22) * ('Master Data Sheet'!$A:$A=$F22), 0), MATCH($F$1, 'Master Data Sheet'!$1:$1, 0)), "")</f>
        <v>2.469019681614033E-2</v>
      </c>
      <c r="N22" s="11" cm="1">
        <f t="array" ref="N22">IFERROR(INDEX('Master Data Sheet'!$1:$1048576, MATCH(1, ('Master Data Sheet'!$H:$H=N$2) * (INDEX('Master Data Sheet'!$1:$1, , MATCH($F$1, 'Master Data Sheet'!$1:$1, 0)) = $F$1) * ('Master Data Sheet'!$G:$G=$B22) * ('Master Data Sheet'!$F:$F=$E22) * ('Master Data Sheet'!$A:$A=$F22), 0), MATCH($F$1, 'Master Data Sheet'!$1:$1, 0)), "")</f>
        <v>2.469019681614033E-2</v>
      </c>
      <c r="O22" s="11">
        <f t="shared" si="8"/>
        <v>2.5395631010887192E-2</v>
      </c>
      <c r="P22" s="11">
        <f t="shared" si="4"/>
        <v>1.8664034456213191E-3</v>
      </c>
      <c r="Q22" s="11"/>
      <c r="X22" t="str">
        <f>IFERROR(INDEX('Date Key'!$G$57:$G$62, MATCH(B21,'Date Key'!$A$57:$A$62, 0)), "")</f>
        <v>High HLR, Lower Outlet Height, No Plants</v>
      </c>
      <c r="Y22" s="1">
        <f t="shared" ref="Y22:AE22" si="26">H21</f>
        <v>3.4566275542596468E-2</v>
      </c>
      <c r="Z22" s="1">
        <f t="shared" si="26"/>
        <v>4.4442354269052589E-2</v>
      </c>
      <c r="AA22" s="1">
        <f t="shared" si="26"/>
        <v>3.9504314905824532E-2</v>
      </c>
      <c r="AB22" s="1">
        <f t="shared" si="26"/>
        <v>3.4566275542596468E-2</v>
      </c>
      <c r="AC22" s="1">
        <f t="shared" si="26"/>
        <v>3.4566275542596468E-2</v>
      </c>
      <c r="AD22" s="1">
        <f t="shared" si="26"/>
        <v>3.4566275542596468E-2</v>
      </c>
      <c r="AE22" s="1">
        <f t="shared" si="26"/>
        <v>2.9628236179368404E-2</v>
      </c>
      <c r="AF22" s="1">
        <f t="shared" ref="AF22:AL22" si="27">H22</f>
        <v>2.469019681614033E-2</v>
      </c>
      <c r="AG22" s="1">
        <f t="shared" si="27"/>
        <v>2.469019681614033E-2</v>
      </c>
      <c r="AH22" s="1">
        <f t="shared" si="27"/>
        <v>2.469019681614033E-2</v>
      </c>
      <c r="AI22" s="1">
        <f t="shared" si="27"/>
        <v>2.469019681614033E-2</v>
      </c>
      <c r="AJ22" s="1">
        <f t="shared" si="27"/>
        <v>2.9628236179368404E-2</v>
      </c>
      <c r="AK22" s="1">
        <f t="shared" si="27"/>
        <v>2.469019681614033E-2</v>
      </c>
      <c r="AL22" s="1">
        <f t="shared" si="27"/>
        <v>2.469019681614033E-2</v>
      </c>
      <c r="AM22" s="1">
        <f t="shared" ref="AM22:AS22" si="28">H23</f>
        <v>5.4318432995508738E-2</v>
      </c>
      <c r="AN22" s="1">
        <f t="shared" si="28"/>
        <v>5.4318432995508738E-2</v>
      </c>
      <c r="AO22" s="1">
        <f t="shared" si="28"/>
        <v>5.4318432995508738E-2</v>
      </c>
      <c r="AP22" s="1">
        <f t="shared" si="28"/>
        <v>5.4318432995508738E-2</v>
      </c>
      <c r="AQ22" s="1">
        <f t="shared" si="28"/>
        <v>5.4318432995508738E-2</v>
      </c>
      <c r="AR22" s="1">
        <f t="shared" si="28"/>
        <v>5.4318432995508738E-2</v>
      </c>
      <c r="AS22" s="1">
        <f t="shared" si="28"/>
        <v>5.4318432995508738E-2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5.4318432995508738E-2</v>
      </c>
      <c r="I23" s="11" cm="1">
        <f t="array" ref="I23">IFERROR(INDEX('Master Data Sheet'!$1:$1048576, MATCH(1, ('Master Data Sheet'!$H:$H=I$2) * (INDEX('Master Data Sheet'!$1:$1, , MATCH($F$1, 'Master Data Sheet'!$1:$1, 0)) = $F$1) * ('Master Data Sheet'!$G:$G=$B23) * ('Master Data Sheet'!$F:$F=$E23) * ('Master Data Sheet'!$A:$A=$F23), 0), MATCH($F$1, 'Master Data Sheet'!$1:$1, 0)), "")</f>
        <v>5.4318432995508738E-2</v>
      </c>
      <c r="J23" s="11" cm="1">
        <f t="array" ref="J23">IFERROR(INDEX('Master Data Sheet'!$1:$1048576, MATCH(1, ('Master Data Sheet'!$H:$H=J$2) * (INDEX('Master Data Sheet'!$1:$1, , MATCH($F$1, 'Master Data Sheet'!$1:$1, 0)) = $F$1) * ('Master Data Sheet'!$G:$G=$B23) * ('Master Data Sheet'!$F:$F=$E23) * ('Master Data Sheet'!$A:$A=$F23), 0), MATCH($F$1, 'Master Data Sheet'!$1:$1, 0)), "")</f>
        <v>5.4318432995508738E-2</v>
      </c>
      <c r="K23" s="11" cm="1">
        <f t="array" ref="K23">IFERROR(INDEX('Master Data Sheet'!$1:$1048576, MATCH(1, ('Master Data Sheet'!$H:$H=K$2) * (INDEX('Master Data Sheet'!$1:$1, , MATCH($F$1, 'Master Data Sheet'!$1:$1, 0)) = $F$1) * ('Master Data Sheet'!$G:$G=$B23) * ('Master Data Sheet'!$F:$F=$E23) * ('Master Data Sheet'!$A:$A=$F23), 0), MATCH($F$1, 'Master Data Sheet'!$1:$1, 0)), "")</f>
        <v>5.4318432995508738E-2</v>
      </c>
      <c r="L23" s="11" cm="1">
        <f t="array" ref="L23">IFERROR(INDEX('Master Data Sheet'!$1:$1048576, MATCH(1, ('Master Data Sheet'!$H:$H=L$2) * (INDEX('Master Data Sheet'!$1:$1, , MATCH($F$1, 'Master Data Sheet'!$1:$1, 0)) = $F$1) * ('Master Data Sheet'!$G:$G=$B23) * ('Master Data Sheet'!$F:$F=$E23) * ('Master Data Sheet'!$A:$A=$F23), 0), MATCH($F$1, 'Master Data Sheet'!$1:$1, 0)), "")</f>
        <v>5.4318432995508738E-2</v>
      </c>
      <c r="M23" s="11" cm="1">
        <f t="array" ref="M23">IFERROR(INDEX('Master Data Sheet'!$1:$1048576, MATCH(1, ('Master Data Sheet'!$H:$H=M$2) * (INDEX('Master Data Sheet'!$1:$1, , MATCH($F$1, 'Master Data Sheet'!$1:$1, 0)) = $F$1) * ('Master Data Sheet'!$G:$G=$B23) * ('Master Data Sheet'!$F:$F=$E23) * ('Master Data Sheet'!$A:$A=$F23), 0), MATCH($F$1, 'Master Data Sheet'!$1:$1, 0)), "")</f>
        <v>5.4318432995508738E-2</v>
      </c>
      <c r="N23" s="11" cm="1">
        <f t="array" ref="N23">IFERROR(INDEX('Master Data Sheet'!$1:$1048576, MATCH(1, ('Master Data Sheet'!$H:$H=N$2) * (INDEX('Master Data Sheet'!$1:$1, , MATCH($F$1, 'Master Data Sheet'!$1:$1, 0)) = $F$1) * ('Master Data Sheet'!$G:$G=$B23) * ('Master Data Sheet'!$F:$F=$E23) * ('Master Data Sheet'!$A:$A=$F23), 0), MATCH($F$1, 'Master Data Sheet'!$1:$1, 0)), "")</f>
        <v>5.4318432995508738E-2</v>
      </c>
      <c r="O23" s="11">
        <f t="shared" si="8"/>
        <v>5.4318432995508745E-2</v>
      </c>
      <c r="P23" s="11">
        <f t="shared" si="4"/>
        <v>7.4948620208309632E-18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1.9752157452912266E-2</v>
      </c>
      <c r="I24" s="11" cm="1">
        <f t="array" ref="I24">IFERROR(INDEX('Master Data Sheet'!$1:$1048576, MATCH(1, ('Master Data Sheet'!$H:$H=I$2) * (INDEX('Master Data Sheet'!$1:$1, , MATCH($F$1, 'Master Data Sheet'!$1:$1, 0)) = $F$1) * ('Master Data Sheet'!$G:$G=$B24) * ('Master Data Sheet'!$F:$F=$E24) * ('Master Data Sheet'!$A:$A=$F24), 0), MATCH($F$1, 'Master Data Sheet'!$1:$1, 0)), "")</f>
        <v>1.4814118089684202E-2</v>
      </c>
      <c r="J24" s="11" cm="1">
        <f t="array" ref="J24">IFERROR(INDEX('Master Data Sheet'!$1:$1048576, MATCH(1, ('Master Data Sheet'!$H:$H=J$2) * (INDEX('Master Data Sheet'!$1:$1, , MATCH($F$1, 'Master Data Sheet'!$1:$1, 0)) = $F$1) * ('Master Data Sheet'!$G:$G=$B24) * ('Master Data Sheet'!$F:$F=$E24) * ('Master Data Sheet'!$A:$A=$F24), 0), MATCH($F$1, 'Master Data Sheet'!$1:$1, 0)), "")</f>
        <v>2.469019681614033E-2</v>
      </c>
      <c r="K24" s="11" cm="1">
        <f t="array" ref="K24">IFERROR(INDEX('Master Data Sheet'!$1:$1048576, MATCH(1, ('Master Data Sheet'!$H:$H=K$2) * (INDEX('Master Data Sheet'!$1:$1, , MATCH($F$1, 'Master Data Sheet'!$1:$1, 0)) = $F$1) * ('Master Data Sheet'!$G:$G=$B24) * ('Master Data Sheet'!$F:$F=$E24) * ('Master Data Sheet'!$A:$A=$F24), 0), MATCH($F$1, 'Master Data Sheet'!$1:$1, 0)), "")</f>
        <v>3.9504314905824532E-2</v>
      </c>
      <c r="L24" s="11" cm="1">
        <f t="array" ref="L24">IFERROR(INDEX('Master Data Sheet'!$1:$1048576, MATCH(1, ('Master Data Sheet'!$H:$H=L$2) * (INDEX('Master Data Sheet'!$1:$1, , MATCH($F$1, 'Master Data Sheet'!$1:$1, 0)) = $F$1) * ('Master Data Sheet'!$G:$G=$B24) * ('Master Data Sheet'!$F:$F=$E24) * ('Master Data Sheet'!$A:$A=$F24), 0), MATCH($F$1, 'Master Data Sheet'!$1:$1, 0)), "")</f>
        <v>1.9752157452912266E-2</v>
      </c>
      <c r="M24" s="11" cm="1">
        <f t="array" ref="M24">IFERROR(INDEX('Master Data Sheet'!$1:$1048576, MATCH(1, ('Master Data Sheet'!$H:$H=M$2) * (INDEX('Master Data Sheet'!$1:$1, , MATCH($F$1, 'Master Data Sheet'!$1:$1, 0)) = $F$1) * ('Master Data Sheet'!$G:$G=$B24) * ('Master Data Sheet'!$F:$F=$E24) * ('Master Data Sheet'!$A:$A=$F24), 0), MATCH($F$1, 'Master Data Sheet'!$1:$1, 0)), "")</f>
        <v>0.10863686599101748</v>
      </c>
      <c r="N24" s="11" cm="1">
        <f t="array" ref="N24">IFERROR(INDEX('Master Data Sheet'!$1:$1048576, MATCH(1, ('Master Data Sheet'!$H:$H=N$2) * (INDEX('Master Data Sheet'!$1:$1, , MATCH($F$1, 'Master Data Sheet'!$1:$1, 0)) = $F$1) * ('Master Data Sheet'!$G:$G=$B24) * ('Master Data Sheet'!$F:$F=$E24) * ('Master Data Sheet'!$A:$A=$F24), 0), MATCH($F$1, 'Master Data Sheet'!$1:$1, 0)), "")</f>
        <v>0.11357490535424555</v>
      </c>
      <c r="O24" s="11">
        <f t="shared" si="8"/>
        <v>4.8674959437533805E-2</v>
      </c>
      <c r="P24" s="11">
        <f t="shared" si="4"/>
        <v>4.3371296773172995E-2</v>
      </c>
      <c r="Q24" s="11">
        <f>AVERAGE(O24:O26)</f>
        <v>9.0295576927598931E-2</v>
      </c>
      <c r="R24" s="46">
        <f>(1-(O24/O21))*100</f>
        <v>-35.294117647058812</v>
      </c>
      <c r="S24" s="46">
        <f>AVERAGE(R24:R26)</f>
        <v>-122.38279150043854</v>
      </c>
      <c r="T24" s="46">
        <f>STDEV(R24:R26)</f>
        <v>83.303517348094317</v>
      </c>
      <c r="U24" s="47">
        <f>(1-(AVERAGE(H24:N26)/AVERAGE(H21:N23)))*100</f>
        <v>-134.14634146341461</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2.9628236179368404E-2</v>
      </c>
      <c r="I25" s="11" cm="1">
        <f t="array" ref="I25">IFERROR(INDEX('Master Data Sheet'!$1:$1048576, MATCH(1, ('Master Data Sheet'!$H:$H=I$2) * (INDEX('Master Data Sheet'!$1:$1, , MATCH($F$1, 'Master Data Sheet'!$1:$1, 0)) = $F$1) * ('Master Data Sheet'!$G:$G=$B25) * ('Master Data Sheet'!$F:$F=$E25) * ('Master Data Sheet'!$A:$A=$F25), 0), MATCH($F$1, 'Master Data Sheet'!$1:$1, 0)), "")</f>
        <v>2.9628236179368404E-2</v>
      </c>
      <c r="J25" s="11" cm="1">
        <f t="array" ref="J25">IFERROR(INDEX('Master Data Sheet'!$1:$1048576, MATCH(1, ('Master Data Sheet'!$H:$H=J$2) * (INDEX('Master Data Sheet'!$1:$1, , MATCH($F$1, 'Master Data Sheet'!$1:$1, 0)) = $F$1) * ('Master Data Sheet'!$G:$G=$B25) * ('Master Data Sheet'!$F:$F=$E25) * ('Master Data Sheet'!$A:$A=$F25), 0), MATCH($F$1, 'Master Data Sheet'!$1:$1, 0)), "")</f>
        <v>5.4318432995508738E-2</v>
      </c>
      <c r="K25" s="11" cm="1">
        <f t="array" ref="K25">IFERROR(INDEX('Master Data Sheet'!$1:$1048576, MATCH(1, ('Master Data Sheet'!$H:$H=K$2) * (INDEX('Master Data Sheet'!$1:$1, , MATCH($F$1, 'Master Data Sheet'!$1:$1, 0)) = $F$1) * ('Master Data Sheet'!$G:$G=$B25) * ('Master Data Sheet'!$F:$F=$E25) * ('Master Data Sheet'!$A:$A=$F25), 0), MATCH($F$1, 'Master Data Sheet'!$1:$1, 0)), "")</f>
        <v>7.4070590448421E-2</v>
      </c>
      <c r="L25" s="11" cm="1">
        <f t="array" ref="L25">IFERROR(INDEX('Master Data Sheet'!$1:$1048576, MATCH(1, ('Master Data Sheet'!$H:$H=L$2) * (INDEX('Master Data Sheet'!$1:$1, , MATCH($F$1, 'Master Data Sheet'!$1:$1, 0)) = $F$1) * ('Master Data Sheet'!$G:$G=$B25) * ('Master Data Sheet'!$F:$F=$E25) * ('Master Data Sheet'!$A:$A=$F25), 0), MATCH($F$1, 'Master Data Sheet'!$1:$1, 0)), "")</f>
        <v>6.9132551085192936E-2</v>
      </c>
      <c r="M25" s="11" cm="1">
        <f t="array" ref="M25">IFERROR(INDEX('Master Data Sheet'!$1:$1048576, MATCH(1, ('Master Data Sheet'!$H:$H=M$2) * (INDEX('Master Data Sheet'!$1:$1, , MATCH($F$1, 'Master Data Sheet'!$1:$1, 0)) = $F$1) * ('Master Data Sheet'!$G:$G=$B25) * ('Master Data Sheet'!$F:$F=$E25) * ('Master Data Sheet'!$A:$A=$F25), 0), MATCH($F$1, 'Master Data Sheet'!$1:$1, 0)), "")</f>
        <v>7.4070590448421E-2</v>
      </c>
      <c r="N25" s="11" cm="1">
        <f t="array" ref="N25">IFERROR(INDEX('Master Data Sheet'!$1:$1048576, MATCH(1, ('Master Data Sheet'!$H:$H=N$2) * (INDEX('Master Data Sheet'!$1:$1, , MATCH($F$1, 'Master Data Sheet'!$1:$1, 0)) = $F$1) * ('Master Data Sheet'!$G:$G=$B25) * ('Master Data Sheet'!$F:$F=$E25) * ('Master Data Sheet'!$A:$A=$F25), 0), MATCH($F$1, 'Master Data Sheet'!$1:$1, 0)), "")</f>
        <v>7.9008629811649064E-2</v>
      </c>
      <c r="O25" s="11">
        <f t="shared" si="8"/>
        <v>5.8551038163989939E-2</v>
      </c>
      <c r="P25" s="11">
        <f t="shared" si="4"/>
        <v>2.1225638481711384E-2</v>
      </c>
      <c r="Q25" s="11"/>
      <c r="R25" s="46">
        <f>(1-(O25/O22))*100</f>
        <v>-130.55555555555566</v>
      </c>
      <c r="X25" t="str">
        <f>IFERROR(INDEX('Date Key'!$G$57:$G$62, MATCH(B24,'Date Key'!$A$57:$A$62, 0)), "")</f>
        <v>High HLR, Lower Outlet Height, No Plants</v>
      </c>
      <c r="Y25" s="1">
        <f t="shared" ref="Y25:AE25" si="29">H24</f>
        <v>1.9752157452912266E-2</v>
      </c>
      <c r="Z25" s="1">
        <f t="shared" si="29"/>
        <v>1.4814118089684202E-2</v>
      </c>
      <c r="AA25" s="1">
        <f t="shared" si="29"/>
        <v>2.469019681614033E-2</v>
      </c>
      <c r="AB25" s="1">
        <f t="shared" si="29"/>
        <v>3.9504314905824532E-2</v>
      </c>
      <c r="AC25" s="1">
        <f t="shared" si="29"/>
        <v>1.9752157452912266E-2</v>
      </c>
      <c r="AD25" s="1">
        <f t="shared" si="29"/>
        <v>0.10863686599101748</v>
      </c>
      <c r="AE25" s="1">
        <f t="shared" si="29"/>
        <v>0.11357490535424555</v>
      </c>
      <c r="AF25" s="1">
        <f t="shared" ref="AF25:AL25" si="30">H25</f>
        <v>2.9628236179368404E-2</v>
      </c>
      <c r="AG25" s="1">
        <f t="shared" si="30"/>
        <v>2.9628236179368404E-2</v>
      </c>
      <c r="AH25" s="1">
        <f t="shared" si="30"/>
        <v>5.4318432995508738E-2</v>
      </c>
      <c r="AI25" s="1">
        <f t="shared" si="30"/>
        <v>7.4070590448421E-2</v>
      </c>
      <c r="AJ25" s="1">
        <f t="shared" si="30"/>
        <v>6.9132551085192936E-2</v>
      </c>
      <c r="AK25" s="1">
        <f t="shared" si="30"/>
        <v>7.4070590448421E-2</v>
      </c>
      <c r="AL25" s="1">
        <f t="shared" si="30"/>
        <v>7.9008629811649064E-2</v>
      </c>
      <c r="AM25" s="1">
        <f t="shared" ref="AM25:AS25" si="31">H26</f>
        <v>1.9752157452912266E-2</v>
      </c>
      <c r="AN25" s="1">
        <f t="shared" si="31"/>
        <v>7.4070590448421E-2</v>
      </c>
      <c r="AO25" s="1">
        <f t="shared" si="31"/>
        <v>0.148141180896842</v>
      </c>
      <c r="AP25" s="1">
        <f t="shared" si="31"/>
        <v>0.18764549580266651</v>
      </c>
      <c r="AQ25" s="1">
        <f t="shared" si="31"/>
        <v>0.19258353516589458</v>
      </c>
      <c r="AR25" s="1">
        <f t="shared" si="31"/>
        <v>0.19258353516589458</v>
      </c>
      <c r="AS25" s="1">
        <f t="shared" si="31"/>
        <v>0.33084863733628045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1.9752157452912266E-2</v>
      </c>
      <c r="I26" s="11" cm="1">
        <f t="array" ref="I26">IFERROR(INDEX('Master Data Sheet'!$1:$1048576, MATCH(1, ('Master Data Sheet'!$H:$H=I$2) * (INDEX('Master Data Sheet'!$1:$1, , MATCH($F$1, 'Master Data Sheet'!$1:$1, 0)) = $F$1) * ('Master Data Sheet'!$G:$G=$B26) * ('Master Data Sheet'!$F:$F=$E26) * ('Master Data Sheet'!$A:$A=$F26), 0), MATCH($F$1, 'Master Data Sheet'!$1:$1, 0)), "")</f>
        <v>7.4070590448421E-2</v>
      </c>
      <c r="J26" s="11" cm="1">
        <f t="array" ref="J26">IFERROR(INDEX('Master Data Sheet'!$1:$1048576, MATCH(1, ('Master Data Sheet'!$H:$H=J$2) * (INDEX('Master Data Sheet'!$1:$1, , MATCH($F$1, 'Master Data Sheet'!$1:$1, 0)) = $F$1) * ('Master Data Sheet'!$G:$G=$B26) * ('Master Data Sheet'!$F:$F=$E26) * ('Master Data Sheet'!$A:$A=$F26), 0), MATCH($F$1, 'Master Data Sheet'!$1:$1, 0)), "")</f>
        <v>0.148141180896842</v>
      </c>
      <c r="K26" s="11" cm="1">
        <f t="array" ref="K26">IFERROR(INDEX('Master Data Sheet'!$1:$1048576, MATCH(1, ('Master Data Sheet'!$H:$H=K$2) * (INDEX('Master Data Sheet'!$1:$1, , MATCH($F$1, 'Master Data Sheet'!$1:$1, 0)) = $F$1) * ('Master Data Sheet'!$G:$G=$B26) * ('Master Data Sheet'!$F:$F=$E26) * ('Master Data Sheet'!$A:$A=$F26), 0), MATCH($F$1, 'Master Data Sheet'!$1:$1, 0)), "")</f>
        <v>0.18764549580266651</v>
      </c>
      <c r="L26" s="11" cm="1">
        <f t="array" ref="L26">IFERROR(INDEX('Master Data Sheet'!$1:$1048576, MATCH(1, ('Master Data Sheet'!$H:$H=L$2) * (INDEX('Master Data Sheet'!$1:$1, , MATCH($F$1, 'Master Data Sheet'!$1:$1, 0)) = $F$1) * ('Master Data Sheet'!$G:$G=$B26) * ('Master Data Sheet'!$F:$F=$E26) * ('Master Data Sheet'!$A:$A=$F26), 0), MATCH($F$1, 'Master Data Sheet'!$1:$1, 0)), "")</f>
        <v>0.19258353516589458</v>
      </c>
      <c r="M26" s="11" cm="1">
        <f t="array" ref="M26">IFERROR(INDEX('Master Data Sheet'!$1:$1048576, MATCH(1, ('Master Data Sheet'!$H:$H=M$2) * (INDEX('Master Data Sheet'!$1:$1, , MATCH($F$1, 'Master Data Sheet'!$1:$1, 0)) = $F$1) * ('Master Data Sheet'!$G:$G=$B26) * ('Master Data Sheet'!$F:$F=$E26) * ('Master Data Sheet'!$A:$A=$F26), 0), MATCH($F$1, 'Master Data Sheet'!$1:$1, 0)), "")</f>
        <v>0.19258353516589458</v>
      </c>
      <c r="N26" s="11" cm="1">
        <f t="array" ref="N26">IFERROR(INDEX('Master Data Sheet'!$1:$1048576, MATCH(1, ('Master Data Sheet'!$H:$H=N$2) * (INDEX('Master Data Sheet'!$1:$1, , MATCH($F$1, 'Master Data Sheet'!$1:$1, 0)) = $F$1) * ('Master Data Sheet'!$G:$G=$B26) * ('Master Data Sheet'!$F:$F=$E26) * ('Master Data Sheet'!$A:$A=$F26), 0), MATCH($F$1, 'Master Data Sheet'!$1:$1, 0)), "")</f>
        <v>0.33084863733628045</v>
      </c>
      <c r="O26" s="11">
        <f t="shared" si="8"/>
        <v>0.16366073318127303</v>
      </c>
      <c r="P26" s="11">
        <f t="shared" si="4"/>
        <v>9.931184003699256E-2</v>
      </c>
      <c r="Q26" s="11"/>
      <c r="R26" s="46">
        <f>(1-(O26/O23))*100</f>
        <v>-201.29870129870119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3.4566275542596468E-2</v>
      </c>
      <c r="J27" s="11" cm="1">
        <f t="array" ref="J27">IFERROR(INDEX('Master Data Sheet'!$1:$1048576, MATCH(1, ('Master Data Sheet'!$H:$H=J$2) * (INDEX('Master Data Sheet'!$1:$1, , MATCH($F$1, 'Master Data Sheet'!$1:$1, 0)) = $F$1) * ('Master Data Sheet'!$G:$G=$B27) * ('Master Data Sheet'!$F:$F=$E27) * ('Master Data Sheet'!$A:$A=$F27), 0), MATCH($F$1, 'Master Data Sheet'!$1:$1, 0)), "")</f>
        <v>6.4194511721964873E-2</v>
      </c>
      <c r="K27" s="11" cm="1">
        <f t="array" ref="K27">IFERROR(INDEX('Master Data Sheet'!$1:$1048576, MATCH(1, ('Master Data Sheet'!$H:$H=K$2) * (INDEX('Master Data Sheet'!$1:$1, , MATCH($F$1, 'Master Data Sheet'!$1:$1, 0)) = $F$1) * ('Master Data Sheet'!$G:$G=$B27) * ('Master Data Sheet'!$F:$F=$E27) * ('Master Data Sheet'!$A:$A=$F27), 0), MATCH($F$1, 'Master Data Sheet'!$1:$1, 0)), "")</f>
        <v>3.9504314905824532E-2</v>
      </c>
      <c r="L27" s="11" cm="1">
        <f t="array" ref="L27">IFERROR(INDEX('Master Data Sheet'!$1:$1048576, MATCH(1, ('Master Data Sheet'!$H:$H=L$2) * (INDEX('Master Data Sheet'!$1:$1, , MATCH($F$1, 'Master Data Sheet'!$1:$1, 0)) = $F$1) * ('Master Data Sheet'!$G:$G=$B27) * ('Master Data Sheet'!$F:$F=$E27) * ('Master Data Sheet'!$A:$A=$F27), 0), MATCH($F$1, 'Master Data Sheet'!$1:$1, 0)), "")</f>
        <v>5.9256472358736809E-2</v>
      </c>
      <c r="M27" s="11" cm="1">
        <f t="array" ref="M27">IFERROR(INDEX('Master Data Sheet'!$1:$1048576, MATCH(1, ('Master Data Sheet'!$H:$H=M$2) * (INDEX('Master Data Sheet'!$1:$1, , MATCH($F$1, 'Master Data Sheet'!$1:$1, 0)) = $F$1) * ('Master Data Sheet'!$G:$G=$B27) * ('Master Data Sheet'!$F:$F=$E27) * ('Master Data Sheet'!$A:$A=$F27), 0), MATCH($F$1, 'Master Data Sheet'!$1:$1, 0)), "")</f>
        <v>2.469019681614033E-2</v>
      </c>
      <c r="N27" s="11" cm="1">
        <f t="array" ref="N27">IFERROR(INDEX('Master Data Sheet'!$1:$1048576, MATCH(1, ('Master Data Sheet'!$H:$H=N$2) * (INDEX('Master Data Sheet'!$1:$1, , MATCH($F$1, 'Master Data Sheet'!$1:$1, 0)) = $F$1) * ('Master Data Sheet'!$G:$G=$B27) * ('Master Data Sheet'!$F:$F=$E27) * ('Master Data Sheet'!$A:$A=$F27), 0), MATCH($F$1, 'Master Data Sheet'!$1:$1, 0)), "")</f>
        <v>4.938039363228066E-2</v>
      </c>
      <c r="O27" s="11">
        <f t="shared" si="8"/>
        <v>3.8798880711077663E-2</v>
      </c>
      <c r="P27" s="11">
        <f t="shared" si="4"/>
        <v>2.1978171882423743E-2</v>
      </c>
      <c r="Q27" s="11">
        <f>AVERAGE(N27:N29)</f>
        <v>0.13332706280715781</v>
      </c>
      <c r="R27" s="46">
        <f>(1-(O27/O21))*100</f>
        <v>-7.8431372549019329</v>
      </c>
      <c r="S27" s="46">
        <f>AVERAGE(R27:R29)</f>
        <v>-63.557140027728245</v>
      </c>
      <c r="T27" s="46">
        <f>STDEV(R27:R29)</f>
        <v>60.115520113407001</v>
      </c>
      <c r="U27" s="47">
        <f>(1-(AVERAGE(H27:N29)/AVERAGE(H21:N23)))*100</f>
        <v>-74.390243902438996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2.469019681614033E-2</v>
      </c>
      <c r="I28" s="11" cm="1">
        <f t="array" ref="I28">IFERROR(INDEX('Master Data Sheet'!$1:$1048576, MATCH(1, ('Master Data Sheet'!$H:$H=I$2) * (INDEX('Master Data Sheet'!$1:$1, , MATCH($F$1, 'Master Data Sheet'!$1:$1, 0)) = $F$1) * ('Master Data Sheet'!$G:$G=$B28) * ('Master Data Sheet'!$F:$F=$E28) * ('Master Data Sheet'!$A:$A=$F28), 0), MATCH($F$1, 'Master Data Sheet'!$1:$1, 0)), "")</f>
        <v>3.9504314905824532E-2</v>
      </c>
      <c r="J28" s="11" cm="1">
        <f t="array" ref="J28">IFERROR(INDEX('Master Data Sheet'!$1:$1048576, MATCH(1, ('Master Data Sheet'!$H:$H=J$2) * (INDEX('Master Data Sheet'!$1:$1, , MATCH($F$1, 'Master Data Sheet'!$1:$1, 0)) = $F$1) * ('Master Data Sheet'!$G:$G=$B28) * ('Master Data Sheet'!$F:$F=$E28) * ('Master Data Sheet'!$A:$A=$F28), 0), MATCH($F$1, 'Master Data Sheet'!$1:$1, 0)), "")</f>
        <v>5.4318432995508738E-2</v>
      </c>
      <c r="K28" s="11" cm="1">
        <f t="array" ref="K28">IFERROR(INDEX('Master Data Sheet'!$1:$1048576, MATCH(1, ('Master Data Sheet'!$H:$H=K$2) * (INDEX('Master Data Sheet'!$1:$1, , MATCH($F$1, 'Master Data Sheet'!$1:$1, 0)) = $F$1) * ('Master Data Sheet'!$G:$G=$B28) * ('Master Data Sheet'!$F:$F=$E28) * ('Master Data Sheet'!$A:$A=$F28), 0), MATCH($F$1, 'Master Data Sheet'!$1:$1, 0)), "")</f>
        <v>4.4442354269052589E-2</v>
      </c>
      <c r="L28" s="11" cm="1">
        <f t="array" ref="L28">IFERROR(INDEX('Master Data Sheet'!$1:$1048576, MATCH(1, ('Master Data Sheet'!$H:$H=L$2) * (INDEX('Master Data Sheet'!$1:$1, , MATCH($F$1, 'Master Data Sheet'!$1:$1, 0)) = $F$1) * ('Master Data Sheet'!$G:$G=$B28) * ('Master Data Sheet'!$F:$F=$E28) * ('Master Data Sheet'!$A:$A=$F28), 0), MATCH($F$1, 'Master Data Sheet'!$1:$1, 0)), "")</f>
        <v>4.4442354269052589E-2</v>
      </c>
      <c r="M28" s="11" cm="1">
        <f t="array" ref="M28">IFERROR(INDEX('Master Data Sheet'!$1:$1048576, MATCH(1, ('Master Data Sheet'!$H:$H=M$2) * (INDEX('Master Data Sheet'!$1:$1, , MATCH($F$1, 'Master Data Sheet'!$1:$1, 0)) = $F$1) * ('Master Data Sheet'!$G:$G=$B28) * ('Master Data Sheet'!$F:$F=$E28) * ('Master Data Sheet'!$A:$A=$F28), 0), MATCH($F$1, 'Master Data Sheet'!$1:$1, 0)), "")</f>
        <v>2.9628236179368404E-2</v>
      </c>
      <c r="N28" s="11" cm="1">
        <f t="array" ref="N28">IFERROR(INDEX('Master Data Sheet'!$1:$1048576, MATCH(1, ('Master Data Sheet'!$H:$H=N$2) * (INDEX('Master Data Sheet'!$1:$1, , MATCH($F$1, 'Master Data Sheet'!$1:$1, 0)) = $F$1) * ('Master Data Sheet'!$G:$G=$B28) * ('Master Data Sheet'!$F:$F=$E28) * ('Master Data Sheet'!$A:$A=$F28), 0), MATCH($F$1, 'Master Data Sheet'!$1:$1, 0)), "")</f>
        <v>3.9504314905824532E-2</v>
      </c>
      <c r="O28" s="11">
        <f t="shared" si="8"/>
        <v>3.9504314905824525E-2</v>
      </c>
      <c r="P28" s="11">
        <f t="shared" si="4"/>
        <v>9.8760787264561417E-3</v>
      </c>
      <c r="Q28" s="11"/>
      <c r="R28" s="46">
        <f>(1-(O28/O22))*100</f>
        <v>-55.555555555555578</v>
      </c>
      <c r="X28" t="str">
        <f>IFERROR(INDEX('Date Key'!$G$57:$G$62, MATCH(B27,'Date Key'!$A$57:$A$62, 0)), "")</f>
        <v>High HLR, Lower Outlet Height, No Plants</v>
      </c>
      <c r="Y28" s="1">
        <f t="shared" ref="Y28:AE28" si="32">H27</f>
        <v>0</v>
      </c>
      <c r="Z28" s="1">
        <f t="shared" si="32"/>
        <v>3.4566275542596468E-2</v>
      </c>
      <c r="AA28" s="1">
        <f t="shared" si="32"/>
        <v>6.4194511721964873E-2</v>
      </c>
      <c r="AB28" s="1">
        <f t="shared" si="32"/>
        <v>3.9504314905824532E-2</v>
      </c>
      <c r="AC28" s="1">
        <f t="shared" si="32"/>
        <v>5.9256472358736809E-2</v>
      </c>
      <c r="AD28" s="1">
        <f t="shared" si="32"/>
        <v>2.469019681614033E-2</v>
      </c>
      <c r="AE28" s="1">
        <f t="shared" si="32"/>
        <v>4.938039363228066E-2</v>
      </c>
      <c r="AF28" s="1">
        <f t="shared" ref="AF28:AL28" si="33">H28</f>
        <v>2.469019681614033E-2</v>
      </c>
      <c r="AG28" s="1">
        <f t="shared" si="33"/>
        <v>3.9504314905824532E-2</v>
      </c>
      <c r="AH28" s="1">
        <f t="shared" si="33"/>
        <v>5.4318432995508738E-2</v>
      </c>
      <c r="AI28" s="1">
        <f t="shared" si="33"/>
        <v>4.4442354269052589E-2</v>
      </c>
      <c r="AJ28" s="1">
        <f t="shared" si="33"/>
        <v>4.4442354269052589E-2</v>
      </c>
      <c r="AK28" s="1">
        <f t="shared" si="33"/>
        <v>2.9628236179368404E-2</v>
      </c>
      <c r="AL28" s="1">
        <f t="shared" si="33"/>
        <v>3.9504314905824532E-2</v>
      </c>
      <c r="AM28" s="1">
        <f t="shared" ref="AM28:AS28" si="34">H29</f>
        <v>1.9752157452912266E-2</v>
      </c>
      <c r="AN28" s="1">
        <f t="shared" si="34"/>
        <v>7.9008629811649064E-2</v>
      </c>
      <c r="AO28" s="1">
        <f t="shared" si="34"/>
        <v>0.1036988266277894</v>
      </c>
      <c r="AP28" s="1">
        <f t="shared" si="34"/>
        <v>0.11851294471747362</v>
      </c>
      <c r="AQ28" s="1">
        <f t="shared" si="34"/>
        <v>0.11851294471747362</v>
      </c>
      <c r="AR28" s="1">
        <f t="shared" si="34"/>
        <v>0.11357490535424555</v>
      </c>
      <c r="AS28" s="1">
        <f t="shared" si="34"/>
        <v>0.31109647988336819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1.9752157452912266E-2</v>
      </c>
      <c r="I29" s="28" cm="1">
        <f t="array" ref="I29">IFERROR(INDEX('Master Data Sheet'!$1:$1048576, MATCH(1, ('Master Data Sheet'!$H:$H=I$2) * (INDEX('Master Data Sheet'!$1:$1, , MATCH($F$1, 'Master Data Sheet'!$1:$1, 0)) = $F$1) * ('Master Data Sheet'!$G:$G=$B29) * ('Master Data Sheet'!$F:$F=$E29) * ('Master Data Sheet'!$A:$A=$F29), 0), MATCH($F$1, 'Master Data Sheet'!$1:$1, 0)), "")</f>
        <v>7.9008629811649064E-2</v>
      </c>
      <c r="J29" s="28" cm="1">
        <f t="array" ref="J29">IFERROR(INDEX('Master Data Sheet'!$1:$1048576, MATCH(1, ('Master Data Sheet'!$H:$H=J$2) * (INDEX('Master Data Sheet'!$1:$1, , MATCH($F$1, 'Master Data Sheet'!$1:$1, 0)) = $F$1) * ('Master Data Sheet'!$G:$G=$B29) * ('Master Data Sheet'!$F:$F=$E29) * ('Master Data Sheet'!$A:$A=$F29), 0), MATCH($F$1, 'Master Data Sheet'!$1:$1, 0)), "")</f>
        <v>0.1036988266277894</v>
      </c>
      <c r="K29" s="28" cm="1">
        <f t="array" ref="K29">IFERROR(INDEX('Master Data Sheet'!$1:$1048576, MATCH(1, ('Master Data Sheet'!$H:$H=K$2) * (INDEX('Master Data Sheet'!$1:$1, , MATCH($F$1, 'Master Data Sheet'!$1:$1, 0)) = $F$1) * ('Master Data Sheet'!$G:$G=$B29) * ('Master Data Sheet'!$F:$F=$E29) * ('Master Data Sheet'!$A:$A=$F29), 0), MATCH($F$1, 'Master Data Sheet'!$1:$1, 0)), "")</f>
        <v>0.11851294471747362</v>
      </c>
      <c r="L29" s="28" cm="1">
        <f t="array" ref="L29">IFERROR(INDEX('Master Data Sheet'!$1:$1048576, MATCH(1, ('Master Data Sheet'!$H:$H=L$2) * (INDEX('Master Data Sheet'!$1:$1, , MATCH($F$1, 'Master Data Sheet'!$1:$1, 0)) = $F$1) * ('Master Data Sheet'!$G:$G=$B29) * ('Master Data Sheet'!$F:$F=$E29) * ('Master Data Sheet'!$A:$A=$F29), 0), MATCH($F$1, 'Master Data Sheet'!$1:$1, 0)), "")</f>
        <v>0.11851294471747362</v>
      </c>
      <c r="M29" s="28" cm="1">
        <f t="array" ref="M29">IFERROR(INDEX('Master Data Sheet'!$1:$1048576, MATCH(1, ('Master Data Sheet'!$H:$H=M$2) * (INDEX('Master Data Sheet'!$1:$1, , MATCH($F$1, 'Master Data Sheet'!$1:$1, 0)) = $F$1) * ('Master Data Sheet'!$G:$G=$B29) * ('Master Data Sheet'!$F:$F=$E29) * ('Master Data Sheet'!$A:$A=$F29), 0), MATCH($F$1, 'Master Data Sheet'!$1:$1, 0)), "")</f>
        <v>0.11357490535424555</v>
      </c>
      <c r="N29" s="28" cm="1">
        <f t="array" ref="N29">IFERROR(INDEX('Master Data Sheet'!$1:$1048576, MATCH(1, ('Master Data Sheet'!$H:$H=N$2) * (INDEX('Master Data Sheet'!$1:$1, , MATCH($F$1, 'Master Data Sheet'!$1:$1, 0)) = $F$1) * ('Master Data Sheet'!$G:$G=$B29) * ('Master Data Sheet'!$F:$F=$E29) * ('Master Data Sheet'!$A:$A=$F29), 0), MATCH($F$1, 'Master Data Sheet'!$1:$1, 0)), "")</f>
        <v>0.31109647988336819</v>
      </c>
      <c r="O29" s="28">
        <f t="shared" si="8"/>
        <v>0.12345098408070167</v>
      </c>
      <c r="P29" s="28">
        <f t="shared" si="4"/>
        <v>8.9884977158353363E-2</v>
      </c>
      <c r="Q29" s="28"/>
      <c r="R29" s="48">
        <f>(1-(O29/O23))*100</f>
        <v>-127.27272727272721</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3.4566275542596468E-2</v>
      </c>
      <c r="I30" s="11" cm="1">
        <f t="array" ref="I30">IFERROR(INDEX('Master Data Sheet'!$1:$1048576, MATCH(1, ('Master Data Sheet'!$H:$H=I$2) * (INDEX('Master Data Sheet'!$1:$1, , MATCH($F$1, 'Master Data Sheet'!$1:$1, 0)) = $F$1) * ('Master Data Sheet'!$G:$G=$B30) * ('Master Data Sheet'!$F:$F=$E30) * ('Master Data Sheet'!$A:$A=$F30), 0), MATCH($F$1, 'Master Data Sheet'!$1:$1, 0)), "")</f>
        <v>4.4442354269052589E-2</v>
      </c>
      <c r="J30" s="11" cm="1">
        <f t="array" ref="J30">IFERROR(INDEX('Master Data Sheet'!$1:$1048576, MATCH(1, ('Master Data Sheet'!$H:$H=J$2) * (INDEX('Master Data Sheet'!$1:$1, , MATCH($F$1, 'Master Data Sheet'!$1:$1, 0)) = $F$1) * ('Master Data Sheet'!$G:$G=$B30) * ('Master Data Sheet'!$F:$F=$E30) * ('Master Data Sheet'!$A:$A=$F30), 0), MATCH($F$1, 'Master Data Sheet'!$1:$1, 0)), "")</f>
        <v>2.9628236179368404E-2</v>
      </c>
      <c r="K30" s="11" cm="1">
        <f t="array" ref="K30">IFERROR(INDEX('Master Data Sheet'!$1:$1048576, MATCH(1, ('Master Data Sheet'!$H:$H=K$2) * (INDEX('Master Data Sheet'!$1:$1, , MATCH($F$1, 'Master Data Sheet'!$1:$1, 0)) = $F$1) * ('Master Data Sheet'!$G:$G=$B30) * ('Master Data Sheet'!$F:$F=$E30) * ('Master Data Sheet'!$A:$A=$F30), 0), MATCH($F$1, 'Master Data Sheet'!$1:$1, 0)), "")</f>
        <v>3.9504314905824532E-2</v>
      </c>
      <c r="L30" s="11" cm="1">
        <f t="array" ref="L30">IFERROR(INDEX('Master Data Sheet'!$1:$1048576, MATCH(1, ('Master Data Sheet'!$H:$H=L$2) * (INDEX('Master Data Sheet'!$1:$1, , MATCH($F$1, 'Master Data Sheet'!$1:$1, 0)) = $F$1) * ('Master Data Sheet'!$G:$G=$B30) * ('Master Data Sheet'!$F:$F=$E30) * ('Master Data Sheet'!$A:$A=$F30), 0), MATCH($F$1, 'Master Data Sheet'!$1:$1, 0)), "")</f>
        <v>3.9504314905824532E-2</v>
      </c>
      <c r="M30" s="11" cm="1">
        <f t="array" ref="M30">IFERROR(INDEX('Master Data Sheet'!$1:$1048576, MATCH(1, ('Master Data Sheet'!$H:$H=M$2) * (INDEX('Master Data Sheet'!$1:$1, , MATCH($F$1, 'Master Data Sheet'!$1:$1, 0)) = $F$1) * ('Master Data Sheet'!$G:$G=$B30) * ('Master Data Sheet'!$F:$F=$E30) * ('Master Data Sheet'!$A:$A=$F30), 0), MATCH($F$1, 'Master Data Sheet'!$1:$1, 0)), "")</f>
        <v>4.938039363228066E-2</v>
      </c>
      <c r="N30" s="11" cm="1">
        <f t="array" ref="N30">IFERROR(INDEX('Master Data Sheet'!$1:$1048576, MATCH(1, ('Master Data Sheet'!$H:$H=N$2) * (INDEX('Master Data Sheet'!$1:$1, , MATCH($F$1, 'Master Data Sheet'!$1:$1, 0)) = $F$1) * ('Master Data Sheet'!$G:$G=$B30) * ('Master Data Sheet'!$F:$F=$E30) * ('Master Data Sheet'!$A:$A=$F30), 0), MATCH($F$1, 'Master Data Sheet'!$1:$1, 0)), "")</f>
        <v>4.938039363228066E-2</v>
      </c>
      <c r="O30" s="11">
        <f t="shared" si="8"/>
        <v>4.0915183295318271E-2</v>
      </c>
      <c r="P30" s="11">
        <f t="shared" si="4"/>
        <v>7.3874376619112135E-3</v>
      </c>
      <c r="Q30" s="11">
        <f>AVERAGE(O30:O32)</f>
        <v>6.9616629785810735E-2</v>
      </c>
      <c r="S30" s="11">
        <f>AVERAGE(O30:O32)</f>
        <v>6.9616629785810735E-2</v>
      </c>
      <c r="T30" s="11">
        <f>AVERAGE(P30:P32)</f>
        <v>7.0676106912218621E-3</v>
      </c>
      <c r="V30" s="47">
        <f>AVERAGE(U33, U36)</f>
        <v>-63.133133622627938</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9.0350646556875483E-2</v>
      </c>
      <c r="I31" s="11" cm="1">
        <f t="array" ref="I31">IFERROR(INDEX('Master Data Sheet'!$1:$1048576, MATCH(1, ('Master Data Sheet'!$H:$H=I$2) * (INDEX('Master Data Sheet'!$1:$1, , MATCH($F$1, 'Master Data Sheet'!$1:$1, 0)) = $F$1) * ('Master Data Sheet'!$G:$G=$B31) * ('Master Data Sheet'!$F:$F=$E31) * ('Master Data Sheet'!$A:$A=$F31), 0), MATCH($F$1, 'Master Data Sheet'!$1:$1, 0)), "")</f>
        <v>0.10038960728541721</v>
      </c>
      <c r="J31" s="11" cm="1">
        <f t="array" ref="J31">IFERROR(INDEX('Master Data Sheet'!$1:$1048576, MATCH(1, ('Master Data Sheet'!$H:$H=J$2) * (INDEX('Master Data Sheet'!$1:$1, , MATCH($F$1, 'Master Data Sheet'!$1:$1, 0)) = $F$1) * ('Master Data Sheet'!$G:$G=$B31) * ('Master Data Sheet'!$F:$F=$E31) * ('Master Data Sheet'!$A:$A=$F31), 0), MATCH($F$1, 'Master Data Sheet'!$1:$1, 0)), "")</f>
        <v>0.10038960728541721</v>
      </c>
      <c r="K31" s="11" cm="1">
        <f t="array" ref="K31">IFERROR(INDEX('Master Data Sheet'!$1:$1048576, MATCH(1, ('Master Data Sheet'!$H:$H=K$2) * (INDEX('Master Data Sheet'!$1:$1, , MATCH($F$1, 'Master Data Sheet'!$1:$1, 0)) = $F$1) * ('Master Data Sheet'!$G:$G=$B31) * ('Master Data Sheet'!$F:$F=$E31) * ('Master Data Sheet'!$A:$A=$F31), 0), MATCH($F$1, 'Master Data Sheet'!$1:$1, 0)), "")</f>
        <v>0.11042856801395894</v>
      </c>
      <c r="L31" s="11" cm="1">
        <f t="array" ref="L31">IFERROR(INDEX('Master Data Sheet'!$1:$1048576, MATCH(1, ('Master Data Sheet'!$H:$H=L$2) * (INDEX('Master Data Sheet'!$1:$1, , MATCH($F$1, 'Master Data Sheet'!$1:$1, 0)) = $F$1) * ('Master Data Sheet'!$G:$G=$B31) * ('Master Data Sheet'!$F:$F=$E31) * ('Master Data Sheet'!$A:$A=$F31), 0), MATCH($F$1, 'Master Data Sheet'!$1:$1, 0)), "")</f>
        <v>0.11042856801395894</v>
      </c>
      <c r="M31" s="11" cm="1">
        <f t="array" ref="M31">IFERROR(INDEX('Master Data Sheet'!$1:$1048576, MATCH(1, ('Master Data Sheet'!$H:$H=M$2) * (INDEX('Master Data Sheet'!$1:$1, , MATCH($F$1, 'Master Data Sheet'!$1:$1, 0)) = $F$1) * ('Master Data Sheet'!$G:$G=$B31) * ('Master Data Sheet'!$F:$F=$E31) * ('Master Data Sheet'!$A:$A=$F31), 0), MATCH($F$1, 'Master Data Sheet'!$1:$1, 0)), "")</f>
        <v>0.11042856801395894</v>
      </c>
      <c r="N31" s="11" cm="1">
        <f t="array" ref="N31">IFERROR(INDEX('Master Data Sheet'!$1:$1048576, MATCH(1, ('Master Data Sheet'!$H:$H=N$2) * (INDEX('Master Data Sheet'!$1:$1, , MATCH($F$1, 'Master Data Sheet'!$1:$1, 0)) = $F$1) * ('Master Data Sheet'!$G:$G=$B31) * ('Master Data Sheet'!$F:$F=$E31) * ('Master Data Sheet'!$A:$A=$F31), 0), MATCH($F$1, 'Master Data Sheet'!$1:$1, 0)), "")</f>
        <v>0.10540908764968807</v>
      </c>
      <c r="O31" s="11">
        <f t="shared" si="8"/>
        <v>0.10397495040275354</v>
      </c>
      <c r="P31" s="11">
        <f t="shared" si="4"/>
        <v>7.5092755562803336E-3</v>
      </c>
      <c r="Q31" s="11"/>
      <c r="X31" t="str">
        <f>IFERROR(INDEX('Date Key'!$G$57:$G$62, MATCH(B30,'Date Key'!$A$57:$A$62, 0)), "")</f>
        <v>High HLR, Upper Outlet Height, No Plants</v>
      </c>
      <c r="Y31" s="1">
        <f t="shared" ref="Y31:AE31" si="35">H30</f>
        <v>3.4566275542596468E-2</v>
      </c>
      <c r="Z31" s="1">
        <f t="shared" si="35"/>
        <v>4.4442354269052589E-2</v>
      </c>
      <c r="AA31" s="1">
        <f t="shared" si="35"/>
        <v>2.9628236179368404E-2</v>
      </c>
      <c r="AB31" s="1">
        <f t="shared" si="35"/>
        <v>3.9504314905824532E-2</v>
      </c>
      <c r="AC31" s="1">
        <f t="shared" si="35"/>
        <v>3.9504314905824532E-2</v>
      </c>
      <c r="AD31" s="1">
        <f t="shared" si="35"/>
        <v>4.938039363228066E-2</v>
      </c>
      <c r="AE31" s="1">
        <f t="shared" si="35"/>
        <v>4.938039363228066E-2</v>
      </c>
      <c r="AF31" s="1">
        <f t="shared" ref="AF31:AL31" si="36">H31</f>
        <v>9.0350646556875483E-2</v>
      </c>
      <c r="AG31" s="1">
        <f t="shared" si="36"/>
        <v>0.10038960728541721</v>
      </c>
      <c r="AH31" s="1">
        <f t="shared" si="36"/>
        <v>0.10038960728541721</v>
      </c>
      <c r="AI31" s="1">
        <f t="shared" si="36"/>
        <v>0.11042856801395894</v>
      </c>
      <c r="AJ31" s="1">
        <f t="shared" si="36"/>
        <v>0.11042856801395894</v>
      </c>
      <c r="AK31" s="1">
        <f t="shared" si="36"/>
        <v>0.11042856801395894</v>
      </c>
      <c r="AL31" s="1">
        <f t="shared" si="36"/>
        <v>0.10540908764968807</v>
      </c>
      <c r="AM31" s="1">
        <f t="shared" ref="AM31:AS31" si="37">H32</f>
        <v>5.0305425799496949E-2</v>
      </c>
      <c r="AN31" s="1">
        <f t="shared" si="37"/>
        <v>6.5397053539346037E-2</v>
      </c>
      <c r="AO31" s="1">
        <f t="shared" si="37"/>
        <v>6.5397053539346037E-2</v>
      </c>
      <c r="AP31" s="1">
        <f t="shared" si="37"/>
        <v>7.0427596119295735E-2</v>
      </c>
      <c r="AQ31" s="1">
        <f t="shared" si="37"/>
        <v>6.5397053539346037E-2</v>
      </c>
      <c r="AR31" s="1">
        <f t="shared" si="37"/>
        <v>6.5397053539346037E-2</v>
      </c>
      <c r="AS31" s="1">
        <f t="shared" si="37"/>
        <v>6.5397053539346037E-2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5.0305425799496949E-2</v>
      </c>
      <c r="I32" s="11" cm="1">
        <f t="array" ref="I32">IFERROR(INDEX('Master Data Sheet'!$1:$1048576, MATCH(1, ('Master Data Sheet'!$H:$H=I$2) * (INDEX('Master Data Sheet'!$1:$1, , MATCH($F$1, 'Master Data Sheet'!$1:$1, 0)) = $F$1) * ('Master Data Sheet'!$G:$G=$B32) * ('Master Data Sheet'!$F:$F=$E32) * ('Master Data Sheet'!$A:$A=$F32), 0), MATCH($F$1, 'Master Data Sheet'!$1:$1, 0)), "")</f>
        <v>6.5397053539346037E-2</v>
      </c>
      <c r="J32" s="11" cm="1">
        <f t="array" ref="J32">IFERROR(INDEX('Master Data Sheet'!$1:$1048576, MATCH(1, ('Master Data Sheet'!$H:$H=J$2) * (INDEX('Master Data Sheet'!$1:$1, , MATCH($F$1, 'Master Data Sheet'!$1:$1, 0)) = $F$1) * ('Master Data Sheet'!$G:$G=$B32) * ('Master Data Sheet'!$F:$F=$E32) * ('Master Data Sheet'!$A:$A=$F32), 0), MATCH($F$1, 'Master Data Sheet'!$1:$1, 0)), "")</f>
        <v>6.5397053539346037E-2</v>
      </c>
      <c r="K32" s="11" cm="1">
        <f t="array" ref="K32">IFERROR(INDEX('Master Data Sheet'!$1:$1048576, MATCH(1, ('Master Data Sheet'!$H:$H=K$2) * (INDEX('Master Data Sheet'!$1:$1, , MATCH($F$1, 'Master Data Sheet'!$1:$1, 0)) = $F$1) * ('Master Data Sheet'!$G:$G=$B32) * ('Master Data Sheet'!$F:$F=$E32) * ('Master Data Sheet'!$A:$A=$F32), 0), MATCH($F$1, 'Master Data Sheet'!$1:$1, 0)), "")</f>
        <v>7.0427596119295735E-2</v>
      </c>
      <c r="L32" s="11" cm="1">
        <f t="array" ref="L32">IFERROR(INDEX('Master Data Sheet'!$1:$1048576, MATCH(1, ('Master Data Sheet'!$H:$H=L$2) * (INDEX('Master Data Sheet'!$1:$1, , MATCH($F$1, 'Master Data Sheet'!$1:$1, 0)) = $F$1) * ('Master Data Sheet'!$G:$G=$B32) * ('Master Data Sheet'!$F:$F=$E32) * ('Master Data Sheet'!$A:$A=$F32), 0), MATCH($F$1, 'Master Data Sheet'!$1:$1, 0)), "")</f>
        <v>6.5397053539346037E-2</v>
      </c>
      <c r="M32" s="11" cm="1">
        <f t="array" ref="M32">IFERROR(INDEX('Master Data Sheet'!$1:$1048576, MATCH(1, ('Master Data Sheet'!$H:$H=M$2) * (INDEX('Master Data Sheet'!$1:$1, , MATCH($F$1, 'Master Data Sheet'!$1:$1, 0)) = $F$1) * ('Master Data Sheet'!$G:$G=$B32) * ('Master Data Sheet'!$F:$F=$E32) * ('Master Data Sheet'!$A:$A=$F32), 0), MATCH($F$1, 'Master Data Sheet'!$1:$1, 0)), "")</f>
        <v>6.5397053539346037E-2</v>
      </c>
      <c r="N32" s="11" cm="1">
        <f t="array" ref="N32">IFERROR(INDEX('Master Data Sheet'!$1:$1048576, MATCH(1, ('Master Data Sheet'!$H:$H=N$2) * (INDEX('Master Data Sheet'!$1:$1, , MATCH($F$1, 'Master Data Sheet'!$1:$1, 0)) = $F$1) * ('Master Data Sheet'!$G:$G=$B32) * ('Master Data Sheet'!$F:$F=$E32) * ('Master Data Sheet'!$A:$A=$F32), 0), MATCH($F$1, 'Master Data Sheet'!$1:$1, 0)), "")</f>
        <v>6.5397053539346037E-2</v>
      </c>
      <c r="O32" s="11">
        <f t="shared" si="8"/>
        <v>6.3959755659360421E-2</v>
      </c>
      <c r="P32" s="11">
        <f t="shared" si="4"/>
        <v>6.3061188554740383E-3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1.4814118089684202E-2</v>
      </c>
      <c r="I33" s="11" cm="1">
        <f t="array" ref="I33">IFERROR(INDEX('Master Data Sheet'!$1:$1048576, MATCH(1, ('Master Data Sheet'!$H:$H=I$2) * (INDEX('Master Data Sheet'!$1:$1, , MATCH($F$1, 'Master Data Sheet'!$1:$1, 0)) = $F$1) * ('Master Data Sheet'!$G:$G=$B33) * ('Master Data Sheet'!$F:$F=$E33) * ('Master Data Sheet'!$A:$A=$F33), 0), MATCH($F$1, 'Master Data Sheet'!$1:$1, 0)), "")</f>
        <v>2.469019681614033E-2</v>
      </c>
      <c r="J33" s="11" cm="1">
        <f t="array" ref="J33">IFERROR(INDEX('Master Data Sheet'!$1:$1048576, MATCH(1, ('Master Data Sheet'!$H:$H=J$2) * (INDEX('Master Data Sheet'!$1:$1, , MATCH($F$1, 'Master Data Sheet'!$1:$1, 0)) = $F$1) * ('Master Data Sheet'!$G:$G=$B33) * ('Master Data Sheet'!$F:$F=$E33) * ('Master Data Sheet'!$A:$A=$F33), 0), MATCH($F$1, 'Master Data Sheet'!$1:$1, 0)), "")</f>
        <v>0.13826510217038587</v>
      </c>
      <c r="K33" s="11" cm="1">
        <f t="array" ref="K33">IFERROR(INDEX('Master Data Sheet'!$1:$1048576, MATCH(1, ('Master Data Sheet'!$H:$H=K$2) * (INDEX('Master Data Sheet'!$1:$1, , MATCH($F$1, 'Master Data Sheet'!$1:$1, 0)) = $F$1) * ('Master Data Sheet'!$G:$G=$B33) * ('Master Data Sheet'!$F:$F=$E33) * ('Master Data Sheet'!$A:$A=$F33), 0), MATCH($F$1, 'Master Data Sheet'!$1:$1, 0)), "")</f>
        <v>0.2073976532555788</v>
      </c>
      <c r="L33" s="11" cm="1">
        <f t="array" ref="L33">IFERROR(INDEX('Master Data Sheet'!$1:$1048576, MATCH(1, ('Master Data Sheet'!$H:$H=L$2) * (INDEX('Master Data Sheet'!$1:$1, , MATCH($F$1, 'Master Data Sheet'!$1:$1, 0)) = $F$1) * ('Master Data Sheet'!$G:$G=$B33) * ('Master Data Sheet'!$F:$F=$E33) * ('Master Data Sheet'!$A:$A=$F33), 0), MATCH($F$1, 'Master Data Sheet'!$1:$1, 0)), "")</f>
        <v>0.16789333834975431</v>
      </c>
      <c r="M33" s="11" cm="1">
        <f t="array" ref="M33">IFERROR(INDEX('Master Data Sheet'!$1:$1048576, MATCH(1, ('Master Data Sheet'!$H:$H=M$2) * (INDEX('Master Data Sheet'!$1:$1, , MATCH($F$1, 'Master Data Sheet'!$1:$1, 0)) = $F$1) * ('Master Data Sheet'!$G:$G=$B33) * ('Master Data Sheet'!$F:$F=$E33) * ('Master Data Sheet'!$A:$A=$F33), 0), MATCH($F$1, 'Master Data Sheet'!$1:$1, 0)), "")</f>
        <v>0.17776941707621036</v>
      </c>
      <c r="N33" s="11" cm="1">
        <f t="array" ref="N33">IFERROR(INDEX('Master Data Sheet'!$1:$1048576, MATCH(1, ('Master Data Sheet'!$H:$H=N$2) * (INDEX('Master Data Sheet'!$1:$1, , MATCH($F$1, 'Master Data Sheet'!$1:$1, 0)) = $F$1) * ('Master Data Sheet'!$G:$G=$B33) * ('Master Data Sheet'!$F:$F=$E33) * ('Master Data Sheet'!$A:$A=$F33), 0), MATCH($F$1, 'Master Data Sheet'!$1:$1, 0)), "")</f>
        <v>0.18270745643943845</v>
      </c>
      <c r="O33" s="11">
        <f t="shared" si="8"/>
        <v>0.13050532602817033</v>
      </c>
      <c r="P33" s="11">
        <f t="shared" si="4"/>
        <v>7.8433370304652181E-2</v>
      </c>
      <c r="Q33" s="11">
        <f>AVERAGE(O33:O35)</f>
        <v>0.1231764619182177</v>
      </c>
      <c r="R33" s="46">
        <f>(1-(O33/O30))*100</f>
        <v>-218.96551724137927</v>
      </c>
      <c r="S33" s="46">
        <f>AVERAGE(R33:R35)</f>
        <v>-104.85987343406947</v>
      </c>
      <c r="T33" s="46">
        <f>STDEV(R33:R35)</f>
        <v>101.45506043596475</v>
      </c>
      <c r="U33" s="47">
        <f>(1-(AVERAGE(H33:N35)/AVERAGE(H30:N32)))*100</f>
        <v>-76.93539933948874</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0.10540908764968807</v>
      </c>
      <c r="I34" s="11" cm="1">
        <f t="array" ref="I34">IFERROR(INDEX('Master Data Sheet'!$1:$1048576, MATCH(1, ('Master Data Sheet'!$H:$H=I$2) * (INDEX('Master Data Sheet'!$1:$1, , MATCH($F$1, 'Master Data Sheet'!$1:$1, 0)) = $F$1) * ('Master Data Sheet'!$G:$G=$B34) * ('Master Data Sheet'!$F:$F=$E34) * ('Master Data Sheet'!$A:$A=$F34), 0), MATCH($F$1, 'Master Data Sheet'!$1:$1, 0)), "")</f>
        <v>0.10038960728541721</v>
      </c>
      <c r="J34" s="11" cm="1">
        <f t="array" ref="J34">IFERROR(INDEX('Master Data Sheet'!$1:$1048576, MATCH(1, ('Master Data Sheet'!$H:$H=J$2) * (INDEX('Master Data Sheet'!$1:$1, , MATCH($F$1, 'Master Data Sheet'!$1:$1, 0)) = $F$1) * ('Master Data Sheet'!$G:$G=$B34) * ('Master Data Sheet'!$F:$F=$E34) * ('Master Data Sheet'!$A:$A=$F34), 0), MATCH($F$1, 'Master Data Sheet'!$1:$1, 0)), "")</f>
        <v>9.5370126921146339E-2</v>
      </c>
      <c r="K34" s="11" cm="1">
        <f t="array" ref="K34">IFERROR(INDEX('Master Data Sheet'!$1:$1048576, MATCH(1, ('Master Data Sheet'!$H:$H=K$2) * (INDEX('Master Data Sheet'!$1:$1, , MATCH($F$1, 'Master Data Sheet'!$1:$1, 0)) = $F$1) * ('Master Data Sheet'!$G:$G=$B34) * ('Master Data Sheet'!$F:$F=$E34) * ('Master Data Sheet'!$A:$A=$F34), 0), MATCH($F$1, 'Master Data Sheet'!$1:$1, 0)), "")</f>
        <v>9.0350646556875483E-2</v>
      </c>
      <c r="L34" s="11" cm="1">
        <f t="array" ref="L34">IFERROR(INDEX('Master Data Sheet'!$1:$1048576, MATCH(1, ('Master Data Sheet'!$H:$H=L$2) * (INDEX('Master Data Sheet'!$1:$1, , MATCH($F$1, 'Master Data Sheet'!$1:$1, 0)) = $F$1) * ('Master Data Sheet'!$G:$G=$B34) * ('Master Data Sheet'!$F:$F=$E34) * ('Master Data Sheet'!$A:$A=$F34), 0), MATCH($F$1, 'Master Data Sheet'!$1:$1, 0)), "")</f>
        <v>0.10540908764968807</v>
      </c>
      <c r="M34" s="11" cm="1">
        <f t="array" ref="M34">IFERROR(INDEX('Master Data Sheet'!$1:$1048576, MATCH(1, ('Master Data Sheet'!$H:$H=M$2) * (INDEX('Master Data Sheet'!$1:$1, , MATCH($F$1, 'Master Data Sheet'!$1:$1, 0)) = $F$1) * ('Master Data Sheet'!$G:$G=$B34) * ('Master Data Sheet'!$F:$F=$E34) * ('Master Data Sheet'!$A:$A=$F34), 0), MATCH($F$1, 'Master Data Sheet'!$1:$1, 0)), "")</f>
        <v>0.20077921457083442</v>
      </c>
      <c r="N34" s="11" cm="1">
        <f t="array" ref="N34">IFERROR(INDEX('Master Data Sheet'!$1:$1048576, MATCH(1, ('Master Data Sheet'!$H:$H=N$2) * (INDEX('Master Data Sheet'!$1:$1, , MATCH($F$1, 'Master Data Sheet'!$1:$1, 0)) = $F$1) * ('Master Data Sheet'!$G:$G=$B34) * ('Master Data Sheet'!$F:$F=$E34) * ('Master Data Sheet'!$A:$A=$F34), 0), MATCH($F$1, 'Master Data Sheet'!$1:$1, 0)), "")</f>
        <v>0.21081817529937613</v>
      </c>
      <c r="O34" s="11">
        <f t="shared" si="8"/>
        <v>0.12978942084757511</v>
      </c>
      <c r="P34" s="11">
        <f t="shared" si="4"/>
        <v>5.2278843560273715E-2</v>
      </c>
      <c r="Q34" s="11"/>
      <c r="R34" s="46">
        <f>(1-(O34/O31))*100</f>
        <v>-24.827586206896555</v>
      </c>
      <c r="X34" t="str">
        <f>IFERROR(INDEX('Date Key'!$G$57:$G$62, MATCH(B33,'Date Key'!$A$57:$A$62, 0)), "")</f>
        <v>High HLR, Upper Outlet Height, No Plants</v>
      </c>
      <c r="Y34" s="1">
        <f t="shared" ref="Y34:AE34" si="38">H33</f>
        <v>1.4814118089684202E-2</v>
      </c>
      <c r="Z34" s="1">
        <f t="shared" si="38"/>
        <v>2.469019681614033E-2</v>
      </c>
      <c r="AA34" s="1">
        <f t="shared" si="38"/>
        <v>0.13826510217038587</v>
      </c>
      <c r="AB34" s="1">
        <f t="shared" si="38"/>
        <v>0.2073976532555788</v>
      </c>
      <c r="AC34" s="1">
        <f t="shared" si="38"/>
        <v>0.16789333834975431</v>
      </c>
      <c r="AD34" s="1">
        <f t="shared" si="38"/>
        <v>0.17776941707621036</v>
      </c>
      <c r="AE34" s="1">
        <f t="shared" si="38"/>
        <v>0.18270745643943845</v>
      </c>
      <c r="AF34" s="1">
        <f t="shared" ref="AF34:AL34" si="39">H34</f>
        <v>0.10540908764968807</v>
      </c>
      <c r="AG34" s="1">
        <f t="shared" si="39"/>
        <v>0.10038960728541721</v>
      </c>
      <c r="AH34" s="1">
        <f t="shared" si="39"/>
        <v>9.5370126921146339E-2</v>
      </c>
      <c r="AI34" s="1">
        <f t="shared" si="39"/>
        <v>9.0350646556875483E-2</v>
      </c>
      <c r="AJ34" s="1">
        <f t="shared" si="39"/>
        <v>0.10540908764968807</v>
      </c>
      <c r="AK34" s="1">
        <f t="shared" si="39"/>
        <v>0.20077921457083442</v>
      </c>
      <c r="AL34" s="1">
        <f t="shared" si="39"/>
        <v>0.21081817529937613</v>
      </c>
      <c r="AM34" s="1">
        <f t="shared" ref="AM34:AS34" si="40">H35</f>
        <v>6.0366510959396345E-2</v>
      </c>
      <c r="AN34" s="1">
        <f t="shared" si="40"/>
        <v>6.5397053539346037E-2</v>
      </c>
      <c r="AO34" s="1">
        <f t="shared" si="40"/>
        <v>0.14588573481854117</v>
      </c>
      <c r="AP34" s="1">
        <f t="shared" si="40"/>
        <v>0.12073302191879269</v>
      </c>
      <c r="AQ34" s="1">
        <f t="shared" si="40"/>
        <v>0.11570247933884299</v>
      </c>
      <c r="AR34" s="1">
        <f t="shared" si="40"/>
        <v>0.16600790513833993</v>
      </c>
      <c r="AS34" s="1">
        <f t="shared" si="40"/>
        <v>9.0549766439094487E-2</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6.0366510959396345E-2</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0.14588573481854117</v>
      </c>
      <c r="K35" s="11" cm="1">
        <f t="array" ref="K35">IFERROR(INDEX('Master Data Sheet'!$1:$1048576, MATCH(1, ('Master Data Sheet'!$H:$H=K$2) * (INDEX('Master Data Sheet'!$1:$1, , MATCH($F$1, 'Master Data Sheet'!$1:$1, 0)) = $F$1) * ('Master Data Sheet'!$G:$G=$B35) * ('Master Data Sheet'!$F:$F=$E35) * ('Master Data Sheet'!$A:$A=$F35), 0), MATCH($F$1, 'Master Data Sheet'!$1:$1, 0)), "")</f>
        <v>0.12073302191879269</v>
      </c>
      <c r="L35" s="11" cm="1">
        <f t="array" ref="L35">IFERROR(INDEX('Master Data Sheet'!$1:$1048576, MATCH(1, ('Master Data Sheet'!$H:$H=L$2) * (INDEX('Master Data Sheet'!$1:$1, , MATCH($F$1, 'Master Data Sheet'!$1:$1, 0)) = $F$1) * ('Master Data Sheet'!$G:$G=$B35) * ('Master Data Sheet'!$F:$F=$E35) * ('Master Data Sheet'!$A:$A=$F35), 0), MATCH($F$1, 'Master Data Sheet'!$1:$1, 0)), "")</f>
        <v>0.11570247933884299</v>
      </c>
      <c r="M35" s="11" cm="1">
        <f t="array" ref="M35">IFERROR(INDEX('Master Data Sheet'!$1:$1048576, MATCH(1, ('Master Data Sheet'!$H:$H=M$2) * (INDEX('Master Data Sheet'!$1:$1, , MATCH($F$1, 'Master Data Sheet'!$1:$1, 0)) = $F$1) * ('Master Data Sheet'!$G:$G=$B35) * ('Master Data Sheet'!$F:$F=$E35) * ('Master Data Sheet'!$A:$A=$F35), 0), MATCH($F$1, 'Master Data Sheet'!$1:$1, 0)), "")</f>
        <v>0.16600790513833993</v>
      </c>
      <c r="N35" s="11" cm="1">
        <f t="array" ref="N35">IFERROR(INDEX('Master Data Sheet'!$1:$1048576, MATCH(1, ('Master Data Sheet'!$H:$H=N$2) * (INDEX('Master Data Sheet'!$1:$1, , MATCH($F$1, 'Master Data Sheet'!$1:$1, 0)) = $F$1) * ('Master Data Sheet'!$G:$G=$B35) * ('Master Data Sheet'!$F:$F=$E35) * ('Master Data Sheet'!$A:$A=$F35), 0), MATCH($F$1, 'Master Data Sheet'!$1:$1, 0)), "")</f>
        <v>9.0549766439094487E-2</v>
      </c>
      <c r="O35" s="11">
        <f t="shared" si="8"/>
        <v>0.10923463887890768</v>
      </c>
      <c r="P35" s="11">
        <f t="shared" si="4"/>
        <v>3.9580097357427971E-2</v>
      </c>
      <c r="Q35" s="11"/>
      <c r="R35" s="46">
        <f>(1-(O35/O32))*100</f>
        <v>-70.786516853932582</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1.9752157452912266E-2</v>
      </c>
      <c r="I36" s="11" cm="1">
        <f t="array" ref="I36">IFERROR(INDEX('Master Data Sheet'!$1:$1048576, MATCH(1, ('Master Data Sheet'!$H:$H=I$2) * (INDEX('Master Data Sheet'!$1:$1, , MATCH($F$1, 'Master Data Sheet'!$1:$1, 0)) = $F$1) * ('Master Data Sheet'!$G:$G=$B36) * ('Master Data Sheet'!$F:$F=$E36) * ('Master Data Sheet'!$A:$A=$F36), 0), MATCH($F$1, 'Master Data Sheet'!$1:$1, 0)), "")</f>
        <v>0.11357490535424555</v>
      </c>
      <c r="J36" s="11" cm="1">
        <f t="array" ref="J36">IFERROR(INDEX('Master Data Sheet'!$1:$1048576, MATCH(1, ('Master Data Sheet'!$H:$H=J$2) * (INDEX('Master Data Sheet'!$1:$1, , MATCH($F$1, 'Master Data Sheet'!$1:$1, 0)) = $F$1) * ('Master Data Sheet'!$G:$G=$B36) * ('Master Data Sheet'!$F:$F=$E36) * ('Master Data Sheet'!$A:$A=$F36), 0), MATCH($F$1, 'Master Data Sheet'!$1:$1, 0)), "")</f>
        <v>0.27159216497754368</v>
      </c>
      <c r="K36" s="11" cm="1">
        <f t="array" ref="K36">IFERROR(INDEX('Master Data Sheet'!$1:$1048576, MATCH(1, ('Master Data Sheet'!$H:$H=K$2) * (INDEX('Master Data Sheet'!$1:$1, , MATCH($F$1, 'Master Data Sheet'!$1:$1, 0)) = $F$1) * ('Master Data Sheet'!$G:$G=$B36) * ('Master Data Sheet'!$F:$F=$E36) * ('Master Data Sheet'!$A:$A=$F36), 0), MATCH($F$1, 'Master Data Sheet'!$1:$1, 0)), "")</f>
        <v>0.26171608625108755</v>
      </c>
      <c r="L36" s="11" cm="1">
        <f t="array" ref="L36">IFERROR(INDEX('Master Data Sheet'!$1:$1048576, MATCH(1, ('Master Data Sheet'!$H:$H=L$2) * (INDEX('Master Data Sheet'!$1:$1, , MATCH($F$1, 'Master Data Sheet'!$1:$1, 0)) = $F$1) * ('Master Data Sheet'!$G:$G=$B36) * ('Master Data Sheet'!$F:$F=$E36) * ('Master Data Sheet'!$A:$A=$F36), 0), MATCH($F$1, 'Master Data Sheet'!$1:$1, 0)), "")</f>
        <v>0.21233569261880686</v>
      </c>
      <c r="M36" s="11" cm="1">
        <f t="array" ref="M36">IFERROR(INDEX('Master Data Sheet'!$1:$1048576, MATCH(1, ('Master Data Sheet'!$H:$H=M$2) * (INDEX('Master Data Sheet'!$1:$1, , MATCH($F$1, 'Master Data Sheet'!$1:$1, 0)) = $F$1) * ('Master Data Sheet'!$G:$G=$B36) * ('Master Data Sheet'!$F:$F=$E36) * ('Master Data Sheet'!$A:$A=$F36), 0), MATCH($F$1, 'Master Data Sheet'!$1:$1, 0)), "")</f>
        <v>0.19752157452912264</v>
      </c>
      <c r="N36" s="11" cm="1">
        <f t="array" ref="N36">IFERROR(INDEX('Master Data Sheet'!$1:$1048576, MATCH(1, ('Master Data Sheet'!$H:$H=N$2) * (INDEX('Master Data Sheet'!$1:$1, , MATCH($F$1, 'Master Data Sheet'!$1:$1, 0)) = $F$1) * ('Master Data Sheet'!$G:$G=$B36) * ('Master Data Sheet'!$F:$F=$E36) * ('Master Data Sheet'!$A:$A=$F36), 0), MATCH($F$1, 'Master Data Sheet'!$1:$1, 0)), "")</f>
        <v>0.19258353516589458</v>
      </c>
      <c r="O36" s="11">
        <f t="shared" si="8"/>
        <v>0.18129658804994472</v>
      </c>
      <c r="P36" s="11">
        <f t="shared" si="4"/>
        <v>8.818303657880433E-2</v>
      </c>
      <c r="Q36" s="11">
        <f>AVERAGE(N36:N38)</f>
        <v>0.10269194413561324</v>
      </c>
      <c r="R36" s="46">
        <f>(1-(O36/O30))*100</f>
        <v>-343.10344827586204</v>
      </c>
      <c r="S36" s="46">
        <f>AVERAGE(R36:R38)</f>
        <v>-96.33862843858968</v>
      </c>
      <c r="T36" s="46">
        <f>STDEV(R36:R38)</f>
        <v>214.65220264145552</v>
      </c>
      <c r="U36" s="47">
        <f>(1-(AVERAGE(H36:N38)/AVERAGE(H30:N32)))*100</f>
        <v>-49.330867905767128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0.11042856801395894</v>
      </c>
      <c r="I37" s="11" cm="1">
        <f t="array" ref="I37">IFERROR(INDEX('Master Data Sheet'!$1:$1048576, MATCH(1, ('Master Data Sheet'!$H:$H=I$2) * (INDEX('Master Data Sheet'!$1:$1, , MATCH($F$1, 'Master Data Sheet'!$1:$1, 0)) = $F$1) * ('Master Data Sheet'!$G:$G=$B37) * ('Master Data Sheet'!$F:$F=$E37) * ('Master Data Sheet'!$A:$A=$F37), 0), MATCH($F$1, 'Master Data Sheet'!$1:$1, 0)), "")</f>
        <v>0.11042856801395894</v>
      </c>
      <c r="J37" s="11" cm="1">
        <f t="array" ref="J37">IFERROR(INDEX('Master Data Sheet'!$1:$1048576, MATCH(1, ('Master Data Sheet'!$H:$H=J$2) * (INDEX('Master Data Sheet'!$1:$1, , MATCH($F$1, 'Master Data Sheet'!$1:$1, 0)) = $F$1) * ('Master Data Sheet'!$G:$G=$B37) * ('Master Data Sheet'!$F:$F=$E37) * ('Master Data Sheet'!$A:$A=$F37), 0), MATCH($F$1, 'Master Data Sheet'!$1:$1, 0)), "")</f>
        <v>8.5331166192604641E-2</v>
      </c>
      <c r="K37" s="11" cm="1">
        <f t="array" ref="K37">IFERROR(INDEX('Master Data Sheet'!$1:$1048576, MATCH(1, ('Master Data Sheet'!$H:$H=K$2) * (INDEX('Master Data Sheet'!$1:$1, , MATCH($F$1, 'Master Data Sheet'!$1:$1, 0)) = $F$1) * ('Master Data Sheet'!$G:$G=$B37) * ('Master Data Sheet'!$F:$F=$E37) * ('Master Data Sheet'!$A:$A=$F37), 0), MATCH($F$1, 'Master Data Sheet'!$1:$1, 0)), "")</f>
        <v>9.0350646556875483E-2</v>
      </c>
      <c r="L37" s="11" cm="1">
        <f t="array" ref="L37">IFERROR(INDEX('Master Data Sheet'!$1:$1048576, MATCH(1, ('Master Data Sheet'!$H:$H=L$2) * (INDEX('Master Data Sheet'!$1:$1, , MATCH($F$1, 'Master Data Sheet'!$1:$1, 0)) = $F$1) * ('Master Data Sheet'!$G:$G=$B37) * ('Master Data Sheet'!$F:$F=$E37) * ('Master Data Sheet'!$A:$A=$F37), 0), MATCH($F$1, 'Master Data Sheet'!$1:$1, 0)), "")</f>
        <v>0.10540908764968807</v>
      </c>
      <c r="M37" s="11" cm="1">
        <f t="array" ref="M37">IFERROR(INDEX('Master Data Sheet'!$1:$1048576, MATCH(1, ('Master Data Sheet'!$H:$H=M$2) * (INDEX('Master Data Sheet'!$1:$1, , MATCH($F$1, 'Master Data Sheet'!$1:$1, 0)) = $F$1) * ('Master Data Sheet'!$G:$G=$B37) * ('Master Data Sheet'!$F:$F=$E37) * ('Master Data Sheet'!$A:$A=$F37), 0), MATCH($F$1, 'Master Data Sheet'!$1:$1, 0)), "")</f>
        <v>8.031168582833377E-2</v>
      </c>
      <c r="N37" s="11" cm="1">
        <f t="array" ref="N37">IFERROR(INDEX('Master Data Sheet'!$1:$1048576, MATCH(1, ('Master Data Sheet'!$H:$H=N$2) * (INDEX('Master Data Sheet'!$1:$1, , MATCH($F$1, 'Master Data Sheet'!$1:$1, 0)) = $F$1) * ('Master Data Sheet'!$G:$G=$B37) * ('Master Data Sheet'!$F:$F=$E37) * ('Master Data Sheet'!$A:$A=$F37), 0), MATCH($F$1, 'Master Data Sheet'!$1:$1, 0)), "")</f>
        <v>9.5370126921146339E-2</v>
      </c>
      <c r="O37" s="11">
        <f t="shared" si="8"/>
        <v>9.6804264168080884E-2</v>
      </c>
      <c r="P37" s="11">
        <f t="shared" si="4"/>
        <v>1.2197194657526084E-2</v>
      </c>
      <c r="Q37" s="11"/>
      <c r="R37" s="46">
        <f>(1-(O37/O31))*100</f>
        <v>6.8965517241379226</v>
      </c>
      <c r="X37" t="str">
        <f>IFERROR(INDEX('Date Key'!$G$57:$G$62, MATCH(B36,'Date Key'!$A$57:$A$62, 0)), "")</f>
        <v>High HLR, Upper Outlet Height, No Plants</v>
      </c>
      <c r="Y37" s="1">
        <f t="shared" ref="Y37:AE37" si="41">H36</f>
        <v>1.9752157452912266E-2</v>
      </c>
      <c r="Z37" s="1">
        <f t="shared" si="41"/>
        <v>0.11357490535424555</v>
      </c>
      <c r="AA37" s="1">
        <f t="shared" si="41"/>
        <v>0.27159216497754368</v>
      </c>
      <c r="AB37" s="1">
        <f t="shared" si="41"/>
        <v>0.26171608625108755</v>
      </c>
      <c r="AC37" s="1">
        <f t="shared" si="41"/>
        <v>0.21233569261880686</v>
      </c>
      <c r="AD37" s="1">
        <f t="shared" si="41"/>
        <v>0.19752157452912264</v>
      </c>
      <c r="AE37" s="1">
        <f t="shared" si="41"/>
        <v>0.19258353516589458</v>
      </c>
      <c r="AF37" s="1">
        <f t="shared" ref="AF37:AL37" si="42">H37</f>
        <v>0.11042856801395894</v>
      </c>
      <c r="AG37" s="1">
        <f t="shared" si="42"/>
        <v>0.11042856801395894</v>
      </c>
      <c r="AH37" s="1">
        <f t="shared" si="42"/>
        <v>8.5331166192604641E-2</v>
      </c>
      <c r="AI37" s="1">
        <f t="shared" si="42"/>
        <v>9.0350646556875483E-2</v>
      </c>
      <c r="AJ37" s="1">
        <f t="shared" si="42"/>
        <v>0.10540908764968807</v>
      </c>
      <c r="AK37" s="1">
        <f t="shared" si="42"/>
        <v>8.031168582833377E-2</v>
      </c>
      <c r="AL37" s="1">
        <f t="shared" si="42"/>
        <v>9.5370126921146339E-2</v>
      </c>
      <c r="AM37" s="1">
        <f t="shared" ref="AM37:AS37" si="43">H38</f>
        <v>3.5213798059647868E-2</v>
      </c>
      <c r="AN37" s="1">
        <f t="shared" si="43"/>
        <v>3.5213798059647868E-2</v>
      </c>
      <c r="AO37" s="1">
        <f t="shared" si="43"/>
        <v>5.0305425799496949E-2</v>
      </c>
      <c r="AP37" s="1">
        <f t="shared" si="43"/>
        <v>2.5152712899748474E-2</v>
      </c>
      <c r="AQ37" s="1">
        <f t="shared" si="43"/>
        <v>3.5213798059647868E-2</v>
      </c>
      <c r="AR37" s="1">
        <f t="shared" si="43"/>
        <v>3.5213798059647868E-2</v>
      </c>
      <c r="AS37" s="1">
        <f t="shared" si="43"/>
        <v>2.0122170319798779E-2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3.5213798059647868E-2</v>
      </c>
      <c r="I38" s="28" cm="1">
        <f t="array" ref="I38">IFERROR(INDEX('Master Data Sheet'!$1:$1048576, MATCH(1, ('Master Data Sheet'!$H:$H=I$2) * (INDEX('Master Data Sheet'!$1:$1, , MATCH($F$1, 'Master Data Sheet'!$1:$1, 0)) = $F$1) * ('Master Data Sheet'!$G:$G=$B38) * ('Master Data Sheet'!$F:$F=$E38) * ('Master Data Sheet'!$A:$A=$F38), 0), MATCH($F$1, 'Master Data Sheet'!$1:$1, 0)), "")</f>
        <v>3.5213798059647868E-2</v>
      </c>
      <c r="J38" s="28" cm="1">
        <f t="array" ref="J38">IFERROR(INDEX('Master Data Sheet'!$1:$1048576, MATCH(1, ('Master Data Sheet'!$H:$H=J$2) * (INDEX('Master Data Sheet'!$1:$1, , MATCH($F$1, 'Master Data Sheet'!$1:$1, 0)) = $F$1) * ('Master Data Sheet'!$G:$G=$B38) * ('Master Data Sheet'!$F:$F=$E38) * ('Master Data Sheet'!$A:$A=$F38), 0), MATCH($F$1, 'Master Data Sheet'!$1:$1, 0)), "")</f>
        <v>5.0305425799496949E-2</v>
      </c>
      <c r="K38" s="28" cm="1">
        <f t="array" ref="K38">IFERROR(INDEX('Master Data Sheet'!$1:$1048576, MATCH(1, ('Master Data Sheet'!$H:$H=K$2) * (INDEX('Master Data Sheet'!$1:$1, , MATCH($F$1, 'Master Data Sheet'!$1:$1, 0)) = $F$1) * ('Master Data Sheet'!$G:$G=$B38) * ('Master Data Sheet'!$F:$F=$E38) * ('Master Data Sheet'!$A:$A=$F38), 0), MATCH($F$1, 'Master Data Sheet'!$1:$1, 0)), "")</f>
        <v>2.5152712899748474E-2</v>
      </c>
      <c r="L38" s="28" cm="1">
        <f t="array" ref="L38">IFERROR(INDEX('Master Data Sheet'!$1:$1048576, MATCH(1, ('Master Data Sheet'!$H:$H=L$2) * (INDEX('Master Data Sheet'!$1:$1, , MATCH($F$1, 'Master Data Sheet'!$1:$1, 0)) = $F$1) * ('Master Data Sheet'!$G:$G=$B38) * ('Master Data Sheet'!$F:$F=$E38) * ('Master Data Sheet'!$A:$A=$F38), 0), MATCH($F$1, 'Master Data Sheet'!$1:$1, 0)), "")</f>
        <v>3.5213798059647868E-2</v>
      </c>
      <c r="M38" s="28" cm="1">
        <f t="array" ref="M38">IFERROR(INDEX('Master Data Sheet'!$1:$1048576, MATCH(1, ('Master Data Sheet'!$H:$H=M$2) * (INDEX('Master Data Sheet'!$1:$1, , MATCH($F$1, 'Master Data Sheet'!$1:$1, 0)) = $F$1) * ('Master Data Sheet'!$G:$G=$B38) * ('Master Data Sheet'!$F:$F=$E38) * ('Master Data Sheet'!$A:$A=$F38), 0), MATCH($F$1, 'Master Data Sheet'!$1:$1, 0)), "")</f>
        <v>3.5213798059647868E-2</v>
      </c>
      <c r="N38" s="28" cm="1">
        <f t="array" ref="N38">IFERROR(INDEX('Master Data Sheet'!$1:$1048576, MATCH(1, ('Master Data Sheet'!$H:$H=N$2) * (INDEX('Master Data Sheet'!$1:$1, , MATCH($F$1, 'Master Data Sheet'!$1:$1, 0)) = $F$1) * ('Master Data Sheet'!$G:$G=$B38) * ('Master Data Sheet'!$F:$F=$E38) * ('Master Data Sheet'!$A:$A=$F38), 0), MATCH($F$1, 'Master Data Sheet'!$1:$1, 0)), "")</f>
        <v>2.0122170319798779E-2</v>
      </c>
      <c r="O38" s="28">
        <f t="shared" si="8"/>
        <v>3.3776500179662231E-2</v>
      </c>
      <c r="P38" s="28">
        <f t="shared" si="4"/>
        <v>9.5068318759058516E-3</v>
      </c>
      <c r="Q38" s="28"/>
      <c r="R38" s="48">
        <f>(1-(O38/O32))*100</f>
        <v>47.191011235955081</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4.0631305453439848E-2</v>
      </c>
      <c r="I39" s="11" cm="1">
        <f t="array" ref="I39">IFERROR(INDEX('Master Data Sheet'!$1:$1048576, MATCH(1, ('Master Data Sheet'!$H:$H=I$2) * (INDEX('Master Data Sheet'!$1:$1, , MATCH($F$1, 'Master Data Sheet'!$1:$1, 0)) = $F$1) * ('Master Data Sheet'!$G:$G=$B39) * ('Master Data Sheet'!$F:$F=$E39) * ('Master Data Sheet'!$A:$A=$F39), 0), MATCH($F$1, 'Master Data Sheet'!$1:$1, 0)), "")</f>
        <v>4.0631305453439848E-2</v>
      </c>
      <c r="J39" s="11" cm="1">
        <f t="array" ref="J39">IFERROR(INDEX('Master Data Sheet'!$1:$1048576, MATCH(1, ('Master Data Sheet'!$H:$H=J$2) * (INDEX('Master Data Sheet'!$1:$1, , MATCH($F$1, 'Master Data Sheet'!$1:$1, 0)) = $F$1) * ('Master Data Sheet'!$G:$G=$B39) * ('Master Data Sheet'!$F:$F=$E39) * ('Master Data Sheet'!$A:$A=$F39), 0), MATCH($F$1, 'Master Data Sheet'!$1:$1, 0)), "")</f>
        <v>4.643577766107411E-2</v>
      </c>
      <c r="K39" s="11" cm="1">
        <f t="array" ref="K39">IFERROR(INDEX('Master Data Sheet'!$1:$1048576, MATCH(1, ('Master Data Sheet'!$H:$H=K$2) * (INDEX('Master Data Sheet'!$1:$1, , MATCH($F$1, 'Master Data Sheet'!$1:$1, 0)) = $F$1) * ('Master Data Sheet'!$G:$G=$B39) * ('Master Data Sheet'!$F:$F=$E39) * ('Master Data Sheet'!$A:$A=$F39), 0), MATCH($F$1, 'Master Data Sheet'!$1:$1, 0)), "")</f>
        <v>4.0631305453439848E-2</v>
      </c>
      <c r="L39" s="11" cm="1">
        <f t="array" ref="L39">IFERROR(INDEX('Master Data Sheet'!$1:$1048576, MATCH(1, ('Master Data Sheet'!$H:$H=L$2) * (INDEX('Master Data Sheet'!$1:$1, , MATCH($F$1, 'Master Data Sheet'!$1:$1, 0)) = $F$1) * ('Master Data Sheet'!$G:$G=$B39) * ('Master Data Sheet'!$F:$F=$E39) * ('Master Data Sheet'!$A:$A=$F39), 0), MATCH($F$1, 'Master Data Sheet'!$1:$1, 0)), "")</f>
        <v>4.0631305453439848E-2</v>
      </c>
      <c r="M39" s="11" cm="1">
        <f t="array" ref="M39">IFERROR(INDEX('Master Data Sheet'!$1:$1048576, MATCH(1, ('Master Data Sheet'!$H:$H=M$2) * (INDEX('Master Data Sheet'!$1:$1, , MATCH($F$1, 'Master Data Sheet'!$1:$1, 0)) = $F$1) * ('Master Data Sheet'!$G:$G=$B39) * ('Master Data Sheet'!$F:$F=$E39) * ('Master Data Sheet'!$A:$A=$F39), 0), MATCH($F$1, 'Master Data Sheet'!$1:$1, 0)), "")</f>
        <v>4.0631305453439848E-2</v>
      </c>
      <c r="N39" s="11" cm="1">
        <f t="array" ref="N39">IFERROR(INDEX('Master Data Sheet'!$1:$1048576, MATCH(1, ('Master Data Sheet'!$H:$H=N$2) * (INDEX('Master Data Sheet'!$1:$1, , MATCH($F$1, 'Master Data Sheet'!$1:$1, 0)) = $F$1) * ('Master Data Sheet'!$G:$G=$B39) * ('Master Data Sheet'!$F:$F=$E39) * ('Master Data Sheet'!$A:$A=$F39), 0), MATCH($F$1, 'Master Data Sheet'!$1:$1, 0)), "")</f>
        <v>4.0631305453439848E-2</v>
      </c>
      <c r="O39" s="11">
        <f t="shared" si="8"/>
        <v>4.1460515768816167E-2</v>
      </c>
      <c r="P39" s="11">
        <f t="shared" si="4"/>
        <v>2.1938842790551897E-3</v>
      </c>
      <c r="Q39" s="11">
        <f>AVERAGE(O39:O41)</f>
        <v>3.0404378230465195E-2</v>
      </c>
      <c r="S39" s="11">
        <f>AVERAGE(O39:O41)</f>
        <v>3.0404378230465195E-2</v>
      </c>
      <c r="T39" s="11">
        <f>AVERAGE(P39:P41)</f>
        <v>4.5017561664087427E-3</v>
      </c>
      <c r="V39" s="47">
        <f>AVERAGE(U42, U45)</f>
        <v>-276.36363636363632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2.3217888830537055E-2</v>
      </c>
      <c r="I40" s="11" cm="1">
        <f t="array" ref="I40">IFERROR(INDEX('Master Data Sheet'!$1:$1048576, MATCH(1, ('Master Data Sheet'!$H:$H=I$2) * (INDEX('Master Data Sheet'!$1:$1, , MATCH($F$1, 'Master Data Sheet'!$1:$1, 0)) = $F$1) * ('Master Data Sheet'!$G:$G=$B40) * ('Master Data Sheet'!$F:$F=$E40) * ('Master Data Sheet'!$A:$A=$F40), 0), MATCH($F$1, 'Master Data Sheet'!$1:$1, 0)), "")</f>
        <v>2.3217888830537055E-2</v>
      </c>
      <c r="J40" s="11" cm="1">
        <f t="array" ref="J40">IFERROR(INDEX('Master Data Sheet'!$1:$1048576, MATCH(1, ('Master Data Sheet'!$H:$H=J$2) * (INDEX('Master Data Sheet'!$1:$1, , MATCH($F$1, 'Master Data Sheet'!$1:$1, 0)) = $F$1) * ('Master Data Sheet'!$G:$G=$B40) * ('Master Data Sheet'!$F:$F=$E40) * ('Master Data Sheet'!$A:$A=$F40), 0), MATCH($F$1, 'Master Data Sheet'!$1:$1, 0)), "")</f>
        <v>2.3217888830537055E-2</v>
      </c>
      <c r="K40" s="11" cm="1">
        <f t="array" ref="K40">IFERROR(INDEX('Master Data Sheet'!$1:$1048576, MATCH(1, ('Master Data Sheet'!$H:$H=K$2) * (INDEX('Master Data Sheet'!$1:$1, , MATCH($F$1, 'Master Data Sheet'!$1:$1, 0)) = $F$1) * ('Master Data Sheet'!$G:$G=$B40) * ('Master Data Sheet'!$F:$F=$E40) * ('Master Data Sheet'!$A:$A=$F40), 0), MATCH($F$1, 'Master Data Sheet'!$1:$1, 0)), "")</f>
        <v>1.7413416622902793E-2</v>
      </c>
      <c r="L40" s="11" cm="1">
        <f t="array" ref="L40">IFERROR(INDEX('Master Data Sheet'!$1:$1048576, MATCH(1, ('Master Data Sheet'!$H:$H=L$2) * (INDEX('Master Data Sheet'!$1:$1, , MATCH($F$1, 'Master Data Sheet'!$1:$1, 0)) = $F$1) * ('Master Data Sheet'!$G:$G=$B40) * ('Master Data Sheet'!$F:$F=$E40) * ('Master Data Sheet'!$A:$A=$F40), 0), MATCH($F$1, 'Master Data Sheet'!$1:$1, 0)), "")</f>
        <v>2.3217888830537055E-2</v>
      </c>
      <c r="M40" s="11" cm="1">
        <f t="array" ref="M40">IFERROR(INDEX('Master Data Sheet'!$1:$1048576, MATCH(1, ('Master Data Sheet'!$H:$H=M$2) * (INDEX('Master Data Sheet'!$1:$1, , MATCH($F$1, 'Master Data Sheet'!$1:$1, 0)) = $F$1) * ('Master Data Sheet'!$G:$G=$B40) * ('Master Data Sheet'!$F:$F=$E40) * ('Master Data Sheet'!$A:$A=$F40), 0), MATCH($F$1, 'Master Data Sheet'!$1:$1, 0)), "")</f>
        <v>1.7413416622902793E-2</v>
      </c>
      <c r="N40" s="11" cm="1">
        <f t="array" ref="N40">IFERROR(INDEX('Master Data Sheet'!$1:$1048576, MATCH(1, ('Master Data Sheet'!$H:$H=N$2) * (INDEX('Master Data Sheet'!$1:$1, , MATCH($F$1, 'Master Data Sheet'!$1:$1, 0)) = $F$1) * ('Master Data Sheet'!$G:$G=$B40) * ('Master Data Sheet'!$F:$F=$E40) * ('Master Data Sheet'!$A:$A=$F40), 0), MATCH($F$1, 'Master Data Sheet'!$1:$1, 0)), "")</f>
        <v>1.7413416622902793E-2</v>
      </c>
      <c r="O40" s="11">
        <f t="shared" si="8"/>
        <v>2.0730257884408087E-2</v>
      </c>
      <c r="P40" s="11">
        <f t="shared" si="4"/>
        <v>3.1026209017169693E-3</v>
      </c>
      <c r="Q40" s="11"/>
      <c r="X40" t="str">
        <f>IFERROR(INDEX('Date Key'!$G$57:$G$62, MATCH(B39,'Date Key'!$A$57:$A$62, 0)), "")</f>
        <v>High HLR, Lower Outlet Height, Yes Plants</v>
      </c>
      <c r="Y40" s="1">
        <f t="shared" ref="Y40:AE40" si="44">H39</f>
        <v>4.0631305453439848E-2</v>
      </c>
      <c r="Z40" s="1">
        <f t="shared" si="44"/>
        <v>4.0631305453439848E-2</v>
      </c>
      <c r="AA40" s="1">
        <f t="shared" si="44"/>
        <v>4.643577766107411E-2</v>
      </c>
      <c r="AB40" s="1">
        <f t="shared" si="44"/>
        <v>4.0631305453439848E-2</v>
      </c>
      <c r="AC40" s="1">
        <f t="shared" si="44"/>
        <v>4.0631305453439848E-2</v>
      </c>
      <c r="AD40" s="1">
        <f t="shared" si="44"/>
        <v>4.0631305453439848E-2</v>
      </c>
      <c r="AE40" s="1">
        <f t="shared" si="44"/>
        <v>4.0631305453439848E-2</v>
      </c>
      <c r="AF40" s="1">
        <f t="shared" ref="AF40:AL40" si="45">H40</f>
        <v>2.3217888830537055E-2</v>
      </c>
      <c r="AG40" s="1">
        <f t="shared" si="45"/>
        <v>2.3217888830537055E-2</v>
      </c>
      <c r="AH40" s="1">
        <f t="shared" si="45"/>
        <v>2.3217888830537055E-2</v>
      </c>
      <c r="AI40" s="1">
        <f t="shared" si="45"/>
        <v>1.7413416622902793E-2</v>
      </c>
      <c r="AJ40" s="1">
        <f t="shared" si="45"/>
        <v>2.3217888830537055E-2</v>
      </c>
      <c r="AK40" s="1">
        <f t="shared" si="45"/>
        <v>1.7413416622902793E-2</v>
      </c>
      <c r="AL40" s="1">
        <f t="shared" si="45"/>
        <v>1.7413416622902793E-2</v>
      </c>
      <c r="AM40" s="1">
        <f t="shared" ref="AM40:AS40" si="46">H41</f>
        <v>2.3217888830537055E-2</v>
      </c>
      <c r="AN40" s="1">
        <f t="shared" si="46"/>
        <v>1.7413416622902793E-2</v>
      </c>
      <c r="AO40" s="1">
        <f t="shared" si="46"/>
        <v>2.3217888830537055E-2</v>
      </c>
      <c r="AP40" s="1">
        <f t="shared" si="46"/>
        <v>2.9022361038171313E-2</v>
      </c>
      <c r="AQ40" s="1">
        <f t="shared" si="46"/>
        <v>3.4826833245805586E-2</v>
      </c>
      <c r="AR40" s="1">
        <f t="shared" si="46"/>
        <v>3.4826833245805586E-2</v>
      </c>
      <c r="AS40" s="1">
        <f t="shared" si="46"/>
        <v>4.0631305453439848E-2</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2.3217888830537055E-2</v>
      </c>
      <c r="I41" s="11" cm="1">
        <f t="array" ref="I41">IFERROR(INDEX('Master Data Sheet'!$1:$1048576, MATCH(1, ('Master Data Sheet'!$H:$H=I$2) * (INDEX('Master Data Sheet'!$1:$1, , MATCH($F$1, 'Master Data Sheet'!$1:$1, 0)) = $F$1) * ('Master Data Sheet'!$G:$G=$B41) * ('Master Data Sheet'!$F:$F=$E41) * ('Master Data Sheet'!$A:$A=$F41), 0), MATCH($F$1, 'Master Data Sheet'!$1:$1, 0)), "")</f>
        <v>1.7413416622902793E-2</v>
      </c>
      <c r="J41" s="11" cm="1">
        <f t="array" ref="J41">IFERROR(INDEX('Master Data Sheet'!$1:$1048576, MATCH(1, ('Master Data Sheet'!$H:$H=J$2) * (INDEX('Master Data Sheet'!$1:$1, , MATCH($F$1, 'Master Data Sheet'!$1:$1, 0)) = $F$1) * ('Master Data Sheet'!$G:$G=$B41) * ('Master Data Sheet'!$F:$F=$E41) * ('Master Data Sheet'!$A:$A=$F41), 0), MATCH($F$1, 'Master Data Sheet'!$1:$1, 0)), "")</f>
        <v>2.3217888830537055E-2</v>
      </c>
      <c r="K41" s="11" cm="1">
        <f t="array" ref="K41">IFERROR(INDEX('Master Data Sheet'!$1:$1048576, MATCH(1, ('Master Data Sheet'!$H:$H=K$2) * (INDEX('Master Data Sheet'!$1:$1, , MATCH($F$1, 'Master Data Sheet'!$1:$1, 0)) = $F$1) * ('Master Data Sheet'!$G:$G=$B41) * ('Master Data Sheet'!$F:$F=$E41) * ('Master Data Sheet'!$A:$A=$F41), 0), MATCH($F$1, 'Master Data Sheet'!$1:$1, 0)), "")</f>
        <v>2.9022361038171313E-2</v>
      </c>
      <c r="L41" s="11" cm="1">
        <f t="array" ref="L41">IFERROR(INDEX('Master Data Sheet'!$1:$1048576, MATCH(1, ('Master Data Sheet'!$H:$H=L$2) * (INDEX('Master Data Sheet'!$1:$1, , MATCH($F$1, 'Master Data Sheet'!$1:$1, 0)) = $F$1) * ('Master Data Sheet'!$G:$G=$B41) * ('Master Data Sheet'!$F:$F=$E41) * ('Master Data Sheet'!$A:$A=$F41), 0), MATCH($F$1, 'Master Data Sheet'!$1:$1, 0)), "")</f>
        <v>3.4826833245805586E-2</v>
      </c>
      <c r="M41" s="11" cm="1">
        <f t="array" ref="M41">IFERROR(INDEX('Master Data Sheet'!$1:$1048576, MATCH(1, ('Master Data Sheet'!$H:$H=M$2) * (INDEX('Master Data Sheet'!$1:$1, , MATCH($F$1, 'Master Data Sheet'!$1:$1, 0)) = $F$1) * ('Master Data Sheet'!$G:$G=$B41) * ('Master Data Sheet'!$F:$F=$E41) * ('Master Data Sheet'!$A:$A=$F41), 0), MATCH($F$1, 'Master Data Sheet'!$1:$1, 0)), "")</f>
        <v>3.4826833245805586E-2</v>
      </c>
      <c r="N41" s="11" cm="1">
        <f t="array" ref="N41">IFERROR(INDEX('Master Data Sheet'!$1:$1048576, MATCH(1, ('Master Data Sheet'!$H:$H=N$2) * (INDEX('Master Data Sheet'!$1:$1, , MATCH($F$1, 'Master Data Sheet'!$1:$1, 0)) = $F$1) * ('Master Data Sheet'!$G:$G=$B41) * ('Master Data Sheet'!$F:$F=$E41) * ('Master Data Sheet'!$A:$A=$F41), 0), MATCH($F$1, 'Master Data Sheet'!$1:$1, 0)), "")</f>
        <v>4.0631305453439848E-2</v>
      </c>
      <c r="O41" s="11">
        <f t="shared" si="8"/>
        <v>2.902236103817132E-2</v>
      </c>
      <c r="P41" s="11">
        <f t="shared" si="4"/>
        <v>8.2087633184540695E-3</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3.4826833245805586E-2</v>
      </c>
      <c r="I42" s="11" cm="1">
        <f t="array" ref="I42">IFERROR(INDEX('Master Data Sheet'!$1:$1048576, MATCH(1, ('Master Data Sheet'!$H:$H=I$2) * (INDEX('Master Data Sheet'!$1:$1, , MATCH($F$1, 'Master Data Sheet'!$1:$1, 0)) = $F$1) * ('Master Data Sheet'!$G:$G=$B42) * ('Master Data Sheet'!$F:$F=$E42) * ('Master Data Sheet'!$A:$A=$F42), 0), MATCH($F$1, 'Master Data Sheet'!$1:$1, 0)), "")</f>
        <v>6.9653666491611171E-2</v>
      </c>
      <c r="J42" s="11" cm="1">
        <f t="array" ref="J42">IFERROR(INDEX('Master Data Sheet'!$1:$1048576, MATCH(1, ('Master Data Sheet'!$H:$H=J$2) * (INDEX('Master Data Sheet'!$1:$1, , MATCH($F$1, 'Master Data Sheet'!$1:$1, 0)) = $F$1) * ('Master Data Sheet'!$G:$G=$B42) * ('Master Data Sheet'!$F:$F=$E42) * ('Master Data Sheet'!$A:$A=$F42), 0), MATCH($F$1, 'Master Data Sheet'!$1:$1, 0)), "")</f>
        <v>0.19735205505956493</v>
      </c>
      <c r="K42" s="11" cm="1">
        <f t="array" ref="K42">IFERROR(INDEX('Master Data Sheet'!$1:$1048576, MATCH(1, ('Master Data Sheet'!$H:$H=K$2) * (INDEX('Master Data Sheet'!$1:$1, , MATCH($F$1, 'Master Data Sheet'!$1:$1, 0)) = $F$1) * ('Master Data Sheet'!$G:$G=$B42) * ('Master Data Sheet'!$F:$F=$E42) * ('Master Data Sheet'!$A:$A=$F42), 0), MATCH($F$1, 'Master Data Sheet'!$1:$1, 0)), "")</f>
        <v>0.24959230492827333</v>
      </c>
      <c r="L42" s="11" cm="1">
        <f t="array" ref="L42">IFERROR(INDEX('Master Data Sheet'!$1:$1048576, MATCH(1, ('Master Data Sheet'!$H:$H=L$2) * (INDEX('Master Data Sheet'!$1:$1, , MATCH($F$1, 'Master Data Sheet'!$1:$1, 0)) = $F$1) * ('Master Data Sheet'!$G:$G=$B42) * ('Master Data Sheet'!$F:$F=$E42) * ('Master Data Sheet'!$A:$A=$F42), 0), MATCH($F$1, 'Master Data Sheet'!$1:$1, 0)), "")</f>
        <v>0.26700572155117613</v>
      </c>
      <c r="M42" s="11" cm="1">
        <f t="array" ref="M42">IFERROR(INDEX('Master Data Sheet'!$1:$1048576, MATCH(1, ('Master Data Sheet'!$H:$H=M$2) * (INDEX('Master Data Sheet'!$1:$1, , MATCH($F$1, 'Master Data Sheet'!$1:$1, 0)) = $F$1) * ('Master Data Sheet'!$G:$G=$B42) * ('Master Data Sheet'!$F:$F=$E42) * ('Master Data Sheet'!$A:$A=$F42), 0), MATCH($F$1, 'Master Data Sheet'!$1:$1, 0)), "")</f>
        <v>0.24959230492827333</v>
      </c>
      <c r="N42" s="11" cm="1">
        <f t="array" ref="N42">IFERROR(INDEX('Master Data Sheet'!$1:$1048576, MATCH(1, ('Master Data Sheet'!$H:$H=N$2) * (INDEX('Master Data Sheet'!$1:$1, , MATCH($F$1, 'Master Data Sheet'!$1:$1, 0)) = $F$1) * ('Master Data Sheet'!$G:$G=$B42) * ('Master Data Sheet'!$F:$F=$E42) * ('Master Data Sheet'!$A:$A=$F42), 0), MATCH($F$1, 'Master Data Sheet'!$1:$1, 0)), "")</f>
        <v>0.24959230492827333</v>
      </c>
      <c r="O42" s="11">
        <f t="shared" si="8"/>
        <v>0.18823074159042541</v>
      </c>
      <c r="P42" s="11">
        <f t="shared" si="4"/>
        <v>9.5897255806590115E-2</v>
      </c>
      <c r="Q42" s="11">
        <f>AVERAGE(O42:O44)</f>
        <v>0.16556565963680589</v>
      </c>
      <c r="R42" s="46">
        <f>(1-(O42/O39))*100</f>
        <v>-354</v>
      </c>
      <c r="S42" s="46">
        <f>AVERAGE(R42:R44)</f>
        <v>-488.66666666666669</v>
      </c>
      <c r="T42" s="46">
        <f>STDEV(R42:R44)</f>
        <v>245.47369173362182</v>
      </c>
      <c r="U42" s="47">
        <f>(1-(AVERAGE(H42:N44)/AVERAGE(H39:N41)))*100</f>
        <v>-444.54545454545445</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2.9022361038171313E-2</v>
      </c>
      <c r="I43" s="11" cm="1">
        <f t="array" ref="I43">IFERROR(INDEX('Master Data Sheet'!$1:$1048576, MATCH(1, ('Master Data Sheet'!$H:$H=I$2) * (INDEX('Master Data Sheet'!$1:$1, , MATCH($F$1, 'Master Data Sheet'!$1:$1, 0)) = $F$1) * ('Master Data Sheet'!$G:$G=$B43) * ('Master Data Sheet'!$F:$F=$E43) * ('Master Data Sheet'!$A:$A=$F43), 0), MATCH($F$1, 'Master Data Sheet'!$1:$1, 0)), "")</f>
        <v>5.8044722076342627E-2</v>
      </c>
      <c r="J43" s="11" cm="1">
        <f t="array" ref="J43">IFERROR(INDEX('Master Data Sheet'!$1:$1048576, MATCH(1, ('Master Data Sheet'!$H:$H=J$2) * (INDEX('Master Data Sheet'!$1:$1, , MATCH($F$1, 'Master Data Sheet'!$1:$1, 0)) = $F$1) * ('Master Data Sheet'!$G:$G=$B43) * ('Master Data Sheet'!$F:$F=$E43) * ('Master Data Sheet'!$A:$A=$F43), 0), MATCH($F$1, 'Master Data Sheet'!$1:$1, 0)), "")</f>
        <v>0.15091627739849084</v>
      </c>
      <c r="K43" s="11" cm="1">
        <f t="array" ref="K43">IFERROR(INDEX('Master Data Sheet'!$1:$1048576, MATCH(1, ('Master Data Sheet'!$H:$H=K$2) * (INDEX('Master Data Sheet'!$1:$1, , MATCH($F$1, 'Master Data Sheet'!$1:$1, 0)) = $F$1) * ('Master Data Sheet'!$G:$G=$B43) * ('Master Data Sheet'!$F:$F=$E43) * ('Master Data Sheet'!$A:$A=$F43), 0), MATCH($F$1, 'Master Data Sheet'!$1:$1, 0)), "")</f>
        <v>0.22056994389010195</v>
      </c>
      <c r="L43" s="11" cm="1">
        <f t="array" ref="L43">IFERROR(INDEX('Master Data Sheet'!$1:$1048576, MATCH(1, ('Master Data Sheet'!$H:$H=L$2) * (INDEX('Master Data Sheet'!$1:$1, , MATCH($F$1, 'Master Data Sheet'!$1:$1, 0)) = $F$1) * ('Master Data Sheet'!$G:$G=$B43) * ('Master Data Sheet'!$F:$F=$E43) * ('Master Data Sheet'!$A:$A=$F43), 0), MATCH($F$1, 'Master Data Sheet'!$1:$1, 0)), "")</f>
        <v>0.26120124934354189</v>
      </c>
      <c r="M43" s="11" cm="1">
        <f t="array" ref="M43">IFERROR(INDEX('Master Data Sheet'!$1:$1048576, MATCH(1, ('Master Data Sheet'!$H:$H=M$2) * (INDEX('Master Data Sheet'!$1:$1, , MATCH($F$1, 'Master Data Sheet'!$1:$1, 0)) = $F$1) * ('Master Data Sheet'!$G:$G=$B43) * ('Master Data Sheet'!$F:$F=$E43) * ('Master Data Sheet'!$A:$A=$F43), 0), MATCH($F$1, 'Master Data Sheet'!$1:$1, 0)), "")</f>
        <v>0.29602808258934743</v>
      </c>
      <c r="N43" s="11" cm="1">
        <f t="array" ref="N43">IFERROR(INDEX('Master Data Sheet'!$1:$1048576, MATCH(1, ('Master Data Sheet'!$H:$H=N$2) * (INDEX('Master Data Sheet'!$1:$1, , MATCH($F$1, 'Master Data Sheet'!$1:$1, 0)) = $F$1) * ('Master Data Sheet'!$G:$G=$B43) * ('Master Data Sheet'!$F:$F=$E43) * ('Master Data Sheet'!$A:$A=$F43), 0), MATCH($F$1, 'Master Data Sheet'!$1:$1, 0)), "")</f>
        <v>0.24959230492827333</v>
      </c>
      <c r="O43" s="11">
        <f t="shared" si="8"/>
        <v>0.1807678487520385</v>
      </c>
      <c r="P43" s="11">
        <f t="shared" si="4"/>
        <v>0.10412671859736781</v>
      </c>
      <c r="Q43" s="11"/>
      <c r="R43" s="46">
        <f>(1-(O43/O40))*100</f>
        <v>-771.99999999999989</v>
      </c>
      <c r="X43" t="str">
        <f>IFERROR(INDEX('Date Key'!$G$57:$G$62, MATCH(B42,'Date Key'!$A$57:$A$62, 0)), "")</f>
        <v>High HLR, Lower Outlet Height, Yes Plants</v>
      </c>
      <c r="Y43" s="1">
        <f t="shared" ref="Y43:AE43" si="47">H42</f>
        <v>3.4826833245805586E-2</v>
      </c>
      <c r="Z43" s="1">
        <f t="shared" si="47"/>
        <v>6.9653666491611171E-2</v>
      </c>
      <c r="AA43" s="1">
        <f t="shared" si="47"/>
        <v>0.19735205505956493</v>
      </c>
      <c r="AB43" s="1">
        <f t="shared" si="47"/>
        <v>0.24959230492827333</v>
      </c>
      <c r="AC43" s="1">
        <f t="shared" si="47"/>
        <v>0.26700572155117613</v>
      </c>
      <c r="AD43" s="1">
        <f t="shared" si="47"/>
        <v>0.24959230492827333</v>
      </c>
      <c r="AE43" s="1">
        <f t="shared" si="47"/>
        <v>0.24959230492827333</v>
      </c>
      <c r="AF43" s="1">
        <f t="shared" ref="AF43:AL43" si="48">H43</f>
        <v>2.9022361038171313E-2</v>
      </c>
      <c r="AG43" s="1">
        <f t="shared" si="48"/>
        <v>5.8044722076342627E-2</v>
      </c>
      <c r="AH43" s="1">
        <f t="shared" si="48"/>
        <v>0.15091627739849084</v>
      </c>
      <c r="AI43" s="1">
        <f t="shared" si="48"/>
        <v>0.22056994389010195</v>
      </c>
      <c r="AJ43" s="1">
        <f t="shared" si="48"/>
        <v>0.26120124934354189</v>
      </c>
      <c r="AK43" s="1">
        <f t="shared" si="48"/>
        <v>0.29602808258934743</v>
      </c>
      <c r="AL43" s="1">
        <f t="shared" si="48"/>
        <v>0.24959230492827333</v>
      </c>
      <c r="AM43" s="1">
        <f t="shared" ref="AM43:AS43" si="49">H44</f>
        <v>2.3217888830537055E-2</v>
      </c>
      <c r="AN43" s="1">
        <f t="shared" si="49"/>
        <v>7.545813869924542E-2</v>
      </c>
      <c r="AO43" s="1">
        <f t="shared" si="49"/>
        <v>0.10448049973741672</v>
      </c>
      <c r="AP43" s="1">
        <f t="shared" si="49"/>
        <v>0.20896099947483343</v>
      </c>
      <c r="AQ43" s="1">
        <f t="shared" si="49"/>
        <v>0.16252522181375939</v>
      </c>
      <c r="AR43" s="1">
        <f t="shared" si="49"/>
        <v>0.15672074960612511</v>
      </c>
      <c r="AS43" s="1">
        <f t="shared" si="49"/>
        <v>0.16252522181375939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2.3217888830537055E-2</v>
      </c>
      <c r="I44" s="11" cm="1">
        <f t="array" ref="I44">IFERROR(INDEX('Master Data Sheet'!$1:$1048576, MATCH(1, ('Master Data Sheet'!$H:$H=I$2) * (INDEX('Master Data Sheet'!$1:$1, , MATCH($F$1, 'Master Data Sheet'!$1:$1, 0)) = $F$1) * ('Master Data Sheet'!$G:$G=$B44) * ('Master Data Sheet'!$F:$F=$E44) * ('Master Data Sheet'!$A:$A=$F44), 0), MATCH($F$1, 'Master Data Sheet'!$1:$1, 0)), "")</f>
        <v>7.545813869924542E-2</v>
      </c>
      <c r="J44" s="11" cm="1">
        <f t="array" ref="J44">IFERROR(INDEX('Master Data Sheet'!$1:$1048576, MATCH(1, ('Master Data Sheet'!$H:$H=J$2) * (INDEX('Master Data Sheet'!$1:$1, , MATCH($F$1, 'Master Data Sheet'!$1:$1, 0)) = $F$1) * ('Master Data Sheet'!$G:$G=$B44) * ('Master Data Sheet'!$F:$F=$E44) * ('Master Data Sheet'!$A:$A=$F44), 0), MATCH($F$1, 'Master Data Sheet'!$1:$1, 0)), "")</f>
        <v>0.10448049973741672</v>
      </c>
      <c r="K44" s="11" cm="1">
        <f t="array" ref="K44">IFERROR(INDEX('Master Data Sheet'!$1:$1048576, MATCH(1, ('Master Data Sheet'!$H:$H=K$2) * (INDEX('Master Data Sheet'!$1:$1, , MATCH($F$1, 'Master Data Sheet'!$1:$1, 0)) = $F$1) * ('Master Data Sheet'!$G:$G=$B44) * ('Master Data Sheet'!$F:$F=$E44) * ('Master Data Sheet'!$A:$A=$F44), 0), MATCH($F$1, 'Master Data Sheet'!$1:$1, 0)), "")</f>
        <v>0.20896099947483343</v>
      </c>
      <c r="L44" s="11" cm="1">
        <f t="array" ref="L44">IFERROR(INDEX('Master Data Sheet'!$1:$1048576, MATCH(1, ('Master Data Sheet'!$H:$H=L$2) * (INDEX('Master Data Sheet'!$1:$1, , MATCH($F$1, 'Master Data Sheet'!$1:$1, 0)) = $F$1) * ('Master Data Sheet'!$G:$G=$B44) * ('Master Data Sheet'!$F:$F=$E44) * ('Master Data Sheet'!$A:$A=$F44), 0), MATCH($F$1, 'Master Data Sheet'!$1:$1, 0)), "")</f>
        <v>0.16252522181375939</v>
      </c>
      <c r="M44" s="11" cm="1">
        <f t="array" ref="M44">IFERROR(INDEX('Master Data Sheet'!$1:$1048576, MATCH(1, ('Master Data Sheet'!$H:$H=M$2) * (INDEX('Master Data Sheet'!$1:$1, , MATCH($F$1, 'Master Data Sheet'!$1:$1, 0)) = $F$1) * ('Master Data Sheet'!$G:$G=$B44) * ('Master Data Sheet'!$F:$F=$E44) * ('Master Data Sheet'!$A:$A=$F44), 0), MATCH($F$1, 'Master Data Sheet'!$1:$1, 0)), "")</f>
        <v>0.15672074960612511</v>
      </c>
      <c r="N44" s="11" cm="1">
        <f t="array" ref="N44">IFERROR(INDEX('Master Data Sheet'!$1:$1048576, MATCH(1, ('Master Data Sheet'!$H:$H=N$2) * (INDEX('Master Data Sheet'!$1:$1, , MATCH($F$1, 'Master Data Sheet'!$1:$1, 0)) = $F$1) * ('Master Data Sheet'!$G:$G=$B44) * ('Master Data Sheet'!$F:$F=$E44) * ('Master Data Sheet'!$A:$A=$F44), 0), MATCH($F$1, 'Master Data Sheet'!$1:$1, 0)), "")</f>
        <v>0.16252522181375939</v>
      </c>
      <c r="O44" s="11">
        <f t="shared" si="8"/>
        <v>0.12769838856795379</v>
      </c>
      <c r="P44" s="11">
        <f t="shared" si="4"/>
        <v>6.3319316290486191E-2</v>
      </c>
      <c r="Q44" s="11"/>
      <c r="R44" s="46">
        <f>(1-(O44/O41))*100</f>
        <v>-339.99999999999994</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2.3217888830537055E-2</v>
      </c>
      <c r="I45" s="11" cm="1">
        <f t="array" ref="I45">IFERROR(INDEX('Master Data Sheet'!$1:$1048576, MATCH(1, ('Master Data Sheet'!$H:$H=I$2) * (INDEX('Master Data Sheet'!$1:$1, , MATCH($F$1, 'Master Data Sheet'!$1:$1, 0)) = $F$1) * ('Master Data Sheet'!$G:$G=$B45) * ('Master Data Sheet'!$F:$F=$E45) * ('Master Data Sheet'!$A:$A=$F45), 0), MATCH($F$1, 'Master Data Sheet'!$1:$1, 0)), "")</f>
        <v>3.4826833245805586E-2</v>
      </c>
      <c r="J45" s="11" cm="1">
        <f t="array" ref="J45">IFERROR(INDEX('Master Data Sheet'!$1:$1048576, MATCH(1, ('Master Data Sheet'!$H:$H=J$2) * (INDEX('Master Data Sheet'!$1:$1, , MATCH($F$1, 'Master Data Sheet'!$1:$1, 0)) = $F$1) * ('Master Data Sheet'!$G:$G=$B45) * ('Master Data Sheet'!$F:$F=$E45) * ('Master Data Sheet'!$A:$A=$F45), 0), MATCH($F$1, 'Master Data Sheet'!$1:$1, 0)), "")</f>
        <v>7.545813869924542E-2</v>
      </c>
      <c r="K45" s="11" cm="1">
        <f t="array" ref="K45">IFERROR(INDEX('Master Data Sheet'!$1:$1048576, MATCH(1, ('Master Data Sheet'!$H:$H=K$2) * (INDEX('Master Data Sheet'!$1:$1, , MATCH($F$1, 'Master Data Sheet'!$1:$1, 0)) = $F$1) * ('Master Data Sheet'!$G:$G=$B45) * ('Master Data Sheet'!$F:$F=$E45) * ('Master Data Sheet'!$A:$A=$F45), 0), MATCH($F$1, 'Master Data Sheet'!$1:$1, 0)), "")</f>
        <v>8.1262610906879695E-2</v>
      </c>
      <c r="L45" s="11" cm="1">
        <f t="array" ref="L45">IFERROR(INDEX('Master Data Sheet'!$1:$1048576, MATCH(1, ('Master Data Sheet'!$H:$H=L$2) * (INDEX('Master Data Sheet'!$1:$1, , MATCH($F$1, 'Master Data Sheet'!$1:$1, 0)) = $F$1) * ('Master Data Sheet'!$G:$G=$B45) * ('Master Data Sheet'!$F:$F=$E45) * ('Master Data Sheet'!$A:$A=$F45), 0), MATCH($F$1, 'Master Data Sheet'!$1:$1, 0)), "")</f>
        <v>8.1262610906879695E-2</v>
      </c>
      <c r="M45" s="11" cm="1">
        <f t="array" ref="M45">IFERROR(INDEX('Master Data Sheet'!$1:$1048576, MATCH(1, ('Master Data Sheet'!$H:$H=M$2) * (INDEX('Master Data Sheet'!$1:$1, , MATCH($F$1, 'Master Data Sheet'!$1:$1, 0)) = $F$1) * ('Master Data Sheet'!$G:$G=$B45) * ('Master Data Sheet'!$F:$F=$E45) * ('Master Data Sheet'!$A:$A=$F45), 0), MATCH($F$1, 'Master Data Sheet'!$1:$1, 0)), "")</f>
        <v>8.1262610906879695E-2</v>
      </c>
      <c r="N45" s="11" cm="1">
        <f t="array" ref="N45">IFERROR(INDEX('Master Data Sheet'!$1:$1048576, MATCH(1, ('Master Data Sheet'!$H:$H=N$2) * (INDEX('Master Data Sheet'!$1:$1, , MATCH($F$1, 'Master Data Sheet'!$1:$1, 0)) = $F$1) * ('Master Data Sheet'!$G:$G=$B45) * ('Master Data Sheet'!$F:$F=$E45) * ('Master Data Sheet'!$A:$A=$F45), 0), MATCH($F$1, 'Master Data Sheet'!$1:$1, 0)), "")</f>
        <v>9.2871555322148219E-2</v>
      </c>
      <c r="O45" s="11">
        <f t="shared" si="8"/>
        <v>6.7166035545482186E-2</v>
      </c>
      <c r="P45" s="11">
        <f t="shared" si="4"/>
        <v>2.6779770466771047E-2</v>
      </c>
      <c r="Q45" s="11">
        <f>AVERAGE(N45:N47)</f>
        <v>8.1262610906879681E-2</v>
      </c>
      <c r="R45" s="46">
        <f>(1-(O45/O39))*100</f>
        <v>-61.999999999999986</v>
      </c>
      <c r="S45" s="46">
        <f>AVERAGE(R45:R47)</f>
        <v>-120.09523809523803</v>
      </c>
      <c r="T45" s="46">
        <f>STDEV(R45:R47)</f>
        <v>52.459767545084958</v>
      </c>
      <c r="U45" s="47">
        <f>(1-(AVERAGE(H45:N47)/AVERAGE(H39:N41)))*100</f>
        <v>-108.18181818181816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1.7413416622902793E-2</v>
      </c>
      <c r="I46" s="11" cm="1">
        <f t="array" ref="I46">IFERROR(INDEX('Master Data Sheet'!$1:$1048576, MATCH(1, ('Master Data Sheet'!$H:$H=I$2) * (INDEX('Master Data Sheet'!$1:$1, , MATCH($F$1, 'Master Data Sheet'!$1:$1, 0)) = $F$1) * ('Master Data Sheet'!$G:$G=$B46) * ('Master Data Sheet'!$F:$F=$E46) * ('Master Data Sheet'!$A:$A=$F46), 0), MATCH($F$1, 'Master Data Sheet'!$1:$1, 0)), "")</f>
        <v>3.4826833245805586E-2</v>
      </c>
      <c r="J46" s="11" cm="1">
        <f t="array" ref="J46">IFERROR(INDEX('Master Data Sheet'!$1:$1048576, MATCH(1, ('Master Data Sheet'!$H:$H=J$2) * (INDEX('Master Data Sheet'!$1:$1, , MATCH($F$1, 'Master Data Sheet'!$1:$1, 0)) = $F$1) * ('Master Data Sheet'!$G:$G=$B46) * ('Master Data Sheet'!$F:$F=$E46) * ('Master Data Sheet'!$A:$A=$F46), 0), MATCH($F$1, 'Master Data Sheet'!$1:$1, 0)), "")</f>
        <v>9.8676027529782467E-2</v>
      </c>
      <c r="K46" s="11" cm="1">
        <f t="array" ref="K46">IFERROR(INDEX('Master Data Sheet'!$1:$1048576, MATCH(1, ('Master Data Sheet'!$H:$H=K$2) * (INDEX('Master Data Sheet'!$1:$1, , MATCH($F$1, 'Master Data Sheet'!$1:$1, 0)) = $F$1) * ('Master Data Sheet'!$G:$G=$B46) * ('Master Data Sheet'!$F:$F=$E46) * ('Master Data Sheet'!$A:$A=$F46), 0), MATCH($F$1, 'Master Data Sheet'!$1:$1, 0)), "")</f>
        <v>6.3849194283976909E-2</v>
      </c>
      <c r="L46" s="11" cm="1">
        <f t="array" ref="L46">IFERROR(INDEX('Master Data Sheet'!$1:$1048576, MATCH(1, ('Master Data Sheet'!$H:$H=L$2) * (INDEX('Master Data Sheet'!$1:$1, , MATCH($F$1, 'Master Data Sheet'!$1:$1, 0)) = $F$1) * ('Master Data Sheet'!$G:$G=$B46) * ('Master Data Sheet'!$F:$F=$E46) * ('Master Data Sheet'!$A:$A=$F46), 0), MATCH($F$1, 'Master Data Sheet'!$1:$1, 0)), "")</f>
        <v>5.8044722076342627E-2</v>
      </c>
      <c r="M46" s="11" cm="1">
        <f t="array" ref="M46">IFERROR(INDEX('Master Data Sheet'!$1:$1048576, MATCH(1, ('Master Data Sheet'!$H:$H=M$2) * (INDEX('Master Data Sheet'!$1:$1, , MATCH($F$1, 'Master Data Sheet'!$1:$1, 0)) = $F$1) * ('Master Data Sheet'!$G:$G=$B46) * ('Master Data Sheet'!$F:$F=$E46) * ('Master Data Sheet'!$A:$A=$F46), 0), MATCH($F$1, 'Master Data Sheet'!$1:$1, 0)), "")</f>
        <v>5.2240249868708358E-2</v>
      </c>
      <c r="N46" s="11" cm="1">
        <f t="array" ref="N46">IFERROR(INDEX('Master Data Sheet'!$1:$1048576, MATCH(1, ('Master Data Sheet'!$H:$H=N$2) * (INDEX('Master Data Sheet'!$1:$1, , MATCH($F$1, 'Master Data Sheet'!$1:$1, 0)) = $F$1) * ('Master Data Sheet'!$G:$G=$B46) * ('Master Data Sheet'!$F:$F=$E46) * ('Master Data Sheet'!$A:$A=$F46), 0), MATCH($F$1, 'Master Data Sheet'!$1:$1, 0)), "")</f>
        <v>5.8044722076342627E-2</v>
      </c>
      <c r="O46" s="11">
        <f t="shared" si="8"/>
        <v>5.4727880814837336E-2</v>
      </c>
      <c r="P46" s="11">
        <f t="shared" si="4"/>
        <v>2.5269382234200815E-2</v>
      </c>
      <c r="Q46" s="11"/>
      <c r="R46" s="46">
        <f>(1-(O46/O40))*100</f>
        <v>-163.99999999999991</v>
      </c>
      <c r="X46" t="str">
        <f>IFERROR(INDEX('Date Key'!$G$57:$G$62, MATCH(B45,'Date Key'!$A$57:$A$62, 0)), "")</f>
        <v>High HLR, Lower Outlet Height, Yes Plants</v>
      </c>
      <c r="Y46" s="1">
        <f t="shared" ref="Y46:AE46" si="50">H45</f>
        <v>2.3217888830537055E-2</v>
      </c>
      <c r="Z46" s="1">
        <f t="shared" si="50"/>
        <v>3.4826833245805586E-2</v>
      </c>
      <c r="AA46" s="1">
        <f t="shared" si="50"/>
        <v>7.545813869924542E-2</v>
      </c>
      <c r="AB46" s="1">
        <f t="shared" si="50"/>
        <v>8.1262610906879695E-2</v>
      </c>
      <c r="AC46" s="1">
        <f t="shared" si="50"/>
        <v>8.1262610906879695E-2</v>
      </c>
      <c r="AD46" s="1">
        <f t="shared" si="50"/>
        <v>8.1262610906879695E-2</v>
      </c>
      <c r="AE46" s="1">
        <f t="shared" si="50"/>
        <v>9.2871555322148219E-2</v>
      </c>
      <c r="AF46" s="1">
        <f t="shared" ref="AF46:AL46" si="51">H46</f>
        <v>1.7413416622902793E-2</v>
      </c>
      <c r="AG46" s="1">
        <f t="shared" si="51"/>
        <v>3.4826833245805586E-2</v>
      </c>
      <c r="AH46" s="1">
        <f t="shared" si="51"/>
        <v>9.8676027529782467E-2</v>
      </c>
      <c r="AI46" s="1">
        <f t="shared" si="51"/>
        <v>6.3849194283976909E-2</v>
      </c>
      <c r="AJ46" s="1">
        <f t="shared" si="51"/>
        <v>5.8044722076342627E-2</v>
      </c>
      <c r="AK46" s="1">
        <f t="shared" si="51"/>
        <v>5.2240249868708358E-2</v>
      </c>
      <c r="AL46" s="1">
        <f t="shared" si="51"/>
        <v>5.8044722076342627E-2</v>
      </c>
      <c r="AM46" s="1">
        <f t="shared" ref="AM46:AS46" si="52">H47</f>
        <v>4.0631305453439848E-2</v>
      </c>
      <c r="AN46" s="1">
        <f t="shared" si="52"/>
        <v>6.3849194283976909E-2</v>
      </c>
      <c r="AO46" s="1">
        <f t="shared" si="52"/>
        <v>8.1262610906879695E-2</v>
      </c>
      <c r="AP46" s="1">
        <f t="shared" si="52"/>
        <v>5.8044722076342627E-2</v>
      </c>
      <c r="AQ46" s="1">
        <f t="shared" si="52"/>
        <v>6.9653666491611171E-2</v>
      </c>
      <c r="AR46" s="1">
        <f t="shared" si="52"/>
        <v>6.9653666491611171E-2</v>
      </c>
      <c r="AS46" s="1">
        <f t="shared" si="52"/>
        <v>9.2871555322148219E-2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4.0631305453439848E-2</v>
      </c>
      <c r="I47" s="28" cm="1">
        <f t="array" ref="I47">IFERROR(INDEX('Master Data Sheet'!$1:$1048576, MATCH(1, ('Master Data Sheet'!$H:$H=I$2) * (INDEX('Master Data Sheet'!$1:$1, , MATCH($F$1, 'Master Data Sheet'!$1:$1, 0)) = $F$1) * ('Master Data Sheet'!$G:$G=$B47) * ('Master Data Sheet'!$F:$F=$E47) * ('Master Data Sheet'!$A:$A=$F47), 0), MATCH($F$1, 'Master Data Sheet'!$1:$1, 0)), "")</f>
        <v>6.3849194283976909E-2</v>
      </c>
      <c r="J47" s="28" cm="1">
        <f t="array" ref="J47">IFERROR(INDEX('Master Data Sheet'!$1:$1048576, MATCH(1, ('Master Data Sheet'!$H:$H=J$2) * (INDEX('Master Data Sheet'!$1:$1, , MATCH($F$1, 'Master Data Sheet'!$1:$1, 0)) = $F$1) * ('Master Data Sheet'!$G:$G=$B47) * ('Master Data Sheet'!$F:$F=$E47) * ('Master Data Sheet'!$A:$A=$F47), 0), MATCH($F$1, 'Master Data Sheet'!$1:$1, 0)), "")</f>
        <v>8.1262610906879695E-2</v>
      </c>
      <c r="K47" s="28" cm="1">
        <f t="array" ref="K47">IFERROR(INDEX('Master Data Sheet'!$1:$1048576, MATCH(1, ('Master Data Sheet'!$H:$H=K$2) * (INDEX('Master Data Sheet'!$1:$1, , MATCH($F$1, 'Master Data Sheet'!$1:$1, 0)) = $F$1) * ('Master Data Sheet'!$G:$G=$B47) * ('Master Data Sheet'!$F:$F=$E47) * ('Master Data Sheet'!$A:$A=$F47), 0), MATCH($F$1, 'Master Data Sheet'!$1:$1, 0)), "")</f>
        <v>5.8044722076342627E-2</v>
      </c>
      <c r="L47" s="28" cm="1">
        <f t="array" ref="L47">IFERROR(INDEX('Master Data Sheet'!$1:$1048576, MATCH(1, ('Master Data Sheet'!$H:$H=L$2) * (INDEX('Master Data Sheet'!$1:$1, , MATCH($F$1, 'Master Data Sheet'!$1:$1, 0)) = $F$1) * ('Master Data Sheet'!$G:$G=$B47) * ('Master Data Sheet'!$F:$F=$E47) * ('Master Data Sheet'!$A:$A=$F47), 0), MATCH($F$1, 'Master Data Sheet'!$1:$1, 0)), "")</f>
        <v>6.9653666491611171E-2</v>
      </c>
      <c r="M47" s="28" cm="1">
        <f t="array" ref="M47">IFERROR(INDEX('Master Data Sheet'!$1:$1048576, MATCH(1, ('Master Data Sheet'!$H:$H=M$2) * (INDEX('Master Data Sheet'!$1:$1, , MATCH($F$1, 'Master Data Sheet'!$1:$1, 0)) = $F$1) * ('Master Data Sheet'!$G:$G=$B47) * ('Master Data Sheet'!$F:$F=$E47) * ('Master Data Sheet'!$A:$A=$F47), 0), MATCH($F$1, 'Master Data Sheet'!$1:$1, 0)), "")</f>
        <v>6.9653666491611171E-2</v>
      </c>
      <c r="N47" s="28" cm="1">
        <f t="array" ref="N47">IFERROR(INDEX('Master Data Sheet'!$1:$1048576, MATCH(1, ('Master Data Sheet'!$H:$H=N$2) * (INDEX('Master Data Sheet'!$1:$1, , MATCH($F$1, 'Master Data Sheet'!$1:$1, 0)) = $F$1) * ('Master Data Sheet'!$G:$G=$B47) * ('Master Data Sheet'!$F:$F=$E47) * ('Master Data Sheet'!$A:$A=$F47), 0), MATCH($F$1, 'Master Data Sheet'!$1:$1, 0)), "")</f>
        <v>9.2871555322148219E-2</v>
      </c>
      <c r="O47" s="28">
        <f t="shared" si="8"/>
        <v>6.7995245860858505E-2</v>
      </c>
      <c r="P47" s="28">
        <f t="shared" si="4"/>
        <v>1.6660043855186348E-2</v>
      </c>
      <c r="Q47" s="28"/>
      <c r="R47" s="48">
        <f>(1-(O47/O41))*100</f>
        <v>-134.28571428571422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4.643577766107411E-2</v>
      </c>
      <c r="I48" s="11" cm="1">
        <f t="array" ref="I48">IFERROR(INDEX('Master Data Sheet'!$1:$1048576, MATCH(1, ('Master Data Sheet'!$H:$H=I$2) * (INDEX('Master Data Sheet'!$1:$1, , MATCH($F$1, 'Master Data Sheet'!$1:$1, 0)) = $F$1) * ('Master Data Sheet'!$G:$G=$B48) * ('Master Data Sheet'!$F:$F=$E48) * ('Master Data Sheet'!$A:$A=$F48), 0), MATCH($F$1, 'Master Data Sheet'!$1:$1, 0)), "")</f>
        <v>7.545813869924542E-2</v>
      </c>
      <c r="J48" s="11" cm="1">
        <f t="array" ref="J48">IFERROR(INDEX('Master Data Sheet'!$1:$1048576, MATCH(1, ('Master Data Sheet'!$H:$H=J$2) * (INDEX('Master Data Sheet'!$1:$1, , MATCH($F$1, 'Master Data Sheet'!$1:$1, 0)) = $F$1) * ('Master Data Sheet'!$G:$G=$B48) * ('Master Data Sheet'!$F:$F=$E48) * ('Master Data Sheet'!$A:$A=$F48), 0), MATCH($F$1, 'Master Data Sheet'!$1:$1, 0)), "")</f>
        <v>5.8044722076342627E-2</v>
      </c>
      <c r="K48" s="11" cm="1">
        <f t="array" ref="K48">IFERROR(INDEX('Master Data Sheet'!$1:$1048576, MATCH(1, ('Master Data Sheet'!$H:$H=K$2) * (INDEX('Master Data Sheet'!$1:$1, , MATCH($F$1, 'Master Data Sheet'!$1:$1, 0)) = $F$1) * ('Master Data Sheet'!$G:$G=$B48) * ('Master Data Sheet'!$F:$F=$E48) * ('Master Data Sheet'!$A:$A=$F48), 0), MATCH($F$1, 'Master Data Sheet'!$1:$1, 0)), "")</f>
        <v>5.2240249868708358E-2</v>
      </c>
      <c r="L48" s="11" cm="1">
        <f t="array" ref="L48">IFERROR(INDEX('Master Data Sheet'!$1:$1048576, MATCH(1, ('Master Data Sheet'!$H:$H=L$2) * (INDEX('Master Data Sheet'!$1:$1, , MATCH($F$1, 'Master Data Sheet'!$1:$1, 0)) = $F$1) * ('Master Data Sheet'!$G:$G=$B48) * ('Master Data Sheet'!$F:$F=$E48) * ('Master Data Sheet'!$A:$A=$F48), 0), MATCH($F$1, 'Master Data Sheet'!$1:$1, 0)), "")</f>
        <v>5.2240249868708358E-2</v>
      </c>
      <c r="M48" s="11" cm="1">
        <f t="array" ref="M48">IFERROR(INDEX('Master Data Sheet'!$1:$1048576, MATCH(1, ('Master Data Sheet'!$H:$H=M$2) * (INDEX('Master Data Sheet'!$1:$1, , MATCH($F$1, 'Master Data Sheet'!$1:$1, 0)) = $F$1) * ('Master Data Sheet'!$G:$G=$B48) * ('Master Data Sheet'!$F:$F=$E48) * ('Master Data Sheet'!$A:$A=$F48), 0), MATCH($F$1, 'Master Data Sheet'!$1:$1, 0)), "")</f>
        <v>5.8044722076342627E-2</v>
      </c>
      <c r="N48" s="11" cm="1">
        <f t="array" ref="N48">IFERROR(INDEX('Master Data Sheet'!$1:$1048576, MATCH(1, ('Master Data Sheet'!$H:$H=N$2) * (INDEX('Master Data Sheet'!$1:$1, , MATCH($F$1, 'Master Data Sheet'!$1:$1, 0)) = $F$1) * ('Master Data Sheet'!$G:$G=$B48) * ('Master Data Sheet'!$F:$F=$E48) * ('Master Data Sheet'!$A:$A=$F48), 0), MATCH($F$1, 'Master Data Sheet'!$1:$1, 0)), "")</f>
        <v>5.8044722076342627E-2</v>
      </c>
      <c r="O48" s="11">
        <f t="shared" si="8"/>
        <v>5.7215511760966307E-2</v>
      </c>
      <c r="P48" s="11">
        <f t="shared" si="4"/>
        <v>9.1338686209448648E-3</v>
      </c>
      <c r="Q48" s="11">
        <f>AVERAGE(O48:O50)</f>
        <v>0.14602837526221413</v>
      </c>
      <c r="S48" s="11">
        <f>AVERAGE(O48:O50)</f>
        <v>0.14602837526221413</v>
      </c>
      <c r="T48" s="11">
        <f>AVERAGE(P48:P50)</f>
        <v>1.0701449829223714E-2</v>
      </c>
      <c r="V48" s="47">
        <f>AVERAGE(U51, U54)</f>
        <v>-64.788896989190491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8.7067083114513957E-2</v>
      </c>
      <c r="I49" s="11" cm="1">
        <f t="array" ref="I49">IFERROR(INDEX('Master Data Sheet'!$1:$1048576, MATCH(1, ('Master Data Sheet'!$H:$H=I$2) * (INDEX('Master Data Sheet'!$1:$1, , MATCH($F$1, 'Master Data Sheet'!$1:$1, 0)) = $F$1) * ('Master Data Sheet'!$G:$G=$B49) * ('Master Data Sheet'!$F:$F=$E49) * ('Master Data Sheet'!$A:$A=$F49), 0), MATCH($F$1, 'Master Data Sheet'!$1:$1, 0)), "")</f>
        <v>8.1262610906879695E-2</v>
      </c>
      <c r="J49" s="11" cm="1">
        <f t="array" ref="J49">IFERROR(INDEX('Master Data Sheet'!$1:$1048576, MATCH(1, ('Master Data Sheet'!$H:$H=J$2) * (INDEX('Master Data Sheet'!$1:$1, , MATCH($F$1, 'Master Data Sheet'!$1:$1, 0)) = $F$1) * ('Master Data Sheet'!$G:$G=$B49) * ('Master Data Sheet'!$F:$F=$E49) * ('Master Data Sheet'!$A:$A=$F49), 0), MATCH($F$1, 'Master Data Sheet'!$1:$1, 0)), "")</f>
        <v>8.1262610906879695E-2</v>
      </c>
      <c r="K49" s="11" cm="1">
        <f t="array" ref="K49">IFERROR(INDEX('Master Data Sheet'!$1:$1048576, MATCH(1, ('Master Data Sheet'!$H:$H=K$2) * (INDEX('Master Data Sheet'!$1:$1, , MATCH($F$1, 'Master Data Sheet'!$1:$1, 0)) = $F$1) * ('Master Data Sheet'!$G:$G=$B49) * ('Master Data Sheet'!$F:$F=$E49) * ('Master Data Sheet'!$A:$A=$F49), 0), MATCH($F$1, 'Master Data Sheet'!$1:$1, 0)), "")</f>
        <v>8.1262610906879695E-2</v>
      </c>
      <c r="L49" s="11" cm="1">
        <f t="array" ref="L49">IFERROR(INDEX('Master Data Sheet'!$1:$1048576, MATCH(1, ('Master Data Sheet'!$H:$H=L$2) * (INDEX('Master Data Sheet'!$1:$1, , MATCH($F$1, 'Master Data Sheet'!$1:$1, 0)) = $F$1) * ('Master Data Sheet'!$G:$G=$B49) * ('Master Data Sheet'!$F:$F=$E49) * ('Master Data Sheet'!$A:$A=$F49), 0), MATCH($F$1, 'Master Data Sheet'!$1:$1, 0)), "")</f>
        <v>6.9653666491611171E-2</v>
      </c>
      <c r="M49" s="11" cm="1">
        <f t="array" ref="M49">IFERROR(INDEX('Master Data Sheet'!$1:$1048576, MATCH(1, ('Master Data Sheet'!$H:$H=M$2) * (INDEX('Master Data Sheet'!$1:$1, , MATCH($F$1, 'Master Data Sheet'!$1:$1, 0)) = $F$1) * ('Master Data Sheet'!$G:$G=$B49) * ('Master Data Sheet'!$F:$F=$E49) * ('Master Data Sheet'!$A:$A=$F49), 0), MATCH($F$1, 'Master Data Sheet'!$1:$1, 0)), "")</f>
        <v>6.3849194283976909E-2</v>
      </c>
      <c r="N49" s="11" cm="1">
        <f t="array" ref="N49">IFERROR(INDEX('Master Data Sheet'!$1:$1048576, MATCH(1, ('Master Data Sheet'!$H:$H=N$2) * (INDEX('Master Data Sheet'!$1:$1, , MATCH($F$1, 'Master Data Sheet'!$1:$1, 0)) = $F$1) * ('Master Data Sheet'!$G:$G=$B49) * ('Master Data Sheet'!$F:$F=$E49) * ('Master Data Sheet'!$A:$A=$F49), 0), MATCH($F$1, 'Master Data Sheet'!$1:$1, 0)), "")</f>
        <v>8.7067083114513957E-2</v>
      </c>
      <c r="O49" s="11">
        <f t="shared" si="8"/>
        <v>7.8774979960750738E-2</v>
      </c>
      <c r="P49" s="11">
        <f t="shared" si="4"/>
        <v>8.7755371162207586E-3</v>
      </c>
      <c r="Q49" s="11"/>
      <c r="X49" t="str">
        <f>IFERROR(INDEX('Date Key'!$G$57:$G$62, MATCH(B48,'Date Key'!$A$57:$A$62, 0)), "")</f>
        <v>Medium HLR, Upper Outlet Height, Yes Plants</v>
      </c>
      <c r="Y49" s="1">
        <f t="shared" ref="Y49:AE49" si="53">H48</f>
        <v>4.643577766107411E-2</v>
      </c>
      <c r="Z49" s="1">
        <f t="shared" si="53"/>
        <v>7.545813869924542E-2</v>
      </c>
      <c r="AA49" s="1">
        <f t="shared" si="53"/>
        <v>5.8044722076342627E-2</v>
      </c>
      <c r="AB49" s="1">
        <f t="shared" si="53"/>
        <v>5.2240249868708358E-2</v>
      </c>
      <c r="AC49" s="1">
        <f t="shared" si="53"/>
        <v>5.2240249868708358E-2</v>
      </c>
      <c r="AD49" s="1">
        <f t="shared" si="53"/>
        <v>5.8044722076342627E-2</v>
      </c>
      <c r="AE49" s="1">
        <f t="shared" si="53"/>
        <v>5.8044722076342627E-2</v>
      </c>
      <c r="AF49" s="1">
        <f t="shared" ref="AF49:AL49" si="54">H49</f>
        <v>8.7067083114513957E-2</v>
      </c>
      <c r="AG49" s="1">
        <f t="shared" si="54"/>
        <v>8.1262610906879695E-2</v>
      </c>
      <c r="AH49" s="1">
        <f t="shared" si="54"/>
        <v>8.1262610906879695E-2</v>
      </c>
      <c r="AI49" s="1">
        <f t="shared" si="54"/>
        <v>8.1262610906879695E-2</v>
      </c>
      <c r="AJ49" s="1">
        <f t="shared" si="54"/>
        <v>6.9653666491611171E-2</v>
      </c>
      <c r="AK49" s="1">
        <f t="shared" si="54"/>
        <v>6.3849194283976909E-2</v>
      </c>
      <c r="AL49" s="1">
        <f t="shared" si="54"/>
        <v>8.7067083114513957E-2</v>
      </c>
      <c r="AM49" s="1">
        <f t="shared" ref="AM49:AS49" si="55">H50</f>
        <v>0.31544688308436958</v>
      </c>
      <c r="AN49" s="1">
        <f t="shared" si="55"/>
        <v>0.3096052741383627</v>
      </c>
      <c r="AO49" s="1">
        <f t="shared" si="55"/>
        <v>0.3212884920303764</v>
      </c>
      <c r="AP49" s="1">
        <f t="shared" si="55"/>
        <v>0.29792205624634899</v>
      </c>
      <c r="AQ49" s="1">
        <f t="shared" si="55"/>
        <v>0.29792205624634899</v>
      </c>
      <c r="AR49" s="1">
        <f t="shared" si="55"/>
        <v>0.29208044730034222</v>
      </c>
      <c r="AS49" s="1">
        <f t="shared" si="55"/>
        <v>0.28039722940832851</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0.31544688308436958</v>
      </c>
      <c r="I50" s="11" cm="1">
        <f t="array" ref="I50">IFERROR(INDEX('Master Data Sheet'!$1:$1048576, MATCH(1, ('Master Data Sheet'!$H:$H=I$2) * (INDEX('Master Data Sheet'!$1:$1, , MATCH($F$1, 'Master Data Sheet'!$1:$1, 0)) = $F$1) * ('Master Data Sheet'!$G:$G=$B50) * ('Master Data Sheet'!$F:$F=$E50) * ('Master Data Sheet'!$A:$A=$F50), 0), MATCH($F$1, 'Master Data Sheet'!$1:$1, 0)), "")</f>
        <v>0.3096052741383627</v>
      </c>
      <c r="J50" s="11" cm="1">
        <f t="array" ref="J50">IFERROR(INDEX('Master Data Sheet'!$1:$1048576, MATCH(1, ('Master Data Sheet'!$H:$H=J$2) * (INDEX('Master Data Sheet'!$1:$1, , MATCH($F$1, 'Master Data Sheet'!$1:$1, 0)) = $F$1) * ('Master Data Sheet'!$G:$G=$B50) * ('Master Data Sheet'!$F:$F=$E50) * ('Master Data Sheet'!$A:$A=$F50), 0), MATCH($F$1, 'Master Data Sheet'!$1:$1, 0)), "")</f>
        <v>0.3212884920303764</v>
      </c>
      <c r="K50" s="11" cm="1">
        <f t="array" ref="K50">IFERROR(INDEX('Master Data Sheet'!$1:$1048576, MATCH(1, ('Master Data Sheet'!$H:$H=K$2) * (INDEX('Master Data Sheet'!$1:$1, , MATCH($F$1, 'Master Data Sheet'!$1:$1, 0)) = $F$1) * ('Master Data Sheet'!$G:$G=$B50) * ('Master Data Sheet'!$F:$F=$E50) * ('Master Data Sheet'!$A:$A=$F50), 0), MATCH($F$1, 'Master Data Sheet'!$1:$1, 0)), "")</f>
        <v>0.29792205624634899</v>
      </c>
      <c r="L50" s="11" cm="1">
        <f t="array" ref="L50">IFERROR(INDEX('Master Data Sheet'!$1:$1048576, MATCH(1, ('Master Data Sheet'!$H:$H=L$2) * (INDEX('Master Data Sheet'!$1:$1, , MATCH($F$1, 'Master Data Sheet'!$1:$1, 0)) = $F$1) * ('Master Data Sheet'!$G:$G=$B50) * ('Master Data Sheet'!$F:$F=$E50) * ('Master Data Sheet'!$A:$A=$F50), 0), MATCH($F$1, 'Master Data Sheet'!$1:$1, 0)), "")</f>
        <v>0.29792205624634899</v>
      </c>
      <c r="M50" s="11" cm="1">
        <f t="array" ref="M50">IFERROR(INDEX('Master Data Sheet'!$1:$1048576, MATCH(1, ('Master Data Sheet'!$H:$H=M$2) * (INDEX('Master Data Sheet'!$1:$1, , MATCH($F$1, 'Master Data Sheet'!$1:$1, 0)) = $F$1) * ('Master Data Sheet'!$G:$G=$B50) * ('Master Data Sheet'!$F:$F=$E50) * ('Master Data Sheet'!$A:$A=$F50), 0), MATCH($F$1, 'Master Data Sheet'!$1:$1, 0)), "")</f>
        <v>0.29208044730034222</v>
      </c>
      <c r="N50" s="11" cm="1">
        <f t="array" ref="N50">IFERROR(INDEX('Master Data Sheet'!$1:$1048576, MATCH(1, ('Master Data Sheet'!$H:$H=N$2) * (INDEX('Master Data Sheet'!$1:$1, , MATCH($F$1, 'Master Data Sheet'!$1:$1, 0)) = $F$1) * ('Master Data Sheet'!$G:$G=$B50) * ('Master Data Sheet'!$F:$F=$E50) * ('Master Data Sheet'!$A:$A=$F50), 0), MATCH($F$1, 'Master Data Sheet'!$1:$1, 0)), "")</f>
        <v>0.28039722940832851</v>
      </c>
      <c r="O50" s="11">
        <f t="shared" si="8"/>
        <v>0.30209463406492532</v>
      </c>
      <c r="P50" s="11">
        <f t="shared" si="4"/>
        <v>1.4194943750505522E-2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3.4826833245805586E-2</v>
      </c>
      <c r="N51" s="11" cm="1">
        <f t="array" ref="N51">IFERROR(INDEX('Master Data Sheet'!$1:$1048576, MATCH(1, ('Master Data Sheet'!$H:$H=N$2) * (INDEX('Master Data Sheet'!$1:$1, , MATCH($F$1, 'Master Data Sheet'!$1:$1, 0)) = $F$1) * ('Master Data Sheet'!$G:$G=$B51) * ('Master Data Sheet'!$F:$F=$E51) * ('Master Data Sheet'!$A:$A=$F51), 0), MATCH($F$1, 'Master Data Sheet'!$1:$1, 0)), "")</f>
        <v>0.23217888830537051</v>
      </c>
      <c r="O51" s="11">
        <f t="shared" si="8"/>
        <v>3.8143674507310869E-2</v>
      </c>
      <c r="P51" s="11">
        <f t="shared" si="4"/>
        <v>8.6540323119929791E-2</v>
      </c>
      <c r="Q51" s="11">
        <f>AVERAGE(O51:O53)</f>
        <v>0.19137091808224396</v>
      </c>
      <c r="R51" s="46">
        <f>(1-(O51/O48))*100</f>
        <v>33.333333333333336</v>
      </c>
      <c r="S51" s="46">
        <f>AVERAGE(R51:R53)</f>
        <v>-52.691350844883829</v>
      </c>
      <c r="T51" s="46">
        <f>STDEV(R51:R53)</f>
        <v>119.76224772428387</v>
      </c>
      <c r="U51" s="47">
        <f>(1-(AVERAGE(H51:N53)/AVERAGE(H48:N50)))*100</f>
        <v>-31.05050147864139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2.3217888830537055E-2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0.31924597141988448</v>
      </c>
      <c r="M52" s="11" cm="1">
        <f t="array" ref="M52">IFERROR(INDEX('Master Data Sheet'!$1:$1048576, MATCH(1, ('Master Data Sheet'!$H:$H=M$2) * (INDEX('Master Data Sheet'!$1:$1, , MATCH($F$1, 'Master Data Sheet'!$1:$1, 0)) = $F$1) * ('Master Data Sheet'!$G:$G=$B52) * ('Master Data Sheet'!$F:$F=$E52) * ('Master Data Sheet'!$A:$A=$F52), 0), MATCH($F$1, 'Master Data Sheet'!$1:$1, 0)), "")</f>
        <v>0.52820697089471802</v>
      </c>
      <c r="N52" s="11" cm="1">
        <f t="array" ref="N52">IFERROR(INDEX('Master Data Sheet'!$1:$1048576, MATCH(1, ('Master Data Sheet'!$H:$H=N$2) * (INDEX('Master Data Sheet'!$1:$1, , MATCH($F$1, 'Master Data Sheet'!$1:$1, 0)) = $F$1) * ('Master Data Sheet'!$G:$G=$B52) * ('Master Data Sheet'!$F:$F=$E52) * ('Master Data Sheet'!$A:$A=$F52), 0), MATCH($F$1, 'Master Data Sheet'!$1:$1, 0)), "")</f>
        <v>0.69653666491611166</v>
      </c>
      <c r="O52" s="11">
        <f t="shared" si="8"/>
        <v>0.22803283672848895</v>
      </c>
      <c r="P52" s="11">
        <f t="shared" si="4"/>
        <v>0.28955948225641931</v>
      </c>
      <c r="Q52" s="11"/>
      <c r="R52" s="46">
        <f>(1-(O52/O49))*100</f>
        <v>-189.47368421052627</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3.4826833245805586E-2</v>
      </c>
      <c r="AE52" s="1">
        <f t="shared" si="56"/>
        <v>0.23217888830537051</v>
      </c>
      <c r="AF52" s="1">
        <f t="shared" ref="AF52:AL52" si="57">H52</f>
        <v>1.1608944415268527E-2</v>
      </c>
      <c r="AG52" s="1">
        <f t="shared" si="57"/>
        <v>0</v>
      </c>
      <c r="AH52" s="1">
        <f t="shared" si="57"/>
        <v>2.3217888830537055E-2</v>
      </c>
      <c r="AI52" s="1">
        <f t="shared" si="57"/>
        <v>1.7413416622902793E-2</v>
      </c>
      <c r="AJ52" s="1">
        <f t="shared" si="57"/>
        <v>0.31924597141988448</v>
      </c>
      <c r="AK52" s="1">
        <f t="shared" si="57"/>
        <v>0.52820697089471802</v>
      </c>
      <c r="AL52" s="1">
        <f t="shared" si="57"/>
        <v>0.69653666491611166</v>
      </c>
      <c r="AM52" s="1">
        <f t="shared" ref="AM52:AS52" si="58">H53</f>
        <v>2.3366435784027372E-2</v>
      </c>
      <c r="AN52" s="1">
        <f t="shared" si="58"/>
        <v>4.0891262622047904E-2</v>
      </c>
      <c r="AO52" s="1">
        <f t="shared" si="58"/>
        <v>5.2574480514061592E-2</v>
      </c>
      <c r="AP52" s="1">
        <f t="shared" si="58"/>
        <v>0.22198113994826002</v>
      </c>
      <c r="AQ52" s="1">
        <f t="shared" si="58"/>
        <v>0.39138779938245849</v>
      </c>
      <c r="AR52" s="1">
        <f t="shared" si="58"/>
        <v>0.62505215722273222</v>
      </c>
      <c r="AS52" s="1">
        <f t="shared" si="58"/>
        <v>0.80030042560293746</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2.3366435784027372E-2</v>
      </c>
      <c r="I53" s="11" cm="1">
        <f t="array" ref="I53">IFERROR(INDEX('Master Data Sheet'!$1:$1048576, MATCH(1, ('Master Data Sheet'!$H:$H=I$2) * (INDEX('Master Data Sheet'!$1:$1, , MATCH($F$1, 'Master Data Sheet'!$1:$1, 0)) = $F$1) * ('Master Data Sheet'!$G:$G=$B53) * ('Master Data Sheet'!$F:$F=$E53) * ('Master Data Sheet'!$A:$A=$F53), 0), MATCH($F$1, 'Master Data Sheet'!$1:$1, 0)), "")</f>
        <v>4.0891262622047904E-2</v>
      </c>
      <c r="J53" s="11" cm="1">
        <f t="array" ref="J53">IFERROR(INDEX('Master Data Sheet'!$1:$1048576, MATCH(1, ('Master Data Sheet'!$H:$H=J$2) * (INDEX('Master Data Sheet'!$1:$1, , MATCH($F$1, 'Master Data Sheet'!$1:$1, 0)) = $F$1) * ('Master Data Sheet'!$G:$G=$B53) * ('Master Data Sheet'!$F:$F=$E53) * ('Master Data Sheet'!$A:$A=$F53), 0), MATCH($F$1, 'Master Data Sheet'!$1:$1, 0)), "")</f>
        <v>5.2574480514061592E-2</v>
      </c>
      <c r="K53" s="11" cm="1">
        <f t="array" ref="K53">IFERROR(INDEX('Master Data Sheet'!$1:$1048576, MATCH(1, ('Master Data Sheet'!$H:$H=K$2) * (INDEX('Master Data Sheet'!$1:$1, , MATCH($F$1, 'Master Data Sheet'!$1:$1, 0)) = $F$1) * ('Master Data Sheet'!$G:$G=$B53) * ('Master Data Sheet'!$F:$F=$E53) * ('Master Data Sheet'!$A:$A=$F53), 0), MATCH($F$1, 'Master Data Sheet'!$1:$1, 0)), "")</f>
        <v>0.22198113994826002</v>
      </c>
      <c r="L53" s="11" cm="1">
        <f t="array" ref="L53">IFERROR(INDEX('Master Data Sheet'!$1:$1048576, MATCH(1, ('Master Data Sheet'!$H:$H=L$2) * (INDEX('Master Data Sheet'!$1:$1, , MATCH($F$1, 'Master Data Sheet'!$1:$1, 0)) = $F$1) * ('Master Data Sheet'!$G:$G=$B53) * ('Master Data Sheet'!$F:$F=$E53) * ('Master Data Sheet'!$A:$A=$F53), 0), MATCH($F$1, 'Master Data Sheet'!$1:$1, 0)), "")</f>
        <v>0.39138779938245849</v>
      </c>
      <c r="M53" s="11" cm="1">
        <f t="array" ref="M53">IFERROR(INDEX('Master Data Sheet'!$1:$1048576, MATCH(1, ('Master Data Sheet'!$H:$H=M$2) * (INDEX('Master Data Sheet'!$1:$1, , MATCH($F$1, 'Master Data Sheet'!$1:$1, 0)) = $F$1) * ('Master Data Sheet'!$G:$G=$B53) * ('Master Data Sheet'!$F:$F=$E53) * ('Master Data Sheet'!$A:$A=$F53), 0), MATCH($F$1, 'Master Data Sheet'!$1:$1, 0)), "")</f>
        <v>0.62505215722273222</v>
      </c>
      <c r="N53" s="11" cm="1">
        <f t="array" ref="N53">IFERROR(INDEX('Master Data Sheet'!$1:$1048576, MATCH(1, ('Master Data Sheet'!$H:$H=N$2) * (INDEX('Master Data Sheet'!$1:$1, , MATCH($F$1, 'Master Data Sheet'!$1:$1, 0)) = $F$1) * ('Master Data Sheet'!$G:$G=$B53) * ('Master Data Sheet'!$F:$F=$E53) * ('Master Data Sheet'!$A:$A=$F53), 0), MATCH($F$1, 'Master Data Sheet'!$1:$1, 0)), "")</f>
        <v>0.80030042560293746</v>
      </c>
      <c r="O53" s="11">
        <f t="shared" si="8"/>
        <v>0.30793624301093214</v>
      </c>
      <c r="P53" s="11">
        <f t="shared" si="4"/>
        <v>0.30952653624279919</v>
      </c>
      <c r="Q53" s="11"/>
      <c r="R53" s="46">
        <f>(1-(O53/O50))*100</f>
        <v>-1.9337016574585641</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2.9022361038171313E-2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0.12189391636031954</v>
      </c>
      <c r="M54" s="11" cm="1">
        <f t="array" ref="M54">IFERROR(INDEX('Master Data Sheet'!$1:$1048576, MATCH(1, ('Master Data Sheet'!$H:$H=M$2) * (INDEX('Master Data Sheet'!$1:$1, , MATCH($F$1, 'Master Data Sheet'!$1:$1, 0)) = $F$1) * ('Master Data Sheet'!$G:$G=$B54) * ('Master Data Sheet'!$F:$F=$E54) * ('Master Data Sheet'!$A:$A=$F54), 0), MATCH($F$1, 'Master Data Sheet'!$1:$1, 0)), "")</f>
        <v>0.33665938804278733</v>
      </c>
      <c r="N54" s="11" cm="1">
        <f t="array" ref="N54">IFERROR(INDEX('Master Data Sheet'!$1:$1048576, MATCH(1, ('Master Data Sheet'!$H:$H=N$2) * (INDEX('Master Data Sheet'!$1:$1, , MATCH($F$1, 'Master Data Sheet'!$1:$1, 0)) = $F$1) * ('Master Data Sheet'!$G:$G=$B54) * ('Master Data Sheet'!$F:$F=$E54) * ('Master Data Sheet'!$A:$A=$F54), 0), MATCH($F$1, 'Master Data Sheet'!$1:$1, 0)), "")</f>
        <v>0.44694435998783827</v>
      </c>
      <c r="O54" s="11">
        <f t="shared" si="8"/>
        <v>0.13681970203709337</v>
      </c>
      <c r="P54" s="11">
        <f t="shared" si="4"/>
        <v>0.1817969944156041</v>
      </c>
      <c r="Q54" s="11">
        <f>AVERAGE(N54:N56)</f>
        <v>0.67526226539373957</v>
      </c>
      <c r="R54" s="46">
        <f>(1-(O54/O48))*100</f>
        <v>-139.13043478260875</v>
      </c>
      <c r="S54" s="46">
        <f>AVERAGE(R54:R56)</f>
        <v>-132.68678542380451</v>
      </c>
      <c r="T54" s="46">
        <f>STDEV(R54:R56)</f>
        <v>63.412633741185111</v>
      </c>
      <c r="U54" s="47">
        <f>(1-(AVERAGE(H54:N56)/AVERAGE(H48:N50)))*100</f>
        <v>-98.527292499739588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3.4826833245805586E-2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0.32505044362751878</v>
      </c>
      <c r="M55" s="11" cm="1">
        <f t="array" ref="M55">IFERROR(INDEX('Master Data Sheet'!$1:$1048576, MATCH(1, ('Master Data Sheet'!$H:$H=M$2) * (INDEX('Master Data Sheet'!$1:$1, , MATCH($F$1, 'Master Data Sheet'!$1:$1, 0)) = $F$1) * ('Master Data Sheet'!$G:$G=$B55) * ('Master Data Sheet'!$F:$F=$E55) * ('Master Data Sheet'!$A:$A=$F55), 0), MATCH($F$1, 'Master Data Sheet'!$1:$1, 0)), "")</f>
        <v>0.53981591530998652</v>
      </c>
      <c r="N55" s="11" cm="1">
        <f t="array" ref="N55">IFERROR(INDEX('Master Data Sheet'!$1:$1048576, MATCH(1, ('Master Data Sheet'!$H:$H=N$2) * (INDEX('Master Data Sheet'!$1:$1, , MATCH($F$1, 'Master Data Sheet'!$1:$1, 0)) = $F$1) * ('Master Data Sheet'!$G:$G=$B55) * ('Master Data Sheet'!$F:$F=$E55) * ('Master Data Sheet'!$A:$A=$F55), 0), MATCH($F$1, 'Master Data Sheet'!$1:$1, 0)), "")</f>
        <v>0.66170983167030595</v>
      </c>
      <c r="O55" s="11">
        <f t="shared" si="8"/>
        <v>0.2305204676746179</v>
      </c>
      <c r="P55" s="11">
        <f t="shared" si="4"/>
        <v>0.27842745490811904</v>
      </c>
      <c r="Q55" s="11"/>
      <c r="R55" s="46">
        <f>(1-(O55/O49))*100</f>
        <v>-192.63157894736835</v>
      </c>
      <c r="X55" t="str">
        <f>IFERROR(INDEX('Date Key'!$G$57:$G$62, MATCH(B54,'Date Key'!$A$57:$A$62, 0)), "")</f>
        <v>Medium HLR, Upper Outlet Height, Yes Plants</v>
      </c>
      <c r="Y55" s="1">
        <f t="shared" ref="Y55:AE55" si="59">H54</f>
        <v>0</v>
      </c>
      <c r="Z55" s="1">
        <f t="shared" si="59"/>
        <v>2.9022361038171313E-2</v>
      </c>
      <c r="AA55" s="1">
        <f t="shared" si="59"/>
        <v>0</v>
      </c>
      <c r="AB55" s="1">
        <f t="shared" si="59"/>
        <v>2.3217888830537055E-2</v>
      </c>
      <c r="AC55" s="1">
        <f t="shared" si="59"/>
        <v>0.12189391636031954</v>
      </c>
      <c r="AD55" s="1">
        <f t="shared" si="59"/>
        <v>0.33665938804278733</v>
      </c>
      <c r="AE55" s="1">
        <f t="shared" si="59"/>
        <v>0.44694435998783827</v>
      </c>
      <c r="AF55" s="1">
        <f t="shared" ref="AF55:AL55" si="60">H55</f>
        <v>3.4826833245805586E-2</v>
      </c>
      <c r="AG55" s="1">
        <f t="shared" si="60"/>
        <v>1.7413416622902793E-2</v>
      </c>
      <c r="AH55" s="1">
        <f t="shared" si="60"/>
        <v>1.1608944415268527E-2</v>
      </c>
      <c r="AI55" s="1">
        <f t="shared" si="60"/>
        <v>2.3217888830537055E-2</v>
      </c>
      <c r="AJ55" s="1">
        <f t="shared" si="60"/>
        <v>0.32505044362751878</v>
      </c>
      <c r="AK55" s="1">
        <f t="shared" si="60"/>
        <v>0.53981591530998652</v>
      </c>
      <c r="AL55" s="1">
        <f t="shared" si="60"/>
        <v>0.66170983167030595</v>
      </c>
      <c r="AM55" s="1">
        <f t="shared" ref="AM55:AS55" si="61">H56</f>
        <v>0.19277309521822583</v>
      </c>
      <c r="AN55" s="1">
        <f t="shared" si="61"/>
        <v>7.5940916298088967E-2</v>
      </c>
      <c r="AO55" s="1">
        <f t="shared" si="61"/>
        <v>0.12851539681215055</v>
      </c>
      <c r="AP55" s="1">
        <f t="shared" si="61"/>
        <v>0.50821997830259535</v>
      </c>
      <c r="AQ55" s="1">
        <f t="shared" si="61"/>
        <v>0.73604272719686226</v>
      </c>
      <c r="AR55" s="1">
        <f t="shared" si="61"/>
        <v>0.95802386714512222</v>
      </c>
      <c r="AS55" s="1">
        <f t="shared" si="61"/>
        <v>0.91713260452307444</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0.19277309521822583</v>
      </c>
      <c r="I56" s="28" cm="1">
        <f t="array" ref="I56">IFERROR(INDEX('Master Data Sheet'!$1:$1048576, MATCH(1, ('Master Data Sheet'!$H:$H=I$2) * (INDEX('Master Data Sheet'!$1:$1, , MATCH($F$1, 'Master Data Sheet'!$1:$1, 0)) = $F$1) * ('Master Data Sheet'!$G:$G=$B56) * ('Master Data Sheet'!$F:$F=$E56) * ('Master Data Sheet'!$A:$A=$F56), 0), MATCH($F$1, 'Master Data Sheet'!$1:$1, 0)), "")</f>
        <v>7.5940916298088967E-2</v>
      </c>
      <c r="J56" s="28" cm="1">
        <f t="array" ref="J56">IFERROR(INDEX('Master Data Sheet'!$1:$1048576, MATCH(1, ('Master Data Sheet'!$H:$H=J$2) * (INDEX('Master Data Sheet'!$1:$1, , MATCH($F$1, 'Master Data Sheet'!$1:$1, 0)) = $F$1) * ('Master Data Sheet'!$G:$G=$B56) * ('Master Data Sheet'!$F:$F=$E56) * ('Master Data Sheet'!$A:$A=$F56), 0), MATCH($F$1, 'Master Data Sheet'!$1:$1, 0)), "")</f>
        <v>0.12851539681215055</v>
      </c>
      <c r="K56" s="28" cm="1">
        <f t="array" ref="K56">IFERROR(INDEX('Master Data Sheet'!$1:$1048576, MATCH(1, ('Master Data Sheet'!$H:$H=K$2) * (INDEX('Master Data Sheet'!$1:$1, , MATCH($F$1, 'Master Data Sheet'!$1:$1, 0)) = $F$1) * ('Master Data Sheet'!$G:$G=$B56) * ('Master Data Sheet'!$F:$F=$E56) * ('Master Data Sheet'!$A:$A=$F56), 0), MATCH($F$1, 'Master Data Sheet'!$1:$1, 0)), "")</f>
        <v>0.50821997830259535</v>
      </c>
      <c r="L56" s="28" cm="1">
        <f t="array" ref="L56">IFERROR(INDEX('Master Data Sheet'!$1:$1048576, MATCH(1, ('Master Data Sheet'!$H:$H=L$2) * (INDEX('Master Data Sheet'!$1:$1, , MATCH($F$1, 'Master Data Sheet'!$1:$1, 0)) = $F$1) * ('Master Data Sheet'!$G:$G=$B56) * ('Master Data Sheet'!$F:$F=$E56) * ('Master Data Sheet'!$A:$A=$F56), 0), MATCH($F$1, 'Master Data Sheet'!$1:$1, 0)), "")</f>
        <v>0.73604272719686226</v>
      </c>
      <c r="M56" s="28" cm="1">
        <f t="array" ref="M56">IFERROR(INDEX('Master Data Sheet'!$1:$1048576, MATCH(1, ('Master Data Sheet'!$H:$H=M$2) * (INDEX('Master Data Sheet'!$1:$1, , MATCH($F$1, 'Master Data Sheet'!$1:$1, 0)) = $F$1) * ('Master Data Sheet'!$G:$G=$B56) * ('Master Data Sheet'!$F:$F=$E56) * ('Master Data Sheet'!$A:$A=$F56), 0), MATCH($F$1, 'Master Data Sheet'!$1:$1, 0)), "")</f>
        <v>0.95802386714512222</v>
      </c>
      <c r="N56" s="28" cm="1">
        <f t="array" ref="N56">IFERROR(INDEX('Master Data Sheet'!$1:$1048576, MATCH(1, ('Master Data Sheet'!$H:$H=N$2) * (INDEX('Master Data Sheet'!$1:$1, , MATCH($F$1, 'Master Data Sheet'!$1:$1, 0)) = $F$1) * ('Master Data Sheet'!$G:$G=$B56) * ('Master Data Sheet'!$F:$F=$E56) * ('Master Data Sheet'!$A:$A=$F56), 0), MATCH($F$1, 'Master Data Sheet'!$1:$1, 0)), "")</f>
        <v>0.91713260452307444</v>
      </c>
      <c r="O56" s="28">
        <f t="shared" si="8"/>
        <v>0.50237836935658853</v>
      </c>
      <c r="P56" s="28">
        <f t="shared" si="4"/>
        <v>0.37677245589979036</v>
      </c>
      <c r="Q56" s="28"/>
      <c r="R56" s="48">
        <f>(1-(O56/O50))*100</f>
        <v>-66.298342541436469</v>
      </c>
      <c r="S56" s="27"/>
      <c r="T56" s="27"/>
      <c r="U56" s="27"/>
      <c r="V56" s="27"/>
    </row>
    <row r="58" spans="1:46" x14ac:dyDescent="0.35">
      <c r="X58" t="s">
        <v>456</v>
      </c>
      <c r="Y58" t="s">
        <v>465</v>
      </c>
    </row>
    <row r="59" spans="1:46" x14ac:dyDescent="0.35">
      <c r="X59" t="s">
        <v>344</v>
      </c>
      <c r="Y59" s="30" t="s">
        <v>457</v>
      </c>
      <c r="Z59" s="1">
        <f t="shared" ref="Z59:AT59" si="62">Y4</f>
        <v>4.5328399629972239E-2</v>
      </c>
      <c r="AA59" s="1">
        <f t="shared" si="62"/>
        <v>6.475485661424607E-2</v>
      </c>
      <c r="AB59" s="1">
        <f t="shared" si="62"/>
        <v>9.7132284921369091E-2</v>
      </c>
      <c r="AC59" s="1">
        <f t="shared" si="62"/>
        <v>6.475485661424607E-2</v>
      </c>
      <c r="AD59" s="1">
        <f t="shared" si="62"/>
        <v>5.8279370952821465E-2</v>
      </c>
      <c r="AE59" s="1">
        <f t="shared" si="62"/>
        <v>7.7705827937095281E-2</v>
      </c>
      <c r="AF59" s="1">
        <f t="shared" si="62"/>
        <v>9.0656799259944479E-2</v>
      </c>
      <c r="AG59" s="1">
        <f t="shared" si="62"/>
        <v>7.7705827937095281E-2</v>
      </c>
      <c r="AH59" s="1">
        <f t="shared" si="62"/>
        <v>5.1803885291396852E-2</v>
      </c>
      <c r="AI59" s="1">
        <f t="shared" si="62"/>
        <v>7.1230342275670669E-2</v>
      </c>
      <c r="AJ59" s="1">
        <f t="shared" si="62"/>
        <v>6.475485661424607E-2</v>
      </c>
      <c r="AK59" s="1">
        <f t="shared" si="62"/>
        <v>5.1803885291396852E-2</v>
      </c>
      <c r="AL59" s="1">
        <f t="shared" si="62"/>
        <v>5.1803885291396852E-2</v>
      </c>
      <c r="AM59" s="1">
        <f t="shared" si="62"/>
        <v>4.5328399629972239E-2</v>
      </c>
      <c r="AN59" s="1">
        <f t="shared" si="62"/>
        <v>5.1803885291396852E-2</v>
      </c>
      <c r="AO59" s="1">
        <f t="shared" si="62"/>
        <v>6.4754856614246065E-3</v>
      </c>
      <c r="AP59" s="1">
        <f t="shared" si="62"/>
        <v>0</v>
      </c>
      <c r="AQ59" s="1">
        <f t="shared" si="62"/>
        <v>2.5901942645698426E-2</v>
      </c>
      <c r="AR59" s="1">
        <f t="shared" si="62"/>
        <v>1.942645698427382E-2</v>
      </c>
      <c r="AS59" s="1">
        <f t="shared" si="62"/>
        <v>0</v>
      </c>
      <c r="AT59" s="1">
        <f t="shared" si="62"/>
        <v>1.942645698427382E-2</v>
      </c>
    </row>
    <row r="60" spans="1:46" x14ac:dyDescent="0.35">
      <c r="X60" t="s">
        <v>345</v>
      </c>
      <c r="Y60" s="30" t="s">
        <v>457</v>
      </c>
      <c r="Z60" s="1">
        <f t="shared" ref="Z60:AT60" si="63">Y7</f>
        <v>5.8279370952821465E-2</v>
      </c>
      <c r="AA60" s="1">
        <f t="shared" si="63"/>
        <v>5.8279370952821465E-2</v>
      </c>
      <c r="AB60" s="1">
        <f t="shared" si="63"/>
        <v>2.5901942645698426E-2</v>
      </c>
      <c r="AC60" s="1">
        <f t="shared" si="63"/>
        <v>0.47918593894542089</v>
      </c>
      <c r="AD60" s="1">
        <f t="shared" si="63"/>
        <v>5.1803885291396852E-2</v>
      </c>
      <c r="AE60" s="1">
        <f t="shared" si="63"/>
        <v>3.2377428307123035E-2</v>
      </c>
      <c r="AF60" s="1">
        <f t="shared" si="63"/>
        <v>9.0656799259944479E-2</v>
      </c>
      <c r="AG60" s="1">
        <f t="shared" si="63"/>
        <v>8.4181313598519894E-2</v>
      </c>
      <c r="AH60" s="1">
        <f t="shared" si="63"/>
        <v>0.16188714153561518</v>
      </c>
      <c r="AI60" s="1">
        <f t="shared" si="63"/>
        <v>0.11655874190564293</v>
      </c>
      <c r="AJ60" s="1">
        <f t="shared" si="63"/>
        <v>4.5328399629972239E-2</v>
      </c>
      <c r="AK60" s="1">
        <f t="shared" si="63"/>
        <v>4.5328399629972239E-2</v>
      </c>
      <c r="AL60" s="1">
        <f t="shared" si="63"/>
        <v>0</v>
      </c>
      <c r="AM60" s="1">
        <f t="shared" si="63"/>
        <v>0</v>
      </c>
      <c r="AN60" s="1">
        <f t="shared" si="63"/>
        <v>0</v>
      </c>
      <c r="AO60" s="1">
        <f t="shared" si="63"/>
        <v>0</v>
      </c>
      <c r="AP60" s="1">
        <f t="shared" si="63"/>
        <v>0</v>
      </c>
      <c r="AQ60" s="1">
        <f t="shared" si="63"/>
        <v>0</v>
      </c>
      <c r="AR60" s="1">
        <f t="shared" si="63"/>
        <v>0</v>
      </c>
      <c r="AS60" s="1">
        <f t="shared" si="63"/>
        <v>2.5901942645698426E-2</v>
      </c>
      <c r="AT60" s="1">
        <f t="shared" si="63"/>
        <v>0</v>
      </c>
    </row>
    <row r="61" spans="1:46" x14ac:dyDescent="0.35">
      <c r="X61" t="s">
        <v>346</v>
      </c>
      <c r="Y61" s="30" t="s">
        <v>457</v>
      </c>
      <c r="Z61" s="1">
        <f t="shared" ref="Z61:AT61" si="64">Y10</f>
        <v>1.942645698427382E-2</v>
      </c>
      <c r="AA61" s="1">
        <f t="shared" si="64"/>
        <v>4.5328399629972239E-2</v>
      </c>
      <c r="AB61" s="1">
        <f t="shared" si="64"/>
        <v>4.5328399629972239E-2</v>
      </c>
      <c r="AC61" s="1">
        <f t="shared" si="64"/>
        <v>0.12950971322849214</v>
      </c>
      <c r="AD61" s="1">
        <f t="shared" si="64"/>
        <v>0.20721554116558741</v>
      </c>
      <c r="AE61" s="1">
        <f t="shared" si="64"/>
        <v>0.28492136910268268</v>
      </c>
      <c r="AF61" s="1">
        <f t="shared" si="64"/>
        <v>0.27844588344125809</v>
      </c>
      <c r="AG61" s="1">
        <f t="shared" si="64"/>
        <v>0.1036077705827937</v>
      </c>
      <c r="AH61" s="1">
        <f t="shared" si="64"/>
        <v>0.31082331174838113</v>
      </c>
      <c r="AI61" s="1">
        <f t="shared" si="64"/>
        <v>0.40795559666975023</v>
      </c>
      <c r="AJ61" s="1">
        <f t="shared" si="64"/>
        <v>0.45328399629972255</v>
      </c>
      <c r="AK61" s="1">
        <f t="shared" si="64"/>
        <v>0.4273820536540241</v>
      </c>
      <c r="AL61" s="1">
        <f t="shared" si="64"/>
        <v>0.40148011100832565</v>
      </c>
      <c r="AM61" s="1">
        <f t="shared" si="64"/>
        <v>0.33672525439407958</v>
      </c>
      <c r="AN61" s="1">
        <f t="shared" si="64"/>
        <v>2.5901942645698426E-2</v>
      </c>
      <c r="AO61" s="1">
        <f t="shared" si="64"/>
        <v>1.2950971322849213E-2</v>
      </c>
      <c r="AP61" s="1">
        <f t="shared" si="64"/>
        <v>0</v>
      </c>
      <c r="AQ61" s="1">
        <f t="shared" si="64"/>
        <v>3.2377428307123035E-2</v>
      </c>
      <c r="AR61" s="1">
        <f t="shared" si="64"/>
        <v>5.1803885291396852E-2</v>
      </c>
      <c r="AS61" s="1">
        <f t="shared" si="64"/>
        <v>3.8852913968547641E-2</v>
      </c>
      <c r="AT61" s="1">
        <f t="shared" si="64"/>
        <v>5.1803885291396852E-2</v>
      </c>
    </row>
    <row r="62" spans="1:46" x14ac:dyDescent="0.35">
      <c r="X62" t="s">
        <v>344</v>
      </c>
      <c r="Y62" s="30" t="s">
        <v>458</v>
      </c>
      <c r="Z62" s="1">
        <f t="shared" ref="Z62:AT62" si="65">Y13</f>
        <v>5.0139674808394805E-2</v>
      </c>
      <c r="AA62" s="1">
        <f t="shared" si="65"/>
        <v>4.0111739846715851E-2</v>
      </c>
      <c r="AB62" s="1">
        <f t="shared" si="65"/>
        <v>0</v>
      </c>
      <c r="AC62" s="1">
        <f t="shared" si="65"/>
        <v>3.509777236587637E-2</v>
      </c>
      <c r="AD62" s="1">
        <f t="shared" si="65"/>
        <v>2.5069837404197402E-2</v>
      </c>
      <c r="AE62" s="1">
        <f t="shared" si="65"/>
        <v>8.0223479693431701E-2</v>
      </c>
      <c r="AF62" s="1">
        <f t="shared" si="65"/>
        <v>3.008380488503689E-2</v>
      </c>
      <c r="AG62" s="1">
        <f t="shared" si="65"/>
        <v>3.008380488503689E-2</v>
      </c>
      <c r="AH62" s="1">
        <f t="shared" si="65"/>
        <v>2.5069837404197402E-2</v>
      </c>
      <c r="AI62" s="1">
        <f t="shared" si="65"/>
        <v>0</v>
      </c>
      <c r="AJ62" s="1">
        <f t="shared" si="65"/>
        <v>2.5069837404197402E-2</v>
      </c>
      <c r="AK62" s="1">
        <f t="shared" si="65"/>
        <v>2.0055869923357925E-2</v>
      </c>
      <c r="AL62" s="1">
        <f t="shared" si="65"/>
        <v>0</v>
      </c>
      <c r="AM62" s="1">
        <f t="shared" si="65"/>
        <v>1.5041902442518445E-2</v>
      </c>
      <c r="AN62" s="1">
        <f t="shared" si="65"/>
        <v>4.938039363228066E-2</v>
      </c>
      <c r="AO62" s="1">
        <f t="shared" si="65"/>
        <v>5.9256472358736809E-2</v>
      </c>
      <c r="AP62" s="1">
        <f t="shared" si="65"/>
        <v>6.4194511721964873E-2</v>
      </c>
      <c r="AQ62" s="1">
        <f t="shared" si="65"/>
        <v>6.9132551085192936E-2</v>
      </c>
      <c r="AR62" s="1">
        <f t="shared" si="65"/>
        <v>8.8884708538105178E-2</v>
      </c>
      <c r="AS62" s="1">
        <f t="shared" si="65"/>
        <v>9.3822747901333256E-2</v>
      </c>
      <c r="AT62" s="1">
        <f t="shared" si="65"/>
        <v>6.9132551085192936E-2</v>
      </c>
    </row>
    <row r="63" spans="1:46" x14ac:dyDescent="0.35">
      <c r="X63" t="s">
        <v>345</v>
      </c>
      <c r="Y63" s="30" t="s">
        <v>458</v>
      </c>
      <c r="Z63" s="1">
        <f t="shared" ref="Z63:AT63" si="66">Y16</f>
        <v>2.5069837404197402E-2</v>
      </c>
      <c r="AA63" s="1">
        <f t="shared" si="66"/>
        <v>8.0223479693431701E-2</v>
      </c>
      <c r="AB63" s="1">
        <f t="shared" si="66"/>
        <v>8.0223479693431701E-2</v>
      </c>
      <c r="AC63" s="1">
        <f t="shared" si="66"/>
        <v>3.008380488503689E-2</v>
      </c>
      <c r="AD63" s="1">
        <f t="shared" si="66"/>
        <v>3.008380488503689E-2</v>
      </c>
      <c r="AE63" s="1">
        <f t="shared" si="66"/>
        <v>3.008380488503689E-2</v>
      </c>
      <c r="AF63" s="1">
        <f t="shared" si="66"/>
        <v>3.509777236587637E-2</v>
      </c>
      <c r="AG63" s="1">
        <f t="shared" si="66"/>
        <v>1.5041902442518445E-2</v>
      </c>
      <c r="AH63" s="1">
        <f t="shared" si="66"/>
        <v>0</v>
      </c>
      <c r="AI63" s="1">
        <f t="shared" si="66"/>
        <v>0</v>
      </c>
      <c r="AJ63" s="1">
        <f t="shared" si="66"/>
        <v>1.5041902442518445E-2</v>
      </c>
      <c r="AK63" s="1">
        <f t="shared" si="66"/>
        <v>0</v>
      </c>
      <c r="AL63" s="1">
        <f t="shared" si="66"/>
        <v>0</v>
      </c>
      <c r="AM63" s="1">
        <f t="shared" si="66"/>
        <v>0</v>
      </c>
      <c r="AN63" s="1">
        <f t="shared" si="66"/>
        <v>1.4814118089684202E-2</v>
      </c>
      <c r="AO63" s="1">
        <f t="shared" si="66"/>
        <v>2.9628236179368404E-2</v>
      </c>
      <c r="AP63" s="1">
        <f t="shared" si="66"/>
        <v>3.4566275542596468E-2</v>
      </c>
      <c r="AQ63" s="1">
        <f t="shared" si="66"/>
        <v>2.9628236179368404E-2</v>
      </c>
      <c r="AR63" s="1">
        <f t="shared" si="66"/>
        <v>3.9504314905824532E-2</v>
      </c>
      <c r="AS63" s="1">
        <f t="shared" si="66"/>
        <v>0</v>
      </c>
      <c r="AT63" s="1">
        <f t="shared" si="66"/>
        <v>4.4442354269052589E-2</v>
      </c>
    </row>
    <row r="64" spans="1:46" x14ac:dyDescent="0.35">
      <c r="X64" t="s">
        <v>346</v>
      </c>
      <c r="Y64" s="30" t="s">
        <v>458</v>
      </c>
      <c r="Z64" s="1">
        <f t="shared" ref="Z64:AT64" si="67">Y19</f>
        <v>8.0223479693431701E-2</v>
      </c>
      <c r="AA64" s="1">
        <f t="shared" si="67"/>
        <v>3.008380488503689E-2</v>
      </c>
      <c r="AB64" s="1">
        <f t="shared" si="67"/>
        <v>0.30083804885036886</v>
      </c>
      <c r="AC64" s="1">
        <f t="shared" si="67"/>
        <v>0.28078217892701096</v>
      </c>
      <c r="AD64" s="1">
        <f t="shared" si="67"/>
        <v>0.23064250411861614</v>
      </c>
      <c r="AE64" s="1">
        <f t="shared" si="67"/>
        <v>0.17548886182938184</v>
      </c>
      <c r="AF64" s="1">
        <f t="shared" si="67"/>
        <v>0.13036315450182651</v>
      </c>
      <c r="AG64" s="1">
        <f t="shared" si="67"/>
        <v>1.5041902442518445E-2</v>
      </c>
      <c r="AH64" s="1">
        <f t="shared" si="67"/>
        <v>0</v>
      </c>
      <c r="AI64" s="1">
        <f t="shared" si="67"/>
        <v>0.21058663419525822</v>
      </c>
      <c r="AJ64" s="1">
        <f t="shared" si="67"/>
        <v>0.35097772365876367</v>
      </c>
      <c r="AK64" s="1">
        <f t="shared" si="67"/>
        <v>0.1805028293102213</v>
      </c>
      <c r="AL64" s="1">
        <f t="shared" si="67"/>
        <v>0.19554473175273973</v>
      </c>
      <c r="AM64" s="1">
        <f t="shared" si="67"/>
        <v>0.16546092686770289</v>
      </c>
      <c r="AN64" s="1">
        <f t="shared" si="67"/>
        <v>0</v>
      </c>
      <c r="AO64" s="1">
        <f t="shared" si="67"/>
        <v>1.4814118089684202E-2</v>
      </c>
      <c r="AP64" s="1">
        <f t="shared" si="67"/>
        <v>0.24690196816140336</v>
      </c>
      <c r="AQ64" s="1">
        <f t="shared" si="67"/>
        <v>0.4345474639640699</v>
      </c>
      <c r="AR64" s="1">
        <f t="shared" si="67"/>
        <v>0.57775060549768387</v>
      </c>
      <c r="AS64" s="1">
        <f t="shared" si="67"/>
        <v>0.3654149128788769</v>
      </c>
      <c r="AT64" s="1">
        <f t="shared" si="67"/>
        <v>0.37529099160533302</v>
      </c>
    </row>
    <row r="65" spans="24:46" x14ac:dyDescent="0.35">
      <c r="X65" t="s">
        <v>344</v>
      </c>
      <c r="Y65" s="30" t="s">
        <v>459</v>
      </c>
      <c r="Z65" s="1">
        <f t="shared" ref="Z65:AT65" si="68">Y22</f>
        <v>3.4566275542596468E-2</v>
      </c>
      <c r="AA65" s="1">
        <f t="shared" si="68"/>
        <v>4.4442354269052589E-2</v>
      </c>
      <c r="AB65" s="1">
        <f t="shared" si="68"/>
        <v>3.9504314905824532E-2</v>
      </c>
      <c r="AC65" s="1">
        <f t="shared" si="68"/>
        <v>3.4566275542596468E-2</v>
      </c>
      <c r="AD65" s="1">
        <f t="shared" si="68"/>
        <v>3.4566275542596468E-2</v>
      </c>
      <c r="AE65" s="1">
        <f t="shared" si="68"/>
        <v>3.4566275542596468E-2</v>
      </c>
      <c r="AF65" s="1">
        <f t="shared" si="68"/>
        <v>2.9628236179368404E-2</v>
      </c>
      <c r="AG65" s="1">
        <f t="shared" si="68"/>
        <v>2.469019681614033E-2</v>
      </c>
      <c r="AH65" s="1">
        <f t="shared" si="68"/>
        <v>2.469019681614033E-2</v>
      </c>
      <c r="AI65" s="1">
        <f t="shared" si="68"/>
        <v>2.469019681614033E-2</v>
      </c>
      <c r="AJ65" s="1">
        <f t="shared" si="68"/>
        <v>2.469019681614033E-2</v>
      </c>
      <c r="AK65" s="1">
        <f t="shared" si="68"/>
        <v>2.9628236179368404E-2</v>
      </c>
      <c r="AL65" s="1">
        <f t="shared" si="68"/>
        <v>2.469019681614033E-2</v>
      </c>
      <c r="AM65" s="1">
        <f t="shared" si="68"/>
        <v>2.469019681614033E-2</v>
      </c>
      <c r="AN65" s="1">
        <f t="shared" si="68"/>
        <v>5.4318432995508738E-2</v>
      </c>
      <c r="AO65" s="1">
        <f t="shared" si="68"/>
        <v>5.4318432995508738E-2</v>
      </c>
      <c r="AP65" s="1">
        <f t="shared" si="68"/>
        <v>5.4318432995508738E-2</v>
      </c>
      <c r="AQ65" s="1">
        <f t="shared" si="68"/>
        <v>5.4318432995508738E-2</v>
      </c>
      <c r="AR65" s="1">
        <f t="shared" si="68"/>
        <v>5.4318432995508738E-2</v>
      </c>
      <c r="AS65" s="1">
        <f t="shared" si="68"/>
        <v>5.4318432995508738E-2</v>
      </c>
      <c r="AT65" s="1">
        <f t="shared" si="68"/>
        <v>5.4318432995508738E-2</v>
      </c>
    </row>
    <row r="66" spans="24:46" x14ac:dyDescent="0.35">
      <c r="X66" t="s">
        <v>345</v>
      </c>
      <c r="Y66" s="30" t="s">
        <v>459</v>
      </c>
      <c r="Z66" s="1">
        <f t="shared" ref="Z66:AT66" si="69">Y25</f>
        <v>1.9752157452912266E-2</v>
      </c>
      <c r="AA66" s="1">
        <f t="shared" si="69"/>
        <v>1.4814118089684202E-2</v>
      </c>
      <c r="AB66" s="1">
        <f t="shared" si="69"/>
        <v>2.469019681614033E-2</v>
      </c>
      <c r="AC66" s="1">
        <f t="shared" si="69"/>
        <v>3.9504314905824532E-2</v>
      </c>
      <c r="AD66" s="1">
        <f t="shared" si="69"/>
        <v>1.9752157452912266E-2</v>
      </c>
      <c r="AE66" s="1">
        <f t="shared" si="69"/>
        <v>0.10863686599101748</v>
      </c>
      <c r="AF66" s="1">
        <f t="shared" si="69"/>
        <v>0.11357490535424555</v>
      </c>
      <c r="AG66" s="1">
        <f t="shared" si="69"/>
        <v>2.9628236179368404E-2</v>
      </c>
      <c r="AH66" s="1">
        <f t="shared" si="69"/>
        <v>2.9628236179368404E-2</v>
      </c>
      <c r="AI66" s="1">
        <f t="shared" si="69"/>
        <v>5.4318432995508738E-2</v>
      </c>
      <c r="AJ66" s="1">
        <f t="shared" si="69"/>
        <v>7.4070590448421E-2</v>
      </c>
      <c r="AK66" s="1">
        <f t="shared" si="69"/>
        <v>6.9132551085192936E-2</v>
      </c>
      <c r="AL66" s="1">
        <f t="shared" si="69"/>
        <v>7.4070590448421E-2</v>
      </c>
      <c r="AM66" s="1">
        <f t="shared" si="69"/>
        <v>7.9008629811649064E-2</v>
      </c>
      <c r="AN66" s="1">
        <f t="shared" si="69"/>
        <v>1.9752157452912266E-2</v>
      </c>
      <c r="AO66" s="1">
        <f t="shared" si="69"/>
        <v>7.4070590448421E-2</v>
      </c>
      <c r="AP66" s="1">
        <f t="shared" si="69"/>
        <v>0.148141180896842</v>
      </c>
      <c r="AQ66" s="1">
        <f t="shared" si="69"/>
        <v>0.18764549580266651</v>
      </c>
      <c r="AR66" s="1">
        <f t="shared" si="69"/>
        <v>0.19258353516589458</v>
      </c>
      <c r="AS66" s="1">
        <f t="shared" si="69"/>
        <v>0.19258353516589458</v>
      </c>
      <c r="AT66" s="1">
        <f t="shared" si="69"/>
        <v>0.33084863733628045</v>
      </c>
    </row>
    <row r="67" spans="24:46" x14ac:dyDescent="0.35">
      <c r="X67" t="s">
        <v>346</v>
      </c>
      <c r="Y67" s="30" t="s">
        <v>459</v>
      </c>
      <c r="Z67" s="1">
        <f t="shared" ref="Z67:AT67" si="70">Y28</f>
        <v>0</v>
      </c>
      <c r="AA67" s="1">
        <f t="shared" si="70"/>
        <v>3.4566275542596468E-2</v>
      </c>
      <c r="AB67" s="1">
        <f t="shared" si="70"/>
        <v>6.4194511721964873E-2</v>
      </c>
      <c r="AC67" s="1">
        <f t="shared" si="70"/>
        <v>3.9504314905824532E-2</v>
      </c>
      <c r="AD67" s="1">
        <f t="shared" si="70"/>
        <v>5.9256472358736809E-2</v>
      </c>
      <c r="AE67" s="1">
        <f t="shared" si="70"/>
        <v>2.469019681614033E-2</v>
      </c>
      <c r="AF67" s="1">
        <f t="shared" si="70"/>
        <v>4.938039363228066E-2</v>
      </c>
      <c r="AG67" s="1">
        <f t="shared" si="70"/>
        <v>2.469019681614033E-2</v>
      </c>
      <c r="AH67" s="1">
        <f t="shared" si="70"/>
        <v>3.9504314905824532E-2</v>
      </c>
      <c r="AI67" s="1">
        <f t="shared" si="70"/>
        <v>5.4318432995508738E-2</v>
      </c>
      <c r="AJ67" s="1">
        <f t="shared" si="70"/>
        <v>4.4442354269052589E-2</v>
      </c>
      <c r="AK67" s="1">
        <f t="shared" si="70"/>
        <v>4.4442354269052589E-2</v>
      </c>
      <c r="AL67" s="1">
        <f t="shared" si="70"/>
        <v>2.9628236179368404E-2</v>
      </c>
      <c r="AM67" s="1">
        <f t="shared" si="70"/>
        <v>3.9504314905824532E-2</v>
      </c>
      <c r="AN67" s="1">
        <f t="shared" si="70"/>
        <v>1.9752157452912266E-2</v>
      </c>
      <c r="AO67" s="1">
        <f t="shared" si="70"/>
        <v>7.9008629811649064E-2</v>
      </c>
      <c r="AP67" s="1">
        <f t="shared" si="70"/>
        <v>0.1036988266277894</v>
      </c>
      <c r="AQ67" s="1">
        <f t="shared" si="70"/>
        <v>0.11851294471747362</v>
      </c>
      <c r="AR67" s="1">
        <f t="shared" si="70"/>
        <v>0.11851294471747362</v>
      </c>
      <c r="AS67" s="1">
        <f t="shared" si="70"/>
        <v>0.11357490535424555</v>
      </c>
      <c r="AT67" s="1">
        <f t="shared" si="70"/>
        <v>0.31109647988336819</v>
      </c>
    </row>
    <row r="68" spans="24:46" x14ac:dyDescent="0.35">
      <c r="X68" t="s">
        <v>344</v>
      </c>
      <c r="Y68" s="30" t="s">
        <v>460</v>
      </c>
      <c r="Z68" s="1">
        <f t="shared" ref="Z68:AT68" si="71">Y31</f>
        <v>3.4566275542596468E-2</v>
      </c>
      <c r="AA68" s="1">
        <f t="shared" si="71"/>
        <v>4.4442354269052589E-2</v>
      </c>
      <c r="AB68" s="1">
        <f t="shared" si="71"/>
        <v>2.9628236179368404E-2</v>
      </c>
      <c r="AC68" s="1">
        <f t="shared" si="71"/>
        <v>3.9504314905824532E-2</v>
      </c>
      <c r="AD68" s="1">
        <f t="shared" si="71"/>
        <v>3.9504314905824532E-2</v>
      </c>
      <c r="AE68" s="1">
        <f t="shared" si="71"/>
        <v>4.938039363228066E-2</v>
      </c>
      <c r="AF68" s="1">
        <f t="shared" si="71"/>
        <v>4.938039363228066E-2</v>
      </c>
      <c r="AG68" s="1">
        <f t="shared" si="71"/>
        <v>9.0350646556875483E-2</v>
      </c>
      <c r="AH68" s="1">
        <f t="shared" si="71"/>
        <v>0.10038960728541721</v>
      </c>
      <c r="AI68" s="1">
        <f t="shared" si="71"/>
        <v>0.10038960728541721</v>
      </c>
      <c r="AJ68" s="1">
        <f t="shared" si="71"/>
        <v>0.11042856801395894</v>
      </c>
      <c r="AK68" s="1">
        <f t="shared" si="71"/>
        <v>0.11042856801395894</v>
      </c>
      <c r="AL68" s="1">
        <f t="shared" si="71"/>
        <v>0.11042856801395894</v>
      </c>
      <c r="AM68" s="1">
        <f t="shared" si="71"/>
        <v>0.10540908764968807</v>
      </c>
      <c r="AN68" s="1">
        <f t="shared" si="71"/>
        <v>5.0305425799496949E-2</v>
      </c>
      <c r="AO68" s="1">
        <f t="shared" si="71"/>
        <v>6.5397053539346037E-2</v>
      </c>
      <c r="AP68" s="1">
        <f t="shared" si="71"/>
        <v>6.5397053539346037E-2</v>
      </c>
      <c r="AQ68" s="1">
        <f t="shared" si="71"/>
        <v>7.0427596119295735E-2</v>
      </c>
      <c r="AR68" s="1">
        <f t="shared" si="71"/>
        <v>6.5397053539346037E-2</v>
      </c>
      <c r="AS68" s="1">
        <f t="shared" si="71"/>
        <v>6.5397053539346037E-2</v>
      </c>
      <c r="AT68" s="1">
        <f t="shared" si="71"/>
        <v>6.5397053539346037E-2</v>
      </c>
    </row>
    <row r="69" spans="24:46" x14ac:dyDescent="0.35">
      <c r="X69" t="s">
        <v>345</v>
      </c>
      <c r="Y69" s="30" t="s">
        <v>460</v>
      </c>
      <c r="Z69" s="1">
        <f t="shared" ref="Z69:AT69" si="72">Y34</f>
        <v>1.4814118089684202E-2</v>
      </c>
      <c r="AA69" s="1">
        <f t="shared" si="72"/>
        <v>2.469019681614033E-2</v>
      </c>
      <c r="AB69" s="1">
        <f t="shared" si="72"/>
        <v>0.13826510217038587</v>
      </c>
      <c r="AC69" s="1">
        <f t="shared" si="72"/>
        <v>0.2073976532555788</v>
      </c>
      <c r="AD69" s="1">
        <f t="shared" si="72"/>
        <v>0.16789333834975431</v>
      </c>
      <c r="AE69" s="1">
        <f t="shared" si="72"/>
        <v>0.17776941707621036</v>
      </c>
      <c r="AF69" s="1">
        <f t="shared" si="72"/>
        <v>0.18270745643943845</v>
      </c>
      <c r="AG69" s="1">
        <f t="shared" si="72"/>
        <v>0.10540908764968807</v>
      </c>
      <c r="AH69" s="1">
        <f t="shared" si="72"/>
        <v>0.10038960728541721</v>
      </c>
      <c r="AI69" s="1">
        <f t="shared" si="72"/>
        <v>9.5370126921146339E-2</v>
      </c>
      <c r="AJ69" s="1">
        <f t="shared" si="72"/>
        <v>9.0350646556875483E-2</v>
      </c>
      <c r="AK69" s="1">
        <f t="shared" si="72"/>
        <v>0.10540908764968807</v>
      </c>
      <c r="AL69" s="1">
        <f t="shared" si="72"/>
        <v>0.20077921457083442</v>
      </c>
      <c r="AM69" s="1">
        <f t="shared" si="72"/>
        <v>0.21081817529937613</v>
      </c>
      <c r="AN69" s="1">
        <f t="shared" si="72"/>
        <v>6.0366510959396345E-2</v>
      </c>
      <c r="AO69" s="1">
        <f t="shared" si="72"/>
        <v>6.5397053539346037E-2</v>
      </c>
      <c r="AP69" s="1">
        <f t="shared" si="72"/>
        <v>0.14588573481854117</v>
      </c>
      <c r="AQ69" s="1">
        <f t="shared" si="72"/>
        <v>0.12073302191879269</v>
      </c>
      <c r="AR69" s="1">
        <f t="shared" si="72"/>
        <v>0.11570247933884299</v>
      </c>
      <c r="AS69" s="1">
        <f t="shared" si="72"/>
        <v>0.16600790513833993</v>
      </c>
      <c r="AT69" s="1">
        <f t="shared" si="72"/>
        <v>9.0549766439094487E-2</v>
      </c>
    </row>
    <row r="70" spans="24:46" x14ac:dyDescent="0.35">
      <c r="X70" t="s">
        <v>346</v>
      </c>
      <c r="Y70" s="30" t="s">
        <v>460</v>
      </c>
      <c r="Z70" s="1">
        <f t="shared" ref="Z70:AT70" si="73">Y37</f>
        <v>1.9752157452912266E-2</v>
      </c>
      <c r="AA70" s="1">
        <f t="shared" si="73"/>
        <v>0.11357490535424555</v>
      </c>
      <c r="AB70" s="1">
        <f t="shared" si="73"/>
        <v>0.27159216497754368</v>
      </c>
      <c r="AC70" s="1">
        <f t="shared" si="73"/>
        <v>0.26171608625108755</v>
      </c>
      <c r="AD70" s="1">
        <f t="shared" si="73"/>
        <v>0.21233569261880686</v>
      </c>
      <c r="AE70" s="1">
        <f t="shared" si="73"/>
        <v>0.19752157452912264</v>
      </c>
      <c r="AF70" s="1">
        <f t="shared" si="73"/>
        <v>0.19258353516589458</v>
      </c>
      <c r="AG70" s="1">
        <f t="shared" si="73"/>
        <v>0.11042856801395894</v>
      </c>
      <c r="AH70" s="1">
        <f t="shared" si="73"/>
        <v>0.11042856801395894</v>
      </c>
      <c r="AI70" s="1">
        <f t="shared" si="73"/>
        <v>8.5331166192604641E-2</v>
      </c>
      <c r="AJ70" s="1">
        <f t="shared" si="73"/>
        <v>9.0350646556875483E-2</v>
      </c>
      <c r="AK70" s="1">
        <f t="shared" si="73"/>
        <v>0.10540908764968807</v>
      </c>
      <c r="AL70" s="1">
        <f t="shared" si="73"/>
        <v>8.031168582833377E-2</v>
      </c>
      <c r="AM70" s="1">
        <f t="shared" si="73"/>
        <v>9.5370126921146339E-2</v>
      </c>
      <c r="AN70" s="1">
        <f t="shared" si="73"/>
        <v>3.5213798059647868E-2</v>
      </c>
      <c r="AO70" s="1">
        <f t="shared" si="73"/>
        <v>3.5213798059647868E-2</v>
      </c>
      <c r="AP70" s="1">
        <f t="shared" si="73"/>
        <v>5.0305425799496949E-2</v>
      </c>
      <c r="AQ70" s="1">
        <f t="shared" si="73"/>
        <v>2.5152712899748474E-2</v>
      </c>
      <c r="AR70" s="1">
        <f t="shared" si="73"/>
        <v>3.5213798059647868E-2</v>
      </c>
      <c r="AS70" s="1">
        <f t="shared" si="73"/>
        <v>3.5213798059647868E-2</v>
      </c>
      <c r="AT70" s="1">
        <f t="shared" si="73"/>
        <v>2.0122170319798779E-2</v>
      </c>
    </row>
    <row r="71" spans="24:46" x14ac:dyDescent="0.35">
      <c r="X71" t="s">
        <v>344</v>
      </c>
      <c r="Y71" s="30" t="s">
        <v>461</v>
      </c>
      <c r="Z71" s="1">
        <f t="shared" ref="Z71:AT71" si="74">Y40</f>
        <v>4.0631305453439848E-2</v>
      </c>
      <c r="AA71" s="1">
        <f t="shared" si="74"/>
        <v>4.0631305453439848E-2</v>
      </c>
      <c r="AB71" s="1">
        <f t="shared" si="74"/>
        <v>4.643577766107411E-2</v>
      </c>
      <c r="AC71" s="1">
        <f t="shared" si="74"/>
        <v>4.0631305453439848E-2</v>
      </c>
      <c r="AD71" s="1">
        <f t="shared" si="74"/>
        <v>4.0631305453439848E-2</v>
      </c>
      <c r="AE71" s="1">
        <f t="shared" si="74"/>
        <v>4.0631305453439848E-2</v>
      </c>
      <c r="AF71" s="1">
        <f t="shared" si="74"/>
        <v>4.0631305453439848E-2</v>
      </c>
      <c r="AG71" s="1">
        <f t="shared" si="74"/>
        <v>2.3217888830537055E-2</v>
      </c>
      <c r="AH71" s="1">
        <f t="shared" si="74"/>
        <v>2.3217888830537055E-2</v>
      </c>
      <c r="AI71" s="1">
        <f t="shared" si="74"/>
        <v>2.3217888830537055E-2</v>
      </c>
      <c r="AJ71" s="1">
        <f t="shared" si="74"/>
        <v>1.7413416622902793E-2</v>
      </c>
      <c r="AK71" s="1">
        <f t="shared" si="74"/>
        <v>2.3217888830537055E-2</v>
      </c>
      <c r="AL71" s="1">
        <f t="shared" si="74"/>
        <v>1.7413416622902793E-2</v>
      </c>
      <c r="AM71" s="1">
        <f t="shared" si="74"/>
        <v>1.7413416622902793E-2</v>
      </c>
      <c r="AN71" s="1">
        <f t="shared" si="74"/>
        <v>2.3217888830537055E-2</v>
      </c>
      <c r="AO71" s="1">
        <f t="shared" si="74"/>
        <v>1.7413416622902793E-2</v>
      </c>
      <c r="AP71" s="1">
        <f t="shared" si="74"/>
        <v>2.3217888830537055E-2</v>
      </c>
      <c r="AQ71" s="1">
        <f t="shared" si="74"/>
        <v>2.9022361038171313E-2</v>
      </c>
      <c r="AR71" s="1">
        <f t="shared" si="74"/>
        <v>3.4826833245805586E-2</v>
      </c>
      <c r="AS71" s="1">
        <f t="shared" si="74"/>
        <v>3.4826833245805586E-2</v>
      </c>
      <c r="AT71" s="1">
        <f t="shared" si="74"/>
        <v>4.0631305453439848E-2</v>
      </c>
    </row>
    <row r="72" spans="24:46" x14ac:dyDescent="0.35">
      <c r="X72" t="s">
        <v>345</v>
      </c>
      <c r="Y72" s="30" t="s">
        <v>461</v>
      </c>
      <c r="Z72" s="1">
        <f t="shared" ref="Z72:AT72" si="75">Y43</f>
        <v>3.4826833245805586E-2</v>
      </c>
      <c r="AA72" s="1">
        <f t="shared" si="75"/>
        <v>6.9653666491611171E-2</v>
      </c>
      <c r="AB72" s="1">
        <f t="shared" si="75"/>
        <v>0.19735205505956493</v>
      </c>
      <c r="AC72" s="1">
        <f t="shared" si="75"/>
        <v>0.24959230492827333</v>
      </c>
      <c r="AD72" s="1">
        <f t="shared" si="75"/>
        <v>0.26700572155117613</v>
      </c>
      <c r="AE72" s="1">
        <f t="shared" si="75"/>
        <v>0.24959230492827333</v>
      </c>
      <c r="AF72" s="1">
        <f t="shared" si="75"/>
        <v>0.24959230492827333</v>
      </c>
      <c r="AG72" s="1">
        <f t="shared" si="75"/>
        <v>2.9022361038171313E-2</v>
      </c>
      <c r="AH72" s="1">
        <f t="shared" si="75"/>
        <v>5.8044722076342627E-2</v>
      </c>
      <c r="AI72" s="1">
        <f t="shared" si="75"/>
        <v>0.15091627739849084</v>
      </c>
      <c r="AJ72" s="1">
        <f t="shared" si="75"/>
        <v>0.22056994389010195</v>
      </c>
      <c r="AK72" s="1">
        <f t="shared" si="75"/>
        <v>0.26120124934354189</v>
      </c>
      <c r="AL72" s="1">
        <f t="shared" si="75"/>
        <v>0.29602808258934743</v>
      </c>
      <c r="AM72" s="1">
        <f t="shared" si="75"/>
        <v>0.24959230492827333</v>
      </c>
      <c r="AN72" s="1">
        <f t="shared" si="75"/>
        <v>2.3217888830537055E-2</v>
      </c>
      <c r="AO72" s="1">
        <f t="shared" si="75"/>
        <v>7.545813869924542E-2</v>
      </c>
      <c r="AP72" s="1">
        <f t="shared" si="75"/>
        <v>0.10448049973741672</v>
      </c>
      <c r="AQ72" s="1">
        <f t="shared" si="75"/>
        <v>0.20896099947483343</v>
      </c>
      <c r="AR72" s="1">
        <f t="shared" si="75"/>
        <v>0.16252522181375939</v>
      </c>
      <c r="AS72" s="1">
        <f t="shared" si="75"/>
        <v>0.15672074960612511</v>
      </c>
      <c r="AT72" s="1">
        <f t="shared" si="75"/>
        <v>0.16252522181375939</v>
      </c>
    </row>
    <row r="73" spans="24:46" x14ac:dyDescent="0.35">
      <c r="X73" t="s">
        <v>346</v>
      </c>
      <c r="Y73" s="30" t="s">
        <v>461</v>
      </c>
      <c r="Z73" s="1">
        <f t="shared" ref="Z73:AT73" si="76">Y46</f>
        <v>2.3217888830537055E-2</v>
      </c>
      <c r="AA73" s="1">
        <f t="shared" si="76"/>
        <v>3.4826833245805586E-2</v>
      </c>
      <c r="AB73" s="1">
        <f t="shared" si="76"/>
        <v>7.545813869924542E-2</v>
      </c>
      <c r="AC73" s="1">
        <f t="shared" si="76"/>
        <v>8.1262610906879695E-2</v>
      </c>
      <c r="AD73" s="1">
        <f t="shared" si="76"/>
        <v>8.1262610906879695E-2</v>
      </c>
      <c r="AE73" s="1">
        <f t="shared" si="76"/>
        <v>8.1262610906879695E-2</v>
      </c>
      <c r="AF73" s="1">
        <f t="shared" si="76"/>
        <v>9.2871555322148219E-2</v>
      </c>
      <c r="AG73" s="1">
        <f t="shared" si="76"/>
        <v>1.7413416622902793E-2</v>
      </c>
      <c r="AH73" s="1">
        <f t="shared" si="76"/>
        <v>3.4826833245805586E-2</v>
      </c>
      <c r="AI73" s="1">
        <f t="shared" si="76"/>
        <v>9.8676027529782467E-2</v>
      </c>
      <c r="AJ73" s="1">
        <f t="shared" si="76"/>
        <v>6.3849194283976909E-2</v>
      </c>
      <c r="AK73" s="1">
        <f t="shared" si="76"/>
        <v>5.8044722076342627E-2</v>
      </c>
      <c r="AL73" s="1">
        <f t="shared" si="76"/>
        <v>5.2240249868708358E-2</v>
      </c>
      <c r="AM73" s="1">
        <f t="shared" si="76"/>
        <v>5.8044722076342627E-2</v>
      </c>
      <c r="AN73" s="1">
        <f t="shared" si="76"/>
        <v>4.0631305453439848E-2</v>
      </c>
      <c r="AO73" s="1">
        <f t="shared" si="76"/>
        <v>6.3849194283976909E-2</v>
      </c>
      <c r="AP73" s="1">
        <f t="shared" si="76"/>
        <v>8.1262610906879695E-2</v>
      </c>
      <c r="AQ73" s="1">
        <f t="shared" si="76"/>
        <v>5.8044722076342627E-2</v>
      </c>
      <c r="AR73" s="1">
        <f t="shared" si="76"/>
        <v>6.9653666491611171E-2</v>
      </c>
      <c r="AS73" s="1">
        <f t="shared" si="76"/>
        <v>6.9653666491611171E-2</v>
      </c>
      <c r="AT73" s="1">
        <f t="shared" si="76"/>
        <v>9.2871555322148219E-2</v>
      </c>
    </row>
    <row r="74" spans="24:46" x14ac:dyDescent="0.35">
      <c r="X74" t="s">
        <v>344</v>
      </c>
      <c r="Y74" s="30" t="s">
        <v>462</v>
      </c>
      <c r="Z74" s="1">
        <f t="shared" ref="Z74:AT74" si="77">Y49</f>
        <v>4.643577766107411E-2</v>
      </c>
      <c r="AA74" s="1">
        <f t="shared" si="77"/>
        <v>7.545813869924542E-2</v>
      </c>
      <c r="AB74" s="1">
        <f t="shared" si="77"/>
        <v>5.8044722076342627E-2</v>
      </c>
      <c r="AC74" s="1">
        <f t="shared" si="77"/>
        <v>5.2240249868708358E-2</v>
      </c>
      <c r="AD74" s="1">
        <f t="shared" si="77"/>
        <v>5.2240249868708358E-2</v>
      </c>
      <c r="AE74" s="1">
        <f t="shared" si="77"/>
        <v>5.8044722076342627E-2</v>
      </c>
      <c r="AF74" s="1">
        <f t="shared" si="77"/>
        <v>5.8044722076342627E-2</v>
      </c>
      <c r="AG74" s="1">
        <f t="shared" si="77"/>
        <v>8.7067083114513957E-2</v>
      </c>
      <c r="AH74" s="1">
        <f t="shared" si="77"/>
        <v>8.1262610906879695E-2</v>
      </c>
      <c r="AI74" s="1">
        <f t="shared" si="77"/>
        <v>8.1262610906879695E-2</v>
      </c>
      <c r="AJ74" s="1">
        <f t="shared" si="77"/>
        <v>8.1262610906879695E-2</v>
      </c>
      <c r="AK74" s="1">
        <f t="shared" si="77"/>
        <v>6.9653666491611171E-2</v>
      </c>
      <c r="AL74" s="1">
        <f t="shared" si="77"/>
        <v>6.3849194283976909E-2</v>
      </c>
      <c r="AM74" s="1">
        <f t="shared" si="77"/>
        <v>8.7067083114513957E-2</v>
      </c>
      <c r="AN74" s="1">
        <f t="shared" si="77"/>
        <v>0.31544688308436958</v>
      </c>
      <c r="AO74" s="1">
        <f t="shared" si="77"/>
        <v>0.3096052741383627</v>
      </c>
      <c r="AP74" s="1">
        <f t="shared" si="77"/>
        <v>0.3212884920303764</v>
      </c>
      <c r="AQ74" s="1">
        <f t="shared" si="77"/>
        <v>0.29792205624634899</v>
      </c>
      <c r="AR74" s="1">
        <f t="shared" si="77"/>
        <v>0.29792205624634899</v>
      </c>
      <c r="AS74" s="1">
        <f t="shared" si="77"/>
        <v>0.29208044730034222</v>
      </c>
      <c r="AT74" s="1">
        <f t="shared" si="77"/>
        <v>0.28039722940832851</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3.4826833245805586E-2</v>
      </c>
      <c r="AF75" s="1">
        <f t="shared" si="78"/>
        <v>0.23217888830537051</v>
      </c>
      <c r="AG75" s="1">
        <f t="shared" si="78"/>
        <v>1.1608944415268527E-2</v>
      </c>
      <c r="AH75" s="1">
        <f t="shared" si="78"/>
        <v>0</v>
      </c>
      <c r="AI75" s="1">
        <f t="shared" si="78"/>
        <v>2.3217888830537055E-2</v>
      </c>
      <c r="AJ75" s="1">
        <f t="shared" si="78"/>
        <v>1.7413416622902793E-2</v>
      </c>
      <c r="AK75" s="1">
        <f t="shared" si="78"/>
        <v>0.31924597141988448</v>
      </c>
      <c r="AL75" s="1">
        <f t="shared" si="78"/>
        <v>0.52820697089471802</v>
      </c>
      <c r="AM75" s="1">
        <f t="shared" si="78"/>
        <v>0.69653666491611166</v>
      </c>
      <c r="AN75" s="1">
        <f t="shared" si="78"/>
        <v>2.3366435784027372E-2</v>
      </c>
      <c r="AO75" s="1">
        <f t="shared" si="78"/>
        <v>4.0891262622047904E-2</v>
      </c>
      <c r="AP75" s="1">
        <f t="shared" si="78"/>
        <v>5.2574480514061592E-2</v>
      </c>
      <c r="AQ75" s="1">
        <f t="shared" si="78"/>
        <v>0.22198113994826002</v>
      </c>
      <c r="AR75" s="1">
        <f t="shared" si="78"/>
        <v>0.39138779938245849</v>
      </c>
      <c r="AS75" s="1">
        <f t="shared" si="78"/>
        <v>0.62505215722273222</v>
      </c>
      <c r="AT75" s="1">
        <f t="shared" si="78"/>
        <v>0.80030042560293746</v>
      </c>
    </row>
    <row r="76" spans="24:46" x14ac:dyDescent="0.35">
      <c r="X76" t="s">
        <v>346</v>
      </c>
      <c r="Y76" s="30" t="s">
        <v>462</v>
      </c>
      <c r="Z76" s="1">
        <f t="shared" ref="Z76:AT76" si="79">Y55</f>
        <v>0</v>
      </c>
      <c r="AA76" s="1">
        <f t="shared" si="79"/>
        <v>2.9022361038171313E-2</v>
      </c>
      <c r="AB76" s="1">
        <f t="shared" si="79"/>
        <v>0</v>
      </c>
      <c r="AC76" s="1">
        <f t="shared" si="79"/>
        <v>2.3217888830537055E-2</v>
      </c>
      <c r="AD76" s="1">
        <f t="shared" si="79"/>
        <v>0.12189391636031954</v>
      </c>
      <c r="AE76" s="1">
        <f t="shared" si="79"/>
        <v>0.33665938804278733</v>
      </c>
      <c r="AF76" s="1">
        <f t="shared" si="79"/>
        <v>0.44694435998783827</v>
      </c>
      <c r="AG76" s="1">
        <f t="shared" si="79"/>
        <v>3.4826833245805586E-2</v>
      </c>
      <c r="AH76" s="1">
        <f t="shared" si="79"/>
        <v>1.7413416622902793E-2</v>
      </c>
      <c r="AI76" s="1">
        <f t="shared" si="79"/>
        <v>1.1608944415268527E-2</v>
      </c>
      <c r="AJ76" s="1">
        <f t="shared" si="79"/>
        <v>2.3217888830537055E-2</v>
      </c>
      <c r="AK76" s="1">
        <f t="shared" si="79"/>
        <v>0.32505044362751878</v>
      </c>
      <c r="AL76" s="1">
        <f t="shared" si="79"/>
        <v>0.53981591530998652</v>
      </c>
      <c r="AM76" s="1">
        <f t="shared" si="79"/>
        <v>0.66170983167030595</v>
      </c>
      <c r="AN76" s="1">
        <f t="shared" si="79"/>
        <v>0.19277309521822583</v>
      </c>
      <c r="AO76" s="1">
        <f t="shared" si="79"/>
        <v>7.5940916298088967E-2</v>
      </c>
      <c r="AP76" s="1">
        <f t="shared" si="79"/>
        <v>0.12851539681215055</v>
      </c>
      <c r="AQ76" s="1">
        <f t="shared" si="79"/>
        <v>0.50821997830259535</v>
      </c>
      <c r="AR76" s="1">
        <f t="shared" si="79"/>
        <v>0.73604272719686226</v>
      </c>
      <c r="AS76" s="1">
        <f t="shared" si="79"/>
        <v>0.95802386714512222</v>
      </c>
      <c r="AT76" s="1">
        <f t="shared" si="79"/>
        <v>0.91713260452307444</v>
      </c>
    </row>
    <row r="79" spans="24:46" x14ac:dyDescent="0.35">
      <c r="X79" t="s">
        <v>530</v>
      </c>
    </row>
    <row r="80" spans="24:46" x14ac:dyDescent="0.35">
      <c r="X80" t="s">
        <v>529</v>
      </c>
      <c r="Y80" t="s">
        <v>528</v>
      </c>
    </row>
    <row r="81" spans="24:25" x14ac:dyDescent="0.35">
      <c r="X81">
        <v>0</v>
      </c>
      <c r="Y81" s="1">
        <f>AVERAGE(H52:H53)</f>
        <v>1.748769009964795E-2</v>
      </c>
    </row>
    <row r="82" spans="24:25" x14ac:dyDescent="0.35">
      <c r="X82">
        <f t="shared" ref="X82:X87" si="80">X81+30</f>
        <v>30</v>
      </c>
      <c r="Y82" s="1">
        <f>AVERAGE(I51:I53)</f>
        <v>1.3630420874015968E-2</v>
      </c>
    </row>
    <row r="83" spans="24:25" x14ac:dyDescent="0.35">
      <c r="X83">
        <f t="shared" si="80"/>
        <v>60</v>
      </c>
      <c r="Y83" s="1">
        <f>AVERAGE(J51:J53)</f>
        <v>2.5264123114866217E-2</v>
      </c>
    </row>
    <row r="84" spans="24:25" x14ac:dyDescent="0.35">
      <c r="X84">
        <f t="shared" si="80"/>
        <v>90</v>
      </c>
      <c r="Y84" s="1">
        <f>AVERAGE(K51:K53)</f>
        <v>7.9798185523720935E-2</v>
      </c>
    </row>
    <row r="85" spans="24:25" x14ac:dyDescent="0.35">
      <c r="X85">
        <f t="shared" si="80"/>
        <v>120</v>
      </c>
      <c r="Y85" s="1">
        <f>AVERAGE(L51:L53)</f>
        <v>0.23687792360078097</v>
      </c>
    </row>
    <row r="86" spans="24:25" x14ac:dyDescent="0.35">
      <c r="X86">
        <f t="shared" si="80"/>
        <v>150</v>
      </c>
      <c r="Y86" s="1">
        <f>AVERAGE(M51:M53)</f>
        <v>0.39602865378775193</v>
      </c>
    </row>
    <row r="87" spans="24:25" x14ac:dyDescent="0.35">
      <c r="X87">
        <f t="shared" si="80"/>
        <v>180</v>
      </c>
      <c r="Y87" s="1">
        <f>AVERAGE(N51:N53)</f>
        <v>0.5763386596081399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B913-B341-4AE2-9949-4CC8B196C499}">
  <sheetPr codeName="Sheet15">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19</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6.459433040078201</v>
      </c>
      <c r="I3" s="11" cm="1">
        <f t="array" ref="I3">IFERROR(INDEX('Master Data Sheet'!$1:$1048576, MATCH(1, ('Master Data Sheet'!$H:$H=I$2) * (INDEX('Master Data Sheet'!$1:$1, , MATCH($F$1, 'Master Data Sheet'!$1:$1, 0)) = $F$1) * ('Master Data Sheet'!$G:$G=$B3) * ('Master Data Sheet'!$F:$F=$E3) * ('Master Data Sheet'!$A:$A=$F3), 0), MATCH($F$1, 'Master Data Sheet'!$1:$1, 0)), "")</f>
        <v>2.9669599217986318</v>
      </c>
      <c r="J3" s="11" cm="1">
        <f t="array" ref="J3">IFERROR(INDEX('Master Data Sheet'!$1:$1048576, MATCH(1, ('Master Data Sheet'!$H:$H=J$2) * (INDEX('Master Data Sheet'!$1:$1, , MATCH($F$1, 'Master Data Sheet'!$1:$1, 0)) = $F$1) * ('Master Data Sheet'!$G:$G=$B3) * ('Master Data Sheet'!$F:$F=$E3) * ('Master Data Sheet'!$A:$A=$F3), 0), MATCH($F$1, 'Master Data Sheet'!$1:$1, 0)), "")</f>
        <v>3.4377321603128053</v>
      </c>
      <c r="K3" s="11" cm="1">
        <f t="array" ref="K3">IFERROR(INDEX('Master Data Sheet'!$1:$1048576, MATCH(1, ('Master Data Sheet'!$H:$H=K$2) * (INDEX('Master Data Sheet'!$1:$1, , MATCH($F$1, 'Master Data Sheet'!$1:$1, 0)) = $F$1) * ('Master Data Sheet'!$G:$G=$B3) * ('Master Data Sheet'!$F:$F=$E3) * ('Master Data Sheet'!$A:$A=$F3), 0), MATCH($F$1, 'Master Data Sheet'!$1:$1, 0)), "")</f>
        <v>2.6713587487781036</v>
      </c>
      <c r="L3" s="11" cm="1">
        <f t="array" ref="L3">IFERROR(INDEX('Master Data Sheet'!$1:$1048576, MATCH(1, ('Master Data Sheet'!$H:$H=L$2) * (INDEX('Master Data Sheet'!$1:$1, , MATCH($F$1, 'Master Data Sheet'!$1:$1, 0)) = $F$1) * ('Master Data Sheet'!$G:$G=$B3) * ('Master Data Sheet'!$F:$F=$E3) * ('Master Data Sheet'!$A:$A=$F3), 0), MATCH($F$1, 'Master Data Sheet'!$1:$1, 0)), "")</f>
        <v>2.6658846529814269</v>
      </c>
      <c r="M3" s="11" cm="1">
        <f t="array" ref="M3">IFERROR(INDEX('Master Data Sheet'!$1:$1048576, MATCH(1, ('Master Data Sheet'!$H:$H=M$2) * (INDEX('Master Data Sheet'!$1:$1, , MATCH($F$1, 'Master Data Sheet'!$1:$1, 0)) = $F$1) * ('Master Data Sheet'!$G:$G=$B3) * ('Master Data Sheet'!$F:$F=$E3) * ('Master Data Sheet'!$A:$A=$F3), 0), MATCH($F$1, 'Master Data Sheet'!$1:$1, 0)), "")</f>
        <v>2.8629521016617789</v>
      </c>
      <c r="N3" s="11" cm="1">
        <f t="array" ref="N3">IFERROR(INDEX('Master Data Sheet'!$1:$1048576, MATCH(1, ('Master Data Sheet'!$H:$H=N$2) * (INDEX('Master Data Sheet'!$1:$1, , MATCH($F$1, 'Master Data Sheet'!$1:$1, 0)) = $F$1) * ('Master Data Sheet'!$G:$G=$B3) * ('Master Data Sheet'!$F:$F=$E3) * ('Master Data Sheet'!$A:$A=$F3), 0), MATCH($F$1, 'Master Data Sheet'!$1:$1, 0)), "")</f>
        <v>3.4760508308895401</v>
      </c>
      <c r="O3" s="11">
        <f>AVERAGE(H3:N3)</f>
        <v>3.5057673509286409</v>
      </c>
      <c r="P3" s="11">
        <f>STDEV(H3:N3)</f>
        <v>1.3438017223543004</v>
      </c>
      <c r="Q3" s="11">
        <f>AVERAGE(O3,O5)</f>
        <v>2.3972629521016615</v>
      </c>
      <c r="S3" s="46">
        <f>AVERAGE(O3:O5)</f>
        <v>2.4518735744542197</v>
      </c>
      <c r="T3" s="46">
        <f>AVERAGE(P3:P5)</f>
        <v>1.3768906155779757</v>
      </c>
      <c r="V3" s="47">
        <f>AVERAGE(U6, U9)</f>
        <v>86.519328005219378</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5.5178885630498531</v>
      </c>
      <c r="I4" s="11" cm="1">
        <f t="array" ref="I4">IFERROR(INDEX('Master Data Sheet'!$1:$1048576, MATCH(1, ('Master Data Sheet'!$H:$H=I$2) * (INDEX('Master Data Sheet'!$1:$1, , MATCH($F$1, 'Master Data Sheet'!$1:$1, 0)) = $F$1) * ('Master Data Sheet'!$G:$G=$B4) * ('Master Data Sheet'!$F:$F=$E4) * ('Master Data Sheet'!$A:$A=$F4), 0), MATCH($F$1, 'Master Data Sheet'!$1:$1, 0)), "")</f>
        <v>2.2717497556207227</v>
      </c>
      <c r="J4" s="11" cm="1">
        <f t="array" ref="J4">IFERROR(INDEX('Master Data Sheet'!$1:$1048576, MATCH(1, ('Master Data Sheet'!$H:$H=J$2) * (INDEX('Master Data Sheet'!$1:$1, , MATCH($F$1, 'Master Data Sheet'!$1:$1, 0)) = $F$1) * ('Master Data Sheet'!$G:$G=$B4) * ('Master Data Sheet'!$F:$F=$E4) * ('Master Data Sheet'!$A:$A=$F4), 0), MATCH($F$1, 'Master Data Sheet'!$1:$1, 0)), "")</f>
        <v>1.7024437927663734</v>
      </c>
      <c r="K4" s="11" cm="1">
        <f t="array" ref="K4">IFERROR(INDEX('Master Data Sheet'!$1:$1048576, MATCH(1, ('Master Data Sheet'!$H:$H=K$2) * (INDEX('Master Data Sheet'!$1:$1, , MATCH($F$1, 'Master Data Sheet'!$1:$1, 0)) = $F$1) * ('Master Data Sheet'!$G:$G=$B4) * ('Master Data Sheet'!$F:$F=$E4) * ('Master Data Sheet'!$A:$A=$F4), 0), MATCH($F$1, 'Master Data Sheet'!$1:$1, 0)), "")</f>
        <v>1.7681329423264907</v>
      </c>
      <c r="L4" s="11" cm="1">
        <f t="array" ref="L4">IFERROR(INDEX('Master Data Sheet'!$1:$1048576, MATCH(1, ('Master Data Sheet'!$H:$H=L$2) * (INDEX('Master Data Sheet'!$1:$1, , MATCH($F$1, 'Master Data Sheet'!$1:$1, 0)) = $F$1) * ('Master Data Sheet'!$G:$G=$B4) * ('Master Data Sheet'!$F:$F=$E4) * ('Master Data Sheet'!$A:$A=$F4), 0), MATCH($F$1, 'Master Data Sheet'!$1:$1, 0)), "")</f>
        <v>1.9049853372434016</v>
      </c>
      <c r="M4" s="11" cm="1">
        <f t="array" ref="M4">IFERROR(INDEX('Master Data Sheet'!$1:$1048576, MATCH(1, ('Master Data Sheet'!$H:$H=M$2) * (INDEX('Master Data Sheet'!$1:$1, , MATCH($F$1, 'Master Data Sheet'!$1:$1, 0)) = $F$1) * ('Master Data Sheet'!$G:$G=$B4) * ('Master Data Sheet'!$F:$F=$E4) * ('Master Data Sheet'!$A:$A=$F4), 0), MATCH($F$1, 'Master Data Sheet'!$1:$1, 0)), "")</f>
        <v>2.2662756598240468</v>
      </c>
      <c r="N4" s="11" cm="1">
        <f t="array" ref="N4">IFERROR(INDEX('Master Data Sheet'!$1:$1048576, MATCH(1, ('Master Data Sheet'!$H:$H=N$2) * (INDEX('Master Data Sheet'!$1:$1, , MATCH($F$1, 'Master Data Sheet'!$1:$1, 0)) = $F$1) * ('Master Data Sheet'!$G:$G=$B4) * ('Master Data Sheet'!$F:$F=$E4) * ('Master Data Sheet'!$A:$A=$F4), 0), MATCH($F$1, 'Master Data Sheet'!$1:$1, 0)), "")</f>
        <v>2.4961876832844574</v>
      </c>
      <c r="O4" s="11">
        <f>AVERAGE(H4:N4)</f>
        <v>2.5610948191593352</v>
      </c>
      <c r="P4" s="11">
        <f t="shared" ref="P4:P56" si="4">STDEV(H4:N4)</f>
        <v>1.3362903163982784</v>
      </c>
      <c r="Q4" s="11"/>
      <c r="X4" t="str">
        <f>IFERROR(INDEX('Date Key'!$G$57:$G$62, MATCH(B3,'Date Key'!$A$57:$A$62, 0)), "")</f>
        <v>Low HLR, Lower Outlet Height, No Plants</v>
      </c>
      <c r="Y4" s="1">
        <f t="shared" ref="Y4:AE4" si="5">H3</f>
        <v>6.459433040078201</v>
      </c>
      <c r="Z4" s="1">
        <f t="shared" si="5"/>
        <v>2.9669599217986318</v>
      </c>
      <c r="AA4" s="1">
        <f t="shared" si="5"/>
        <v>3.4377321603128053</v>
      </c>
      <c r="AB4" s="1">
        <f t="shared" si="5"/>
        <v>2.6713587487781036</v>
      </c>
      <c r="AC4" s="1">
        <f t="shared" si="5"/>
        <v>2.6658846529814269</v>
      </c>
      <c r="AD4" s="1">
        <f t="shared" si="5"/>
        <v>2.8629521016617789</v>
      </c>
      <c r="AE4" s="1">
        <f t="shared" si="5"/>
        <v>3.4760508308895401</v>
      </c>
      <c r="AF4" s="1">
        <f t="shared" ref="AF4:AL4" si="6">H4</f>
        <v>5.5178885630498531</v>
      </c>
      <c r="AG4" s="1">
        <f t="shared" si="6"/>
        <v>2.2717497556207227</v>
      </c>
      <c r="AH4" s="1">
        <f t="shared" si="6"/>
        <v>1.7024437927663734</v>
      </c>
      <c r="AI4" s="1">
        <f t="shared" si="6"/>
        <v>1.7681329423264907</v>
      </c>
      <c r="AJ4" s="1">
        <f t="shared" si="6"/>
        <v>1.9049853372434016</v>
      </c>
      <c r="AK4" s="1">
        <f t="shared" si="6"/>
        <v>2.2662756598240468</v>
      </c>
      <c r="AL4" s="1">
        <f t="shared" si="6"/>
        <v>2.4961876832844574</v>
      </c>
      <c r="AM4" s="1">
        <f t="shared" ref="AM4:AS4" si="7">H5</f>
        <v>4.5599217986314757</v>
      </c>
      <c r="AN4" s="1">
        <f t="shared" si="7"/>
        <v>0.97986314760508297</v>
      </c>
      <c r="AO4" s="1">
        <f t="shared" si="7"/>
        <v>0.61309872922776143</v>
      </c>
      <c r="AP4" s="1">
        <f t="shared" si="7"/>
        <v>0.93607038123167163</v>
      </c>
      <c r="AQ4" s="1">
        <f t="shared" si="7"/>
        <v>0.65141739980449664</v>
      </c>
      <c r="AR4" s="1">
        <f t="shared" si="7"/>
        <v>0.61309872922776143</v>
      </c>
      <c r="AS4" s="1">
        <f t="shared" si="7"/>
        <v>0.66783968719452591</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4.5599217986314757</v>
      </c>
      <c r="I5" s="11" cm="1">
        <f t="array" ref="I5">IFERROR(INDEX('Master Data Sheet'!$1:$1048576, MATCH(1, ('Master Data Sheet'!$H:$H=I$2) * (INDEX('Master Data Sheet'!$1:$1, , MATCH($F$1, 'Master Data Sheet'!$1:$1, 0)) = $F$1) * ('Master Data Sheet'!$G:$G=$B5) * ('Master Data Sheet'!$F:$F=$E5) * ('Master Data Sheet'!$A:$A=$F5), 0), MATCH($F$1, 'Master Data Sheet'!$1:$1, 0)), "")</f>
        <v>0.97986314760508297</v>
      </c>
      <c r="J5" s="11" cm="1">
        <f t="array" ref="J5">IFERROR(INDEX('Master Data Sheet'!$1:$1048576, MATCH(1, ('Master Data Sheet'!$H:$H=J$2) * (INDEX('Master Data Sheet'!$1:$1, , MATCH($F$1, 'Master Data Sheet'!$1:$1, 0)) = $F$1) * ('Master Data Sheet'!$G:$G=$B5) * ('Master Data Sheet'!$F:$F=$E5) * ('Master Data Sheet'!$A:$A=$F5), 0), MATCH($F$1, 'Master Data Sheet'!$1:$1, 0)), "")</f>
        <v>0.61309872922776143</v>
      </c>
      <c r="K5" s="11" cm="1">
        <f t="array" ref="K5">IFERROR(INDEX('Master Data Sheet'!$1:$1048576, MATCH(1, ('Master Data Sheet'!$H:$H=K$2) * (INDEX('Master Data Sheet'!$1:$1, , MATCH($F$1, 'Master Data Sheet'!$1:$1, 0)) = $F$1) * ('Master Data Sheet'!$G:$G=$B5) * ('Master Data Sheet'!$F:$F=$E5) * ('Master Data Sheet'!$A:$A=$F5), 0), MATCH($F$1, 'Master Data Sheet'!$1:$1, 0)), "")</f>
        <v>0.93607038123167163</v>
      </c>
      <c r="L5" s="11" cm="1">
        <f t="array" ref="L5">IFERROR(INDEX('Master Data Sheet'!$1:$1048576, MATCH(1, ('Master Data Sheet'!$H:$H=L$2) * (INDEX('Master Data Sheet'!$1:$1, , MATCH($F$1, 'Master Data Sheet'!$1:$1, 0)) = $F$1) * ('Master Data Sheet'!$G:$G=$B5) * ('Master Data Sheet'!$F:$F=$E5) * ('Master Data Sheet'!$A:$A=$F5), 0), MATCH($F$1, 'Master Data Sheet'!$1:$1, 0)), "")</f>
        <v>0.65141739980449664</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0.66783968719452591</v>
      </c>
      <c r="O5" s="11">
        <f>AVERAGE(H5:N5)</f>
        <v>1.2887585532746824</v>
      </c>
      <c r="P5" s="11">
        <f t="shared" si="4"/>
        <v>1.4505798079813479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9.3059628543499515E-2</v>
      </c>
      <c r="I6" s="11" cm="1">
        <f t="array" ref="I6">IFERROR(INDEX('Master Data Sheet'!$1:$1048576, MATCH(1, ('Master Data Sheet'!$H:$H=I$2) * (INDEX('Master Data Sheet'!$1:$1, , MATCH($F$1, 'Master Data Sheet'!$1:$1, 0)) = $F$1) * ('Master Data Sheet'!$G:$G=$B6) * ('Master Data Sheet'!$F:$F=$E6) * ('Master Data Sheet'!$A:$A=$F6), 0), MATCH($F$1, 'Master Data Sheet'!$1:$1, 0)), "")</f>
        <v>0.19159335288367546</v>
      </c>
      <c r="J6" s="11" cm="1">
        <f t="array" ref="J6">IFERROR(INDEX('Master Data Sheet'!$1:$1048576, MATCH(1, ('Master Data Sheet'!$H:$H=J$2) * (INDEX('Master Data Sheet'!$1:$1, , MATCH($F$1, 'Master Data Sheet'!$1:$1, 0)) = $F$1) * ('Master Data Sheet'!$G:$G=$B6) * ('Master Data Sheet'!$F:$F=$E6) * ('Master Data Sheet'!$A:$A=$F6), 0), MATCH($F$1, 'Master Data Sheet'!$1:$1, 0)), "")</f>
        <v>0.32297165200391004</v>
      </c>
      <c r="K6" s="11" cm="1">
        <f t="array" ref="K6">IFERROR(INDEX('Master Data Sheet'!$1:$1048576, MATCH(1, ('Master Data Sheet'!$H:$H=K$2) * (INDEX('Master Data Sheet'!$1:$1, , MATCH($F$1, 'Master Data Sheet'!$1:$1, 0)) = $F$1) * ('Master Data Sheet'!$G:$G=$B6) * ('Master Data Sheet'!$F:$F=$E6) * ('Master Data Sheet'!$A:$A=$F6), 0), MATCH($F$1, 'Master Data Sheet'!$1:$1, 0)), "")</f>
        <v>0.1806451612903226</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0.1806451612903226</v>
      </c>
      <c r="N6" s="11" cm="1">
        <f t="array" ref="N6">IFERROR(INDEX('Master Data Sheet'!$1:$1048576, MATCH(1, ('Master Data Sheet'!$H:$H=N$2) * (INDEX('Master Data Sheet'!$1:$1, , MATCH($F$1, 'Master Data Sheet'!$1:$1, 0)) = $F$1) * ('Master Data Sheet'!$G:$G=$B6) * ('Master Data Sheet'!$F:$F=$E6) * ('Master Data Sheet'!$A:$A=$F6), 0), MATCH($F$1, 'Master Data Sheet'!$1:$1, 0)), "")</f>
        <v>0.13685239491691104</v>
      </c>
      <c r="O6" s="11">
        <f>AVERAGE(H6:N6)</f>
        <v>0.15796676441837734</v>
      </c>
      <c r="P6" s="11">
        <f t="shared" si="4"/>
        <v>9.9161678834809197E-2</v>
      </c>
      <c r="Q6" s="11">
        <f>AVERAGE(O6,O8)</f>
        <v>8.6412512218963844E-2</v>
      </c>
      <c r="R6" s="46">
        <f>(1-(O6/O3))*100</f>
        <v>95.494088779834925</v>
      </c>
      <c r="S6" s="46">
        <f>AVERAGE(R6:R8)</f>
        <v>96.067923859441009</v>
      </c>
      <c r="T6" s="46">
        <f>STDEV(R6:R8)</f>
        <v>2.5413097107119875</v>
      </c>
      <c r="U6" s="47">
        <f>(1-(AVERAGE(H6:N6,H8:N8)/AVERAGE(H3:N3,H5:N5)))*100</f>
        <v>96.395367802968522</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0.33939393939393936</v>
      </c>
      <c r="I7" s="11" cm="1">
        <f t="array" ref="I7">IFERROR(INDEX('Master Data Sheet'!$1:$1048576, MATCH(1, ('Master Data Sheet'!$H:$H=I$2) * (INDEX('Master Data Sheet'!$1:$1, , MATCH($F$1, 'Master Data Sheet'!$1:$1, 0)) = $F$1) * ('Master Data Sheet'!$G:$G=$B7) * ('Master Data Sheet'!$F:$F=$E7) * ('Master Data Sheet'!$A:$A=$F7), 0), MATCH($F$1, 'Master Data Sheet'!$1:$1, 0)), "")</f>
        <v>0.30654936461388071</v>
      </c>
      <c r="J7" s="11" cm="1">
        <f t="array" ref="J7">IFERROR(INDEX('Master Data Sheet'!$1:$1048576, MATCH(1, ('Master Data Sheet'!$H:$H=J$2) * (INDEX('Master Data Sheet'!$1:$1, , MATCH($F$1, 'Master Data Sheet'!$1:$1, 0)) = $F$1) * ('Master Data Sheet'!$G:$G=$B7) * ('Master Data Sheet'!$F:$F=$E7) * ('Master Data Sheet'!$A:$A=$F7), 0), MATCH($F$1, 'Master Data Sheet'!$1:$1, 0)), "")</f>
        <v>0.39960899315738024</v>
      </c>
      <c r="K7" s="11" cm="1">
        <f t="array" ref="K7">IFERROR(INDEX('Master Data Sheet'!$1:$1048576, MATCH(1, ('Master Data Sheet'!$H:$H=K$2) * (INDEX('Master Data Sheet'!$1:$1, , MATCH($F$1, 'Master Data Sheet'!$1:$1, 0)) = $F$1) * ('Master Data Sheet'!$G:$G=$B7) * ('Master Data Sheet'!$F:$F=$E7) * ('Master Data Sheet'!$A:$A=$F7), 0), MATCH($F$1, 'Master Data Sheet'!$1:$1, 0)), "")</f>
        <v>5.4740957966764418E-2</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0.15718475073313781</v>
      </c>
      <c r="P7" s="11">
        <f t="shared" si="4"/>
        <v>0.18206928987458526</v>
      </c>
      <c r="Q7" s="11"/>
      <c r="R7" s="46">
        <f>(1-(O7/O4))*100</f>
        <v>93.862595419847324</v>
      </c>
      <c r="X7" t="str">
        <f>IFERROR(INDEX('Date Key'!$G$57:$G$62, MATCH(B6,'Date Key'!$A$57:$A$62, 0)), "")</f>
        <v>Low HLR, Lower Outlet Height, No Plants</v>
      </c>
      <c r="Y7" s="1">
        <f t="shared" ref="Y7:AE7" si="9">H6</f>
        <v>9.3059628543499515E-2</v>
      </c>
      <c r="Z7" s="1">
        <f t="shared" si="9"/>
        <v>0.19159335288367546</v>
      </c>
      <c r="AA7" s="1">
        <f t="shared" si="9"/>
        <v>0.32297165200391004</v>
      </c>
      <c r="AB7" s="1">
        <f t="shared" si="9"/>
        <v>0.1806451612903226</v>
      </c>
      <c r="AC7" s="1">
        <f t="shared" si="9"/>
        <v>0</v>
      </c>
      <c r="AD7" s="1">
        <f t="shared" si="9"/>
        <v>0.1806451612903226</v>
      </c>
      <c r="AE7" s="1">
        <f t="shared" si="9"/>
        <v>0.13685239491691104</v>
      </c>
      <c r="AF7" s="1">
        <f t="shared" ref="AF7:AL7" si="10">H7</f>
        <v>0.33939393939393936</v>
      </c>
      <c r="AG7" s="1">
        <f t="shared" si="10"/>
        <v>0.30654936461388071</v>
      </c>
      <c r="AH7" s="1">
        <f t="shared" si="10"/>
        <v>0.39960899315738024</v>
      </c>
      <c r="AI7" s="1">
        <f t="shared" si="10"/>
        <v>5.4740957966764418E-2</v>
      </c>
      <c r="AJ7" s="1">
        <f t="shared" si="10"/>
        <v>0</v>
      </c>
      <c r="AK7" s="1">
        <f t="shared" si="10"/>
        <v>0</v>
      </c>
      <c r="AL7" s="1">
        <f t="shared" si="10"/>
        <v>0</v>
      </c>
      <c r="AM7" s="1">
        <f t="shared" ref="AM7:AS7" si="11">H8</f>
        <v>0</v>
      </c>
      <c r="AN7" s="1">
        <f t="shared" si="11"/>
        <v>0</v>
      </c>
      <c r="AO7" s="1">
        <f t="shared" si="11"/>
        <v>4.9266862170087966E-2</v>
      </c>
      <c r="AP7" s="1">
        <f t="shared" si="11"/>
        <v>2.1896383186705767E-2</v>
      </c>
      <c r="AQ7" s="1">
        <f t="shared" si="11"/>
        <v>0</v>
      </c>
      <c r="AR7" s="1">
        <f t="shared" si="11"/>
        <v>0</v>
      </c>
      <c r="AS7" s="1">
        <f t="shared" si="11"/>
        <v>3.2844574780058651E-2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4.9266862170087966E-2</v>
      </c>
      <c r="K8" s="11" cm="1">
        <f t="array" ref="K8">IFERROR(INDEX('Master Data Sheet'!$1:$1048576, MATCH(1, ('Master Data Sheet'!$H:$H=K$2) * (INDEX('Master Data Sheet'!$1:$1, , MATCH($F$1, 'Master Data Sheet'!$1:$1, 0)) = $F$1) * ('Master Data Sheet'!$G:$G=$B8) * ('Master Data Sheet'!$F:$F=$E8) * ('Master Data Sheet'!$A:$A=$F8), 0), MATCH($F$1, 'Master Data Sheet'!$1:$1, 0)), "")</f>
        <v>2.1896383186705767E-2</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3.2844574780058651E-2</v>
      </c>
      <c r="O8" s="11">
        <f t="shared" si="8"/>
        <v>1.4858260019550342E-2</v>
      </c>
      <c r="P8" s="11">
        <f t="shared" si="4"/>
        <v>2.0166251352066667E-2</v>
      </c>
      <c r="Q8" s="11"/>
      <c r="R8" s="46">
        <f>(1-(O8/O5))*100</f>
        <v>98.847087378640779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0.53646138807429133</v>
      </c>
      <c r="K9" s="11" cm="1">
        <f t="array" ref="K9">IFERROR(INDEX('Master Data Sheet'!$1:$1048576, MATCH(1, ('Master Data Sheet'!$H:$H=K$2) * (INDEX('Master Data Sheet'!$1:$1, , MATCH($F$1, 'Master Data Sheet'!$1:$1, 0)) = $F$1) * ('Master Data Sheet'!$G:$G=$B9) * ('Master Data Sheet'!$F:$F=$E9) * ('Master Data Sheet'!$A:$A=$F9), 0), MATCH($F$1, 'Master Data Sheet'!$1:$1, 0)), "")</f>
        <v>1.4451612903225808</v>
      </c>
      <c r="L9" s="11" cm="1">
        <f t="array" ref="L9">IFERROR(INDEX('Master Data Sheet'!$1:$1048576, MATCH(1, ('Master Data Sheet'!$H:$H=L$2) * (INDEX('Master Data Sheet'!$1:$1, , MATCH($F$1, 'Master Data Sheet'!$1:$1, 0)) = $F$1) * ('Master Data Sheet'!$G:$G=$B9) * ('Master Data Sheet'!$F:$F=$E9) * ('Master Data Sheet'!$A:$A=$F9), 0), MATCH($F$1, 'Master Data Sheet'!$1:$1, 0)), "")</f>
        <v>1.855718475073314</v>
      </c>
      <c r="M9" s="11" cm="1">
        <f t="array" ref="M9">IFERROR(INDEX('Master Data Sheet'!$1:$1048576, MATCH(1, ('Master Data Sheet'!$H:$H=M$2) * (INDEX('Master Data Sheet'!$1:$1, , MATCH($F$1, 'Master Data Sheet'!$1:$1, 0)) = $F$1) * ('Master Data Sheet'!$G:$G=$B9) * ('Master Data Sheet'!$F:$F=$E9) * ('Master Data Sheet'!$A:$A=$F9), 0), MATCH($F$1, 'Master Data Sheet'!$1:$1, 0)), "")</f>
        <v>1.9323558162267838</v>
      </c>
      <c r="N9" s="11" cm="1">
        <f t="array" ref="N9">IFERROR(INDEX('Master Data Sheet'!$1:$1048576, MATCH(1, ('Master Data Sheet'!$H:$H=N$2) * (INDEX('Master Data Sheet'!$1:$1, , MATCH($F$1, 'Master Data Sheet'!$1:$1, 0)) = $F$1) * ('Master Data Sheet'!$G:$G=$B9) * ('Master Data Sheet'!$F:$F=$E9) * ('Master Data Sheet'!$A:$A=$F9), 0), MATCH($F$1, 'Master Data Sheet'!$1:$1, 0)), "")</f>
        <v>1.9268817204301076</v>
      </c>
      <c r="O9" s="11">
        <f t="shared" si="8"/>
        <v>1.0995112414467252</v>
      </c>
      <c r="P9" s="11">
        <f t="shared" si="4"/>
        <v>0.89483428719409508</v>
      </c>
      <c r="Q9" s="11">
        <f>AVERAGE(N9,N11)</f>
        <v>0.96344086021505382</v>
      </c>
      <c r="R9" s="46">
        <f>(1-(O9/O3))*100</f>
        <v>68.637073388356001</v>
      </c>
      <c r="S9" s="46">
        <f>AVERAGE(R9:R11)</f>
        <v>69.264075970974758</v>
      </c>
      <c r="T9" s="46">
        <f>STDEV(R9:R11)</f>
        <v>28.849863349413742</v>
      </c>
      <c r="U9" s="47">
        <f>(1-(AVERAGE(H9:N9,H11:N11)/AVERAGE(H3:N3,H5:N5)))*100</f>
        <v>76.643288207470235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1.7955034213098728</v>
      </c>
      <c r="I10" s="11" cm="1">
        <f t="array" ref="I10">IFERROR(INDEX('Master Data Sheet'!$1:$1048576, MATCH(1, ('Master Data Sheet'!$H:$H=I$2) * (INDEX('Master Data Sheet'!$1:$1, , MATCH($F$1, 'Master Data Sheet'!$1:$1, 0)) = $F$1) * ('Master Data Sheet'!$G:$G=$B10) * ('Master Data Sheet'!$F:$F=$E10) * ('Master Data Sheet'!$A:$A=$F10), 0), MATCH($F$1, 'Master Data Sheet'!$1:$1, 0)), "")</f>
        <v>3.0819159335288364</v>
      </c>
      <c r="J10" s="11" cm="1">
        <f t="array" ref="J10">IFERROR(INDEX('Master Data Sheet'!$1:$1048576, MATCH(1, ('Master Data Sheet'!$H:$H=J$2) * (INDEX('Master Data Sheet'!$1:$1, , MATCH($F$1, 'Master Data Sheet'!$1:$1, 0)) = $F$1) * ('Master Data Sheet'!$G:$G=$B10) * ('Master Data Sheet'!$F:$F=$E10) * ('Master Data Sheet'!$A:$A=$F10), 0), MATCH($F$1, 'Master Data Sheet'!$1:$1, 0)), "")</f>
        <v>2.6604105571847505</v>
      </c>
      <c r="K10" s="11" cm="1">
        <f t="array" ref="K10">IFERROR(INDEX('Master Data Sheet'!$1:$1048576, MATCH(1, ('Master Data Sheet'!$H:$H=K$2) * (INDEX('Master Data Sheet'!$1:$1, , MATCH($F$1, 'Master Data Sheet'!$1:$1, 0)) = $F$1) * ('Master Data Sheet'!$G:$G=$B10) * ('Master Data Sheet'!$F:$F=$E10) * ('Master Data Sheet'!$A:$A=$F10), 0), MATCH($F$1, 'Master Data Sheet'!$1:$1, 0)), "")</f>
        <v>1.4506353861192571</v>
      </c>
      <c r="L10" s="11" cm="1">
        <f t="array" ref="L10">IFERROR(INDEX('Master Data Sheet'!$1:$1048576, MATCH(1, ('Master Data Sheet'!$H:$H=L$2) * (INDEX('Master Data Sheet'!$1:$1, , MATCH($F$1, 'Master Data Sheet'!$1:$1, 0)) = $F$1) * ('Master Data Sheet'!$G:$G=$B10) * ('Master Data Sheet'!$F:$F=$E10) * ('Master Data Sheet'!$A:$A=$F10), 0), MATCH($F$1, 'Master Data Sheet'!$1:$1, 0)), "")</f>
        <v>0.67878787878787872</v>
      </c>
      <c r="M10" s="11" cm="1">
        <f t="array" ref="M10">IFERROR(INDEX('Master Data Sheet'!$1:$1048576, MATCH(1, ('Master Data Sheet'!$H:$H=M$2) * (INDEX('Master Data Sheet'!$1:$1, , MATCH($F$1, 'Master Data Sheet'!$1:$1, 0)) = $F$1) * ('Master Data Sheet'!$G:$G=$B10) * ('Master Data Sheet'!$F:$F=$E10) * ('Master Data Sheet'!$A:$A=$F10), 0), MATCH($F$1, 'Master Data Sheet'!$1:$1, 0)), "")</f>
        <v>0.38866080156402733</v>
      </c>
      <c r="N10" s="11" cm="1">
        <f t="array" ref="N10">IFERROR(INDEX('Master Data Sheet'!$1:$1048576, MATCH(1, ('Master Data Sheet'!$H:$H=N$2) * (INDEX('Master Data Sheet'!$1:$1, , MATCH($F$1, 'Master Data Sheet'!$1:$1, 0)) = $F$1) * ('Master Data Sheet'!$G:$G=$B10) * ('Master Data Sheet'!$F:$F=$E10) * ('Master Data Sheet'!$A:$A=$F10), 0), MATCH($F$1, 'Master Data Sheet'!$1:$1, 0)), "")</f>
        <v>0.56930596285434998</v>
      </c>
      <c r="O10" s="11">
        <f t="shared" si="8"/>
        <v>1.5178885630498533</v>
      </c>
      <c r="P10" s="11">
        <f t="shared" si="4"/>
        <v>1.0576850009223162</v>
      </c>
      <c r="Q10" s="11"/>
      <c r="R10" s="46">
        <f>(1-(O10/O4))*100</f>
        <v>40.732824427480921</v>
      </c>
      <c r="X10" t="str">
        <f>IFERROR(INDEX('Date Key'!$G$57:$G$62, MATCH(B9,'Date Key'!$A$57:$A$62, 0)), "")</f>
        <v>Low HLR, Lower Outlet Height, No Plants</v>
      </c>
      <c r="Y10" s="1">
        <f t="shared" ref="Y10:AE10" si="12">H9</f>
        <v>0</v>
      </c>
      <c r="Z10" s="1">
        <f t="shared" si="12"/>
        <v>0</v>
      </c>
      <c r="AA10" s="1">
        <f t="shared" si="12"/>
        <v>0.53646138807429133</v>
      </c>
      <c r="AB10" s="1">
        <f t="shared" si="12"/>
        <v>1.4451612903225808</v>
      </c>
      <c r="AC10" s="1">
        <f t="shared" si="12"/>
        <v>1.855718475073314</v>
      </c>
      <c r="AD10" s="1">
        <f t="shared" si="12"/>
        <v>1.9323558162267838</v>
      </c>
      <c r="AE10" s="1">
        <f t="shared" si="12"/>
        <v>1.9268817204301076</v>
      </c>
      <c r="AF10" s="1">
        <f t="shared" ref="AF10:AL10" si="13">H10</f>
        <v>1.7955034213098728</v>
      </c>
      <c r="AG10" s="1">
        <f t="shared" si="13"/>
        <v>3.0819159335288364</v>
      </c>
      <c r="AH10" s="1">
        <f t="shared" si="13"/>
        <v>2.6604105571847505</v>
      </c>
      <c r="AI10" s="1">
        <f t="shared" si="13"/>
        <v>1.4506353861192571</v>
      </c>
      <c r="AJ10" s="1">
        <f t="shared" si="13"/>
        <v>0.67878787878787872</v>
      </c>
      <c r="AK10" s="1">
        <f t="shared" si="13"/>
        <v>0.38866080156402733</v>
      </c>
      <c r="AL10" s="1">
        <f t="shared" si="13"/>
        <v>0.56930596285434998</v>
      </c>
      <c r="AM10" s="1">
        <f t="shared" ref="AM10:AS10" si="14">H11</f>
        <v>2.1896383186705767E-2</v>
      </c>
      <c r="AN10" s="1">
        <f t="shared" si="14"/>
        <v>2.7370478983382209E-2</v>
      </c>
      <c r="AO10" s="1">
        <f t="shared" si="14"/>
        <v>0</v>
      </c>
      <c r="AP10" s="1">
        <f t="shared" si="14"/>
        <v>3.8318670576735089E-2</v>
      </c>
      <c r="AQ10" s="1">
        <f t="shared" si="14"/>
        <v>5.4740957966764418E-2</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2.1896383186705767E-2</v>
      </c>
      <c r="I11" s="28" cm="1">
        <f t="array" ref="I11">IFERROR(INDEX('Master Data Sheet'!$1:$1048576, MATCH(1, ('Master Data Sheet'!$H:$H=I$2) * (INDEX('Master Data Sheet'!$1:$1, , MATCH($F$1, 'Master Data Sheet'!$1:$1, 0)) = $F$1) * ('Master Data Sheet'!$G:$G=$B11) * ('Master Data Sheet'!$F:$F=$E11) * ('Master Data Sheet'!$A:$A=$F11), 0), MATCH($F$1, 'Master Data Sheet'!$1:$1, 0)), "")</f>
        <v>2.7370478983382209E-2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3.8318670576735089E-2</v>
      </c>
      <c r="L11" s="28" cm="1">
        <f t="array" ref="L11">IFERROR(INDEX('Master Data Sheet'!$1:$1048576, MATCH(1, ('Master Data Sheet'!$H:$H=L$2) * (INDEX('Master Data Sheet'!$1:$1, , MATCH($F$1, 'Master Data Sheet'!$1:$1, 0)) = $F$1) * ('Master Data Sheet'!$G:$G=$B11) * ('Master Data Sheet'!$F:$F=$E11) * ('Master Data Sheet'!$A:$A=$F11), 0), MATCH($F$1, 'Master Data Sheet'!$1:$1, 0)), "")</f>
        <v>5.4740957966764418E-2</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2.0332355816226784E-2</v>
      </c>
      <c r="P11" s="28">
        <f t="shared" si="4"/>
        <v>2.1601137543590433E-2</v>
      </c>
      <c r="Q11" s="28"/>
      <c r="R11" s="48">
        <f>(1-(O11/O5))*100</f>
        <v>98.422330097087368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3.5479785082432733</v>
      </c>
      <c r="I12" s="11" cm="1">
        <f t="array" ref="I12">IFERROR(INDEX('Master Data Sheet'!$1:$1048576, MATCH(1, ('Master Data Sheet'!$H:$H=I$2) * (INDEX('Master Data Sheet'!$1:$1, , MATCH($F$1, 'Master Data Sheet'!$1:$1, 0)) = $F$1) * ('Master Data Sheet'!$G:$G=$B12) * ('Master Data Sheet'!$F:$F=$E12) * ('Master Data Sheet'!$A:$A=$F12), 0), MATCH($F$1, 'Master Data Sheet'!$1:$1, 0)), "")</f>
        <v>2.9730944452389219</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0.92238860855175786</v>
      </c>
      <c r="L12" s="11" cm="1">
        <f t="array" ref="L12">IFERROR(INDEX('Master Data Sheet'!$1:$1048576, MATCH(1, ('Master Data Sheet'!$H:$H=L$2) * (INDEX('Master Data Sheet'!$1:$1, , MATCH($F$1, 'Master Data Sheet'!$1:$1, 0)) = $F$1) * ('Master Data Sheet'!$G:$G=$B12) * ('Master Data Sheet'!$F:$F=$E12) * ('Master Data Sheet'!$A:$A=$F12), 0), MATCH($F$1, 'Master Data Sheet'!$1:$1, 0)), "")</f>
        <v>0.76365196428936244</v>
      </c>
      <c r="M12" s="11" cm="1">
        <f t="array" ref="M12">IFERROR(INDEX('Master Data Sheet'!$1:$1048576, MATCH(1, ('Master Data Sheet'!$H:$H=M$2) * (INDEX('Master Data Sheet'!$1:$1, , MATCH($F$1, 'Master Data Sheet'!$1:$1, 0)) = $F$1) * ('Master Data Sheet'!$G:$G=$B12) * ('Master Data Sheet'!$F:$F=$E12) * ('Master Data Sheet'!$A:$A=$F12), 0), MATCH($F$1, 'Master Data Sheet'!$1:$1, 0)), "")</f>
        <v>0.71216980939345031</v>
      </c>
      <c r="N12" s="11" cm="1">
        <f t="array" ref="N12">IFERROR(INDEX('Master Data Sheet'!$1:$1048576, MATCH(1, ('Master Data Sheet'!$H:$H=N$2) * (INDEX('Master Data Sheet'!$1:$1, , MATCH($F$1, 'Master Data Sheet'!$1:$1, 0)) = $F$1) * ('Master Data Sheet'!$G:$G=$B12) * ('Master Data Sheet'!$F:$F=$E12) * ('Master Data Sheet'!$A:$A=$F12), 0), MATCH($F$1, 'Master Data Sheet'!$1:$1, 0)), "")</f>
        <v>0.74220106641606542</v>
      </c>
      <c r="O12" s="11">
        <f t="shared" si="8"/>
        <v>1.5199493350221656</v>
      </c>
      <c r="P12" s="11">
        <f t="shared" si="4"/>
        <v>1.2044730775066788</v>
      </c>
      <c r="Q12" s="11">
        <f>AVERAGE(O12:O14)</f>
        <v>1.6196356964914269</v>
      </c>
      <c r="S12" s="11">
        <f>AVERAGE(O12:O14)</f>
        <v>1.6196356964914269</v>
      </c>
      <c r="T12" s="11">
        <f>AVERAGE(P12:P14)</f>
        <v>0.81132295595106996</v>
      </c>
      <c r="V12" s="47">
        <f>AVERAGE(U15, U18)</f>
        <v>83.814285856074207</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3.4235633005781527</v>
      </c>
      <c r="I13" s="11" cm="1">
        <f t="array" ref="I13">IFERROR(INDEX('Master Data Sheet'!$1:$1048576, MATCH(1, ('Master Data Sheet'!$H:$H=I$2) * (INDEX('Master Data Sheet'!$1:$1, , MATCH($F$1, 'Master Data Sheet'!$1:$1, 0)) = $F$1) * ('Master Data Sheet'!$G:$G=$B13) * ('Master Data Sheet'!$F:$F=$E13) * ('Master Data Sheet'!$A:$A=$F13), 0), MATCH($F$1, 'Master Data Sheet'!$1:$1, 0)), "")</f>
        <v>1.063964534515516</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0.8794868128051645</v>
      </c>
      <c r="L13" s="11" cm="1">
        <f t="array" ref="L13">IFERROR(INDEX('Master Data Sheet'!$1:$1048576, MATCH(1, ('Master Data Sheet'!$H:$H=L$2) * (INDEX('Master Data Sheet'!$1:$1, , MATCH($F$1, 'Master Data Sheet'!$1:$1, 0)) = $F$1) * ('Master Data Sheet'!$G:$G=$B13) * ('Master Data Sheet'!$F:$F=$E13) * ('Master Data Sheet'!$A:$A=$F13), 0), MATCH($F$1, 'Master Data Sheet'!$1:$1, 0)), "")</f>
        <v>0.67355819322151622</v>
      </c>
      <c r="M13" s="11" cm="1">
        <f t="array" ref="M13">IFERROR(INDEX('Master Data Sheet'!$1:$1048576, MATCH(1, ('Master Data Sheet'!$H:$H=M$2) * (INDEX('Master Data Sheet'!$1:$1, , MATCH($F$1, 'Master Data Sheet'!$1:$1, 0)) = $F$1) * ('Master Data Sheet'!$G:$G=$B13) * ('Master Data Sheet'!$F:$F=$E13) * ('Master Data Sheet'!$A:$A=$F13), 0), MATCH($F$1, 'Master Data Sheet'!$1:$1, 0)), "")</f>
        <v>0.66926801364685684</v>
      </c>
      <c r="N13" s="11" cm="1">
        <f t="array" ref="N13">IFERROR(INDEX('Master Data Sheet'!$1:$1048576, MATCH(1, ('Master Data Sheet'!$H:$H=N$2) * (INDEX('Master Data Sheet'!$1:$1, , MATCH($F$1, 'Master Data Sheet'!$1:$1, 0)) = $F$1) * ('Master Data Sheet'!$G:$G=$B13) * ('Master Data Sheet'!$F:$F=$E13) * ('Master Data Sheet'!$A:$A=$F13), 0), MATCH($F$1, 'Master Data Sheet'!$1:$1, 0)), "")</f>
        <v>0.70787962981879093</v>
      </c>
      <c r="O13" s="11">
        <f t="shared" si="8"/>
        <v>1.1810251486240781</v>
      </c>
      <c r="P13" s="11">
        <f t="shared" si="4"/>
        <v>0.99890181960005175</v>
      </c>
      <c r="Q13" s="11"/>
      <c r="X13" t="str">
        <f>IFERROR(INDEX('Date Key'!$G$57:$G$62, MATCH(B12,'Date Key'!$A$57:$A$62, 0)), "")</f>
        <v>Medium HLR, Lower Outlet Height, No Plants</v>
      </c>
      <c r="Y13" s="1">
        <f t="shared" ref="Y13:AE13" si="16">H12</f>
        <v>3.5479785082432733</v>
      </c>
      <c r="Z13" s="1">
        <f t="shared" si="16"/>
        <v>2.9730944452389219</v>
      </c>
      <c r="AA13" s="1">
        <f t="shared" si="16"/>
        <v>0.97816094302232937</v>
      </c>
      <c r="AB13" s="1">
        <f t="shared" si="16"/>
        <v>0.92238860855175786</v>
      </c>
      <c r="AC13" s="1">
        <f t="shared" si="16"/>
        <v>0.76365196428936244</v>
      </c>
      <c r="AD13" s="1">
        <f t="shared" si="16"/>
        <v>0.71216980939345031</v>
      </c>
      <c r="AE13" s="1">
        <f t="shared" si="16"/>
        <v>0.74220106641606542</v>
      </c>
      <c r="AF13" s="1">
        <f t="shared" ref="AF13:AL13" si="17">H13</f>
        <v>3.4235633005781527</v>
      </c>
      <c r="AG13" s="1">
        <f t="shared" si="17"/>
        <v>1.063964534515516</v>
      </c>
      <c r="AH13" s="1">
        <f t="shared" si="17"/>
        <v>0.84945555578254917</v>
      </c>
      <c r="AI13" s="1">
        <f t="shared" si="17"/>
        <v>0.8794868128051645</v>
      </c>
      <c r="AJ13" s="1">
        <f t="shared" si="17"/>
        <v>0.67355819322151622</v>
      </c>
      <c r="AK13" s="1">
        <f t="shared" si="17"/>
        <v>0.66926801364685684</v>
      </c>
      <c r="AL13" s="1">
        <f t="shared" si="17"/>
        <v>0.70787962981879093</v>
      </c>
      <c r="AM13" s="1">
        <f t="shared" ref="AM13:AS13" si="18">H14</f>
        <v>2.6106247751528961</v>
      </c>
      <c r="AN13" s="1">
        <f t="shared" si="18"/>
        <v>2.1573330135507858</v>
      </c>
      <c r="AO13" s="1">
        <f t="shared" si="18"/>
        <v>2.1363472838469848</v>
      </c>
      <c r="AP13" s="1">
        <f t="shared" si="18"/>
        <v>2.2580645161290329</v>
      </c>
      <c r="AQ13" s="1">
        <f t="shared" si="18"/>
        <v>1.9516728624535318</v>
      </c>
      <c r="AR13" s="1">
        <f t="shared" si="18"/>
        <v>1.9306871327497306</v>
      </c>
      <c r="AS13" s="1">
        <f t="shared" si="18"/>
        <v>2.060798656913299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2.6106247751528961</v>
      </c>
      <c r="I14" s="11" cm="1">
        <f t="array" ref="I14">IFERROR(INDEX('Master Data Sheet'!$1:$1048576, MATCH(1, ('Master Data Sheet'!$H:$H=I$2) * (INDEX('Master Data Sheet'!$1:$1, , MATCH($F$1, 'Master Data Sheet'!$1:$1, 0)) = $F$1) * ('Master Data Sheet'!$G:$G=$B14) * ('Master Data Sheet'!$F:$F=$E14) * ('Master Data Sheet'!$A:$A=$F14), 0), MATCH($F$1, 'Master Data Sheet'!$1:$1, 0)), "")</f>
        <v>2.1573330135507858</v>
      </c>
      <c r="J14" s="11" cm="1">
        <f t="array" ref="J14">IFERROR(INDEX('Master Data Sheet'!$1:$1048576, MATCH(1, ('Master Data Sheet'!$H:$H=J$2) * (INDEX('Master Data Sheet'!$1:$1, , MATCH($F$1, 'Master Data Sheet'!$1:$1, 0)) = $F$1) * ('Master Data Sheet'!$G:$G=$B14) * ('Master Data Sheet'!$F:$F=$E14) * ('Master Data Sheet'!$A:$A=$F14), 0), MATCH($F$1, 'Master Data Sheet'!$1:$1, 0)), "")</f>
        <v>2.1363472838469848</v>
      </c>
      <c r="K14" s="11" cm="1">
        <f t="array" ref="K14">IFERROR(INDEX('Master Data Sheet'!$1:$1048576, MATCH(1, ('Master Data Sheet'!$H:$H=K$2) * (INDEX('Master Data Sheet'!$1:$1, , MATCH($F$1, 'Master Data Sheet'!$1:$1, 0)) = $F$1) * ('Master Data Sheet'!$G:$G=$B14) * ('Master Data Sheet'!$F:$F=$E14) * ('Master Data Sheet'!$A:$A=$F14), 0), MATCH($F$1, 'Master Data Sheet'!$1:$1, 0)), "")</f>
        <v>2.2580645161290329</v>
      </c>
      <c r="L14" s="11" cm="1">
        <f t="array" ref="L14">IFERROR(INDEX('Master Data Sheet'!$1:$1048576, MATCH(1, ('Master Data Sheet'!$H:$H=L$2) * (INDEX('Master Data Sheet'!$1:$1, , MATCH($F$1, 'Master Data Sheet'!$1:$1, 0)) = $F$1) * ('Master Data Sheet'!$G:$G=$B14) * ('Master Data Sheet'!$F:$F=$E14) * ('Master Data Sheet'!$A:$A=$F14), 0), MATCH($F$1, 'Master Data Sheet'!$1:$1, 0)), "")</f>
        <v>1.9516728624535318</v>
      </c>
      <c r="M14" s="11" cm="1">
        <f t="array" ref="M14">IFERROR(INDEX('Master Data Sheet'!$1:$1048576, MATCH(1, ('Master Data Sheet'!$H:$H=M$2) * (INDEX('Master Data Sheet'!$1:$1, , MATCH($F$1, 'Master Data Sheet'!$1:$1, 0)) = $F$1) * ('Master Data Sheet'!$G:$G=$B14) * ('Master Data Sheet'!$F:$F=$E14) * ('Master Data Sheet'!$A:$A=$F14), 0), MATCH($F$1, 'Master Data Sheet'!$1:$1, 0)), "")</f>
        <v>1.9306871327497306</v>
      </c>
      <c r="N14" s="11" cm="1">
        <f t="array" ref="N14">IFERROR(INDEX('Master Data Sheet'!$1:$1048576, MATCH(1, ('Master Data Sheet'!$H:$H=N$2) * (INDEX('Master Data Sheet'!$1:$1, , MATCH($F$1, 'Master Data Sheet'!$1:$1, 0)) = $F$1) * ('Master Data Sheet'!$G:$G=$B14) * ('Master Data Sheet'!$F:$F=$E14) * ('Master Data Sheet'!$A:$A=$F14), 0), MATCH($F$1, 'Master Data Sheet'!$1:$1, 0)), "")</f>
        <v>2.060798656913299</v>
      </c>
      <c r="O14" s="11">
        <f t="shared" si="8"/>
        <v>2.1579326058280368</v>
      </c>
      <c r="P14" s="11">
        <f t="shared" si="4"/>
        <v>0.23059397074647942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0.2059286195836483</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6.0062514045230747E-2</v>
      </c>
      <c r="K15" s="11" cm="1">
        <f t="array" ref="K15">IFERROR(INDEX('Master Data Sheet'!$1:$1048576, MATCH(1, ('Master Data Sheet'!$H:$H=K$2) * (INDEX('Master Data Sheet'!$1:$1, , MATCH($F$1, 'Master Data Sheet'!$1:$1, 0)) = $F$1) * ('Master Data Sheet'!$G:$G=$B15) * ('Master Data Sheet'!$F:$F=$E15) * ('Master Data Sheet'!$A:$A=$F15), 0), MATCH($F$1, 'Master Data Sheet'!$1:$1, 0)), "")</f>
        <v>0.18876790128501089</v>
      </c>
      <c r="L15" s="11" cm="1">
        <f t="array" ref="L15">IFERROR(INDEX('Master Data Sheet'!$1:$1048576, MATCH(1, ('Master Data Sheet'!$H:$H=L$2) * (INDEX('Master Data Sheet'!$1:$1, , MATCH($F$1, 'Master Data Sheet'!$1:$1, 0)) = $F$1) * ('Master Data Sheet'!$G:$G=$B15) * ('Master Data Sheet'!$F:$F=$E15) * ('Master Data Sheet'!$A:$A=$F15), 0), MATCH($F$1, 'Master Data Sheet'!$1:$1, 0)), "")</f>
        <v>3.8611616171934045E-2</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2.1450897873296695E-2</v>
      </c>
      <c r="O15" s="11">
        <f t="shared" si="8"/>
        <v>7.3545935565588666E-2</v>
      </c>
      <c r="P15" s="11">
        <f t="shared" si="4"/>
        <v>8.7307300160661835E-2</v>
      </c>
      <c r="Q15" s="11">
        <f>AVERAGE(O15:O17)</f>
        <v>5.2042888226759447E-2</v>
      </c>
      <c r="R15" s="46">
        <f>(1-(O15/O12))*100</f>
        <v>95.161290322580655</v>
      </c>
      <c r="S15" s="46">
        <f>AVERAGE(R15:R17)</f>
        <v>96.853030751606312</v>
      </c>
      <c r="T15" s="46">
        <f>STDEV(R15:R17)</f>
        <v>1.5789016580895465</v>
      </c>
      <c r="U15" s="47">
        <f>(1-(AVERAGE(H15:N17)/AVERAGE(H12:N14)))*100</f>
        <v>96.78675344464817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7.2933052769208778E-2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2.1450897873296695E-2</v>
      </c>
      <c r="K16" s="11" cm="1">
        <f t="array" ref="K16">IFERROR(INDEX('Master Data Sheet'!$1:$1048576, MATCH(1, ('Master Data Sheet'!$H:$H=K$2) * (INDEX('Master Data Sheet'!$1:$1, , MATCH($F$1, 'Master Data Sheet'!$1:$1, 0)) = $F$1) * ('Master Data Sheet'!$G:$G=$B16) * ('Master Data Sheet'!$F:$F=$E16) * ('Master Data Sheet'!$A:$A=$F16), 0), MATCH($F$1, 'Master Data Sheet'!$1:$1, 0)), "")</f>
        <v>2.1450897873296695E-2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2.0225132280536885E-2</v>
      </c>
      <c r="P16" s="11">
        <f t="shared" si="4"/>
        <v>2.594456739281709E-2</v>
      </c>
      <c r="Q16" s="11"/>
      <c r="R16" s="46">
        <f>(1-(O16/O13))*100</f>
        <v>98.287493513233002</v>
      </c>
      <c r="X16" t="str">
        <f>IFERROR(INDEX('Date Key'!$G$57:$G$62, MATCH(B15,'Date Key'!$A$57:$A$62, 0)), "")</f>
        <v>Medium HLR, Lower Outlet Height, No Plants</v>
      </c>
      <c r="Y16" s="1">
        <f t="shared" ref="Y16:AE16" si="19">H15</f>
        <v>0.2059286195836483</v>
      </c>
      <c r="Z16" s="1">
        <f t="shared" si="19"/>
        <v>0</v>
      </c>
      <c r="AA16" s="1">
        <f t="shared" si="19"/>
        <v>6.0062514045230747E-2</v>
      </c>
      <c r="AB16" s="1">
        <f t="shared" si="19"/>
        <v>0.18876790128501089</v>
      </c>
      <c r="AC16" s="1">
        <f t="shared" si="19"/>
        <v>3.8611616171934045E-2</v>
      </c>
      <c r="AD16" s="1">
        <f t="shared" si="19"/>
        <v>0</v>
      </c>
      <c r="AE16" s="1">
        <f t="shared" si="19"/>
        <v>2.1450897873296695E-2</v>
      </c>
      <c r="AF16" s="1">
        <f t="shared" ref="AF16:AL16" si="20">H16</f>
        <v>7.2933052769208778E-2</v>
      </c>
      <c r="AG16" s="1">
        <f t="shared" si="20"/>
        <v>2.5741077447956038E-2</v>
      </c>
      <c r="AH16" s="1">
        <f t="shared" si="20"/>
        <v>2.1450897873296695E-2</v>
      </c>
      <c r="AI16" s="1">
        <f t="shared" si="20"/>
        <v>2.1450897873296695E-2</v>
      </c>
      <c r="AJ16" s="1">
        <f t="shared" si="20"/>
        <v>0</v>
      </c>
      <c r="AK16" s="1">
        <f t="shared" si="20"/>
        <v>0</v>
      </c>
      <c r="AL16" s="1">
        <f t="shared" si="20"/>
        <v>0</v>
      </c>
      <c r="AM16" s="1">
        <f t="shared" ref="AM16:AS16" si="21">H17</f>
        <v>0</v>
      </c>
      <c r="AN16" s="1">
        <f t="shared" si="21"/>
        <v>0</v>
      </c>
      <c r="AO16" s="1">
        <f t="shared" si="21"/>
        <v>8.3942918815205672E-2</v>
      </c>
      <c r="AP16" s="1">
        <f t="shared" si="21"/>
        <v>0.12591437822280849</v>
      </c>
      <c r="AQ16" s="1">
        <f t="shared" si="21"/>
        <v>7.974577287444537E-2</v>
      </c>
      <c r="AR16" s="1">
        <f t="shared" si="21"/>
        <v>3.7774313466842541E-2</v>
      </c>
      <c r="AS16" s="1">
        <f t="shared" si="21"/>
        <v>0.10912579445976738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8.3942918815205672E-2</v>
      </c>
      <c r="K17" s="11" cm="1">
        <f t="array" ref="K17">IFERROR(INDEX('Master Data Sheet'!$1:$1048576, MATCH(1, ('Master Data Sheet'!$H:$H=K$2) * (INDEX('Master Data Sheet'!$1:$1, , MATCH($F$1, 'Master Data Sheet'!$1:$1, 0)) = $F$1) * ('Master Data Sheet'!$G:$G=$B17) * ('Master Data Sheet'!$F:$F=$E17) * ('Master Data Sheet'!$A:$A=$F17), 0), MATCH($F$1, 'Master Data Sheet'!$1:$1, 0)), "")</f>
        <v>0.12591437822280849</v>
      </c>
      <c r="L17" s="11" cm="1">
        <f t="array" ref="L17">IFERROR(INDEX('Master Data Sheet'!$1:$1048576, MATCH(1, ('Master Data Sheet'!$H:$H=L$2) * (INDEX('Master Data Sheet'!$1:$1, , MATCH($F$1, 'Master Data Sheet'!$1:$1, 0)) = $F$1) * ('Master Data Sheet'!$G:$G=$B17) * ('Master Data Sheet'!$F:$F=$E17) * ('Master Data Sheet'!$A:$A=$F17), 0), MATCH($F$1, 'Master Data Sheet'!$1:$1, 0)), "")</f>
        <v>7.974577287444537E-2</v>
      </c>
      <c r="M17" s="11" cm="1">
        <f t="array" ref="M17">IFERROR(INDEX('Master Data Sheet'!$1:$1048576, MATCH(1, ('Master Data Sheet'!$H:$H=M$2) * (INDEX('Master Data Sheet'!$1:$1, , MATCH($F$1, 'Master Data Sheet'!$1:$1, 0)) = $F$1) * ('Master Data Sheet'!$G:$G=$B17) * ('Master Data Sheet'!$F:$F=$E17) * ('Master Data Sheet'!$A:$A=$F17), 0), MATCH($F$1, 'Master Data Sheet'!$1:$1, 0)), "")</f>
        <v>3.7774313466842541E-2</v>
      </c>
      <c r="N17" s="11" cm="1">
        <f t="array" ref="N17">IFERROR(INDEX('Master Data Sheet'!$1:$1048576, MATCH(1, ('Master Data Sheet'!$H:$H=N$2) * (INDEX('Master Data Sheet'!$1:$1, , MATCH($F$1, 'Master Data Sheet'!$1:$1, 0)) = $F$1) * ('Master Data Sheet'!$G:$G=$B17) * ('Master Data Sheet'!$F:$F=$E17) * ('Master Data Sheet'!$A:$A=$F17), 0), MATCH($F$1, 'Master Data Sheet'!$1:$1, 0)), "")</f>
        <v>0.10912579445976738</v>
      </c>
      <c r="O17" s="11">
        <f t="shared" si="8"/>
        <v>6.2357596834152783E-2</v>
      </c>
      <c r="P17" s="11">
        <f t="shared" si="4"/>
        <v>5.0623250830105715E-2</v>
      </c>
      <c r="Q17" s="11"/>
      <c r="R17" s="46">
        <f>(1-(O17/O14))*100</f>
        <v>97.110308419005278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3.8611616171934045E-2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0.62636621790026337</v>
      </c>
      <c r="K18" s="11" cm="1">
        <f t="array" ref="K18">IFERROR(INDEX('Master Data Sheet'!$1:$1048576, MATCH(1, ('Master Data Sheet'!$H:$H=K$2) * (INDEX('Master Data Sheet'!$1:$1, , MATCH($F$1, 'Master Data Sheet'!$1:$1, 0)) = $F$1) * ('Master Data Sheet'!$G:$G=$B18) * ('Master Data Sheet'!$F:$F=$E18) * ('Master Data Sheet'!$A:$A=$F18), 0), MATCH($F$1, 'Master Data Sheet'!$1:$1, 0)), "")</f>
        <v>0.93954932685039527</v>
      </c>
      <c r="L18" s="11" cm="1">
        <f t="array" ref="L18">IFERROR(INDEX('Master Data Sheet'!$1:$1048576, MATCH(1, ('Master Data Sheet'!$H:$H=L$2) * (INDEX('Master Data Sheet'!$1:$1, , MATCH($F$1, 'Master Data Sheet'!$1:$1, 0)) = $F$1) * ('Master Data Sheet'!$G:$G=$B18) * ('Master Data Sheet'!$F:$F=$E18) * ('Master Data Sheet'!$A:$A=$F18), 0), MATCH($F$1, 'Master Data Sheet'!$1:$1, 0)), "")</f>
        <v>0.55772334470571416</v>
      </c>
      <c r="M18" s="11" cm="1">
        <f t="array" ref="M18">IFERROR(INDEX('Master Data Sheet'!$1:$1048576, MATCH(1, ('Master Data Sheet'!$H:$H=M$2) * (INDEX('Master Data Sheet'!$1:$1, , MATCH($F$1, 'Master Data Sheet'!$1:$1, 0)) = $F$1) * ('Master Data Sheet'!$G:$G=$B18) * ('Master Data Sheet'!$F:$F=$E18) * ('Master Data Sheet'!$A:$A=$F18), 0), MATCH($F$1, 'Master Data Sheet'!$1:$1, 0)), "")</f>
        <v>0.42043759831661531</v>
      </c>
      <c r="N18" s="11" cm="1">
        <f t="array" ref="N18">IFERROR(INDEX('Master Data Sheet'!$1:$1048576, MATCH(1, ('Master Data Sheet'!$H:$H=N$2) * (INDEX('Master Data Sheet'!$1:$1, , MATCH($F$1, 'Master Data Sheet'!$1:$1, 0)) = $F$1) * ('Master Data Sheet'!$G:$G=$B18) * ('Master Data Sheet'!$F:$F=$E18) * ('Master Data Sheet'!$A:$A=$F18), 0), MATCH($F$1, 'Master Data Sheet'!$1:$1, 0)), "")</f>
        <v>0.4590492144885493</v>
      </c>
      <c r="O18" s="11">
        <f t="shared" si="8"/>
        <v>0.43453390263335306</v>
      </c>
      <c r="P18" s="11">
        <f t="shared" si="4"/>
        <v>0.32999740662648652</v>
      </c>
      <c r="Q18" s="11">
        <f>AVERAGE(N18:N20)</f>
        <v>0.65725958659701023</v>
      </c>
      <c r="R18" s="46">
        <f>(1-(O18/O12))*100</f>
        <v>71.411290322580641</v>
      </c>
      <c r="S18" s="46">
        <f>AVERAGE(R18:R20)</f>
        <v>71.351177940621071</v>
      </c>
      <c r="T18" s="46">
        <f>STDEV(R18:R20)</f>
        <v>2.5247704892198652</v>
      </c>
      <c r="U18" s="47">
        <f>(1-(AVERAGE(H18:N20)/AVERAGE(H12:N14)))*100</f>
        <v>70.841818267500244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4.7191975321252723E-2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0.62636621790026337</v>
      </c>
      <c r="K19" s="11" cm="1">
        <f t="array" ref="K19">IFERROR(INDEX('Master Data Sheet'!$1:$1048576, MATCH(1, ('Master Data Sheet'!$H:$H=K$2) * (INDEX('Master Data Sheet'!$1:$1, , MATCH($F$1, 'Master Data Sheet'!$1:$1, 0)) = $F$1) * ('Master Data Sheet'!$G:$G=$B19) * ('Master Data Sheet'!$F:$F=$E19) * ('Master Data Sheet'!$A:$A=$F19), 0), MATCH($F$1, 'Master Data Sheet'!$1:$1, 0)), "")</f>
        <v>0.51482154895912058</v>
      </c>
      <c r="L19" s="11" cm="1">
        <f t="array" ref="L19">IFERROR(INDEX('Master Data Sheet'!$1:$1048576, MATCH(1, ('Master Data Sheet'!$H:$H=L$2) * (INDEX('Master Data Sheet'!$1:$1, , MATCH($F$1, 'Master Data Sheet'!$1:$1, 0)) = $F$1) * ('Master Data Sheet'!$G:$G=$B19) * ('Master Data Sheet'!$F:$F=$E19) * ('Master Data Sheet'!$A:$A=$F19), 0), MATCH($F$1, 'Master Data Sheet'!$1:$1, 0)), "")</f>
        <v>0.36466526384604381</v>
      </c>
      <c r="M19" s="11" cm="1">
        <f t="array" ref="M19">IFERROR(INDEX('Master Data Sheet'!$1:$1048576, MATCH(1, ('Master Data Sheet'!$H:$H=M$2) * (INDEX('Master Data Sheet'!$1:$1, , MATCH($F$1, 'Master Data Sheet'!$1:$1, 0)) = $F$1) * ('Master Data Sheet'!$G:$G=$B19) * ('Master Data Sheet'!$F:$F=$E19) * ('Master Data Sheet'!$A:$A=$F19), 0), MATCH($F$1, 'Master Data Sheet'!$1:$1, 0)), "")</f>
        <v>0.31747328852479106</v>
      </c>
      <c r="N19" s="11" cm="1">
        <f t="array" ref="N19">IFERROR(INDEX('Master Data Sheet'!$1:$1048576, MATCH(1, ('Master Data Sheet'!$H:$H=N$2) * (INDEX('Master Data Sheet'!$1:$1, , MATCH($F$1, 'Master Data Sheet'!$1:$1, 0)) = $F$1) * ('Master Data Sheet'!$G:$G=$B19) * ('Master Data Sheet'!$F:$F=$E19) * ('Master Data Sheet'!$A:$A=$F19), 0), MATCH($F$1, 'Master Data Sheet'!$1:$1, 0)), "")</f>
        <v>0.27457149277819765</v>
      </c>
      <c r="O19" s="11">
        <f t="shared" si="8"/>
        <v>0.3088929293754723</v>
      </c>
      <c r="P19" s="11">
        <f t="shared" si="4"/>
        <v>0.22403611854958028</v>
      </c>
      <c r="Q19" s="11"/>
      <c r="R19" s="46">
        <f>(1-(O19/O13))*100</f>
        <v>73.845355474831351</v>
      </c>
      <c r="X19" t="str">
        <f>IFERROR(INDEX('Date Key'!$G$57:$G$62, MATCH(B18,'Date Key'!$A$57:$A$62, 0)), "")</f>
        <v>Medium HLR, Lower Outlet Height, No Plants</v>
      </c>
      <c r="Y19" s="1">
        <f t="shared" ref="Y19:AE19" si="23">H18</f>
        <v>3.8611616171934045E-2</v>
      </c>
      <c r="Z19" s="1">
        <f t="shared" si="23"/>
        <v>0</v>
      </c>
      <c r="AA19" s="1">
        <f t="shared" si="23"/>
        <v>0.62636621790026337</v>
      </c>
      <c r="AB19" s="1">
        <f t="shared" si="23"/>
        <v>0.93954932685039527</v>
      </c>
      <c r="AC19" s="1">
        <f t="shared" si="23"/>
        <v>0.55772334470571416</v>
      </c>
      <c r="AD19" s="1">
        <f t="shared" si="23"/>
        <v>0.42043759831661531</v>
      </c>
      <c r="AE19" s="1">
        <f t="shared" si="23"/>
        <v>0.4590492144885493</v>
      </c>
      <c r="AF19" s="1">
        <f t="shared" ref="AF19:AL19" si="24">H19</f>
        <v>4.7191975321252723E-2</v>
      </c>
      <c r="AG19" s="1">
        <f t="shared" si="24"/>
        <v>1.7160718298637353E-2</v>
      </c>
      <c r="AH19" s="1">
        <f t="shared" si="24"/>
        <v>0.62636621790026337</v>
      </c>
      <c r="AI19" s="1">
        <f t="shared" si="24"/>
        <v>0.51482154895912058</v>
      </c>
      <c r="AJ19" s="1">
        <f t="shared" si="24"/>
        <v>0.36466526384604381</v>
      </c>
      <c r="AK19" s="1">
        <f t="shared" si="24"/>
        <v>0.31747328852479106</v>
      </c>
      <c r="AL19" s="1">
        <f t="shared" si="24"/>
        <v>0.27457149277819765</v>
      </c>
      <c r="AM19" s="1">
        <f t="shared" ref="AM19:AS19" si="25">H20</f>
        <v>0</v>
      </c>
      <c r="AN19" s="1">
        <f t="shared" si="25"/>
        <v>1.6788583763041133E-2</v>
      </c>
      <c r="AO19" s="1">
        <f t="shared" si="25"/>
        <v>0.57081184794339868</v>
      </c>
      <c r="AP19" s="1">
        <f t="shared" si="25"/>
        <v>0.78486629092217286</v>
      </c>
      <c r="AQ19" s="1">
        <f t="shared" si="25"/>
        <v>0.96534356637486529</v>
      </c>
      <c r="AR19" s="1">
        <f t="shared" si="25"/>
        <v>1.1374265499460368</v>
      </c>
      <c r="AS19" s="1">
        <f t="shared" si="25"/>
        <v>1.2381580525242837</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1.6788583763041133E-2</v>
      </c>
      <c r="J20" s="28" cm="1">
        <f t="array" ref="J20">IFERROR(INDEX('Master Data Sheet'!$1:$1048576, MATCH(1, ('Master Data Sheet'!$H:$H=J$2) * (INDEX('Master Data Sheet'!$1:$1, , MATCH($F$1, 'Master Data Sheet'!$1:$1, 0)) = $F$1) * ('Master Data Sheet'!$G:$G=$B20) * ('Master Data Sheet'!$F:$F=$E20) * ('Master Data Sheet'!$A:$A=$F20), 0), MATCH($F$1, 'Master Data Sheet'!$1:$1, 0)), "")</f>
        <v>0.57081184794339868</v>
      </c>
      <c r="K20" s="28" cm="1">
        <f t="array" ref="K20">IFERROR(INDEX('Master Data Sheet'!$1:$1048576, MATCH(1, ('Master Data Sheet'!$H:$H=K$2) * (INDEX('Master Data Sheet'!$1:$1, , MATCH($F$1, 'Master Data Sheet'!$1:$1, 0)) = $F$1) * ('Master Data Sheet'!$G:$G=$B20) * ('Master Data Sheet'!$F:$F=$E20) * ('Master Data Sheet'!$A:$A=$F20), 0), MATCH($F$1, 'Master Data Sheet'!$1:$1, 0)), "")</f>
        <v>0.78486629092217286</v>
      </c>
      <c r="L20" s="28" cm="1">
        <f t="array" ref="L20">IFERROR(INDEX('Master Data Sheet'!$1:$1048576, MATCH(1, ('Master Data Sheet'!$H:$H=L$2) * (INDEX('Master Data Sheet'!$1:$1, , MATCH($F$1, 'Master Data Sheet'!$1:$1, 0)) = $F$1) * ('Master Data Sheet'!$G:$G=$B20) * ('Master Data Sheet'!$F:$F=$E20) * ('Master Data Sheet'!$A:$A=$F20), 0), MATCH($F$1, 'Master Data Sheet'!$1:$1, 0)), "")</f>
        <v>0.96534356637486529</v>
      </c>
      <c r="M20" s="28" cm="1">
        <f t="array" ref="M20">IFERROR(INDEX('Master Data Sheet'!$1:$1048576, MATCH(1, ('Master Data Sheet'!$H:$H=M$2) * (INDEX('Master Data Sheet'!$1:$1, , MATCH($F$1, 'Master Data Sheet'!$1:$1, 0)) = $F$1) * ('Master Data Sheet'!$G:$G=$B20) * ('Master Data Sheet'!$F:$F=$E20) * ('Master Data Sheet'!$A:$A=$F20), 0), MATCH($F$1, 'Master Data Sheet'!$1:$1, 0)), "")</f>
        <v>1.1374265499460368</v>
      </c>
      <c r="N20" s="28" cm="1">
        <f t="array" ref="N20">IFERROR(INDEX('Master Data Sheet'!$1:$1048576, MATCH(1, ('Master Data Sheet'!$H:$H=N$2) * (INDEX('Master Data Sheet'!$1:$1, , MATCH($F$1, 'Master Data Sheet'!$1:$1, 0)) = $F$1) * ('Master Data Sheet'!$G:$G=$B20) * ('Master Data Sheet'!$F:$F=$E20) * ('Master Data Sheet'!$A:$A=$F20), 0), MATCH($F$1, 'Master Data Sheet'!$1:$1, 0)), "")</f>
        <v>1.2381580525242837</v>
      </c>
      <c r="O20" s="28">
        <f t="shared" si="8"/>
        <v>0.67334212735339982</v>
      </c>
      <c r="P20" s="28">
        <f t="shared" si="4"/>
        <v>0.50448959261413495</v>
      </c>
      <c r="Q20" s="28"/>
      <c r="R20" s="48">
        <f>(1-(O20/O14))*100</f>
        <v>68.796888024451235</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0.81004916656673465</v>
      </c>
      <c r="I21" s="11" cm="1">
        <f t="array" ref="I21">IFERROR(INDEX('Master Data Sheet'!$1:$1048576, MATCH(1, ('Master Data Sheet'!$H:$H=I$2) * (INDEX('Master Data Sheet'!$1:$1, , MATCH($F$1, 'Master Data Sheet'!$1:$1, 0)) = $F$1) * ('Master Data Sheet'!$G:$G=$B21) * ('Master Data Sheet'!$F:$F=$E21) * ('Master Data Sheet'!$A:$A=$F21), 0), MATCH($F$1, 'Master Data Sheet'!$1:$1, 0)), "")</f>
        <v>0.72190910181076884</v>
      </c>
      <c r="J21" s="11" cm="1">
        <f t="array" ref="J21">IFERROR(INDEX('Master Data Sheet'!$1:$1048576, MATCH(1, ('Master Data Sheet'!$H:$H=J$2) * (INDEX('Master Data Sheet'!$1:$1, , MATCH($F$1, 'Master Data Sheet'!$1:$1, 0)) = $F$1) * ('Master Data Sheet'!$G:$G=$B21) * ('Master Data Sheet'!$F:$F=$E21) * ('Master Data Sheet'!$A:$A=$F21), 0), MATCH($F$1, 'Master Data Sheet'!$1:$1, 0)), "")</f>
        <v>0.68413478834392616</v>
      </c>
      <c r="K21" s="11" cm="1">
        <f t="array" ref="K21">IFERROR(INDEX('Master Data Sheet'!$1:$1048576, MATCH(1, ('Master Data Sheet'!$H:$H=K$2) * (INDEX('Master Data Sheet'!$1:$1, , MATCH($F$1, 'Master Data Sheet'!$1:$1, 0)) = $F$1) * ('Master Data Sheet'!$G:$G=$B21) * ('Master Data Sheet'!$F:$F=$E21) * ('Master Data Sheet'!$A:$A=$F21), 0), MATCH($F$1, 'Master Data Sheet'!$1:$1, 0)), "")</f>
        <v>0.62957189111404244</v>
      </c>
      <c r="L21" s="11" cm="1">
        <f t="array" ref="L21">IFERROR(INDEX('Master Data Sheet'!$1:$1048576, MATCH(1, ('Master Data Sheet'!$H:$H=L$2) * (INDEX('Master Data Sheet'!$1:$1, , MATCH($F$1, 'Master Data Sheet'!$1:$1, 0)) = $F$1) * ('Master Data Sheet'!$G:$G=$B21) * ('Master Data Sheet'!$F:$F=$E21) * ('Master Data Sheet'!$A:$A=$F21), 0), MATCH($F$1, 'Master Data Sheet'!$1:$1, 0)), "")</f>
        <v>0.67574049646240564</v>
      </c>
      <c r="M21" s="11" cm="1">
        <f t="array" ref="M21">IFERROR(INDEX('Master Data Sheet'!$1:$1048576, MATCH(1, ('Master Data Sheet'!$H:$H=M$2) * (INDEX('Master Data Sheet'!$1:$1, , MATCH($F$1, 'Master Data Sheet'!$1:$1, 0)) = $F$1) * ('Master Data Sheet'!$G:$G=$B21) * ('Master Data Sheet'!$F:$F=$E21) * ('Master Data Sheet'!$A:$A=$F21), 0), MATCH($F$1, 'Master Data Sheet'!$1:$1, 0)), "")</f>
        <v>0.67574049646240564</v>
      </c>
      <c r="N21" s="11" cm="1">
        <f t="array" ref="N21">IFERROR(INDEX('Master Data Sheet'!$1:$1048576, MATCH(1, ('Master Data Sheet'!$H:$H=N$2) * (INDEX('Master Data Sheet'!$1:$1, , MATCH($F$1, 'Master Data Sheet'!$1:$1, 0)) = $F$1) * ('Master Data Sheet'!$G:$G=$B21) * ('Master Data Sheet'!$F:$F=$E21) * ('Master Data Sheet'!$A:$A=$F21), 0), MATCH($F$1, 'Master Data Sheet'!$1:$1, 0)), "")</f>
        <v>0.77647199904065234</v>
      </c>
      <c r="O21" s="11">
        <f t="shared" si="8"/>
        <v>0.71051684854299069</v>
      </c>
      <c r="P21" s="11">
        <f t="shared" si="4"/>
        <v>6.3315922437215635E-2</v>
      </c>
      <c r="Q21" s="11">
        <f>AVERAGE(O21:O23)</f>
        <v>0.76687852260462874</v>
      </c>
      <c r="S21" s="11">
        <f>AVERAGE(O21:O23)</f>
        <v>0.76687852260462874</v>
      </c>
      <c r="T21" s="11">
        <f>AVERAGE(P21:P23)</f>
        <v>7.9581803712188676E-2</v>
      </c>
      <c r="V21" s="47">
        <f>AVERAGE(U24, U27)</f>
        <v>67.096690122491523</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0.17628012951193189</v>
      </c>
      <c r="I22" s="11" cm="1">
        <f t="array" ref="I22">IFERROR(INDEX('Master Data Sheet'!$1:$1048576, MATCH(1, ('Master Data Sheet'!$H:$H=I$2) * (INDEX('Master Data Sheet'!$1:$1, , MATCH($F$1, 'Master Data Sheet'!$1:$1, 0)) = $F$1) * ('Master Data Sheet'!$G:$G=$B22) * ('Master Data Sheet'!$F:$F=$E22) * ('Master Data Sheet'!$A:$A=$F22), 0), MATCH($F$1, 'Master Data Sheet'!$1:$1, 0)), "")</f>
        <v>0.52884038853579562</v>
      </c>
      <c r="J22" s="11" cm="1">
        <f t="array" ref="J22">IFERROR(INDEX('Master Data Sheet'!$1:$1048576, MATCH(1, ('Master Data Sheet'!$H:$H=J$2) * (INDEX('Master Data Sheet'!$1:$1, , MATCH($F$1, 'Master Data Sheet'!$1:$1, 0)) = $F$1) * ('Master Data Sheet'!$G:$G=$B22) * ('Master Data Sheet'!$F:$F=$E22) * ('Master Data Sheet'!$A:$A=$F22), 0), MATCH($F$1, 'Master Data Sheet'!$1:$1, 0)), "")</f>
        <v>0.52464324259503547</v>
      </c>
      <c r="K22" s="11" cm="1">
        <f t="array" ref="K22">IFERROR(INDEX('Master Data Sheet'!$1:$1048576, MATCH(1, ('Master Data Sheet'!$H:$H=K$2) * (INDEX('Master Data Sheet'!$1:$1, , MATCH($F$1, 'Master Data Sheet'!$1:$1, 0)) = $F$1) * ('Master Data Sheet'!$G:$G=$B22) * ('Master Data Sheet'!$F:$F=$E22) * ('Master Data Sheet'!$A:$A=$F22), 0), MATCH($F$1, 'Master Data Sheet'!$1:$1, 0)), "")</f>
        <v>0.4365031778390695</v>
      </c>
      <c r="L22" s="11" cm="1">
        <f t="array" ref="L22">IFERROR(INDEX('Master Data Sheet'!$1:$1048576, MATCH(1, ('Master Data Sheet'!$H:$H=L$2) * (INDEX('Master Data Sheet'!$1:$1, , MATCH($F$1, 'Master Data Sheet'!$1:$1, 0)) = $F$1) * ('Master Data Sheet'!$G:$G=$B22) * ('Master Data Sheet'!$F:$F=$E22) * ('Master Data Sheet'!$A:$A=$F22), 0), MATCH($F$1, 'Master Data Sheet'!$1:$1, 0)), "")</f>
        <v>0.39033457249070641</v>
      </c>
      <c r="M22" s="11" cm="1">
        <f t="array" ref="M22">IFERROR(INDEX('Master Data Sheet'!$1:$1048576, MATCH(1, ('Master Data Sheet'!$H:$H=M$2) * (INDEX('Master Data Sheet'!$1:$1, , MATCH($F$1, 'Master Data Sheet'!$1:$1, 0)) = $F$1) * ('Master Data Sheet'!$G:$G=$B22) * ('Master Data Sheet'!$F:$F=$E22) * ('Master Data Sheet'!$A:$A=$F22), 0), MATCH($F$1, 'Master Data Sheet'!$1:$1, 0)), "")</f>
        <v>0.49946036695047374</v>
      </c>
      <c r="N22" s="11" cm="1">
        <f t="array" ref="N22">IFERROR(INDEX('Master Data Sheet'!$1:$1048576, MATCH(1, ('Master Data Sheet'!$H:$H=N$2) * (INDEX('Master Data Sheet'!$1:$1, , MATCH($F$1, 'Master Data Sheet'!$1:$1, 0)) = $F$1) * ('Master Data Sheet'!$G:$G=$B22) * ('Master Data Sheet'!$F:$F=$E22) * ('Master Data Sheet'!$A:$A=$F22), 0), MATCH($F$1, 'Master Data Sheet'!$1:$1, 0)), "")</f>
        <v>0.50785465883199421</v>
      </c>
      <c r="O22" s="11">
        <f t="shared" si="8"/>
        <v>0.43770236239357241</v>
      </c>
      <c r="P22" s="11">
        <f t="shared" si="4"/>
        <v>0.12595434469841357</v>
      </c>
      <c r="Q22" s="11"/>
      <c r="X22" t="str">
        <f>IFERROR(INDEX('Date Key'!$G$57:$G$62, MATCH(B21,'Date Key'!$A$57:$A$62, 0)), "")</f>
        <v>High HLR, Lower Outlet Height, No Plants</v>
      </c>
      <c r="Y22" s="1">
        <f t="shared" ref="Y22:AE22" si="26">H21</f>
        <v>0.81004916656673465</v>
      </c>
      <c r="Z22" s="1">
        <f t="shared" si="26"/>
        <v>0.72190910181076884</v>
      </c>
      <c r="AA22" s="1">
        <f t="shared" si="26"/>
        <v>0.68413478834392616</v>
      </c>
      <c r="AB22" s="1">
        <f t="shared" si="26"/>
        <v>0.62957189111404244</v>
      </c>
      <c r="AC22" s="1">
        <f t="shared" si="26"/>
        <v>0.67574049646240564</v>
      </c>
      <c r="AD22" s="1">
        <f t="shared" si="26"/>
        <v>0.67574049646240564</v>
      </c>
      <c r="AE22" s="1">
        <f t="shared" si="26"/>
        <v>0.77647199904065234</v>
      </c>
      <c r="AF22" s="1">
        <f t="shared" ref="AF22:AL22" si="27">H22</f>
        <v>0.17628012951193189</v>
      </c>
      <c r="AG22" s="1">
        <f t="shared" si="27"/>
        <v>0.52884038853579562</v>
      </c>
      <c r="AH22" s="1">
        <f t="shared" si="27"/>
        <v>0.52464324259503547</v>
      </c>
      <c r="AI22" s="1">
        <f t="shared" si="27"/>
        <v>0.4365031778390695</v>
      </c>
      <c r="AJ22" s="1">
        <f t="shared" si="27"/>
        <v>0.39033457249070641</v>
      </c>
      <c r="AK22" s="1">
        <f t="shared" si="27"/>
        <v>0.49946036695047374</v>
      </c>
      <c r="AL22" s="1">
        <f t="shared" si="27"/>
        <v>0.50785465883199421</v>
      </c>
      <c r="AM22" s="1">
        <f t="shared" ref="AM22:AS22" si="28">H23</f>
        <v>1.200383739057441</v>
      </c>
      <c r="AN22" s="1">
        <f t="shared" si="28"/>
        <v>1.2045808849982012</v>
      </c>
      <c r="AO22" s="1">
        <f t="shared" si="28"/>
        <v>1.1584122796498384</v>
      </c>
      <c r="AP22" s="1">
        <f t="shared" si="28"/>
        <v>1.112243674301475</v>
      </c>
      <c r="AQ22" s="1">
        <f t="shared" si="28"/>
        <v>1.0786665067753929</v>
      </c>
      <c r="AR22" s="1">
        <f t="shared" si="28"/>
        <v>1.1206379661829957</v>
      </c>
      <c r="AS22" s="1">
        <f t="shared" si="28"/>
        <v>1.1919894471759203</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1.200383739057441</v>
      </c>
      <c r="I23" s="11" cm="1">
        <f t="array" ref="I23">IFERROR(INDEX('Master Data Sheet'!$1:$1048576, MATCH(1, ('Master Data Sheet'!$H:$H=I$2) * (INDEX('Master Data Sheet'!$1:$1, , MATCH($F$1, 'Master Data Sheet'!$1:$1, 0)) = $F$1) * ('Master Data Sheet'!$G:$G=$B23) * ('Master Data Sheet'!$F:$F=$E23) * ('Master Data Sheet'!$A:$A=$F23), 0), MATCH($F$1, 'Master Data Sheet'!$1:$1, 0)), "")</f>
        <v>1.2045808849982012</v>
      </c>
      <c r="J23" s="11" cm="1">
        <f t="array" ref="J23">IFERROR(INDEX('Master Data Sheet'!$1:$1048576, MATCH(1, ('Master Data Sheet'!$H:$H=J$2) * (INDEX('Master Data Sheet'!$1:$1, , MATCH($F$1, 'Master Data Sheet'!$1:$1, 0)) = $F$1) * ('Master Data Sheet'!$G:$G=$B23) * ('Master Data Sheet'!$F:$F=$E23) * ('Master Data Sheet'!$A:$A=$F23), 0), MATCH($F$1, 'Master Data Sheet'!$1:$1, 0)), "")</f>
        <v>1.1584122796498384</v>
      </c>
      <c r="K23" s="11" cm="1">
        <f t="array" ref="K23">IFERROR(INDEX('Master Data Sheet'!$1:$1048576, MATCH(1, ('Master Data Sheet'!$H:$H=K$2) * (INDEX('Master Data Sheet'!$1:$1, , MATCH($F$1, 'Master Data Sheet'!$1:$1, 0)) = $F$1) * ('Master Data Sheet'!$G:$G=$B23) * ('Master Data Sheet'!$F:$F=$E23) * ('Master Data Sheet'!$A:$A=$F23), 0), MATCH($F$1, 'Master Data Sheet'!$1:$1, 0)), "")</f>
        <v>1.112243674301475</v>
      </c>
      <c r="L23" s="11" cm="1">
        <f t="array" ref="L23">IFERROR(INDEX('Master Data Sheet'!$1:$1048576, MATCH(1, ('Master Data Sheet'!$H:$H=L$2) * (INDEX('Master Data Sheet'!$1:$1, , MATCH($F$1, 'Master Data Sheet'!$1:$1, 0)) = $F$1) * ('Master Data Sheet'!$G:$G=$B23) * ('Master Data Sheet'!$F:$F=$E23) * ('Master Data Sheet'!$A:$A=$F23), 0), MATCH($F$1, 'Master Data Sheet'!$1:$1, 0)), "")</f>
        <v>1.0786665067753929</v>
      </c>
      <c r="M23" s="11" cm="1">
        <f t="array" ref="M23">IFERROR(INDEX('Master Data Sheet'!$1:$1048576, MATCH(1, ('Master Data Sheet'!$H:$H=M$2) * (INDEX('Master Data Sheet'!$1:$1, , MATCH($F$1, 'Master Data Sheet'!$1:$1, 0)) = $F$1) * ('Master Data Sheet'!$G:$G=$B23) * ('Master Data Sheet'!$F:$F=$E23) * ('Master Data Sheet'!$A:$A=$F23), 0), MATCH($F$1, 'Master Data Sheet'!$1:$1, 0)), "")</f>
        <v>1.1206379661829957</v>
      </c>
      <c r="N23" s="11" cm="1">
        <f t="array" ref="N23">IFERROR(INDEX('Master Data Sheet'!$1:$1048576, MATCH(1, ('Master Data Sheet'!$H:$H=N$2) * (INDEX('Master Data Sheet'!$1:$1, , MATCH($F$1, 'Master Data Sheet'!$1:$1, 0)) = $F$1) * ('Master Data Sheet'!$G:$G=$B23) * ('Master Data Sheet'!$F:$F=$E23) * ('Master Data Sheet'!$A:$A=$F23), 0), MATCH($F$1, 'Master Data Sheet'!$1:$1, 0)), "")</f>
        <v>1.1919894471759203</v>
      </c>
      <c r="O23" s="11">
        <f t="shared" si="8"/>
        <v>1.1524163568773236</v>
      </c>
      <c r="P23" s="11">
        <f t="shared" si="4"/>
        <v>4.9475144000936812E-2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8.8140064755965947E-2</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0.10073150257824681</v>
      </c>
      <c r="L24" s="11" cm="1">
        <f t="array" ref="L24">IFERROR(INDEX('Master Data Sheet'!$1:$1048576, MATCH(1, ('Master Data Sheet'!$H:$H=L$2) * (INDEX('Master Data Sheet'!$1:$1, , MATCH($F$1, 'Master Data Sheet'!$1:$1, 0)) = $F$1) * ('Master Data Sheet'!$G:$G=$B24) * ('Master Data Sheet'!$F:$F=$E24) * ('Master Data Sheet'!$A:$A=$F24), 0), MATCH($F$1, 'Master Data Sheet'!$1:$1, 0)), "")</f>
        <v>2.0985729703801418E-2</v>
      </c>
      <c r="M24" s="11" cm="1">
        <f t="array" ref="M24">IFERROR(INDEX('Master Data Sheet'!$1:$1048576, MATCH(1, ('Master Data Sheet'!$H:$H=M$2) * (INDEX('Master Data Sheet'!$1:$1, , MATCH($F$1, 'Master Data Sheet'!$1:$1, 0)) = $F$1) * ('Master Data Sheet'!$G:$G=$B24) * ('Master Data Sheet'!$F:$F=$E24) * ('Master Data Sheet'!$A:$A=$F24), 0), MATCH($F$1, 'Master Data Sheet'!$1:$1, 0)), "")</f>
        <v>0.18887156733421279</v>
      </c>
      <c r="N24" s="11" cm="1">
        <f t="array" ref="N24">IFERROR(INDEX('Master Data Sheet'!$1:$1048576, MATCH(1, ('Master Data Sheet'!$H:$H=N$2) * (INDEX('Master Data Sheet'!$1:$1, , MATCH($F$1, 'Master Data Sheet'!$1:$1, 0)) = $F$1) * ('Master Data Sheet'!$G:$G=$B24) * ('Master Data Sheet'!$F:$F=$E24) * ('Master Data Sheet'!$A:$A=$F24), 0), MATCH($F$1, 'Master Data Sheet'!$1:$1, 0)), "")</f>
        <v>0.15529439980813045</v>
      </c>
      <c r="O24" s="11">
        <f t="shared" si="8"/>
        <v>7.9146180597193916E-2</v>
      </c>
      <c r="P24" s="11">
        <f t="shared" si="4"/>
        <v>7.5604124353153196E-2</v>
      </c>
      <c r="Q24" s="11">
        <f>AVERAGE(O24:O26)</f>
        <v>0.13051125234840311</v>
      </c>
      <c r="R24" s="46">
        <f>(1-(O24/O21))*100</f>
        <v>88.860759493670884</v>
      </c>
      <c r="S24" s="46">
        <f>AVERAGE(R24:R26)</f>
        <v>83.229887345086198</v>
      </c>
      <c r="T24" s="46">
        <f>STDEV(R24:R26)</f>
        <v>4.8783051868326117</v>
      </c>
      <c r="U24" s="47">
        <f>(1-(AVERAGE(H24:N26)/AVERAGE(H21:N23)))*100</f>
        <v>82.981495960385715</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5.0365751289123406E-2</v>
      </c>
      <c r="I25" s="11" cm="1">
        <f t="array" ref="I25">IFERROR(INDEX('Master Data Sheet'!$1:$1048576, MATCH(1, ('Master Data Sheet'!$H:$H=I$2) * (INDEX('Master Data Sheet'!$1:$1, , MATCH($F$1, 'Master Data Sheet'!$1:$1, 0)) = $F$1) * ('Master Data Sheet'!$G:$G=$B25) * ('Master Data Sheet'!$F:$F=$E25) * ('Master Data Sheet'!$A:$A=$F25), 0), MATCH($F$1, 'Master Data Sheet'!$1:$1, 0)), "")</f>
        <v>3.3577167526082266E-2</v>
      </c>
      <c r="J25" s="11" cm="1">
        <f t="array" ref="J25">IFERROR(INDEX('Master Data Sheet'!$1:$1048576, MATCH(1, ('Master Data Sheet'!$H:$H=J$2) * (INDEX('Master Data Sheet'!$1:$1, , MATCH($F$1, 'Master Data Sheet'!$1:$1, 0)) = $F$1) * ('Master Data Sheet'!$G:$G=$B25) * ('Master Data Sheet'!$F:$F=$E25) * ('Master Data Sheet'!$A:$A=$F25), 0), MATCH($F$1, 'Master Data Sheet'!$1:$1, 0)), "")</f>
        <v>4.6168605348363118E-2</v>
      </c>
      <c r="K25" s="11" cm="1">
        <f t="array" ref="K25">IFERROR(INDEX('Master Data Sheet'!$1:$1048576, MATCH(1, ('Master Data Sheet'!$H:$H=K$2) * (INDEX('Master Data Sheet'!$1:$1, , MATCH($F$1, 'Master Data Sheet'!$1:$1, 0)) = $F$1) * ('Master Data Sheet'!$G:$G=$B25) * ('Master Data Sheet'!$F:$F=$E25) * ('Master Data Sheet'!$A:$A=$F25), 0), MATCH($F$1, 'Master Data Sheet'!$1:$1, 0)), "")</f>
        <v>7.974577287444537E-2</v>
      </c>
      <c r="L25" s="11" cm="1">
        <f t="array" ref="L25">IFERROR(INDEX('Master Data Sheet'!$1:$1048576, MATCH(1, ('Master Data Sheet'!$H:$H=L$2) * (INDEX('Master Data Sheet'!$1:$1, , MATCH($F$1, 'Master Data Sheet'!$1:$1, 0)) = $F$1) * ('Master Data Sheet'!$G:$G=$B25) * ('Master Data Sheet'!$F:$F=$E25) * ('Master Data Sheet'!$A:$A=$F25), 0), MATCH($F$1, 'Master Data Sheet'!$1:$1, 0)), "")</f>
        <v>0.10912579445976738</v>
      </c>
      <c r="M25" s="11" cm="1">
        <f t="array" ref="M25">IFERROR(INDEX('Master Data Sheet'!$1:$1048576, MATCH(1, ('Master Data Sheet'!$H:$H=M$2) * (INDEX('Master Data Sheet'!$1:$1, , MATCH($F$1, 'Master Data Sheet'!$1:$1, 0)) = $F$1) * ('Master Data Sheet'!$G:$G=$B25) * ('Master Data Sheet'!$F:$F=$E25) * ('Master Data Sheet'!$A:$A=$F25), 0), MATCH($F$1, 'Master Data Sheet'!$1:$1, 0)), "")</f>
        <v>0.13850581604508938</v>
      </c>
      <c r="N25" s="11" cm="1">
        <f t="array" ref="N25">IFERROR(INDEX('Master Data Sheet'!$1:$1048576, MATCH(1, ('Master Data Sheet'!$H:$H=N$2) * (INDEX('Master Data Sheet'!$1:$1, , MATCH($F$1, 'Master Data Sheet'!$1:$1, 0)) = $F$1) * ('Master Data Sheet'!$G:$G=$B25) * ('Master Data Sheet'!$F:$F=$E25) * ('Master Data Sheet'!$A:$A=$F25), 0), MATCH($F$1, 'Master Data Sheet'!$1:$1, 0)), "")</f>
        <v>0.13850581604508938</v>
      </c>
      <c r="O25" s="11">
        <f t="shared" si="8"/>
        <v>8.5142103369708622E-2</v>
      </c>
      <c r="P25" s="11">
        <f t="shared" si="4"/>
        <v>4.4134227652183597E-2</v>
      </c>
      <c r="Q25" s="11"/>
      <c r="R25" s="46">
        <f>(1-(O25/O22))*100</f>
        <v>80.547945205479451</v>
      </c>
      <c r="X25" t="str">
        <f>IFERROR(INDEX('Date Key'!$G$57:$G$62, MATCH(B24,'Date Key'!$A$57:$A$62, 0)), "")</f>
        <v>High HLR, Lower Outlet Height, No Plants</v>
      </c>
      <c r="Y25" s="1">
        <f t="shared" ref="Y25:AE25" si="29">H24</f>
        <v>8.8140064755965947E-2</v>
      </c>
      <c r="Z25" s="1">
        <f t="shared" si="29"/>
        <v>0</v>
      </c>
      <c r="AA25" s="1">
        <f t="shared" si="29"/>
        <v>0</v>
      </c>
      <c r="AB25" s="1">
        <f t="shared" si="29"/>
        <v>0.10073150257824681</v>
      </c>
      <c r="AC25" s="1">
        <f t="shared" si="29"/>
        <v>2.0985729703801418E-2</v>
      </c>
      <c r="AD25" s="1">
        <f t="shared" si="29"/>
        <v>0.18887156733421279</v>
      </c>
      <c r="AE25" s="1">
        <f t="shared" si="29"/>
        <v>0.15529439980813045</v>
      </c>
      <c r="AF25" s="1">
        <f t="shared" ref="AF25:AL25" si="30">H25</f>
        <v>5.0365751289123406E-2</v>
      </c>
      <c r="AG25" s="1">
        <f t="shared" si="30"/>
        <v>3.3577167526082266E-2</v>
      </c>
      <c r="AH25" s="1">
        <f t="shared" si="30"/>
        <v>4.6168605348363118E-2</v>
      </c>
      <c r="AI25" s="1">
        <f t="shared" si="30"/>
        <v>7.974577287444537E-2</v>
      </c>
      <c r="AJ25" s="1">
        <f t="shared" si="30"/>
        <v>0.10912579445976738</v>
      </c>
      <c r="AK25" s="1">
        <f t="shared" si="30"/>
        <v>0.13850581604508938</v>
      </c>
      <c r="AL25" s="1">
        <f t="shared" si="30"/>
        <v>0.13850581604508938</v>
      </c>
      <c r="AM25" s="1">
        <f t="shared" ref="AM25:AS25" si="31">H26</f>
        <v>1.6788583763041133E-2</v>
      </c>
      <c r="AN25" s="1">
        <f t="shared" si="31"/>
        <v>0.14690010792660993</v>
      </c>
      <c r="AO25" s="1">
        <f t="shared" si="31"/>
        <v>0.22664588080105533</v>
      </c>
      <c r="AP25" s="1">
        <f t="shared" si="31"/>
        <v>0.29799736179398006</v>
      </c>
      <c r="AQ25" s="1">
        <f t="shared" si="31"/>
        <v>0.29380021585321986</v>
      </c>
      <c r="AR25" s="1">
        <f t="shared" si="31"/>
        <v>0.30219450773474033</v>
      </c>
      <c r="AS25" s="1">
        <f t="shared" si="31"/>
        <v>0.3063916536755007</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1.6788583763041133E-2</v>
      </c>
      <c r="I26" s="11" cm="1">
        <f t="array" ref="I26">IFERROR(INDEX('Master Data Sheet'!$1:$1048576, MATCH(1, ('Master Data Sheet'!$H:$H=I$2) * (INDEX('Master Data Sheet'!$1:$1, , MATCH($F$1, 'Master Data Sheet'!$1:$1, 0)) = $F$1) * ('Master Data Sheet'!$G:$G=$B26) * ('Master Data Sheet'!$F:$F=$E26) * ('Master Data Sheet'!$A:$A=$F26), 0), MATCH($F$1, 'Master Data Sheet'!$1:$1, 0)), "")</f>
        <v>0.14690010792660993</v>
      </c>
      <c r="J26" s="11" cm="1">
        <f t="array" ref="J26">IFERROR(INDEX('Master Data Sheet'!$1:$1048576, MATCH(1, ('Master Data Sheet'!$H:$H=J$2) * (INDEX('Master Data Sheet'!$1:$1, , MATCH($F$1, 'Master Data Sheet'!$1:$1, 0)) = $F$1) * ('Master Data Sheet'!$G:$G=$B26) * ('Master Data Sheet'!$F:$F=$E26) * ('Master Data Sheet'!$A:$A=$F26), 0), MATCH($F$1, 'Master Data Sheet'!$1:$1, 0)), "")</f>
        <v>0.22664588080105533</v>
      </c>
      <c r="K26" s="11" cm="1">
        <f t="array" ref="K26">IFERROR(INDEX('Master Data Sheet'!$1:$1048576, MATCH(1, ('Master Data Sheet'!$H:$H=K$2) * (INDEX('Master Data Sheet'!$1:$1, , MATCH($F$1, 'Master Data Sheet'!$1:$1, 0)) = $F$1) * ('Master Data Sheet'!$G:$G=$B26) * ('Master Data Sheet'!$F:$F=$E26) * ('Master Data Sheet'!$A:$A=$F26), 0), MATCH($F$1, 'Master Data Sheet'!$1:$1, 0)), "")</f>
        <v>0.29799736179398006</v>
      </c>
      <c r="L26" s="11" cm="1">
        <f t="array" ref="L26">IFERROR(INDEX('Master Data Sheet'!$1:$1048576, MATCH(1, ('Master Data Sheet'!$H:$H=L$2) * (INDEX('Master Data Sheet'!$1:$1, , MATCH($F$1, 'Master Data Sheet'!$1:$1, 0)) = $F$1) * ('Master Data Sheet'!$G:$G=$B26) * ('Master Data Sheet'!$F:$F=$E26) * ('Master Data Sheet'!$A:$A=$F26), 0), MATCH($F$1, 'Master Data Sheet'!$1:$1, 0)), "")</f>
        <v>0.29380021585321986</v>
      </c>
      <c r="M26" s="11" cm="1">
        <f t="array" ref="M26">IFERROR(INDEX('Master Data Sheet'!$1:$1048576, MATCH(1, ('Master Data Sheet'!$H:$H=M$2) * (INDEX('Master Data Sheet'!$1:$1, , MATCH($F$1, 'Master Data Sheet'!$1:$1, 0)) = $F$1) * ('Master Data Sheet'!$G:$G=$B26) * ('Master Data Sheet'!$F:$F=$E26) * ('Master Data Sheet'!$A:$A=$F26), 0), MATCH($F$1, 'Master Data Sheet'!$1:$1, 0)), "")</f>
        <v>0.30219450773474033</v>
      </c>
      <c r="N26" s="11" cm="1">
        <f t="array" ref="N26">IFERROR(INDEX('Master Data Sheet'!$1:$1048576, MATCH(1, ('Master Data Sheet'!$H:$H=N$2) * (INDEX('Master Data Sheet'!$1:$1, , MATCH($F$1, 'Master Data Sheet'!$1:$1, 0)) = $F$1) * ('Master Data Sheet'!$G:$G=$B26) * ('Master Data Sheet'!$F:$F=$E26) * ('Master Data Sheet'!$A:$A=$F26), 0), MATCH($F$1, 'Master Data Sheet'!$1:$1, 0)), "")</f>
        <v>0.3063916536755007</v>
      </c>
      <c r="O26" s="11">
        <f t="shared" si="8"/>
        <v>0.22724547307830675</v>
      </c>
      <c r="P26" s="11">
        <f t="shared" si="4"/>
        <v>0.10959370322106494</v>
      </c>
      <c r="Q26" s="11"/>
      <c r="R26" s="46">
        <f>(1-(O26/O23))*100</f>
        <v>80.28095733610823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0.15109725386737016</v>
      </c>
      <c r="J27" s="11" cm="1">
        <f t="array" ref="J27">IFERROR(INDEX('Master Data Sheet'!$1:$1048576, MATCH(1, ('Master Data Sheet'!$H:$H=J$2) * (INDEX('Master Data Sheet'!$1:$1, , MATCH($F$1, 'Master Data Sheet'!$1:$1, 0)) = $F$1) * ('Master Data Sheet'!$G:$G=$B27) * ('Master Data Sheet'!$F:$F=$E27) * ('Master Data Sheet'!$A:$A=$F27), 0), MATCH($F$1, 'Master Data Sheet'!$1:$1, 0)), "")</f>
        <v>0.20146300515649362</v>
      </c>
      <c r="K27" s="11" cm="1">
        <f t="array" ref="K27">IFERROR(INDEX('Master Data Sheet'!$1:$1048576, MATCH(1, ('Master Data Sheet'!$H:$H=K$2) * (INDEX('Master Data Sheet'!$1:$1, , MATCH($F$1, 'Master Data Sheet'!$1:$1, 0)) = $F$1) * ('Master Data Sheet'!$G:$G=$B27) * ('Master Data Sheet'!$F:$F=$E27) * ('Master Data Sheet'!$A:$A=$F27), 0), MATCH($F$1, 'Master Data Sheet'!$1:$1, 0)), "")</f>
        <v>0.33157452932006237</v>
      </c>
      <c r="L27" s="11" cm="1">
        <f t="array" ref="L27">IFERROR(INDEX('Master Data Sheet'!$1:$1048576, MATCH(1, ('Master Data Sheet'!$H:$H=L$2) * (INDEX('Master Data Sheet'!$1:$1, , MATCH($F$1, 'Master Data Sheet'!$1:$1, 0)) = $F$1) * ('Master Data Sheet'!$G:$G=$B27) * ('Master Data Sheet'!$F:$F=$E27) * ('Master Data Sheet'!$A:$A=$F27), 0), MATCH($F$1, 'Master Data Sheet'!$1:$1, 0)), "")</f>
        <v>0.32737738337930206</v>
      </c>
      <c r="M27" s="11" cm="1">
        <f t="array" ref="M27">IFERROR(INDEX('Master Data Sheet'!$1:$1048576, MATCH(1, ('Master Data Sheet'!$H:$H=M$2) * (INDEX('Master Data Sheet'!$1:$1, , MATCH($F$1, 'Master Data Sheet'!$1:$1, 0)) = $F$1) * ('Master Data Sheet'!$G:$G=$B27) * ('Master Data Sheet'!$F:$F=$E27) * ('Master Data Sheet'!$A:$A=$F27), 0), MATCH($F$1, 'Master Data Sheet'!$1:$1, 0)), "")</f>
        <v>0.41551744813526814</v>
      </c>
      <c r="N27" s="11" cm="1">
        <f t="array" ref="N27">IFERROR(INDEX('Master Data Sheet'!$1:$1048576, MATCH(1, ('Master Data Sheet'!$H:$H=N$2) * (INDEX('Master Data Sheet'!$1:$1, , MATCH($F$1, 'Master Data Sheet'!$1:$1, 0)) = $F$1) * ('Master Data Sheet'!$G:$G=$B27) * ('Master Data Sheet'!$F:$F=$E27) * ('Master Data Sheet'!$A:$A=$F27), 0), MATCH($F$1, 'Master Data Sheet'!$1:$1, 0)), "")</f>
        <v>0.4365031778390695</v>
      </c>
      <c r="O27" s="11">
        <f t="shared" si="8"/>
        <v>0.26621897109965226</v>
      </c>
      <c r="P27" s="11">
        <f t="shared" si="4"/>
        <v>0.15685307996656958</v>
      </c>
      <c r="Q27" s="11">
        <f>AVERAGE(N27:N29)</f>
        <v>0.48966702642203308</v>
      </c>
      <c r="R27" s="46">
        <f>(1-(O27/O21))*100</f>
        <v>62.531645569620252</v>
      </c>
      <c r="S27" s="46">
        <f>AVERAGE(R27:R29)</f>
        <v>51.530333849564862</v>
      </c>
      <c r="T27" s="46">
        <f>STDEV(R27:R29)</f>
        <v>9.531419651595062</v>
      </c>
      <c r="U27" s="47">
        <f>(1-(AVERAGE(H27:N29)/AVERAGE(H21:N23)))*100</f>
        <v>51.211884284597332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2.0985729703801418E-2</v>
      </c>
      <c r="I28" s="11" cm="1">
        <f t="array" ref="I28">IFERROR(INDEX('Master Data Sheet'!$1:$1048576, MATCH(1, ('Master Data Sheet'!$H:$H=I$2) * (INDEX('Master Data Sheet'!$1:$1, , MATCH($F$1, 'Master Data Sheet'!$1:$1, 0)) = $F$1) * ('Master Data Sheet'!$G:$G=$B28) * ('Master Data Sheet'!$F:$F=$E28) * ('Master Data Sheet'!$A:$A=$F28), 0), MATCH($F$1, 'Master Data Sheet'!$1:$1, 0)), "")</f>
        <v>0.11752008634128794</v>
      </c>
      <c r="J28" s="11" cm="1">
        <f t="array" ref="J28">IFERROR(INDEX('Master Data Sheet'!$1:$1048576, MATCH(1, ('Master Data Sheet'!$H:$H=J$2) * (INDEX('Master Data Sheet'!$1:$1, , MATCH($F$1, 'Master Data Sheet'!$1:$1, 0)) = $F$1) * ('Master Data Sheet'!$G:$G=$B28) * ('Master Data Sheet'!$F:$F=$E28) * ('Master Data Sheet'!$A:$A=$F28), 0), MATCH($F$1, 'Master Data Sheet'!$1:$1, 0)), "")</f>
        <v>0.23923731862333616</v>
      </c>
      <c r="K28" s="11" cm="1">
        <f t="array" ref="K28">IFERROR(INDEX('Master Data Sheet'!$1:$1048576, MATCH(1, ('Master Data Sheet'!$H:$H=K$2) * (INDEX('Master Data Sheet'!$1:$1, , MATCH($F$1, 'Master Data Sheet'!$1:$1, 0)) = $F$1) * ('Master Data Sheet'!$G:$G=$B28) * ('Master Data Sheet'!$F:$F=$E28) * ('Master Data Sheet'!$A:$A=$F28), 0), MATCH($F$1, 'Master Data Sheet'!$1:$1, 0)), "")</f>
        <v>0.28540592397169934</v>
      </c>
      <c r="L28" s="11" cm="1">
        <f t="array" ref="L28">IFERROR(INDEX('Master Data Sheet'!$1:$1048576, MATCH(1, ('Master Data Sheet'!$H:$H=L$2) * (INDEX('Master Data Sheet'!$1:$1, , MATCH($F$1, 'Master Data Sheet'!$1:$1, 0)) = $F$1) * ('Master Data Sheet'!$G:$G=$B28) * ('Master Data Sheet'!$F:$F=$E28) * ('Master Data Sheet'!$A:$A=$F28), 0), MATCH($F$1, 'Master Data Sheet'!$1:$1, 0)), "")</f>
        <v>0.27701163209017876</v>
      </c>
      <c r="M28" s="11" cm="1">
        <f t="array" ref="M28">IFERROR(INDEX('Master Data Sheet'!$1:$1048576, MATCH(1, ('Master Data Sheet'!$H:$H=M$2) * (INDEX('Master Data Sheet'!$1:$1, , MATCH($F$1, 'Master Data Sheet'!$1:$1, 0)) = $F$1) * ('Master Data Sheet'!$G:$G=$B28) * ('Master Data Sheet'!$F:$F=$E28) * ('Master Data Sheet'!$A:$A=$F28), 0), MATCH($F$1, 'Master Data Sheet'!$1:$1, 0)), "")</f>
        <v>0.41132030219450777</v>
      </c>
      <c r="N28" s="11" cm="1">
        <f t="array" ref="N28">IFERROR(INDEX('Master Data Sheet'!$1:$1048576, MATCH(1, ('Master Data Sheet'!$H:$H=N$2) * (INDEX('Master Data Sheet'!$1:$1, , MATCH($F$1, 'Master Data Sheet'!$1:$1, 0)) = $F$1) * ('Master Data Sheet'!$G:$G=$B28) * ('Master Data Sheet'!$F:$F=$E28) * ('Master Data Sheet'!$A:$A=$F28), 0), MATCH($F$1, 'Master Data Sheet'!$1:$1, 0)), "")</f>
        <v>0.3105887996162609</v>
      </c>
      <c r="O28" s="11">
        <f t="shared" si="8"/>
        <v>0.23743854179158172</v>
      </c>
      <c r="P28" s="11">
        <f t="shared" si="4"/>
        <v>0.12954292561799388</v>
      </c>
      <c r="Q28" s="11"/>
      <c r="R28" s="46">
        <f>(1-(O28/O22))*100</f>
        <v>45.753424657534246</v>
      </c>
      <c r="X28" t="str">
        <f>IFERROR(INDEX('Date Key'!$G$57:$G$62, MATCH(B27,'Date Key'!$A$57:$A$62, 0)), "")</f>
        <v>High HLR, Lower Outlet Height, No Plants</v>
      </c>
      <c r="Y28" s="1">
        <f t="shared" ref="Y28:AE28" si="32">H27</f>
        <v>0</v>
      </c>
      <c r="Z28" s="1">
        <f t="shared" si="32"/>
        <v>0.15109725386737016</v>
      </c>
      <c r="AA28" s="1">
        <f t="shared" si="32"/>
        <v>0.20146300515649362</v>
      </c>
      <c r="AB28" s="1">
        <f t="shared" si="32"/>
        <v>0.33157452932006237</v>
      </c>
      <c r="AC28" s="1">
        <f t="shared" si="32"/>
        <v>0.32737738337930206</v>
      </c>
      <c r="AD28" s="1">
        <f t="shared" si="32"/>
        <v>0.41551744813526814</v>
      </c>
      <c r="AE28" s="1">
        <f t="shared" si="32"/>
        <v>0.4365031778390695</v>
      </c>
      <c r="AF28" s="1">
        <f t="shared" ref="AF28:AL28" si="33">H28</f>
        <v>2.0985729703801418E-2</v>
      </c>
      <c r="AG28" s="1">
        <f t="shared" si="33"/>
        <v>0.11752008634128794</v>
      </c>
      <c r="AH28" s="1">
        <f t="shared" si="33"/>
        <v>0.23923731862333616</v>
      </c>
      <c r="AI28" s="1">
        <f t="shared" si="33"/>
        <v>0.28540592397169934</v>
      </c>
      <c r="AJ28" s="1">
        <f t="shared" si="33"/>
        <v>0.27701163209017876</v>
      </c>
      <c r="AK28" s="1">
        <f t="shared" si="33"/>
        <v>0.41132030219450777</v>
      </c>
      <c r="AL28" s="1">
        <f t="shared" si="33"/>
        <v>0.3105887996162609</v>
      </c>
      <c r="AM28" s="1">
        <f t="shared" ref="AM28:AS28" si="34">H29</f>
        <v>3.3577167526082266E-2</v>
      </c>
      <c r="AN28" s="1">
        <f t="shared" si="34"/>
        <v>0.53723468041731626</v>
      </c>
      <c r="AO28" s="1">
        <f t="shared" si="34"/>
        <v>0.67574049646240564</v>
      </c>
      <c r="AP28" s="1">
        <f t="shared" si="34"/>
        <v>0.76388056121837167</v>
      </c>
      <c r="AQ28" s="1">
        <f t="shared" si="34"/>
        <v>0.80165487468521401</v>
      </c>
      <c r="AR28" s="1">
        <f t="shared" si="34"/>
        <v>0.79745772874445386</v>
      </c>
      <c r="AS28" s="1">
        <f t="shared" si="34"/>
        <v>0.72190910181076884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3.3577167526082266E-2</v>
      </c>
      <c r="I29" s="28" cm="1">
        <f t="array" ref="I29">IFERROR(INDEX('Master Data Sheet'!$1:$1048576, MATCH(1, ('Master Data Sheet'!$H:$H=I$2) * (INDEX('Master Data Sheet'!$1:$1, , MATCH($F$1, 'Master Data Sheet'!$1:$1, 0)) = $F$1) * ('Master Data Sheet'!$G:$G=$B29) * ('Master Data Sheet'!$F:$F=$E29) * ('Master Data Sheet'!$A:$A=$F29), 0), MATCH($F$1, 'Master Data Sheet'!$1:$1, 0)), "")</f>
        <v>0.53723468041731626</v>
      </c>
      <c r="J29" s="28" cm="1">
        <f t="array" ref="J29">IFERROR(INDEX('Master Data Sheet'!$1:$1048576, MATCH(1, ('Master Data Sheet'!$H:$H=J$2) * (INDEX('Master Data Sheet'!$1:$1, , MATCH($F$1, 'Master Data Sheet'!$1:$1, 0)) = $F$1) * ('Master Data Sheet'!$G:$G=$B29) * ('Master Data Sheet'!$F:$F=$E29) * ('Master Data Sheet'!$A:$A=$F29), 0), MATCH($F$1, 'Master Data Sheet'!$1:$1, 0)), "")</f>
        <v>0.67574049646240564</v>
      </c>
      <c r="K29" s="28" cm="1">
        <f t="array" ref="K29">IFERROR(INDEX('Master Data Sheet'!$1:$1048576, MATCH(1, ('Master Data Sheet'!$H:$H=K$2) * (INDEX('Master Data Sheet'!$1:$1, , MATCH($F$1, 'Master Data Sheet'!$1:$1, 0)) = $F$1) * ('Master Data Sheet'!$G:$G=$B29) * ('Master Data Sheet'!$F:$F=$E29) * ('Master Data Sheet'!$A:$A=$F29), 0), MATCH($F$1, 'Master Data Sheet'!$1:$1, 0)), "")</f>
        <v>0.76388056121837167</v>
      </c>
      <c r="L29" s="28" cm="1">
        <f t="array" ref="L29">IFERROR(INDEX('Master Data Sheet'!$1:$1048576, MATCH(1, ('Master Data Sheet'!$H:$H=L$2) * (INDEX('Master Data Sheet'!$1:$1, , MATCH($F$1, 'Master Data Sheet'!$1:$1, 0)) = $F$1) * ('Master Data Sheet'!$G:$G=$B29) * ('Master Data Sheet'!$F:$F=$E29) * ('Master Data Sheet'!$A:$A=$F29), 0), MATCH($F$1, 'Master Data Sheet'!$1:$1, 0)), "")</f>
        <v>0.80165487468521401</v>
      </c>
      <c r="M29" s="28" cm="1">
        <f t="array" ref="M29">IFERROR(INDEX('Master Data Sheet'!$1:$1048576, MATCH(1, ('Master Data Sheet'!$H:$H=M$2) * (INDEX('Master Data Sheet'!$1:$1, , MATCH($F$1, 'Master Data Sheet'!$1:$1, 0)) = $F$1) * ('Master Data Sheet'!$G:$G=$B29) * ('Master Data Sheet'!$F:$F=$E29) * ('Master Data Sheet'!$A:$A=$F29), 0), MATCH($F$1, 'Master Data Sheet'!$1:$1, 0)), "")</f>
        <v>0.79745772874445386</v>
      </c>
      <c r="N29" s="28" cm="1">
        <f t="array" ref="N29">IFERROR(INDEX('Master Data Sheet'!$1:$1048576, MATCH(1, ('Master Data Sheet'!$H:$H=N$2) * (INDEX('Master Data Sheet'!$1:$1, , MATCH($F$1, 'Master Data Sheet'!$1:$1, 0)) = $F$1) * ('Master Data Sheet'!$G:$G=$B29) * ('Master Data Sheet'!$F:$F=$E29) * ('Master Data Sheet'!$A:$A=$F29), 0), MATCH($F$1, 'Master Data Sheet'!$1:$1, 0)), "")</f>
        <v>0.72190910181076884</v>
      </c>
      <c r="O29" s="28">
        <f t="shared" si="8"/>
        <v>0.6187792301235161</v>
      </c>
      <c r="P29" s="28">
        <f t="shared" si="4"/>
        <v>0.27368328029586325</v>
      </c>
      <c r="Q29" s="28"/>
      <c r="R29" s="48">
        <f>(1-(O29/O23))*100</f>
        <v>46.305931321540058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1.1961865931166806</v>
      </c>
      <c r="I30" s="11" cm="1">
        <f t="array" ref="I30">IFERROR(INDEX('Master Data Sheet'!$1:$1048576, MATCH(1, ('Master Data Sheet'!$H:$H=I$2) * (INDEX('Master Data Sheet'!$1:$1, , MATCH($F$1, 'Master Data Sheet'!$1:$1, 0)) = $F$1) * ('Master Data Sheet'!$G:$G=$B30) * ('Master Data Sheet'!$F:$F=$E30) * ('Master Data Sheet'!$A:$A=$F30), 0), MATCH($F$1, 'Master Data Sheet'!$1:$1, 0)), "")</f>
        <v>1.1290322580645165</v>
      </c>
      <c r="J30" s="11" cm="1">
        <f t="array" ref="J30">IFERROR(INDEX('Master Data Sheet'!$1:$1048576, MATCH(1, ('Master Data Sheet'!$H:$H=J$2) * (INDEX('Master Data Sheet'!$1:$1, , MATCH($F$1, 'Master Data Sheet'!$1:$1, 0)) = $F$1) * ('Master Data Sheet'!$G:$G=$B30) * ('Master Data Sheet'!$F:$F=$E30) * ('Master Data Sheet'!$A:$A=$F30), 0), MATCH($F$1, 'Master Data Sheet'!$1:$1, 0)), "")</f>
        <v>0.93596354478954324</v>
      </c>
      <c r="K30" s="11" cm="1">
        <f t="array" ref="K30">IFERROR(INDEX('Master Data Sheet'!$1:$1048576, MATCH(1, ('Master Data Sheet'!$H:$H=K$2) * (INDEX('Master Data Sheet'!$1:$1, , MATCH($F$1, 'Master Data Sheet'!$1:$1, 0)) = $F$1) * ('Master Data Sheet'!$G:$G=$B30) * ('Master Data Sheet'!$F:$F=$E30) * ('Master Data Sheet'!$A:$A=$F30), 0), MATCH($F$1, 'Master Data Sheet'!$1:$1, 0)), "")</f>
        <v>0.91497781508574172</v>
      </c>
      <c r="L30" s="11" cm="1">
        <f t="array" ref="L30">IFERROR(INDEX('Master Data Sheet'!$1:$1048576, MATCH(1, ('Master Data Sheet'!$H:$H=L$2) * (INDEX('Master Data Sheet'!$1:$1, , MATCH($F$1, 'Master Data Sheet'!$1:$1, 0)) = $F$1) * ('Master Data Sheet'!$G:$G=$B30) * ('Master Data Sheet'!$F:$F=$E30) * ('Master Data Sheet'!$A:$A=$F30), 0), MATCH($F$1, 'Master Data Sheet'!$1:$1, 0)), "")</f>
        <v>0.86041491785585811</v>
      </c>
      <c r="M30" s="11" cm="1">
        <f t="array" ref="M30">IFERROR(INDEX('Master Data Sheet'!$1:$1048576, MATCH(1, ('Master Data Sheet'!$H:$H=M$2) * (INDEX('Master Data Sheet'!$1:$1, , MATCH($F$1, 'Master Data Sheet'!$1:$1, 0)) = $F$1) * ('Master Data Sheet'!$G:$G=$B30) * ('Master Data Sheet'!$F:$F=$E30) * ('Master Data Sheet'!$A:$A=$F30), 0), MATCH($F$1, 'Master Data Sheet'!$1:$1, 0)), "")</f>
        <v>0.74289483151457003</v>
      </c>
      <c r="N30" s="11" cm="1">
        <f t="array" ref="N30">IFERROR(INDEX('Master Data Sheet'!$1:$1048576, MATCH(1, ('Master Data Sheet'!$H:$H=N$2) * (INDEX('Master Data Sheet'!$1:$1, , MATCH($F$1, 'Master Data Sheet'!$1:$1, 0)) = $F$1) * ('Master Data Sheet'!$G:$G=$B30) * ('Master Data Sheet'!$F:$F=$E30) * ('Master Data Sheet'!$A:$A=$F30), 0), MATCH($F$1, 'Master Data Sheet'!$1:$1, 0)), "")</f>
        <v>0.6001918695287205</v>
      </c>
      <c r="O30" s="11">
        <f t="shared" si="8"/>
        <v>0.91138026142223294</v>
      </c>
      <c r="P30" s="11">
        <f t="shared" si="4"/>
        <v>0.20693289573127266</v>
      </c>
      <c r="Q30" s="11">
        <f>AVERAGE(O30:O32)</f>
        <v>0.97990520130438552</v>
      </c>
      <c r="S30" s="11">
        <f>AVERAGE(O30:O32)</f>
        <v>0.97990520130438552</v>
      </c>
      <c r="T30" s="11">
        <f>AVERAGE(P30:P32)</f>
        <v>0.3280751348875599</v>
      </c>
      <c r="V30" s="47">
        <f>AVERAGE(U33, U36)</f>
        <v>75.910821158164595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0.10193143897259581</v>
      </c>
      <c r="I31" s="11" cm="1">
        <f t="array" ref="I31">IFERROR(INDEX('Master Data Sheet'!$1:$1048576, MATCH(1, ('Master Data Sheet'!$H:$H=I$2) * (INDEX('Master Data Sheet'!$1:$1, , MATCH($F$1, 'Master Data Sheet'!$1:$1, 0)) = $F$1) * ('Master Data Sheet'!$G:$G=$B31) * ('Master Data Sheet'!$F:$F=$E31) * ('Master Data Sheet'!$A:$A=$F31), 0), MATCH($F$1, 'Master Data Sheet'!$1:$1, 0)), "")</f>
        <v>0.98109010011123476</v>
      </c>
      <c r="J31" s="11" cm="1">
        <f t="array" ref="J31">IFERROR(INDEX('Master Data Sheet'!$1:$1048576, MATCH(1, ('Master Data Sheet'!$H:$H=J$2) * (INDEX('Master Data Sheet'!$1:$1, , MATCH($F$1, 'Master Data Sheet'!$1:$1, 0)) = $F$1) * ('Master Data Sheet'!$G:$G=$B31) * ('Master Data Sheet'!$F:$F=$E31) * ('Master Data Sheet'!$A:$A=$F31), 0), MATCH($F$1, 'Master Data Sheet'!$1:$1, 0)), "")</f>
        <v>0.80695722519971702</v>
      </c>
      <c r="K31" s="11" cm="1">
        <f t="array" ref="K31">IFERROR(INDEX('Master Data Sheet'!$1:$1048576, MATCH(1, ('Master Data Sheet'!$H:$H=K$2) * (INDEX('Master Data Sheet'!$1:$1, , MATCH($F$1, 'Master Data Sheet'!$1:$1, 0)) = $F$1) * ('Master Data Sheet'!$G:$G=$B31) * ('Master Data Sheet'!$F:$F=$E31) * ('Master Data Sheet'!$A:$A=$F31), 0), MATCH($F$1, 'Master Data Sheet'!$1:$1, 0)), "")</f>
        <v>1.09151582566488</v>
      </c>
      <c r="L31" s="11" cm="1">
        <f t="array" ref="L31">IFERROR(INDEX('Master Data Sheet'!$1:$1048576, MATCH(1, ('Master Data Sheet'!$H:$H=L$2) * (INDEX('Master Data Sheet'!$1:$1, , MATCH($F$1, 'Master Data Sheet'!$1:$1, 0)) = $F$1) * ('Master Data Sheet'!$G:$G=$B31) * ('Master Data Sheet'!$F:$F=$E31) * ('Master Data Sheet'!$A:$A=$F31), 0), MATCH($F$1, 'Master Data Sheet'!$1:$1, 0)), "")</f>
        <v>1.2104358377995752</v>
      </c>
      <c r="M31" s="11" cm="1">
        <f t="array" ref="M31">IFERROR(INDEX('Master Data Sheet'!$1:$1048576, MATCH(1, ('Master Data Sheet'!$H:$H=M$2) * (INDEX('Master Data Sheet'!$1:$1, , MATCH($F$1, 'Master Data Sheet'!$1:$1, 0)) = $F$1) * ('Master Data Sheet'!$G:$G=$B31) * ('Master Data Sheet'!$F:$F=$E31) * ('Master Data Sheet'!$A:$A=$F31), 0), MATCH($F$1, 'Master Data Sheet'!$1:$1, 0)), "")</f>
        <v>1.2571544139953479</v>
      </c>
      <c r="N31" s="11" cm="1">
        <f t="array" ref="N31">IFERROR(INDEX('Master Data Sheet'!$1:$1048576, MATCH(1, ('Master Data Sheet'!$H:$H=N$2) * (INDEX('Master Data Sheet'!$1:$1, , MATCH($F$1, 'Master Data Sheet'!$1:$1, 0)) = $F$1) * ('Master Data Sheet'!$G:$G=$B31) * ('Master Data Sheet'!$F:$F=$E31) * ('Master Data Sheet'!$A:$A=$F31), 0), MATCH($F$1, 'Master Data Sheet'!$1:$1, 0)), "")</f>
        <v>1.2741429871574474</v>
      </c>
      <c r="O31" s="11">
        <f t="shared" si="8"/>
        <v>0.96046111841439974</v>
      </c>
      <c r="P31" s="11">
        <f t="shared" si="4"/>
        <v>0.41375277111768499</v>
      </c>
      <c r="Q31" s="11"/>
      <c r="X31" t="str">
        <f>IFERROR(INDEX('Date Key'!$G$57:$G$62, MATCH(B30,'Date Key'!$A$57:$A$62, 0)), "")</f>
        <v>High HLR, Upper Outlet Height, No Plants</v>
      </c>
      <c r="Y31" s="1">
        <f t="shared" ref="Y31:AE31" si="35">H30</f>
        <v>1.1961865931166806</v>
      </c>
      <c r="Z31" s="1">
        <f t="shared" si="35"/>
        <v>1.1290322580645165</v>
      </c>
      <c r="AA31" s="1">
        <f t="shared" si="35"/>
        <v>0.93596354478954324</v>
      </c>
      <c r="AB31" s="1">
        <f t="shared" si="35"/>
        <v>0.91497781508574172</v>
      </c>
      <c r="AC31" s="1">
        <f t="shared" si="35"/>
        <v>0.86041491785585811</v>
      </c>
      <c r="AD31" s="1">
        <f t="shared" si="35"/>
        <v>0.74289483151457003</v>
      </c>
      <c r="AE31" s="1">
        <f t="shared" si="35"/>
        <v>0.6001918695287205</v>
      </c>
      <c r="AF31" s="1">
        <f t="shared" ref="AF31:AL31" si="36">H31</f>
        <v>0.10193143897259581</v>
      </c>
      <c r="AG31" s="1">
        <f t="shared" si="36"/>
        <v>0.98109010011123476</v>
      </c>
      <c r="AH31" s="1">
        <f t="shared" si="36"/>
        <v>0.80695722519971702</v>
      </c>
      <c r="AI31" s="1">
        <f t="shared" si="36"/>
        <v>1.09151582566488</v>
      </c>
      <c r="AJ31" s="1">
        <f t="shared" si="36"/>
        <v>1.2104358377995752</v>
      </c>
      <c r="AK31" s="1">
        <f t="shared" si="36"/>
        <v>1.2571544139953479</v>
      </c>
      <c r="AL31" s="1">
        <f t="shared" si="36"/>
        <v>1.2741429871574474</v>
      </c>
      <c r="AM31" s="1">
        <f t="shared" ref="AM31:AS31" si="37">H32</f>
        <v>1.8377938333163735</v>
      </c>
      <c r="AN31" s="1">
        <f t="shared" si="37"/>
        <v>0.7821308639462704</v>
      </c>
      <c r="AO31" s="1">
        <f t="shared" si="37"/>
        <v>0.82487025541874415</v>
      </c>
      <c r="AP31" s="1">
        <f t="shared" si="37"/>
        <v>1.0086496387503816</v>
      </c>
      <c r="AQ31" s="1">
        <f t="shared" si="37"/>
        <v>0.86333570774397084</v>
      </c>
      <c r="AR31" s="1">
        <f t="shared" si="37"/>
        <v>0.99582782130863956</v>
      </c>
      <c r="AS31" s="1">
        <f t="shared" si="37"/>
        <v>1.1625114480512875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1.8377938333163735</v>
      </c>
      <c r="I32" s="11" cm="1">
        <f t="array" ref="I32">IFERROR(INDEX('Master Data Sheet'!$1:$1048576, MATCH(1, ('Master Data Sheet'!$H:$H=I$2) * (INDEX('Master Data Sheet'!$1:$1, , MATCH($F$1, 'Master Data Sheet'!$1:$1, 0)) = $F$1) * ('Master Data Sheet'!$G:$G=$B32) * ('Master Data Sheet'!$F:$F=$E32) * ('Master Data Sheet'!$A:$A=$F32), 0), MATCH($F$1, 'Master Data Sheet'!$1:$1, 0)), "")</f>
        <v>0.7821308639462704</v>
      </c>
      <c r="J32" s="11" cm="1">
        <f t="array" ref="J32">IFERROR(INDEX('Master Data Sheet'!$1:$1048576, MATCH(1, ('Master Data Sheet'!$H:$H=J$2) * (INDEX('Master Data Sheet'!$1:$1, , MATCH($F$1, 'Master Data Sheet'!$1:$1, 0)) = $F$1) * ('Master Data Sheet'!$G:$G=$B32) * ('Master Data Sheet'!$F:$F=$E32) * ('Master Data Sheet'!$A:$A=$F32), 0), MATCH($F$1, 'Master Data Sheet'!$1:$1, 0)), "")</f>
        <v>0.82487025541874415</v>
      </c>
      <c r="K32" s="11" cm="1">
        <f t="array" ref="K32">IFERROR(INDEX('Master Data Sheet'!$1:$1048576, MATCH(1, ('Master Data Sheet'!$H:$H=K$2) * (INDEX('Master Data Sheet'!$1:$1, , MATCH($F$1, 'Master Data Sheet'!$1:$1, 0)) = $F$1) * ('Master Data Sheet'!$G:$G=$B32) * ('Master Data Sheet'!$F:$F=$E32) * ('Master Data Sheet'!$A:$A=$F32), 0), MATCH($F$1, 'Master Data Sheet'!$1:$1, 0)), "")</f>
        <v>1.0086496387503816</v>
      </c>
      <c r="L32" s="11" cm="1">
        <f t="array" ref="L32">IFERROR(INDEX('Master Data Sheet'!$1:$1048576, MATCH(1, ('Master Data Sheet'!$H:$H=L$2) * (INDEX('Master Data Sheet'!$1:$1, , MATCH($F$1, 'Master Data Sheet'!$1:$1, 0)) = $F$1) * ('Master Data Sheet'!$G:$G=$B32) * ('Master Data Sheet'!$F:$F=$E32) * ('Master Data Sheet'!$A:$A=$F32), 0), MATCH($F$1, 'Master Data Sheet'!$1:$1, 0)), "")</f>
        <v>0.86333570774397084</v>
      </c>
      <c r="M32" s="11" cm="1">
        <f t="array" ref="M32">IFERROR(INDEX('Master Data Sheet'!$1:$1048576, MATCH(1, ('Master Data Sheet'!$H:$H=M$2) * (INDEX('Master Data Sheet'!$1:$1, , MATCH($F$1, 'Master Data Sheet'!$1:$1, 0)) = $F$1) * ('Master Data Sheet'!$G:$G=$B32) * ('Master Data Sheet'!$F:$F=$E32) * ('Master Data Sheet'!$A:$A=$F32), 0), MATCH($F$1, 'Master Data Sheet'!$1:$1, 0)), "")</f>
        <v>0.99582782130863956</v>
      </c>
      <c r="N32" s="11" cm="1">
        <f t="array" ref="N32">IFERROR(INDEX('Master Data Sheet'!$1:$1048576, MATCH(1, ('Master Data Sheet'!$H:$H=N$2) * (INDEX('Master Data Sheet'!$1:$1, , MATCH($F$1, 'Master Data Sheet'!$1:$1, 0)) = $F$1) * ('Master Data Sheet'!$G:$G=$B32) * ('Master Data Sheet'!$F:$F=$E32) * ('Master Data Sheet'!$A:$A=$F32), 0), MATCH($F$1, 'Master Data Sheet'!$1:$1, 0)), "")</f>
        <v>1.1625114480512875</v>
      </c>
      <c r="O32" s="11">
        <f t="shared" si="8"/>
        <v>1.067874224076524</v>
      </c>
      <c r="P32" s="11">
        <f t="shared" si="4"/>
        <v>0.36353973781372212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4.6168605348363118E-2</v>
      </c>
      <c r="I33" s="11" cm="1">
        <f t="array" ref="I33">IFERROR(INDEX('Master Data Sheet'!$1:$1048576, MATCH(1, ('Master Data Sheet'!$H:$H=I$2) * (INDEX('Master Data Sheet'!$1:$1, , MATCH($F$1, 'Master Data Sheet'!$1:$1, 0)) = $F$1) * ('Master Data Sheet'!$G:$G=$B33) * ('Master Data Sheet'!$F:$F=$E33) * ('Master Data Sheet'!$A:$A=$F33), 0), MATCH($F$1, 'Master Data Sheet'!$1:$1, 0)), "")</f>
        <v>2.9380021585321985E-2</v>
      </c>
      <c r="J33" s="11" cm="1">
        <f t="array" ref="J33">IFERROR(INDEX('Master Data Sheet'!$1:$1048576, MATCH(1, ('Master Data Sheet'!$H:$H=J$2) * (INDEX('Master Data Sheet'!$1:$1, , MATCH($F$1, 'Master Data Sheet'!$1:$1, 0)) = $F$1) * ('Master Data Sheet'!$G:$G=$B33) * ('Master Data Sheet'!$F:$F=$E33) * ('Master Data Sheet'!$A:$A=$F33), 0), MATCH($F$1, 'Master Data Sheet'!$1:$1, 0)), "")</f>
        <v>0.15109725386737016</v>
      </c>
      <c r="K33" s="11" cm="1">
        <f t="array" ref="K33">IFERROR(INDEX('Master Data Sheet'!$1:$1048576, MATCH(1, ('Master Data Sheet'!$H:$H=K$2) * (INDEX('Master Data Sheet'!$1:$1, , MATCH($F$1, 'Master Data Sheet'!$1:$1, 0)) = $F$1) * ('Master Data Sheet'!$G:$G=$B33) * ('Master Data Sheet'!$F:$F=$E33) * ('Master Data Sheet'!$A:$A=$F33), 0), MATCH($F$1, 'Master Data Sheet'!$1:$1, 0)), "")</f>
        <v>0.15949154574889074</v>
      </c>
      <c r="L33" s="11" cm="1">
        <f t="array" ref="L33">IFERROR(INDEX('Master Data Sheet'!$1:$1048576, MATCH(1, ('Master Data Sheet'!$H:$H=L$2) * (INDEX('Master Data Sheet'!$1:$1, , MATCH($F$1, 'Master Data Sheet'!$1:$1, 0)) = $F$1) * ('Master Data Sheet'!$G:$G=$B33) * ('Master Data Sheet'!$F:$F=$E33) * ('Master Data Sheet'!$A:$A=$F33), 0), MATCH($F$1, 'Master Data Sheet'!$1:$1, 0)), "")</f>
        <v>0.16368869168965103</v>
      </c>
      <c r="M33" s="11" cm="1">
        <f t="array" ref="M33">IFERROR(INDEX('Master Data Sheet'!$1:$1048576, MATCH(1, ('Master Data Sheet'!$H:$H=M$2) * (INDEX('Master Data Sheet'!$1:$1, , MATCH($F$1, 'Master Data Sheet'!$1:$1, 0)) = $F$1) * ('Master Data Sheet'!$G:$G=$B33) * ('Master Data Sheet'!$F:$F=$E33) * ('Master Data Sheet'!$A:$A=$F33), 0), MATCH($F$1, 'Master Data Sheet'!$1:$1, 0)), "")</f>
        <v>0.15949154574889074</v>
      </c>
      <c r="N33" s="11" cm="1">
        <f t="array" ref="N33">IFERROR(INDEX('Master Data Sheet'!$1:$1048576, MATCH(1, ('Master Data Sheet'!$H:$H=N$2) * (INDEX('Master Data Sheet'!$1:$1, , MATCH($F$1, 'Master Data Sheet'!$1:$1, 0)) = $F$1) * ('Master Data Sheet'!$G:$G=$B33) * ('Master Data Sheet'!$F:$F=$E33) * ('Master Data Sheet'!$A:$A=$F33), 0), MATCH($F$1, 'Master Data Sheet'!$1:$1, 0)), "")</f>
        <v>0.12591437822280849</v>
      </c>
      <c r="O33" s="11">
        <f t="shared" si="8"/>
        <v>0.11931886317304231</v>
      </c>
      <c r="P33" s="11">
        <f t="shared" si="4"/>
        <v>5.7285386317285955E-2</v>
      </c>
      <c r="Q33" s="11">
        <f>AVERAGE(O33:O35)</f>
        <v>0.13953648095543755</v>
      </c>
      <c r="R33" s="46">
        <f>(1-(O33/O30))*100</f>
        <v>86.90789473684211</v>
      </c>
      <c r="S33" s="46">
        <f>AVERAGE(R33:R35)</f>
        <v>85.681595776038122</v>
      </c>
      <c r="T33" s="46">
        <f>STDEV(R33:R35)</f>
        <v>3.4904095451945536</v>
      </c>
      <c r="U33" s="47">
        <f>(1-(AVERAGE(H33:N35)/AVERAGE(H30:N32)))*100</f>
        <v>85.760206112826438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3.3977146324198612E-2</v>
      </c>
      <c r="I34" s="11" cm="1">
        <f t="array" ref="I34">IFERROR(INDEX('Master Data Sheet'!$1:$1048576, MATCH(1, ('Master Data Sheet'!$H:$H=I$2) * (INDEX('Master Data Sheet'!$1:$1, , MATCH($F$1, 'Master Data Sheet'!$1:$1, 0)) = $F$1) * ('Master Data Sheet'!$G:$G=$B34) * ('Master Data Sheet'!$F:$F=$E34) * ('Master Data Sheet'!$A:$A=$F34), 0), MATCH($F$1, 'Master Data Sheet'!$1:$1, 0)), "")</f>
        <v>3.822428961472342E-2</v>
      </c>
      <c r="J34" s="11" cm="1">
        <f t="array" ref="J34">IFERROR(INDEX('Master Data Sheet'!$1:$1048576, MATCH(1, ('Master Data Sheet'!$H:$H=J$2) * (INDEX('Master Data Sheet'!$1:$1, , MATCH($F$1, 'Master Data Sheet'!$1:$1, 0)) = $F$1) * ('Master Data Sheet'!$G:$G=$B34) * ('Master Data Sheet'!$F:$F=$E34) * ('Master Data Sheet'!$A:$A=$F34), 0), MATCH($F$1, 'Master Data Sheet'!$1:$1, 0)), "")</f>
        <v>3.822428961472342E-2</v>
      </c>
      <c r="K34" s="11" cm="1">
        <f t="array" ref="K34">IFERROR(INDEX('Master Data Sheet'!$1:$1048576, MATCH(1, ('Master Data Sheet'!$H:$H=K$2) * (INDEX('Master Data Sheet'!$1:$1, , MATCH($F$1, 'Master Data Sheet'!$1:$1, 0)) = $F$1) * ('Master Data Sheet'!$G:$G=$B34) * ('Master Data Sheet'!$F:$F=$E34) * ('Master Data Sheet'!$A:$A=$F34), 0), MATCH($F$1, 'Master Data Sheet'!$1:$1, 0)), "")</f>
        <v>0.17413287491151785</v>
      </c>
      <c r="L34" s="11" cm="1">
        <f t="array" ref="L34">IFERROR(INDEX('Master Data Sheet'!$1:$1048576, MATCH(1, ('Master Data Sheet'!$H:$H=L$2) * (INDEX('Master Data Sheet'!$1:$1, , MATCH($F$1, 'Master Data Sheet'!$1:$1, 0)) = $F$1) * ('Master Data Sheet'!$G:$G=$B34) * ('Master Data Sheet'!$F:$F=$E34) * ('Master Data Sheet'!$A:$A=$F34), 0), MATCH($F$1, 'Master Data Sheet'!$1:$1, 0)), "")</f>
        <v>0.15714430174941849</v>
      </c>
      <c r="M34" s="11" cm="1">
        <f t="array" ref="M34">IFERROR(INDEX('Master Data Sheet'!$1:$1048576, MATCH(1, ('Master Data Sheet'!$H:$H=M$2) * (INDEX('Master Data Sheet'!$1:$1, , MATCH($F$1, 'Master Data Sheet'!$1:$1, 0)) = $F$1) * ('Master Data Sheet'!$G:$G=$B34) * ('Master Data Sheet'!$F:$F=$E34) * ('Master Data Sheet'!$A:$A=$F34), 0), MATCH($F$1, 'Master Data Sheet'!$1:$1, 0)), "")</f>
        <v>0.29305288704621302</v>
      </c>
      <c r="N34" s="11" cm="1">
        <f t="array" ref="N34">IFERROR(INDEX('Master Data Sheet'!$1:$1048576, MATCH(1, ('Master Data Sheet'!$H:$H=N$2) * (INDEX('Master Data Sheet'!$1:$1, , MATCH($F$1, 'Master Data Sheet'!$1:$1, 0)) = $F$1) * ('Master Data Sheet'!$G:$G=$B34) * ('Master Data Sheet'!$F:$F=$E34) * ('Master Data Sheet'!$A:$A=$F34), 0), MATCH($F$1, 'Master Data Sheet'!$1:$1, 0)), "")</f>
        <v>0.49266862170087983</v>
      </c>
      <c r="O34" s="11">
        <f t="shared" si="8"/>
        <v>0.17534634442309635</v>
      </c>
      <c r="P34" s="11">
        <f t="shared" si="4"/>
        <v>0.16954409981853408</v>
      </c>
      <c r="Q34" s="11"/>
      <c r="R34" s="46">
        <f>(1-(O34/O31))*100</f>
        <v>81.743524952621598</v>
      </c>
      <c r="X34" t="str">
        <f>IFERROR(INDEX('Date Key'!$G$57:$G$62, MATCH(B33,'Date Key'!$A$57:$A$62, 0)), "")</f>
        <v>High HLR, Upper Outlet Height, No Plants</v>
      </c>
      <c r="Y34" s="1">
        <f t="shared" ref="Y34:AE34" si="38">H33</f>
        <v>4.6168605348363118E-2</v>
      </c>
      <c r="Z34" s="1">
        <f t="shared" si="38"/>
        <v>2.9380021585321985E-2</v>
      </c>
      <c r="AA34" s="1">
        <f t="shared" si="38"/>
        <v>0.15109725386737016</v>
      </c>
      <c r="AB34" s="1">
        <f t="shared" si="38"/>
        <v>0.15949154574889074</v>
      </c>
      <c r="AC34" s="1">
        <f t="shared" si="38"/>
        <v>0.16368869168965103</v>
      </c>
      <c r="AD34" s="1">
        <f t="shared" si="38"/>
        <v>0.15949154574889074</v>
      </c>
      <c r="AE34" s="1">
        <f t="shared" si="38"/>
        <v>0.12591437822280849</v>
      </c>
      <c r="AF34" s="1">
        <f t="shared" ref="AF34:AL34" si="39">H34</f>
        <v>3.3977146324198612E-2</v>
      </c>
      <c r="AG34" s="1">
        <f t="shared" si="39"/>
        <v>3.822428961472342E-2</v>
      </c>
      <c r="AH34" s="1">
        <f t="shared" si="39"/>
        <v>3.822428961472342E-2</v>
      </c>
      <c r="AI34" s="1">
        <f t="shared" si="39"/>
        <v>0.17413287491151785</v>
      </c>
      <c r="AJ34" s="1">
        <f t="shared" si="39"/>
        <v>0.15714430174941849</v>
      </c>
      <c r="AK34" s="1">
        <f t="shared" si="39"/>
        <v>0.29305288704621302</v>
      </c>
      <c r="AL34" s="1">
        <f t="shared" si="39"/>
        <v>0.49266862170087983</v>
      </c>
      <c r="AM34" s="1">
        <f t="shared" ref="AM34:AS34" si="40">H35</f>
        <v>1.709575658898952E-2</v>
      </c>
      <c r="AN34" s="1">
        <f t="shared" si="40"/>
        <v>0</v>
      </c>
      <c r="AO34" s="1">
        <f t="shared" si="40"/>
        <v>0.11112241782843187</v>
      </c>
      <c r="AP34" s="1">
        <f t="shared" si="40"/>
        <v>0.11967029612292664</v>
      </c>
      <c r="AQ34" s="1">
        <f t="shared" si="40"/>
        <v>0.13676605271191616</v>
      </c>
      <c r="AR34" s="1">
        <f t="shared" si="40"/>
        <v>0.30772361860181124</v>
      </c>
      <c r="AS34" s="1">
        <f t="shared" si="40"/>
        <v>0.17523150503714258</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1.709575658898952E-2</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0.11112241782843187</v>
      </c>
      <c r="K35" s="11" cm="1">
        <f t="array" ref="K35">IFERROR(INDEX('Master Data Sheet'!$1:$1048576, MATCH(1, ('Master Data Sheet'!$H:$H=K$2) * (INDEX('Master Data Sheet'!$1:$1, , MATCH($F$1, 'Master Data Sheet'!$1:$1, 0)) = $F$1) * ('Master Data Sheet'!$G:$G=$B35) * ('Master Data Sheet'!$F:$F=$E35) * ('Master Data Sheet'!$A:$A=$F35), 0), MATCH($F$1, 'Master Data Sheet'!$1:$1, 0)), "")</f>
        <v>0.11967029612292664</v>
      </c>
      <c r="L35" s="11" cm="1">
        <f t="array" ref="L35">IFERROR(INDEX('Master Data Sheet'!$1:$1048576, MATCH(1, ('Master Data Sheet'!$H:$H=L$2) * (INDEX('Master Data Sheet'!$1:$1, , MATCH($F$1, 'Master Data Sheet'!$1:$1, 0)) = $F$1) * ('Master Data Sheet'!$G:$G=$B35) * ('Master Data Sheet'!$F:$F=$E35) * ('Master Data Sheet'!$A:$A=$F35), 0), MATCH($F$1, 'Master Data Sheet'!$1:$1, 0)), "")</f>
        <v>0.13676605271191616</v>
      </c>
      <c r="M35" s="11" cm="1">
        <f t="array" ref="M35">IFERROR(INDEX('Master Data Sheet'!$1:$1048576, MATCH(1, ('Master Data Sheet'!$H:$H=M$2) * (INDEX('Master Data Sheet'!$1:$1, , MATCH($F$1, 'Master Data Sheet'!$1:$1, 0)) = $F$1) * ('Master Data Sheet'!$G:$G=$B35) * ('Master Data Sheet'!$F:$F=$E35) * ('Master Data Sheet'!$A:$A=$F35), 0), MATCH($F$1, 'Master Data Sheet'!$1:$1, 0)), "")</f>
        <v>0.30772361860181124</v>
      </c>
      <c r="N35" s="11" cm="1">
        <f t="array" ref="N35">IFERROR(INDEX('Master Data Sheet'!$1:$1048576, MATCH(1, ('Master Data Sheet'!$H:$H=N$2) * (INDEX('Master Data Sheet'!$1:$1, , MATCH($F$1, 'Master Data Sheet'!$1:$1, 0)) = $F$1) * ('Master Data Sheet'!$G:$G=$B35) * ('Master Data Sheet'!$F:$F=$E35) * ('Master Data Sheet'!$A:$A=$F35), 0), MATCH($F$1, 'Master Data Sheet'!$1:$1, 0)), "")</f>
        <v>0.17523150503714258</v>
      </c>
      <c r="O35" s="11">
        <f t="shared" si="8"/>
        <v>0.12394423527017399</v>
      </c>
      <c r="P35" s="11">
        <f t="shared" si="4"/>
        <v>0.10290050306967372</v>
      </c>
      <c r="Q35" s="11"/>
      <c r="R35" s="46">
        <f>(1-(O35/O32))*100</f>
        <v>88.393367638650659</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3.7774313466842541E-2</v>
      </c>
      <c r="I36" s="11" cm="1">
        <f t="array" ref="I36">IFERROR(INDEX('Master Data Sheet'!$1:$1048576, MATCH(1, ('Master Data Sheet'!$H:$H=I$2) * (INDEX('Master Data Sheet'!$1:$1, , MATCH($F$1, 'Master Data Sheet'!$1:$1, 0)) = $F$1) * ('Master Data Sheet'!$G:$G=$B36) * ('Master Data Sheet'!$F:$F=$E36) * ('Master Data Sheet'!$A:$A=$F36), 0), MATCH($F$1, 'Master Data Sheet'!$1:$1, 0)), "")</f>
        <v>0.18047727545269221</v>
      </c>
      <c r="J36" s="11" cm="1">
        <f t="array" ref="J36">IFERROR(INDEX('Master Data Sheet'!$1:$1048576, MATCH(1, ('Master Data Sheet'!$H:$H=J$2) * (INDEX('Master Data Sheet'!$1:$1, , MATCH($F$1, 'Master Data Sheet'!$1:$1, 0)) = $F$1) * ('Master Data Sheet'!$G:$G=$B36) * ('Master Data Sheet'!$F:$F=$E36) * ('Master Data Sheet'!$A:$A=$F36), 0), MATCH($F$1, 'Master Data Sheet'!$1:$1, 0)), "")</f>
        <v>0.55822041012111767</v>
      </c>
      <c r="K36" s="11" cm="1">
        <f t="array" ref="K36">IFERROR(INDEX('Master Data Sheet'!$1:$1048576, MATCH(1, ('Master Data Sheet'!$H:$H=K$2) * (INDEX('Master Data Sheet'!$1:$1, , MATCH($F$1, 'Master Data Sheet'!$1:$1, 0)) = $F$1) * ('Master Data Sheet'!$G:$G=$B36) * ('Master Data Sheet'!$F:$F=$E36) * ('Master Data Sheet'!$A:$A=$F36), 0), MATCH($F$1, 'Master Data Sheet'!$1:$1, 0)), "")</f>
        <v>0.533037534476556</v>
      </c>
      <c r="L36" s="11" cm="1">
        <f t="array" ref="L36">IFERROR(INDEX('Master Data Sheet'!$1:$1048576, MATCH(1, ('Master Data Sheet'!$H:$H=L$2) * (INDEX('Master Data Sheet'!$1:$1, , MATCH($F$1, 'Master Data Sheet'!$1:$1, 0)) = $F$1) * ('Master Data Sheet'!$G:$G=$B36) * ('Master Data Sheet'!$F:$F=$E36) * ('Master Data Sheet'!$A:$A=$F36), 0), MATCH($F$1, 'Master Data Sheet'!$1:$1, 0)), "")</f>
        <v>0.54143182635807663</v>
      </c>
      <c r="M36" s="11" cm="1">
        <f t="array" ref="M36">IFERROR(INDEX('Master Data Sheet'!$1:$1048576, MATCH(1, ('Master Data Sheet'!$H:$H=M$2) * (INDEX('Master Data Sheet'!$1:$1, , MATCH($F$1, 'Master Data Sheet'!$1:$1, 0)) = $F$1) * ('Master Data Sheet'!$G:$G=$B36) * ('Master Data Sheet'!$F:$F=$E36) * ('Master Data Sheet'!$A:$A=$F36), 0), MATCH($F$1, 'Master Data Sheet'!$1:$1, 0)), "")</f>
        <v>0.57500899388415883</v>
      </c>
      <c r="N36" s="11" cm="1">
        <f t="array" ref="N36">IFERROR(INDEX('Master Data Sheet'!$1:$1048576, MATCH(1, ('Master Data Sheet'!$H:$H=N$2) * (INDEX('Master Data Sheet'!$1:$1, , MATCH($F$1, 'Master Data Sheet'!$1:$1, 0)) = $F$1) * ('Master Data Sheet'!$G:$G=$B36) * ('Master Data Sheet'!$F:$F=$E36) * ('Master Data Sheet'!$A:$A=$F36), 0), MATCH($F$1, 'Master Data Sheet'!$1:$1, 0)), "")</f>
        <v>0.49526322100971343</v>
      </c>
      <c r="O36" s="11">
        <f t="shared" si="8"/>
        <v>0.41731622496702248</v>
      </c>
      <c r="P36" s="11">
        <f t="shared" si="4"/>
        <v>0.21592343841058506</v>
      </c>
      <c r="Q36" s="11">
        <f>AVERAGE(N36:N38)</f>
        <v>0.5662619092582899</v>
      </c>
      <c r="R36" s="46">
        <f>(1-(O36/O30))*100</f>
        <v>54.210526315789465</v>
      </c>
      <c r="S36" s="46">
        <f>AVERAGE(R36:R38)</f>
        <v>65.122987014227164</v>
      </c>
      <c r="T36" s="46">
        <f>STDEV(R36:R38)</f>
        <v>17.933407245210027</v>
      </c>
      <c r="U36" s="47">
        <f>(1-(AVERAGE(H36:N38)/AVERAGE(H30:N32)))*100</f>
        <v>66.061436203502737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2.1235716452624124E-2</v>
      </c>
      <c r="I37" s="11" cm="1">
        <f t="array" ref="I37">IFERROR(INDEX('Master Data Sheet'!$1:$1048576, MATCH(1, ('Master Data Sheet'!$H:$H=I$2) * (INDEX('Master Data Sheet'!$1:$1, , MATCH($F$1, 'Master Data Sheet'!$1:$1, 0)) = $F$1) * ('Master Data Sheet'!$G:$G=$B37) * ('Master Data Sheet'!$F:$F=$E37) * ('Master Data Sheet'!$A:$A=$F37), 0), MATCH($F$1, 'Master Data Sheet'!$1:$1, 0)), "")</f>
        <v>4.6718576195773083E-2</v>
      </c>
      <c r="J37" s="11" cm="1">
        <f t="array" ref="J37">IFERROR(INDEX('Master Data Sheet'!$1:$1048576, MATCH(1, ('Master Data Sheet'!$H:$H=J$2) * (INDEX('Master Data Sheet'!$1:$1, , MATCH($F$1, 'Master Data Sheet'!$1:$1, 0)) = $F$1) * ('Master Data Sheet'!$G:$G=$B37) * ('Master Data Sheet'!$F:$F=$E37) * ('Master Data Sheet'!$A:$A=$F37), 0), MATCH($F$1, 'Master Data Sheet'!$1:$1, 0)), "")</f>
        <v>0.1826271614925675</v>
      </c>
      <c r="K37" s="11" cm="1">
        <f t="array" ref="K37">IFERROR(INDEX('Master Data Sheet'!$1:$1048576, MATCH(1, ('Master Data Sheet'!$H:$H=K$2) * (INDEX('Master Data Sheet'!$1:$1, , MATCH($F$1, 'Master Data Sheet'!$1:$1, 0)) = $F$1) * ('Master Data Sheet'!$G:$G=$B37) * ('Master Data Sheet'!$F:$F=$E37) * ('Master Data Sheet'!$A:$A=$F37), 0), MATCH($F$1, 'Master Data Sheet'!$1:$1, 0)), "")</f>
        <v>0.41622004247143296</v>
      </c>
      <c r="L37" s="11" cm="1">
        <f t="array" ref="L37">IFERROR(INDEX('Master Data Sheet'!$1:$1048576, MATCH(1, ('Master Data Sheet'!$H:$H=L$2) * (INDEX('Master Data Sheet'!$1:$1, , MATCH($F$1, 'Master Data Sheet'!$1:$1, 0)) = $F$1) * ('Master Data Sheet'!$G:$G=$B37) * ('Master Data Sheet'!$F:$F=$E37) * ('Master Data Sheet'!$A:$A=$F37), 0), MATCH($F$1, 'Master Data Sheet'!$1:$1, 0)), "")</f>
        <v>0.60309434725452515</v>
      </c>
      <c r="M37" s="11" cm="1">
        <f t="array" ref="M37">IFERROR(INDEX('Master Data Sheet'!$1:$1048576, MATCH(1, ('Master Data Sheet'!$H:$H=M$2) * (INDEX('Master Data Sheet'!$1:$1, , MATCH($F$1, 'Master Data Sheet'!$1:$1, 0)) = $F$1) * ('Master Data Sheet'!$G:$G=$B37) * ('Master Data Sheet'!$F:$F=$E37) * ('Master Data Sheet'!$A:$A=$F37), 0), MATCH($F$1, 'Master Data Sheet'!$1:$1, 0)), "")</f>
        <v>0.7814743654565679</v>
      </c>
      <c r="N37" s="11" cm="1">
        <f t="array" ref="N37">IFERROR(INDEX('Master Data Sheet'!$1:$1048576, MATCH(1, ('Master Data Sheet'!$H:$H=N$2) * (INDEX('Master Data Sheet'!$1:$1, , MATCH($F$1, 'Master Data Sheet'!$1:$1, 0)) = $F$1) * ('Master Data Sheet'!$G:$G=$B37) * ('Master Data Sheet'!$F:$F=$E37) * ('Master Data Sheet'!$A:$A=$F37), 0), MATCH($F$1, 'Master Data Sheet'!$1:$1, 0)), "")</f>
        <v>0.95136009707756086</v>
      </c>
      <c r="O37" s="11">
        <f t="shared" si="8"/>
        <v>0.42896147234300736</v>
      </c>
      <c r="P37" s="11">
        <f t="shared" si="4"/>
        <v>0.36530370503403037</v>
      </c>
      <c r="Q37" s="11"/>
      <c r="R37" s="46">
        <f>(1-(O37/O31))*100</f>
        <v>55.337965887555271</v>
      </c>
      <c r="X37" t="str">
        <f>IFERROR(INDEX('Date Key'!$G$57:$G$62, MATCH(B36,'Date Key'!$A$57:$A$62, 0)), "")</f>
        <v>High HLR, Upper Outlet Height, No Plants</v>
      </c>
      <c r="Y37" s="1">
        <f t="shared" ref="Y37:AE37" si="41">H36</f>
        <v>3.7774313466842541E-2</v>
      </c>
      <c r="Z37" s="1">
        <f t="shared" si="41"/>
        <v>0.18047727545269221</v>
      </c>
      <c r="AA37" s="1">
        <f t="shared" si="41"/>
        <v>0.55822041012111767</v>
      </c>
      <c r="AB37" s="1">
        <f t="shared" si="41"/>
        <v>0.533037534476556</v>
      </c>
      <c r="AC37" s="1">
        <f t="shared" si="41"/>
        <v>0.54143182635807663</v>
      </c>
      <c r="AD37" s="1">
        <f t="shared" si="41"/>
        <v>0.57500899388415883</v>
      </c>
      <c r="AE37" s="1">
        <f t="shared" si="41"/>
        <v>0.49526322100971343</v>
      </c>
      <c r="AF37" s="1">
        <f t="shared" ref="AF37:AL37" si="42">H37</f>
        <v>2.1235716452624124E-2</v>
      </c>
      <c r="AG37" s="1">
        <f t="shared" si="42"/>
        <v>4.6718576195773083E-2</v>
      </c>
      <c r="AH37" s="1">
        <f t="shared" si="42"/>
        <v>0.1826271614925675</v>
      </c>
      <c r="AI37" s="1">
        <f t="shared" si="42"/>
        <v>0.41622004247143296</v>
      </c>
      <c r="AJ37" s="1">
        <f t="shared" si="42"/>
        <v>0.60309434725452515</v>
      </c>
      <c r="AK37" s="1">
        <f t="shared" si="42"/>
        <v>0.7814743654565679</v>
      </c>
      <c r="AL37" s="1">
        <f t="shared" si="42"/>
        <v>0.95136009707756086</v>
      </c>
      <c r="AM37" s="1">
        <f t="shared" ref="AM37:AS37" si="43">H38</f>
        <v>0</v>
      </c>
      <c r="AN37" s="1">
        <f t="shared" si="43"/>
        <v>0</v>
      </c>
      <c r="AO37" s="1">
        <f t="shared" si="43"/>
        <v>9.8300600386689738E-2</v>
      </c>
      <c r="AP37" s="1">
        <f t="shared" si="43"/>
        <v>8.5478782944947596E-2</v>
      </c>
      <c r="AQ37" s="1">
        <f t="shared" si="43"/>
        <v>0.26071028798209012</v>
      </c>
      <c r="AR37" s="1">
        <f t="shared" si="43"/>
        <v>0.36328482751602725</v>
      </c>
      <c r="AS37" s="1">
        <f t="shared" si="43"/>
        <v>0.2521624096875954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v>
      </c>
      <c r="I38" s="28" cm="1">
        <f t="array" ref="I38">IFERROR(INDEX('Master Data Sheet'!$1:$1048576, MATCH(1, ('Master Data Sheet'!$H:$H=I$2) * (INDEX('Master Data Sheet'!$1:$1, , MATCH($F$1, 'Master Data Sheet'!$1:$1, 0)) = $F$1) * ('Master Data Sheet'!$G:$G=$B38) * ('Master Data Sheet'!$F:$F=$E38) * ('Master Data Sheet'!$A:$A=$F38), 0), MATCH($F$1, 'Master Data Sheet'!$1:$1, 0)), "")</f>
        <v>0</v>
      </c>
      <c r="J38" s="28" cm="1">
        <f t="array" ref="J38">IFERROR(INDEX('Master Data Sheet'!$1:$1048576, MATCH(1, ('Master Data Sheet'!$H:$H=J$2) * (INDEX('Master Data Sheet'!$1:$1, , MATCH($F$1, 'Master Data Sheet'!$1:$1, 0)) = $F$1) * ('Master Data Sheet'!$G:$G=$B38) * ('Master Data Sheet'!$F:$F=$E38) * ('Master Data Sheet'!$A:$A=$F38), 0), MATCH($F$1, 'Master Data Sheet'!$1:$1, 0)), "")</f>
        <v>9.8300600386689738E-2</v>
      </c>
      <c r="K38" s="28" cm="1">
        <f t="array" ref="K38">IFERROR(INDEX('Master Data Sheet'!$1:$1048576, MATCH(1, ('Master Data Sheet'!$H:$H=K$2) * (INDEX('Master Data Sheet'!$1:$1, , MATCH($F$1, 'Master Data Sheet'!$1:$1, 0)) = $F$1) * ('Master Data Sheet'!$G:$G=$B38) * ('Master Data Sheet'!$F:$F=$E38) * ('Master Data Sheet'!$A:$A=$F38), 0), MATCH($F$1, 'Master Data Sheet'!$1:$1, 0)), "")</f>
        <v>8.5478782944947596E-2</v>
      </c>
      <c r="L38" s="28" cm="1">
        <f t="array" ref="L38">IFERROR(INDEX('Master Data Sheet'!$1:$1048576, MATCH(1, ('Master Data Sheet'!$H:$H=L$2) * (INDEX('Master Data Sheet'!$1:$1, , MATCH($F$1, 'Master Data Sheet'!$1:$1, 0)) = $F$1) * ('Master Data Sheet'!$G:$G=$B38) * ('Master Data Sheet'!$F:$F=$E38) * ('Master Data Sheet'!$A:$A=$F38), 0), MATCH($F$1, 'Master Data Sheet'!$1:$1, 0)), "")</f>
        <v>0.26071028798209012</v>
      </c>
      <c r="M38" s="28" cm="1">
        <f t="array" ref="M38">IFERROR(INDEX('Master Data Sheet'!$1:$1048576, MATCH(1, ('Master Data Sheet'!$H:$H=M$2) * (INDEX('Master Data Sheet'!$1:$1, , MATCH($F$1, 'Master Data Sheet'!$1:$1, 0)) = $F$1) * ('Master Data Sheet'!$G:$G=$B38) * ('Master Data Sheet'!$F:$F=$E38) * ('Master Data Sheet'!$A:$A=$F38), 0), MATCH($F$1, 'Master Data Sheet'!$1:$1, 0)), "")</f>
        <v>0.36328482751602725</v>
      </c>
      <c r="N38" s="28" cm="1">
        <f t="array" ref="N38">IFERROR(INDEX('Master Data Sheet'!$1:$1048576, MATCH(1, ('Master Data Sheet'!$H:$H=N$2) * (INDEX('Master Data Sheet'!$1:$1, , MATCH($F$1, 'Master Data Sheet'!$1:$1, 0)) = $F$1) * ('Master Data Sheet'!$G:$G=$B38) * ('Master Data Sheet'!$F:$F=$E38) * ('Master Data Sheet'!$A:$A=$F38), 0), MATCH($F$1, 'Master Data Sheet'!$1:$1, 0)), "")</f>
        <v>0.2521624096875954</v>
      </c>
      <c r="O38" s="28">
        <f t="shared" si="8"/>
        <v>0.15141955835962145</v>
      </c>
      <c r="P38" s="28">
        <f t="shared" si="4"/>
        <v>0.14142492284829797</v>
      </c>
      <c r="Q38" s="28"/>
      <c r="R38" s="48">
        <f>(1-(O38/O32))*100</f>
        <v>85.820468839336755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2.207428170988087</v>
      </c>
      <c r="I39" s="11" cm="1">
        <f t="array" ref="I39">IFERROR(INDEX('Master Data Sheet'!$1:$1048576, MATCH(1, ('Master Data Sheet'!$H:$H=I$2) * (INDEX('Master Data Sheet'!$1:$1, , MATCH($F$1, 'Master Data Sheet'!$1:$1, 0)) = $F$1) * ('Master Data Sheet'!$G:$G=$B39) * ('Master Data Sheet'!$F:$F=$E39) * ('Master Data Sheet'!$A:$A=$F39), 0), MATCH($F$1, 'Master Data Sheet'!$1:$1, 0)), "")</f>
        <v>2.254899744557723</v>
      </c>
      <c r="J39" s="11" cm="1">
        <f t="array" ref="J39">IFERROR(INDEX('Master Data Sheet'!$1:$1048576, MATCH(1, ('Master Data Sheet'!$H:$H=J$2) * (INDEX('Master Data Sheet'!$1:$1, , MATCH($F$1, 'Master Data Sheet'!$1:$1, 0)) = $F$1) * ('Master Data Sheet'!$G:$G=$B39) * ('Master Data Sheet'!$F:$F=$E39) * ('Master Data Sheet'!$A:$A=$F39), 0), MATCH($F$1, 'Master Data Sheet'!$1:$1, 0)), "")</f>
        <v>2.1219793385627419</v>
      </c>
      <c r="K39" s="11" cm="1">
        <f t="array" ref="K39">IFERROR(INDEX('Master Data Sheet'!$1:$1048576, MATCH(1, ('Master Data Sheet'!$H:$H=K$2) * (INDEX('Master Data Sheet'!$1:$1, , MATCH($F$1, 'Master Data Sheet'!$1:$1, 0)) = $F$1) * ('Master Data Sheet'!$G:$G=$B39) * ('Master Data Sheet'!$F:$F=$E39) * ('Master Data Sheet'!$A:$A=$F39), 0), MATCH($F$1, 'Master Data Sheet'!$1:$1, 0)), "")</f>
        <v>2.0602662929222144</v>
      </c>
      <c r="L39" s="11" cm="1">
        <f t="array" ref="L39">IFERROR(INDEX('Master Data Sheet'!$1:$1048576, MATCH(1, ('Master Data Sheet'!$H:$H=L$2) * (INDEX('Master Data Sheet'!$1:$1, , MATCH($F$1, 'Master Data Sheet'!$1:$1, 0)) = $F$1) * ('Master Data Sheet'!$G:$G=$B39) * ('Master Data Sheet'!$F:$F=$E39) * ('Master Data Sheet'!$A:$A=$F39), 0), MATCH($F$1, 'Master Data Sheet'!$1:$1, 0)), "")</f>
        <v>2.2169224857020144</v>
      </c>
      <c r="M39" s="11" cm="1">
        <f t="array" ref="M39">IFERROR(INDEX('Master Data Sheet'!$1:$1048576, MATCH(1, ('Master Data Sheet'!$H:$H=M$2) * (INDEX('Master Data Sheet'!$1:$1, , MATCH($F$1, 'Master Data Sheet'!$1:$1, 0)) = $F$1) * ('Master Data Sheet'!$G:$G=$B39) * ('Master Data Sheet'!$F:$F=$E39) * ('Master Data Sheet'!$A:$A=$F39), 0), MATCH($F$1, 'Master Data Sheet'!$1:$1, 0)), "")</f>
        <v>2.2881298460564685</v>
      </c>
      <c r="N39" s="11" cm="1">
        <f t="array" ref="N39">IFERROR(INDEX('Master Data Sheet'!$1:$1048576, MATCH(1, ('Master Data Sheet'!$H:$H=N$2) * (INDEX('Master Data Sheet'!$1:$1, , MATCH($F$1, 'Master Data Sheet'!$1:$1, 0)) = $F$1) * ('Master Data Sheet'!$G:$G=$B39) * ('Master Data Sheet'!$F:$F=$E39) * ('Master Data Sheet'!$A:$A=$F39), 0), MATCH($F$1, 'Master Data Sheet'!$1:$1, 0)), "")</f>
        <v>2.440038881479305</v>
      </c>
      <c r="O39" s="11">
        <f t="shared" si="8"/>
        <v>2.2270949657526509</v>
      </c>
      <c r="P39" s="11">
        <f t="shared" si="4"/>
        <v>0.12193908103891161</v>
      </c>
      <c r="Q39" s="11">
        <f>AVERAGE(O39:O41)</f>
        <v>1.9924497592513053</v>
      </c>
      <c r="S39" s="11">
        <f>AVERAGE(O39:O41)</f>
        <v>1.9924497592513053</v>
      </c>
      <c r="T39" s="11">
        <f>AVERAGE(P39:P41)</f>
        <v>0.28357335815882595</v>
      </c>
      <c r="V39" s="47">
        <f>AVERAGE(U42, U45)</f>
        <v>42.733151803948275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1.642516445509415</v>
      </c>
      <c r="I40" s="11" cm="1">
        <f t="array" ref="I40">IFERROR(INDEX('Master Data Sheet'!$1:$1048576, MATCH(1, ('Master Data Sheet'!$H:$H=I$2) * (INDEX('Master Data Sheet'!$1:$1, , MATCH($F$1, 'Master Data Sheet'!$1:$1, 0)) = $F$1) * ('Master Data Sheet'!$G:$G=$B40) * ('Master Data Sheet'!$F:$F=$E40) * ('Master Data Sheet'!$A:$A=$F40), 0), MATCH($F$1, 'Master Data Sheet'!$1:$1, 0)), "")</f>
        <v>2.1647037547754144</v>
      </c>
      <c r="J40" s="11" cm="1">
        <f t="array" ref="J40">IFERROR(INDEX('Master Data Sheet'!$1:$1048576, MATCH(1, ('Master Data Sheet'!$H:$H=J$2) * (INDEX('Master Data Sheet'!$1:$1, , MATCH($F$1, 'Master Data Sheet'!$1:$1, 0)) = $F$1) * ('Master Data Sheet'!$G:$G=$B40) * ('Master Data Sheet'!$F:$F=$E40) * ('Master Data Sheet'!$A:$A=$F40), 0), MATCH($F$1, 'Master Data Sheet'!$1:$1, 0)), "")</f>
        <v>2.4637746682641226</v>
      </c>
      <c r="K40" s="11" cm="1">
        <f t="array" ref="K40">IFERROR(INDEX('Master Data Sheet'!$1:$1048576, MATCH(1, ('Master Data Sheet'!$H:$H=K$2) * (INDEX('Master Data Sheet'!$1:$1, , MATCH($F$1, 'Master Data Sheet'!$1:$1, 0)) = $F$1) * ('Master Data Sheet'!$G:$G=$B40) * ('Master Data Sheet'!$F:$F=$E40) * ('Master Data Sheet'!$A:$A=$F40), 0), MATCH($F$1, 'Master Data Sheet'!$1:$1, 0)), "")</f>
        <v>2.6773967493274857</v>
      </c>
      <c r="L40" s="11" cm="1">
        <f t="array" ref="L40">IFERROR(INDEX('Master Data Sheet'!$1:$1048576, MATCH(1, ('Master Data Sheet'!$H:$H=L$2) * (INDEX('Master Data Sheet'!$1:$1, , MATCH($F$1, 'Master Data Sheet'!$1:$1, 0)) = $F$1) * ('Master Data Sheet'!$G:$G=$B40) * ('Master Data Sheet'!$F:$F=$E40) * ('Master Data Sheet'!$A:$A=$F40), 0), MATCH($F$1, 'Master Data Sheet'!$1:$1, 0)), "")</f>
        <v>2.7818342111806857</v>
      </c>
      <c r="M40" s="11" cm="1">
        <f t="array" ref="M40">IFERROR(INDEX('Master Data Sheet'!$1:$1048576, MATCH(1, ('Master Data Sheet'!$H:$H=M$2) * (INDEX('Master Data Sheet'!$1:$1, , MATCH($F$1, 'Master Data Sheet'!$1:$1, 0)) = $F$1) * ('Master Data Sheet'!$G:$G=$B40) * ('Master Data Sheet'!$F:$F=$E40) * ('Master Data Sheet'!$A:$A=$F40), 0), MATCH($F$1, 'Master Data Sheet'!$1:$1, 0)), "")</f>
        <v>2.8103171553224673</v>
      </c>
      <c r="N40" s="11" cm="1">
        <f t="array" ref="N40">IFERROR(INDEX('Master Data Sheet'!$1:$1048576, MATCH(1, ('Master Data Sheet'!$H:$H=N$2) * (INDEX('Master Data Sheet'!$1:$1, , MATCH($F$1, 'Master Data Sheet'!$1:$1, 0)) = $F$1) * ('Master Data Sheet'!$G:$G=$B40) * ('Master Data Sheet'!$F:$F=$E40) * ('Master Data Sheet'!$A:$A=$F40), 0), MATCH($F$1, 'Master Data Sheet'!$1:$1, 0)), "")</f>
        <v>2.9907091348870858</v>
      </c>
      <c r="O40" s="11">
        <f t="shared" si="8"/>
        <v>2.5044645884666679</v>
      </c>
      <c r="P40" s="11">
        <f t="shared" si="4"/>
        <v>0.46491337657398046</v>
      </c>
      <c r="Q40" s="11"/>
      <c r="X40" t="str">
        <f>IFERROR(INDEX('Date Key'!$G$57:$G$62, MATCH(B39,'Date Key'!$A$57:$A$62, 0)), "")</f>
        <v>High HLR, Lower Outlet Height, Yes Plants</v>
      </c>
      <c r="Y40" s="1">
        <f t="shared" ref="Y40:AE40" si="44">H39</f>
        <v>2.207428170988087</v>
      </c>
      <c r="Z40" s="1">
        <f t="shared" si="44"/>
        <v>2.254899744557723</v>
      </c>
      <c r="AA40" s="1">
        <f t="shared" si="44"/>
        <v>2.1219793385627419</v>
      </c>
      <c r="AB40" s="1">
        <f t="shared" si="44"/>
        <v>2.0602662929222144</v>
      </c>
      <c r="AC40" s="1">
        <f t="shared" si="44"/>
        <v>2.2169224857020144</v>
      </c>
      <c r="AD40" s="1">
        <f t="shared" si="44"/>
        <v>2.2881298460564685</v>
      </c>
      <c r="AE40" s="1">
        <f t="shared" si="44"/>
        <v>2.440038881479305</v>
      </c>
      <c r="AF40" s="1">
        <f t="shared" ref="AF40:AL40" si="45">H40</f>
        <v>1.642516445509415</v>
      </c>
      <c r="AG40" s="1">
        <f t="shared" si="45"/>
        <v>2.1647037547754144</v>
      </c>
      <c r="AH40" s="1">
        <f t="shared" si="45"/>
        <v>2.4637746682641226</v>
      </c>
      <c r="AI40" s="1">
        <f t="shared" si="45"/>
        <v>2.6773967493274857</v>
      </c>
      <c r="AJ40" s="1">
        <f t="shared" si="45"/>
        <v>2.7818342111806857</v>
      </c>
      <c r="AK40" s="1">
        <f t="shared" si="45"/>
        <v>2.8103171553224673</v>
      </c>
      <c r="AL40" s="1">
        <f t="shared" si="45"/>
        <v>2.9907091348870858</v>
      </c>
      <c r="AM40" s="1">
        <f t="shared" ref="AM40:AS40" si="46">H41</f>
        <v>1.158306395099125</v>
      </c>
      <c r="AN40" s="1">
        <f t="shared" si="46"/>
        <v>1.1488120803851978</v>
      </c>
      <c r="AO40" s="1">
        <f t="shared" si="46"/>
        <v>1.0063973596762892</v>
      </c>
      <c r="AP40" s="1">
        <f t="shared" si="46"/>
        <v>1.0491217758889619</v>
      </c>
      <c r="AQ40" s="1">
        <f t="shared" si="46"/>
        <v>1.2010308113117978</v>
      </c>
      <c r="AR40" s="1">
        <f t="shared" si="46"/>
        <v>1.3766756335194521</v>
      </c>
      <c r="AS40" s="1">
        <f t="shared" si="46"/>
        <v>1.7801840088613605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1.158306395099125</v>
      </c>
      <c r="I41" s="11" cm="1">
        <f t="array" ref="I41">IFERROR(INDEX('Master Data Sheet'!$1:$1048576, MATCH(1, ('Master Data Sheet'!$H:$H=I$2) * (INDEX('Master Data Sheet'!$1:$1, , MATCH($F$1, 'Master Data Sheet'!$1:$1, 0)) = $F$1) * ('Master Data Sheet'!$G:$G=$B41) * ('Master Data Sheet'!$F:$F=$E41) * ('Master Data Sheet'!$A:$A=$F41), 0), MATCH($F$1, 'Master Data Sheet'!$1:$1, 0)), "")</f>
        <v>1.1488120803851978</v>
      </c>
      <c r="J41" s="11" cm="1">
        <f t="array" ref="J41">IFERROR(INDEX('Master Data Sheet'!$1:$1048576, MATCH(1, ('Master Data Sheet'!$H:$H=J$2) * (INDEX('Master Data Sheet'!$1:$1, , MATCH($F$1, 'Master Data Sheet'!$1:$1, 0)) = $F$1) * ('Master Data Sheet'!$G:$G=$B41) * ('Master Data Sheet'!$F:$F=$E41) * ('Master Data Sheet'!$A:$A=$F41), 0), MATCH($F$1, 'Master Data Sheet'!$1:$1, 0)), "")</f>
        <v>1.0063973596762892</v>
      </c>
      <c r="K41" s="11" cm="1">
        <f t="array" ref="K41">IFERROR(INDEX('Master Data Sheet'!$1:$1048576, MATCH(1, ('Master Data Sheet'!$H:$H=K$2) * (INDEX('Master Data Sheet'!$1:$1, , MATCH($F$1, 'Master Data Sheet'!$1:$1, 0)) = $F$1) * ('Master Data Sheet'!$G:$G=$B41) * ('Master Data Sheet'!$F:$F=$E41) * ('Master Data Sheet'!$A:$A=$F41), 0), MATCH($F$1, 'Master Data Sheet'!$1:$1, 0)), "")</f>
        <v>1.0491217758889619</v>
      </c>
      <c r="L41" s="11" cm="1">
        <f t="array" ref="L41">IFERROR(INDEX('Master Data Sheet'!$1:$1048576, MATCH(1, ('Master Data Sheet'!$H:$H=L$2) * (INDEX('Master Data Sheet'!$1:$1, , MATCH($F$1, 'Master Data Sheet'!$1:$1, 0)) = $F$1) * ('Master Data Sheet'!$G:$G=$B41) * ('Master Data Sheet'!$F:$F=$E41) * ('Master Data Sheet'!$A:$A=$F41), 0), MATCH($F$1, 'Master Data Sheet'!$1:$1, 0)), "")</f>
        <v>1.2010308113117978</v>
      </c>
      <c r="M41" s="11" cm="1">
        <f t="array" ref="M41">IFERROR(INDEX('Master Data Sheet'!$1:$1048576, MATCH(1, ('Master Data Sheet'!$H:$H=M$2) * (INDEX('Master Data Sheet'!$1:$1, , MATCH($F$1, 'Master Data Sheet'!$1:$1, 0)) = $F$1) * ('Master Data Sheet'!$G:$G=$B41) * ('Master Data Sheet'!$F:$F=$E41) * ('Master Data Sheet'!$A:$A=$F41), 0), MATCH($F$1, 'Master Data Sheet'!$1:$1, 0)), "")</f>
        <v>1.3766756335194521</v>
      </c>
      <c r="N41" s="11" cm="1">
        <f t="array" ref="N41">IFERROR(INDEX('Master Data Sheet'!$1:$1048576, MATCH(1, ('Master Data Sheet'!$H:$H=N$2) * (INDEX('Master Data Sheet'!$1:$1, , MATCH($F$1, 'Master Data Sheet'!$1:$1, 0)) = $F$1) * ('Master Data Sheet'!$G:$G=$B41) * ('Master Data Sheet'!$F:$F=$E41) * ('Master Data Sheet'!$A:$A=$F41), 0), MATCH($F$1, 'Master Data Sheet'!$1:$1, 0)), "")</f>
        <v>1.7801840088613605</v>
      </c>
      <c r="O41" s="11">
        <f t="shared" si="8"/>
        <v>1.2457897235345978</v>
      </c>
      <c r="P41" s="11">
        <f t="shared" si="4"/>
        <v>0.26386761686358567</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9.4943147139272557E-2</v>
      </c>
      <c r="I42" s="11" cm="1">
        <f t="array" ref="I42">IFERROR(INDEX('Master Data Sheet'!$1:$1048576, MATCH(1, ('Master Data Sheet'!$H:$H=I$2) * (INDEX('Master Data Sheet'!$1:$1, , MATCH($F$1, 'Master Data Sheet'!$1:$1, 0)) = $F$1) * ('Master Data Sheet'!$G:$G=$B42) * ('Master Data Sheet'!$F:$F=$E42) * ('Master Data Sheet'!$A:$A=$F42), 0), MATCH($F$1, 'Master Data Sheet'!$1:$1, 0)), "")</f>
        <v>0.78328096389899859</v>
      </c>
      <c r="J42" s="11" cm="1">
        <f t="array" ref="J42">IFERROR(INDEX('Master Data Sheet'!$1:$1048576, MATCH(1, ('Master Data Sheet'!$H:$H=J$2) * (INDEX('Master Data Sheet'!$1:$1, , MATCH($F$1, 'Master Data Sheet'!$1:$1, 0)) = $F$1) * ('Master Data Sheet'!$G:$G=$B42) * ('Master Data Sheet'!$F:$F=$E42) * ('Master Data Sheet'!$A:$A=$F42), 0), MATCH($F$1, 'Master Data Sheet'!$1:$1, 0)), "")</f>
        <v>1.4241472070890882</v>
      </c>
      <c r="K42" s="11" cm="1">
        <f t="array" ref="K42">IFERROR(INDEX('Master Data Sheet'!$1:$1048576, MATCH(1, ('Master Data Sheet'!$H:$H=K$2) * (INDEX('Master Data Sheet'!$1:$1, , MATCH($F$1, 'Master Data Sheet'!$1:$1, 0)) = $F$1) * ('Master Data Sheet'!$G:$G=$B42) * ('Master Data Sheet'!$F:$F=$E42) * ('Master Data Sheet'!$A:$A=$F42), 0), MATCH($F$1, 'Master Data Sheet'!$1:$1, 0)), "")</f>
        <v>1.3956642629473064</v>
      </c>
      <c r="L42" s="11" cm="1">
        <f t="array" ref="L42">IFERROR(INDEX('Master Data Sheet'!$1:$1048576, MATCH(1, ('Master Data Sheet'!$H:$H=L$2) * (INDEX('Master Data Sheet'!$1:$1, , MATCH($F$1, 'Master Data Sheet'!$1:$1, 0)) = $F$1) * ('Master Data Sheet'!$G:$G=$B42) * ('Master Data Sheet'!$F:$F=$E42) * ('Master Data Sheet'!$A:$A=$F42), 0), MATCH($F$1, 'Master Data Sheet'!$1:$1, 0)), "")</f>
        <v>1.4241472070890882</v>
      </c>
      <c r="M42" s="11" cm="1">
        <f t="array" ref="M42">IFERROR(INDEX('Master Data Sheet'!$1:$1048576, MATCH(1, ('Master Data Sheet'!$H:$H=M$2) * (INDEX('Master Data Sheet'!$1:$1, , MATCH($F$1, 'Master Data Sheet'!$1:$1, 0)) = $F$1) * ('Master Data Sheet'!$G:$G=$B42) * ('Master Data Sheet'!$F:$F=$E42) * ('Master Data Sheet'!$A:$A=$F42), 0), MATCH($F$1, 'Master Data Sheet'!$1:$1, 0)), "")</f>
        <v>1.4478829938739066</v>
      </c>
      <c r="N42" s="11" cm="1">
        <f t="array" ref="N42">IFERROR(INDEX('Master Data Sheet'!$1:$1048576, MATCH(1, ('Master Data Sheet'!$H:$H=N$2) * (INDEX('Master Data Sheet'!$1:$1, , MATCH($F$1, 'Master Data Sheet'!$1:$1, 0)) = $F$1) * ('Master Data Sheet'!$G:$G=$B42) * ('Master Data Sheet'!$F:$F=$E42) * ('Master Data Sheet'!$A:$A=$F42), 0), MATCH($F$1, 'Master Data Sheet'!$1:$1, 0)), "")</f>
        <v>1.5713090851549609</v>
      </c>
      <c r="O42" s="11">
        <f t="shared" si="8"/>
        <v>1.1630535524560888</v>
      </c>
      <c r="P42" s="11">
        <f t="shared" si="4"/>
        <v>0.53593142957805961</v>
      </c>
      <c r="Q42" s="11">
        <f>AVERAGE(O42:O44)</f>
        <v>0.90941971652688924</v>
      </c>
      <c r="R42" s="46">
        <f>(1-(O42/O39))*100</f>
        <v>47.777101096224129</v>
      </c>
      <c r="S42" s="46">
        <f>AVERAGE(R42:R44)</f>
        <v>55.695733201785849</v>
      </c>
      <c r="T42" s="46">
        <f>STDEV(R42:R44)</f>
        <v>8.0128933577573012</v>
      </c>
      <c r="U42" s="47">
        <f>(1-(AVERAGE(H42:N44)/AVERAGE(H39:N41)))*100</f>
        <v>54.356705241660997</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0.11867893392409072</v>
      </c>
      <c r="I43" s="11" cm="1">
        <f t="array" ref="I43">IFERROR(INDEX('Master Data Sheet'!$1:$1048576, MATCH(1, ('Master Data Sheet'!$H:$H=I$2) * (INDEX('Master Data Sheet'!$1:$1, , MATCH($F$1, 'Master Data Sheet'!$1:$1, 0)) = $F$1) * ('Master Data Sheet'!$G:$G=$B43) * ('Master Data Sheet'!$F:$F=$E43) * ('Master Data Sheet'!$A:$A=$F43), 0), MATCH($F$1, 'Master Data Sheet'!$1:$1, 0)), "")</f>
        <v>0.4177498474127993</v>
      </c>
      <c r="J43" s="11" cm="1">
        <f t="array" ref="J43">IFERROR(INDEX('Master Data Sheet'!$1:$1048576, MATCH(1, ('Master Data Sheet'!$H:$H=J$2) * (INDEX('Master Data Sheet'!$1:$1, , MATCH($F$1, 'Master Data Sheet'!$1:$1, 0)) = $F$1) * ('Master Data Sheet'!$G:$G=$B43) * ('Master Data Sheet'!$F:$F=$E43) * ('Master Data Sheet'!$A:$A=$F43), 0), MATCH($F$1, 'Master Data Sheet'!$1:$1, 0)), "")</f>
        <v>0.92094852725094389</v>
      </c>
      <c r="K43" s="11" cm="1">
        <f t="array" ref="K43">IFERROR(INDEX('Master Data Sheet'!$1:$1048576, MATCH(1, ('Master Data Sheet'!$H:$H=K$2) * (INDEX('Master Data Sheet'!$1:$1, , MATCH($F$1, 'Master Data Sheet'!$1:$1, 0)) = $F$1) * ('Master Data Sheet'!$G:$G=$B43) * ('Master Data Sheet'!$F:$F=$E43) * ('Master Data Sheet'!$A:$A=$F43), 0), MATCH($F$1, 'Master Data Sheet'!$1:$1, 0)), "")</f>
        <v>1.3481926893776701</v>
      </c>
      <c r="L43" s="11" cm="1">
        <f t="array" ref="L43">IFERROR(INDEX('Master Data Sheet'!$1:$1048576, MATCH(1, ('Master Data Sheet'!$H:$H=L$2) * (INDEX('Master Data Sheet'!$1:$1, , MATCH($F$1, 'Master Data Sheet'!$1:$1, 0)) = $F$1) * ('Master Data Sheet'!$G:$G=$B43) * ('Master Data Sheet'!$F:$F=$E43) * ('Master Data Sheet'!$A:$A=$F43), 0), MATCH($F$1, 'Master Data Sheet'!$1:$1, 0)), "")</f>
        <v>1.5760562425119244</v>
      </c>
      <c r="M43" s="11" cm="1">
        <f t="array" ref="M43">IFERROR(INDEX('Master Data Sheet'!$1:$1048576, MATCH(1, ('Master Data Sheet'!$H:$H=M$2) * (INDEX('Master Data Sheet'!$1:$1, , MATCH($F$1, 'Master Data Sheet'!$1:$1, 0)) = $F$1) * ('Master Data Sheet'!$G:$G=$B43) * ('Master Data Sheet'!$F:$F=$E43) * ('Master Data Sheet'!$A:$A=$F43), 0), MATCH($F$1, 'Master Data Sheet'!$1:$1, 0)), "")</f>
        <v>1.6282749734385247</v>
      </c>
      <c r="N43" s="11" cm="1">
        <f t="array" ref="N43">IFERROR(INDEX('Master Data Sheet'!$1:$1048576, MATCH(1, ('Master Data Sheet'!$H:$H=N$2) * (INDEX('Master Data Sheet'!$1:$1, , MATCH($F$1, 'Master Data Sheet'!$1:$1, 0)) = $F$1) * ('Master Data Sheet'!$G:$G=$B43) * ('Master Data Sheet'!$F:$F=$E43) * ('Master Data Sheet'!$A:$A=$F43), 0), MATCH($F$1, 'Master Data Sheet'!$1:$1, 0)), "")</f>
        <v>1.7896783235752878</v>
      </c>
      <c r="O43" s="11">
        <f t="shared" si="8"/>
        <v>1.1142256482130344</v>
      </c>
      <c r="P43" s="11">
        <f t="shared" si="4"/>
        <v>0.6457629785145429</v>
      </c>
      <c r="Q43" s="11"/>
      <c r="R43" s="46">
        <f>(1-(O43/O40))*100</f>
        <v>55.510425128621712</v>
      </c>
      <c r="X43" t="str">
        <f>IFERROR(INDEX('Date Key'!$G$57:$G$62, MATCH(B42,'Date Key'!$A$57:$A$62, 0)), "")</f>
        <v>High HLR, Lower Outlet Height, Yes Plants</v>
      </c>
      <c r="Y43" s="1">
        <f t="shared" ref="Y43:AE43" si="47">H42</f>
        <v>9.4943147139272557E-2</v>
      </c>
      <c r="Z43" s="1">
        <f t="shared" si="47"/>
        <v>0.78328096389899859</v>
      </c>
      <c r="AA43" s="1">
        <f t="shared" si="47"/>
        <v>1.4241472070890882</v>
      </c>
      <c r="AB43" s="1">
        <f t="shared" si="47"/>
        <v>1.3956642629473064</v>
      </c>
      <c r="AC43" s="1">
        <f t="shared" si="47"/>
        <v>1.4241472070890882</v>
      </c>
      <c r="AD43" s="1">
        <f t="shared" si="47"/>
        <v>1.4478829938739066</v>
      </c>
      <c r="AE43" s="1">
        <f t="shared" si="47"/>
        <v>1.5713090851549609</v>
      </c>
      <c r="AF43" s="1">
        <f t="shared" ref="AF43:AL43" si="48">H43</f>
        <v>0.11867893392409072</v>
      </c>
      <c r="AG43" s="1">
        <f t="shared" si="48"/>
        <v>0.4177498474127993</v>
      </c>
      <c r="AH43" s="1">
        <f t="shared" si="48"/>
        <v>0.92094852725094389</v>
      </c>
      <c r="AI43" s="1">
        <f t="shared" si="48"/>
        <v>1.3481926893776701</v>
      </c>
      <c r="AJ43" s="1">
        <f t="shared" si="48"/>
        <v>1.5760562425119244</v>
      </c>
      <c r="AK43" s="1">
        <f t="shared" si="48"/>
        <v>1.6282749734385247</v>
      </c>
      <c r="AL43" s="1">
        <f t="shared" si="48"/>
        <v>1.7896783235752878</v>
      </c>
      <c r="AM43" s="1">
        <f t="shared" ref="AM43:AS43" si="49">H44</f>
        <v>6.1713045640527167E-2</v>
      </c>
      <c r="AN43" s="1">
        <f t="shared" si="49"/>
        <v>0.29432375613174488</v>
      </c>
      <c r="AO43" s="1">
        <f t="shared" si="49"/>
        <v>0.53168162397992635</v>
      </c>
      <c r="AP43" s="1">
        <f t="shared" si="49"/>
        <v>0.5221873092659991</v>
      </c>
      <c r="AQ43" s="1">
        <f t="shared" si="49"/>
        <v>0.46047426362547195</v>
      </c>
      <c r="AR43" s="1">
        <f t="shared" si="49"/>
        <v>0.55541741076474449</v>
      </c>
      <c r="AS43" s="1">
        <f t="shared" si="49"/>
        <v>0.73106223297239858</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6.1713045640527167E-2</v>
      </c>
      <c r="I44" s="11" cm="1">
        <f t="array" ref="I44">IFERROR(INDEX('Master Data Sheet'!$1:$1048576, MATCH(1, ('Master Data Sheet'!$H:$H=I$2) * (INDEX('Master Data Sheet'!$1:$1, , MATCH($F$1, 'Master Data Sheet'!$1:$1, 0)) = $F$1) * ('Master Data Sheet'!$G:$G=$B44) * ('Master Data Sheet'!$F:$F=$E44) * ('Master Data Sheet'!$A:$A=$F44), 0), MATCH($F$1, 'Master Data Sheet'!$1:$1, 0)), "")</f>
        <v>0.29432375613174488</v>
      </c>
      <c r="J44" s="11" cm="1">
        <f t="array" ref="J44">IFERROR(INDEX('Master Data Sheet'!$1:$1048576, MATCH(1, ('Master Data Sheet'!$H:$H=J$2) * (INDEX('Master Data Sheet'!$1:$1, , MATCH($F$1, 'Master Data Sheet'!$1:$1, 0)) = $F$1) * ('Master Data Sheet'!$G:$G=$B44) * ('Master Data Sheet'!$F:$F=$E44) * ('Master Data Sheet'!$A:$A=$F44), 0), MATCH($F$1, 'Master Data Sheet'!$1:$1, 0)), "")</f>
        <v>0.53168162397992635</v>
      </c>
      <c r="K44" s="11" cm="1">
        <f t="array" ref="K44">IFERROR(INDEX('Master Data Sheet'!$1:$1048576, MATCH(1, ('Master Data Sheet'!$H:$H=K$2) * (INDEX('Master Data Sheet'!$1:$1, , MATCH($F$1, 'Master Data Sheet'!$1:$1, 0)) = $F$1) * ('Master Data Sheet'!$G:$G=$B44) * ('Master Data Sheet'!$F:$F=$E44) * ('Master Data Sheet'!$A:$A=$F44), 0), MATCH($F$1, 'Master Data Sheet'!$1:$1, 0)), "")</f>
        <v>0.5221873092659991</v>
      </c>
      <c r="L44" s="11" cm="1">
        <f t="array" ref="L44">IFERROR(INDEX('Master Data Sheet'!$1:$1048576, MATCH(1, ('Master Data Sheet'!$H:$H=L$2) * (INDEX('Master Data Sheet'!$1:$1, , MATCH($F$1, 'Master Data Sheet'!$1:$1, 0)) = $F$1) * ('Master Data Sheet'!$G:$G=$B44) * ('Master Data Sheet'!$F:$F=$E44) * ('Master Data Sheet'!$A:$A=$F44), 0), MATCH($F$1, 'Master Data Sheet'!$1:$1, 0)), "")</f>
        <v>0.46047426362547195</v>
      </c>
      <c r="M44" s="11" cm="1">
        <f t="array" ref="M44">IFERROR(INDEX('Master Data Sheet'!$1:$1048576, MATCH(1, ('Master Data Sheet'!$H:$H=M$2) * (INDEX('Master Data Sheet'!$1:$1, , MATCH($F$1, 'Master Data Sheet'!$1:$1, 0)) = $F$1) * ('Master Data Sheet'!$G:$G=$B44) * ('Master Data Sheet'!$F:$F=$E44) * ('Master Data Sheet'!$A:$A=$F44), 0), MATCH($F$1, 'Master Data Sheet'!$1:$1, 0)), "")</f>
        <v>0.55541741076474449</v>
      </c>
      <c r="N44" s="11" cm="1">
        <f t="array" ref="N44">IFERROR(INDEX('Master Data Sheet'!$1:$1048576, MATCH(1, ('Master Data Sheet'!$H:$H=N$2) * (INDEX('Master Data Sheet'!$1:$1, , MATCH($F$1, 'Master Data Sheet'!$1:$1, 0)) = $F$1) * ('Master Data Sheet'!$G:$G=$B44) * ('Master Data Sheet'!$F:$F=$E44) * ('Master Data Sheet'!$A:$A=$F44), 0), MATCH($F$1, 'Master Data Sheet'!$1:$1, 0)), "")</f>
        <v>0.73106223297239858</v>
      </c>
      <c r="O44" s="11">
        <f t="shared" si="8"/>
        <v>0.45097994891154464</v>
      </c>
      <c r="P44" s="11">
        <f t="shared" si="4"/>
        <v>0.21490173899596227</v>
      </c>
      <c r="Q44" s="11"/>
      <c r="R44" s="46">
        <f>(1-(O44/O41))*100</f>
        <v>63.799673380511713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6.1713045640527167E-2</v>
      </c>
      <c r="I45" s="11" cm="1">
        <f t="array" ref="I45">IFERROR(INDEX('Master Data Sheet'!$1:$1048576, MATCH(1, ('Master Data Sheet'!$H:$H=I$2) * (INDEX('Master Data Sheet'!$1:$1, , MATCH($F$1, 'Master Data Sheet'!$1:$1, 0)) = $F$1) * ('Master Data Sheet'!$G:$G=$B45) * ('Master Data Sheet'!$F:$F=$E45) * ('Master Data Sheet'!$A:$A=$F45), 0), MATCH($F$1, 'Master Data Sheet'!$1:$1, 0)), "")</f>
        <v>0.90670705518005279</v>
      </c>
      <c r="J45" s="11" cm="1">
        <f t="array" ref="J45">IFERROR(INDEX('Master Data Sheet'!$1:$1048576, MATCH(1, ('Master Data Sheet'!$H:$H=J$2) * (INDEX('Master Data Sheet'!$1:$1, , MATCH($F$1, 'Master Data Sheet'!$1:$1, 0)) = $F$1) * ('Master Data Sheet'!$G:$G=$B45) * ('Master Data Sheet'!$F:$F=$E45) * ('Master Data Sheet'!$A:$A=$F45), 0), MATCH($F$1, 'Master Data Sheet'!$1:$1, 0)), "")</f>
        <v>1.7849311662183243</v>
      </c>
      <c r="K45" s="11" cm="1">
        <f t="array" ref="K45">IFERROR(INDEX('Master Data Sheet'!$1:$1048576, MATCH(1, ('Master Data Sheet'!$H:$H=K$2) * (INDEX('Master Data Sheet'!$1:$1, , MATCH($F$1, 'Master Data Sheet'!$1:$1, 0)) = $F$1) * ('Master Data Sheet'!$G:$G=$B45) * ('Master Data Sheet'!$F:$F=$E45) * ('Master Data Sheet'!$A:$A=$F45), 0), MATCH($F$1, 'Master Data Sheet'!$1:$1, 0)), "")</f>
        <v>1.9083572574993783</v>
      </c>
      <c r="L45" s="11" cm="1">
        <f t="array" ref="L45">IFERROR(INDEX('Master Data Sheet'!$1:$1048576, MATCH(1, ('Master Data Sheet'!$H:$H=L$2) * (INDEX('Master Data Sheet'!$1:$1, , MATCH($F$1, 'Master Data Sheet'!$1:$1, 0)) = $F$1) * ('Master Data Sheet'!$G:$G=$B45) * ('Master Data Sheet'!$F:$F=$E45) * ('Master Data Sheet'!$A:$A=$F45), 0), MATCH($F$1, 'Master Data Sheet'!$1:$1, 0)), "")</f>
        <v>1.8608856839297425</v>
      </c>
      <c r="M45" s="11" cm="1">
        <f t="array" ref="M45">IFERROR(INDEX('Master Data Sheet'!$1:$1048576, MATCH(1, ('Master Data Sheet'!$H:$H=M$2) * (INDEX('Master Data Sheet'!$1:$1, , MATCH($F$1, 'Master Data Sheet'!$1:$1, 0)) = $F$1) * ('Master Data Sheet'!$G:$G=$B45) * ('Master Data Sheet'!$F:$F=$E45) * ('Master Data Sheet'!$A:$A=$F45), 0), MATCH($F$1, 'Master Data Sheet'!$1:$1, 0)), "")</f>
        <v>2.0270361914234689</v>
      </c>
      <c r="N45" s="11" cm="1">
        <f t="array" ref="N45">IFERROR(INDEX('Master Data Sheet'!$1:$1048576, MATCH(1, ('Master Data Sheet'!$H:$H=N$2) * (INDEX('Master Data Sheet'!$1:$1, , MATCH($F$1, 'Master Data Sheet'!$1:$1, 0)) = $F$1) * ('Master Data Sheet'!$G:$G=$B45) * ('Master Data Sheet'!$F:$F=$E45) * ('Master Data Sheet'!$A:$A=$F45), 0), MATCH($F$1, 'Master Data Sheet'!$1:$1, 0)), "")</f>
        <v>2.1409679679905964</v>
      </c>
      <c r="O45" s="11">
        <f t="shared" si="8"/>
        <v>1.5272283382688701</v>
      </c>
      <c r="P45" s="11">
        <f t="shared" si="4"/>
        <v>0.7618249124941282</v>
      </c>
      <c r="Q45" s="11">
        <f>AVERAGE(N45:N47)</f>
        <v>2.0302009629947784</v>
      </c>
      <c r="R45" s="46">
        <f>(1-(O45/O39))*100</f>
        <v>31.425091352009748</v>
      </c>
      <c r="S45" s="46">
        <f>AVERAGE(R45:R47)</f>
        <v>30.688223934219511</v>
      </c>
      <c r="T45" s="46">
        <f>STDEV(R45:R47)</f>
        <v>1.9050807513256247</v>
      </c>
      <c r="U45" s="47">
        <f>(1-(AVERAGE(H45:N47)/AVERAGE(H39:N41)))*100</f>
        <v>31.109598366235545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9.4943147139272557E-2</v>
      </c>
      <c r="I46" s="11" cm="1">
        <f t="array" ref="I46">IFERROR(INDEX('Master Data Sheet'!$1:$1048576, MATCH(1, ('Master Data Sheet'!$H:$H=I$2) * (INDEX('Master Data Sheet'!$1:$1, , MATCH($F$1, 'Master Data Sheet'!$1:$1, 0)) = $F$1) * ('Master Data Sheet'!$G:$G=$B46) * ('Master Data Sheet'!$F:$F=$E46) * ('Master Data Sheet'!$A:$A=$F46), 0), MATCH($F$1, 'Master Data Sheet'!$1:$1, 0)), "")</f>
        <v>0.60288898433438087</v>
      </c>
      <c r="J46" s="11" cm="1">
        <f t="array" ref="J46">IFERROR(INDEX('Master Data Sheet'!$1:$1048576, MATCH(1, ('Master Data Sheet'!$H:$H=J$2) * (INDEX('Master Data Sheet'!$1:$1, , MATCH($F$1, 'Master Data Sheet'!$1:$1, 0)) = $F$1) * ('Master Data Sheet'!$G:$G=$B46) * ('Master Data Sheet'!$F:$F=$E46) * ('Master Data Sheet'!$A:$A=$F46), 0), MATCH($F$1, 'Master Data Sheet'!$1:$1, 0)), "")</f>
        <v>1.3909171055903429</v>
      </c>
      <c r="K46" s="11" cm="1">
        <f t="array" ref="K46">IFERROR(INDEX('Master Data Sheet'!$1:$1048576, MATCH(1, ('Master Data Sheet'!$H:$H=K$2) * (INDEX('Master Data Sheet'!$1:$1, , MATCH($F$1, 'Master Data Sheet'!$1:$1, 0)) = $F$1) * ('Master Data Sheet'!$G:$G=$B46) * ('Master Data Sheet'!$F:$F=$E46) * ('Master Data Sheet'!$A:$A=$F46), 0), MATCH($F$1, 'Master Data Sheet'!$1:$1, 0)), "")</f>
        <v>2.1552094400614874</v>
      </c>
      <c r="L46" s="11" cm="1">
        <f t="array" ref="L46">IFERROR(INDEX('Master Data Sheet'!$1:$1048576, MATCH(1, ('Master Data Sheet'!$H:$H=L$2) * (INDEX('Master Data Sheet'!$1:$1, , MATCH($F$1, 'Master Data Sheet'!$1:$1, 0)) = $F$1) * ('Master Data Sheet'!$G:$G=$B46) * ('Master Data Sheet'!$F:$F=$E46) * ('Master Data Sheet'!$A:$A=$F46), 0), MATCH($F$1, 'Master Data Sheet'!$1:$1, 0)), "")</f>
        <v>2.378325835838778</v>
      </c>
      <c r="M46" s="11" cm="1">
        <f t="array" ref="M46">IFERROR(INDEX('Master Data Sheet'!$1:$1048576, MATCH(1, ('Master Data Sheet'!$H:$H=M$2) * (INDEX('Master Data Sheet'!$1:$1, , MATCH($F$1, 'Master Data Sheet'!$1:$1, 0)) = $F$1) * ('Master Data Sheet'!$G:$G=$B46) * ('Master Data Sheet'!$F:$F=$E46) * ('Master Data Sheet'!$A:$A=$F46), 0), MATCH($F$1, 'Master Data Sheet'!$1:$1, 0)), "")</f>
        <v>2.6299251757578501</v>
      </c>
      <c r="N46" s="11" cm="1">
        <f t="array" ref="N46">IFERROR(INDEX('Master Data Sheet'!$1:$1048576, MATCH(1, ('Master Data Sheet'!$H:$H=N$2) * (INDEX('Master Data Sheet'!$1:$1, , MATCH($F$1, 'Master Data Sheet'!$1:$1, 0)) = $F$1) * ('Master Data Sheet'!$G:$G=$B46) * ('Master Data Sheet'!$F:$F=$E46) * ('Master Data Sheet'!$A:$A=$F46), 0), MATCH($F$1, 'Master Data Sheet'!$1:$1, 0)), "")</f>
        <v>2.6489138051857046</v>
      </c>
      <c r="O46" s="11">
        <f t="shared" si="8"/>
        <v>1.7001604991296879</v>
      </c>
      <c r="P46" s="11">
        <f t="shared" si="4"/>
        <v>1.0253399398065208</v>
      </c>
      <c r="Q46" s="11"/>
      <c r="R46" s="46">
        <f>(1-(O46/O40))*100</f>
        <v>32.114811806119668</v>
      </c>
      <c r="X46" t="str">
        <f>IFERROR(INDEX('Date Key'!$G$57:$G$62, MATCH(B45,'Date Key'!$A$57:$A$62, 0)), "")</f>
        <v>High HLR, Lower Outlet Height, Yes Plants</v>
      </c>
      <c r="Y46" s="1">
        <f t="shared" ref="Y46:AE46" si="50">H45</f>
        <v>6.1713045640527167E-2</v>
      </c>
      <c r="Z46" s="1">
        <f t="shared" si="50"/>
        <v>0.90670705518005279</v>
      </c>
      <c r="AA46" s="1">
        <f t="shared" si="50"/>
        <v>1.7849311662183243</v>
      </c>
      <c r="AB46" s="1">
        <f t="shared" si="50"/>
        <v>1.9083572574993783</v>
      </c>
      <c r="AC46" s="1">
        <f t="shared" si="50"/>
        <v>1.8608856839297425</v>
      </c>
      <c r="AD46" s="1">
        <f t="shared" si="50"/>
        <v>2.0270361914234689</v>
      </c>
      <c r="AE46" s="1">
        <f t="shared" si="50"/>
        <v>2.1409679679905964</v>
      </c>
      <c r="AF46" s="1">
        <f t="shared" ref="AF46:AL46" si="51">H46</f>
        <v>9.4943147139272557E-2</v>
      </c>
      <c r="AG46" s="1">
        <f t="shared" si="51"/>
        <v>0.60288898433438087</v>
      </c>
      <c r="AH46" s="1">
        <f t="shared" si="51"/>
        <v>1.3909171055903429</v>
      </c>
      <c r="AI46" s="1">
        <f t="shared" si="51"/>
        <v>2.1552094400614874</v>
      </c>
      <c r="AJ46" s="1">
        <f t="shared" si="51"/>
        <v>2.378325835838778</v>
      </c>
      <c r="AK46" s="1">
        <f t="shared" si="51"/>
        <v>2.6299251757578501</v>
      </c>
      <c r="AL46" s="1">
        <f t="shared" si="51"/>
        <v>2.6489138051857046</v>
      </c>
      <c r="AM46" s="1">
        <f t="shared" ref="AM46:AS46" si="52">H47</f>
        <v>3.7977258855709024E-2</v>
      </c>
      <c r="AN46" s="1">
        <f t="shared" si="52"/>
        <v>0.81176390804078036</v>
      </c>
      <c r="AO46" s="1">
        <f t="shared" si="52"/>
        <v>1.0443746185319982</v>
      </c>
      <c r="AP46" s="1">
        <f t="shared" si="52"/>
        <v>0.9256956846079073</v>
      </c>
      <c r="AQ46" s="1">
        <f t="shared" si="52"/>
        <v>0.99690304496236182</v>
      </c>
      <c r="AR46" s="1">
        <f t="shared" si="52"/>
        <v>1.1155819788864525</v>
      </c>
      <c r="AS46" s="1">
        <f t="shared" si="52"/>
        <v>1.3007211158080341</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3.7977258855709024E-2</v>
      </c>
      <c r="I47" s="28" cm="1">
        <f t="array" ref="I47">IFERROR(INDEX('Master Data Sheet'!$1:$1048576, MATCH(1, ('Master Data Sheet'!$H:$H=I$2) * (INDEX('Master Data Sheet'!$1:$1, , MATCH($F$1, 'Master Data Sheet'!$1:$1, 0)) = $F$1) * ('Master Data Sheet'!$G:$G=$B47) * ('Master Data Sheet'!$F:$F=$E47) * ('Master Data Sheet'!$A:$A=$F47), 0), MATCH($F$1, 'Master Data Sheet'!$1:$1, 0)), "")</f>
        <v>0.81176390804078036</v>
      </c>
      <c r="J47" s="28" cm="1">
        <f t="array" ref="J47">IFERROR(INDEX('Master Data Sheet'!$1:$1048576, MATCH(1, ('Master Data Sheet'!$H:$H=J$2) * (INDEX('Master Data Sheet'!$1:$1, , MATCH($F$1, 'Master Data Sheet'!$1:$1, 0)) = $F$1) * ('Master Data Sheet'!$G:$G=$B47) * ('Master Data Sheet'!$F:$F=$E47) * ('Master Data Sheet'!$A:$A=$F47), 0), MATCH($F$1, 'Master Data Sheet'!$1:$1, 0)), "")</f>
        <v>1.0443746185319982</v>
      </c>
      <c r="K47" s="28" cm="1">
        <f t="array" ref="K47">IFERROR(INDEX('Master Data Sheet'!$1:$1048576, MATCH(1, ('Master Data Sheet'!$H:$H=K$2) * (INDEX('Master Data Sheet'!$1:$1, , MATCH($F$1, 'Master Data Sheet'!$1:$1, 0)) = $F$1) * ('Master Data Sheet'!$G:$G=$B47) * ('Master Data Sheet'!$F:$F=$E47) * ('Master Data Sheet'!$A:$A=$F47), 0), MATCH($F$1, 'Master Data Sheet'!$1:$1, 0)), "")</f>
        <v>0.9256956846079073</v>
      </c>
      <c r="L47" s="28" cm="1">
        <f t="array" ref="L47">IFERROR(INDEX('Master Data Sheet'!$1:$1048576, MATCH(1, ('Master Data Sheet'!$H:$H=L$2) * (INDEX('Master Data Sheet'!$1:$1, , MATCH($F$1, 'Master Data Sheet'!$1:$1, 0)) = $F$1) * ('Master Data Sheet'!$G:$G=$B47) * ('Master Data Sheet'!$F:$F=$E47) * ('Master Data Sheet'!$A:$A=$F47), 0), MATCH($F$1, 'Master Data Sheet'!$1:$1, 0)), "")</f>
        <v>0.99690304496236182</v>
      </c>
      <c r="M47" s="28" cm="1">
        <f t="array" ref="M47">IFERROR(INDEX('Master Data Sheet'!$1:$1048576, MATCH(1, ('Master Data Sheet'!$H:$H=M$2) * (INDEX('Master Data Sheet'!$1:$1, , MATCH($F$1, 'Master Data Sheet'!$1:$1, 0)) = $F$1) * ('Master Data Sheet'!$G:$G=$B47) * ('Master Data Sheet'!$F:$F=$E47) * ('Master Data Sheet'!$A:$A=$F47), 0), MATCH($F$1, 'Master Data Sheet'!$1:$1, 0)), "")</f>
        <v>1.1155819788864525</v>
      </c>
      <c r="N47" s="28" cm="1">
        <f t="array" ref="N47">IFERROR(INDEX('Master Data Sheet'!$1:$1048576, MATCH(1, ('Master Data Sheet'!$H:$H=N$2) * (INDEX('Master Data Sheet'!$1:$1, , MATCH($F$1, 'Master Data Sheet'!$1:$1, 0)) = $F$1) * ('Master Data Sheet'!$G:$G=$B47) * ('Master Data Sheet'!$F:$F=$E47) * ('Master Data Sheet'!$A:$A=$F47), 0), MATCH($F$1, 'Master Data Sheet'!$1:$1, 0)), "")</f>
        <v>1.3007211158080341</v>
      </c>
      <c r="O47" s="28">
        <f t="shared" si="8"/>
        <v>0.89043108709903485</v>
      </c>
      <c r="P47" s="28">
        <f t="shared" si="4"/>
        <v>0.4058274195182705</v>
      </c>
      <c r="Q47" s="28"/>
      <c r="R47" s="48">
        <f>(1-(O47/O41))*100</f>
        <v>28.524768644529118</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3.522390758867012</v>
      </c>
      <c r="I48" s="11" cm="1">
        <f t="array" ref="I48">IFERROR(INDEX('Master Data Sheet'!$1:$1048576, MATCH(1, ('Master Data Sheet'!$H:$H=I$2) * (INDEX('Master Data Sheet'!$1:$1, , MATCH($F$1, 'Master Data Sheet'!$1:$1, 0)) = $F$1) * ('Master Data Sheet'!$G:$G=$B48) * ('Master Data Sheet'!$F:$F=$E48) * ('Master Data Sheet'!$A:$A=$F48), 0), MATCH($F$1, 'Master Data Sheet'!$1:$1, 0)), "")</f>
        <v>5.1744015190903552</v>
      </c>
      <c r="J48" s="11" cm="1">
        <f t="array" ref="J48">IFERROR(INDEX('Master Data Sheet'!$1:$1048576, MATCH(1, ('Master Data Sheet'!$H:$H=J$2) * (INDEX('Master Data Sheet'!$1:$1, , MATCH($F$1, 'Master Data Sheet'!$1:$1, 0)) = $F$1) * ('Master Data Sheet'!$G:$G=$B48) * ('Master Data Sheet'!$F:$F=$E48) * ('Master Data Sheet'!$A:$A=$F48), 0), MATCH($F$1, 'Master Data Sheet'!$1:$1, 0)), "")</f>
        <v>4.5335352759002649</v>
      </c>
      <c r="K48" s="11" cm="1">
        <f t="array" ref="K48">IFERROR(INDEX('Master Data Sheet'!$1:$1048576, MATCH(1, ('Master Data Sheet'!$H:$H=K$2) * (INDEX('Master Data Sheet'!$1:$1, , MATCH($F$1, 'Master Data Sheet'!$1:$1, 0)) = $F$1) * ('Master Data Sheet'!$G:$G=$B48) * ('Master Data Sheet'!$F:$F=$E48) * ('Master Data Sheet'!$A:$A=$F48), 0), MATCH($F$1, 'Master Data Sheet'!$1:$1, 0)), "")</f>
        <v>5.3120690824422994</v>
      </c>
      <c r="L48" s="11" cm="1">
        <f t="array" ref="L48">IFERROR(INDEX('Master Data Sheet'!$1:$1048576, MATCH(1, ('Master Data Sheet'!$H:$H=L$2) * (INDEX('Master Data Sheet'!$1:$1, , MATCH($F$1, 'Master Data Sheet'!$1:$1, 0)) = $F$1) * ('Master Data Sheet'!$G:$G=$B48) * ('Master Data Sheet'!$F:$F=$E48) * ('Master Data Sheet'!$A:$A=$F48), 0), MATCH($F$1, 'Master Data Sheet'!$1:$1, 0)), "")</f>
        <v>6.2947306553337716</v>
      </c>
      <c r="M48" s="11" cm="1">
        <f t="array" ref="M48">IFERROR(INDEX('Master Data Sheet'!$1:$1048576, MATCH(1, ('Master Data Sheet'!$H:$H=M$2) * (INDEX('Master Data Sheet'!$1:$1, , MATCH($F$1, 'Master Data Sheet'!$1:$1, 0)) = $F$1) * ('Master Data Sheet'!$G:$G=$B48) * ('Master Data Sheet'!$F:$F=$E48) * ('Master Data Sheet'!$A:$A=$F48), 0), MATCH($F$1, 'Master Data Sheet'!$1:$1, 0)), "")</f>
        <v>7.9230056287722954</v>
      </c>
      <c r="N48" s="11" cm="1">
        <f t="array" ref="N48">IFERROR(INDEX('Master Data Sheet'!$1:$1048576, MATCH(1, ('Master Data Sheet'!$H:$H=N$2) * (INDEX('Master Data Sheet'!$1:$1, , MATCH($F$1, 'Master Data Sheet'!$1:$1, 0)) = $F$1) * ('Master Data Sheet'!$G:$G=$B48) * ('Master Data Sheet'!$F:$F=$E48) * ('Master Data Sheet'!$A:$A=$F48), 0), MATCH($F$1, 'Master Data Sheet'!$1:$1, 0)), "")</f>
        <v>9.3898772520740543</v>
      </c>
      <c r="O48" s="11">
        <f t="shared" si="8"/>
        <v>6.021430024640007</v>
      </c>
      <c r="P48" s="11">
        <f t="shared" si="4"/>
        <v>2.0296468497297999</v>
      </c>
      <c r="Q48" s="11">
        <f>AVERAGE(O48:O50)</f>
        <v>7.5491805112138843</v>
      </c>
      <c r="S48" s="11">
        <f>AVERAGE(O48:O50)</f>
        <v>7.5491805112138843</v>
      </c>
      <c r="T48" s="11">
        <f>AVERAGE(P48:P50)</f>
        <v>1.6685759071460529</v>
      </c>
      <c r="V48" s="47">
        <f>AVERAGE(U51, U54)</f>
        <v>88.332815017215836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5.7250717724981346</v>
      </c>
      <c r="I49" s="11" cm="1">
        <f t="array" ref="I49">IFERROR(INDEX('Master Data Sheet'!$1:$1048576, MATCH(1, ('Master Data Sheet'!$H:$H=I$2) * (INDEX('Master Data Sheet'!$1:$1, , MATCH($F$1, 'Master Data Sheet'!$1:$1, 0)) = $F$1) * ('Master Data Sheet'!$G:$G=$B49) * ('Master Data Sheet'!$F:$F=$E49) * ('Master Data Sheet'!$A:$A=$F49), 0), MATCH($F$1, 'Master Data Sheet'!$1:$1, 0)), "")</f>
        <v>7.9324999434862224</v>
      </c>
      <c r="J49" s="11" cm="1">
        <f t="array" ref="J49">IFERROR(INDEX('Master Data Sheet'!$1:$1048576, MATCH(1, ('Master Data Sheet'!$H:$H=J$2) * (INDEX('Master Data Sheet'!$1:$1, , MATCH($F$1, 'Master Data Sheet'!$1:$1, 0)) = $F$1) * ('Master Data Sheet'!$G:$G=$B49) * ('Master Data Sheet'!$F:$F=$E49) * ('Master Data Sheet'!$A:$A=$F49), 0), MATCH($F$1, 'Master Data Sheet'!$1:$1, 0)), "")</f>
        <v>6.821665121956733</v>
      </c>
      <c r="K49" s="11" cm="1">
        <f t="array" ref="K49">IFERROR(INDEX('Master Data Sheet'!$1:$1048576, MATCH(1, ('Master Data Sheet'!$H:$H=K$2) * (INDEX('Master Data Sheet'!$1:$1, , MATCH($F$1, 'Master Data Sheet'!$1:$1, 0)) = $F$1) * ('Master Data Sheet'!$G:$G=$B49) * ('Master Data Sheet'!$F:$F=$E49) * ('Master Data Sheet'!$A:$A=$F49), 0), MATCH($F$1, 'Master Data Sheet'!$1:$1, 0)), "")</f>
        <v>7.6856477609241143</v>
      </c>
      <c r="L49" s="11" cm="1">
        <f t="array" ref="L49">IFERROR(INDEX('Master Data Sheet'!$1:$1048576, MATCH(1, ('Master Data Sheet'!$H:$H=L$2) * (INDEX('Master Data Sheet'!$1:$1, , MATCH($F$1, 'Master Data Sheet'!$1:$1, 0)) = $F$1) * ('Master Data Sheet'!$G:$G=$B49) * ('Master Data Sheet'!$F:$F=$E49) * ('Master Data Sheet'!$A:$A=$F49), 0), MATCH($F$1, 'Master Data Sheet'!$1:$1, 0)), "")</f>
        <v>9.6889481655627634</v>
      </c>
      <c r="M49" s="11" cm="1">
        <f t="array" ref="M49">IFERROR(INDEX('Master Data Sheet'!$1:$1048576, MATCH(1, ('Master Data Sheet'!$H:$H=M$2) * (INDEX('Master Data Sheet'!$1:$1, , MATCH($F$1, 'Master Data Sheet'!$1:$1, 0)) = $F$1) * ('Master Data Sheet'!$G:$G=$B49) * ('Master Data Sheet'!$F:$F=$E49) * ('Master Data Sheet'!$A:$A=$F49), 0), MATCH($F$1, 'Master Data Sheet'!$1:$1, 0)), "")</f>
        <v>10.723828469380836</v>
      </c>
      <c r="N49" s="11" cm="1">
        <f t="array" ref="N49">IFERROR(INDEX('Master Data Sheet'!$1:$1048576, MATCH(1, ('Master Data Sheet'!$H:$H=N$2) * (INDEX('Master Data Sheet'!$1:$1, , MATCH($F$1, 'Master Data Sheet'!$1:$1, 0)) = $F$1) * ('Master Data Sheet'!$G:$G=$B49) * ('Master Data Sheet'!$F:$F=$E49) * ('Master Data Sheet'!$A:$A=$F49), 0), MATCH($F$1, 'Master Data Sheet'!$1:$1, 0)), "")</f>
        <v>11.355200397856997</v>
      </c>
      <c r="O49" s="11">
        <f t="shared" si="8"/>
        <v>8.5618373759522566</v>
      </c>
      <c r="P49" s="11">
        <f t="shared" si="4"/>
        <v>2.0811324481384301</v>
      </c>
      <c r="Q49" s="11"/>
      <c r="X49" t="str">
        <f>IFERROR(INDEX('Date Key'!$G$57:$G$62, MATCH(B48,'Date Key'!$A$57:$A$62, 0)), "")</f>
        <v>Medium HLR, Upper Outlet Height, Yes Plants</v>
      </c>
      <c r="Y49" s="1">
        <f t="shared" ref="Y49:AE49" si="53">H48</f>
        <v>3.522390758867012</v>
      </c>
      <c r="Z49" s="1">
        <f t="shared" si="53"/>
        <v>5.1744015190903552</v>
      </c>
      <c r="AA49" s="1">
        <f t="shared" si="53"/>
        <v>4.5335352759002649</v>
      </c>
      <c r="AB49" s="1">
        <f t="shared" si="53"/>
        <v>5.3120690824422994</v>
      </c>
      <c r="AC49" s="1">
        <f t="shared" si="53"/>
        <v>6.2947306553337716</v>
      </c>
      <c r="AD49" s="1">
        <f t="shared" si="53"/>
        <v>7.9230056287722954</v>
      </c>
      <c r="AE49" s="1">
        <f t="shared" si="53"/>
        <v>9.3898772520740543</v>
      </c>
      <c r="AF49" s="1">
        <f t="shared" ref="AF49:AL49" si="54">H49</f>
        <v>5.7250717724981346</v>
      </c>
      <c r="AG49" s="1">
        <f t="shared" si="54"/>
        <v>7.9324999434862224</v>
      </c>
      <c r="AH49" s="1">
        <f t="shared" si="54"/>
        <v>6.821665121956733</v>
      </c>
      <c r="AI49" s="1">
        <f t="shared" si="54"/>
        <v>7.6856477609241143</v>
      </c>
      <c r="AJ49" s="1">
        <f t="shared" si="54"/>
        <v>9.6889481655627634</v>
      </c>
      <c r="AK49" s="1">
        <f t="shared" si="54"/>
        <v>10.723828469380836</v>
      </c>
      <c r="AL49" s="1">
        <f t="shared" si="54"/>
        <v>11.355200397856997</v>
      </c>
      <c r="AM49" s="1">
        <f t="shared" ref="AM49:AS49" si="55">H50</f>
        <v>9.4371173438520923</v>
      </c>
      <c r="AN49" s="1">
        <f t="shared" si="55"/>
        <v>8.801877888827045</v>
      </c>
      <c r="AO49" s="1">
        <f t="shared" si="55"/>
        <v>8.5630278537376281</v>
      </c>
      <c r="AP49" s="1">
        <f t="shared" si="55"/>
        <v>7.9023788205115801</v>
      </c>
      <c r="AQ49" s="1">
        <f t="shared" si="55"/>
        <v>7.4653340754543471</v>
      </c>
      <c r="AR49" s="1">
        <f t="shared" si="55"/>
        <v>7.2722212811267335</v>
      </c>
      <c r="AS49" s="1">
        <f t="shared" si="55"/>
        <v>7.007961667836315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9.4371173438520923</v>
      </c>
      <c r="I50" s="11" cm="1">
        <f t="array" ref="I50">IFERROR(INDEX('Master Data Sheet'!$1:$1048576, MATCH(1, ('Master Data Sheet'!$H:$H=I$2) * (INDEX('Master Data Sheet'!$1:$1, , MATCH($F$1, 'Master Data Sheet'!$1:$1, 0)) = $F$1) * ('Master Data Sheet'!$G:$G=$B50) * ('Master Data Sheet'!$F:$F=$E50) * ('Master Data Sheet'!$A:$A=$F50), 0), MATCH($F$1, 'Master Data Sheet'!$1:$1, 0)), "")</f>
        <v>8.801877888827045</v>
      </c>
      <c r="J50" s="11" cm="1">
        <f t="array" ref="J50">IFERROR(INDEX('Master Data Sheet'!$1:$1048576, MATCH(1, ('Master Data Sheet'!$H:$H=J$2) * (INDEX('Master Data Sheet'!$1:$1, , MATCH($F$1, 'Master Data Sheet'!$1:$1, 0)) = $F$1) * ('Master Data Sheet'!$G:$G=$B50) * ('Master Data Sheet'!$F:$F=$E50) * ('Master Data Sheet'!$A:$A=$F50), 0), MATCH($F$1, 'Master Data Sheet'!$1:$1, 0)), "")</f>
        <v>8.5630278537376281</v>
      </c>
      <c r="K50" s="11" cm="1">
        <f t="array" ref="K50">IFERROR(INDEX('Master Data Sheet'!$1:$1048576, MATCH(1, ('Master Data Sheet'!$H:$H=K$2) * (INDEX('Master Data Sheet'!$1:$1, , MATCH($F$1, 'Master Data Sheet'!$1:$1, 0)) = $F$1) * ('Master Data Sheet'!$G:$G=$B50) * ('Master Data Sheet'!$F:$F=$E50) * ('Master Data Sheet'!$A:$A=$F50), 0), MATCH($F$1, 'Master Data Sheet'!$1:$1, 0)), "")</f>
        <v>7.9023788205115801</v>
      </c>
      <c r="L50" s="11" cm="1">
        <f t="array" ref="L50">IFERROR(INDEX('Master Data Sheet'!$1:$1048576, MATCH(1, ('Master Data Sheet'!$H:$H=L$2) * (INDEX('Master Data Sheet'!$1:$1, , MATCH($F$1, 'Master Data Sheet'!$1:$1, 0)) = $F$1) * ('Master Data Sheet'!$G:$G=$B50) * ('Master Data Sheet'!$F:$F=$E50) * ('Master Data Sheet'!$A:$A=$F50), 0), MATCH($F$1, 'Master Data Sheet'!$1:$1, 0)), "")</f>
        <v>7.4653340754543471</v>
      </c>
      <c r="M50" s="11" cm="1">
        <f t="array" ref="M50">IFERROR(INDEX('Master Data Sheet'!$1:$1048576, MATCH(1, ('Master Data Sheet'!$H:$H=M$2) * (INDEX('Master Data Sheet'!$1:$1, , MATCH($F$1, 'Master Data Sheet'!$1:$1, 0)) = $F$1) * ('Master Data Sheet'!$G:$G=$B50) * ('Master Data Sheet'!$F:$F=$E50) * ('Master Data Sheet'!$A:$A=$F50), 0), MATCH($F$1, 'Master Data Sheet'!$1:$1, 0)), "")</f>
        <v>7.2722212811267335</v>
      </c>
      <c r="N50" s="11" cm="1">
        <f t="array" ref="N50">IFERROR(INDEX('Master Data Sheet'!$1:$1048576, MATCH(1, ('Master Data Sheet'!$H:$H=N$2) * (INDEX('Master Data Sheet'!$1:$1, , MATCH($F$1, 'Master Data Sheet'!$1:$1, 0)) = $F$1) * ('Master Data Sheet'!$G:$G=$B50) * ('Master Data Sheet'!$F:$F=$E50) * ('Master Data Sheet'!$A:$A=$F50), 0), MATCH($F$1, 'Master Data Sheet'!$1:$1, 0)), "")</f>
        <v>7.007961667836315</v>
      </c>
      <c r="O50" s="11">
        <f t="shared" si="8"/>
        <v>8.0642741330493912</v>
      </c>
      <c r="P50" s="11">
        <f t="shared" si="4"/>
        <v>0.89494842356992821</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0.22311639577729053</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3.1873770825327219E-2</v>
      </c>
      <c r="P51" s="11">
        <f t="shared" si="4"/>
        <v>8.4330070949681785E-2</v>
      </c>
      <c r="Q51" s="11">
        <f>AVERAGE(O51:O53)</f>
        <v>0.45730016494900677</v>
      </c>
      <c r="R51" s="46">
        <f>(1-(O51/O48))*100</f>
        <v>99.470661110485409</v>
      </c>
      <c r="S51" s="46">
        <f>AVERAGE(R51:R53)</f>
        <v>94.475533247866565</v>
      </c>
      <c r="T51" s="46">
        <f>STDEV(R51:R53)</f>
        <v>4.5059898916090475</v>
      </c>
      <c r="U51" s="47">
        <f>(1-(AVERAGE(H51:N53)/AVERAGE(H48:N50)))*100</f>
        <v>93.942386670053608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5.2218730926599913E-2</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0.60288898433438087</v>
      </c>
      <c r="M52" s="11" cm="1">
        <f t="array" ref="M52">IFERROR(INDEX('Master Data Sheet'!$1:$1048576, MATCH(1, ('Master Data Sheet'!$H:$H=M$2) * (INDEX('Master Data Sheet'!$1:$1, , MATCH($F$1, 'Master Data Sheet'!$1:$1, 0)) = $F$1) * ('Master Data Sheet'!$G:$G=$B52) * ('Master Data Sheet'!$F:$F=$E52) * ('Master Data Sheet'!$A:$A=$F52), 0), MATCH($F$1, 'Master Data Sheet'!$1:$1, 0)), "")</f>
        <v>1.9368402016411601</v>
      </c>
      <c r="N52" s="11" cm="1">
        <f t="array" ref="N52">IFERROR(INDEX('Master Data Sheet'!$1:$1048576, MATCH(1, ('Master Data Sheet'!$H:$H=N$2) * (INDEX('Master Data Sheet'!$1:$1, , MATCH($F$1, 'Master Data Sheet'!$1:$1, 0)) = $F$1) * ('Master Data Sheet'!$G:$G=$B52) * ('Master Data Sheet'!$F:$F=$E52) * ('Master Data Sheet'!$A:$A=$F52), 0), MATCH($F$1, 'Master Data Sheet'!$1:$1, 0)), "")</f>
        <v>2.9717205054592313</v>
      </c>
      <c r="O52" s="11">
        <f t="shared" si="8"/>
        <v>0.79480977462305324</v>
      </c>
      <c r="P52" s="11">
        <f t="shared" si="4"/>
        <v>1.1921001501340063</v>
      </c>
      <c r="Q52" s="11"/>
      <c r="R52" s="46">
        <f>(1-(O52/O49))*100</f>
        <v>90.716831683168309</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0.22311639577729053</v>
      </c>
      <c r="AE52" s="1">
        <f t="shared" si="56"/>
        <v>0</v>
      </c>
      <c r="AF52" s="1">
        <f t="shared" ref="AF52:AL52" si="57">H52</f>
        <v>0</v>
      </c>
      <c r="AG52" s="1">
        <f t="shared" si="57"/>
        <v>0</v>
      </c>
      <c r="AH52" s="1">
        <f t="shared" si="57"/>
        <v>5.2218730926599913E-2</v>
      </c>
      <c r="AI52" s="1">
        <f t="shared" si="57"/>
        <v>0</v>
      </c>
      <c r="AJ52" s="1">
        <f t="shared" si="57"/>
        <v>0.60288898433438087</v>
      </c>
      <c r="AK52" s="1">
        <f t="shared" si="57"/>
        <v>1.9368402016411601</v>
      </c>
      <c r="AL52" s="1">
        <f t="shared" si="57"/>
        <v>2.9717205054592313</v>
      </c>
      <c r="AM52" s="1">
        <f t="shared" ref="AM52:AS52" si="58">H53</f>
        <v>0</v>
      </c>
      <c r="AN52" s="1">
        <f t="shared" si="58"/>
        <v>5.0819156402003726E-2</v>
      </c>
      <c r="AO52" s="1">
        <f t="shared" si="58"/>
        <v>5.0819156402003726E-2</v>
      </c>
      <c r="AP52" s="1">
        <f t="shared" si="58"/>
        <v>0.3608160104542264</v>
      </c>
      <c r="AQ52" s="1">
        <f t="shared" si="58"/>
        <v>0.89949906831546589</v>
      </c>
      <c r="AR52" s="1">
        <f t="shared" si="58"/>
        <v>1.2399874162088909</v>
      </c>
      <c r="AS52" s="1">
        <f t="shared" si="58"/>
        <v>1.2145778380078891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5.0819156402003726E-2</v>
      </c>
      <c r="J53" s="11" cm="1">
        <f t="array" ref="J53">IFERROR(INDEX('Master Data Sheet'!$1:$1048576, MATCH(1, ('Master Data Sheet'!$H:$H=J$2) * (INDEX('Master Data Sheet'!$1:$1, , MATCH($F$1, 'Master Data Sheet'!$1:$1, 0)) = $F$1) * ('Master Data Sheet'!$G:$G=$B53) * ('Master Data Sheet'!$F:$F=$E53) * ('Master Data Sheet'!$A:$A=$F53), 0), MATCH($F$1, 'Master Data Sheet'!$1:$1, 0)), "")</f>
        <v>5.0819156402003726E-2</v>
      </c>
      <c r="K53" s="11" cm="1">
        <f t="array" ref="K53">IFERROR(INDEX('Master Data Sheet'!$1:$1048576, MATCH(1, ('Master Data Sheet'!$H:$H=K$2) * (INDEX('Master Data Sheet'!$1:$1, , MATCH($F$1, 'Master Data Sheet'!$1:$1, 0)) = $F$1) * ('Master Data Sheet'!$G:$G=$B53) * ('Master Data Sheet'!$F:$F=$E53) * ('Master Data Sheet'!$A:$A=$F53), 0), MATCH($F$1, 'Master Data Sheet'!$1:$1, 0)), "")</f>
        <v>0.3608160104542264</v>
      </c>
      <c r="L53" s="11" cm="1">
        <f t="array" ref="L53">IFERROR(INDEX('Master Data Sheet'!$1:$1048576, MATCH(1, ('Master Data Sheet'!$H:$H=L$2) * (INDEX('Master Data Sheet'!$1:$1, , MATCH($F$1, 'Master Data Sheet'!$1:$1, 0)) = $F$1) * ('Master Data Sheet'!$G:$G=$B53) * ('Master Data Sheet'!$F:$F=$E53) * ('Master Data Sheet'!$A:$A=$F53), 0), MATCH($F$1, 'Master Data Sheet'!$1:$1, 0)), "")</f>
        <v>0.89949906831546589</v>
      </c>
      <c r="M53" s="11" cm="1">
        <f t="array" ref="M53">IFERROR(INDEX('Master Data Sheet'!$1:$1048576, MATCH(1, ('Master Data Sheet'!$H:$H=M$2) * (INDEX('Master Data Sheet'!$1:$1, , MATCH($F$1, 'Master Data Sheet'!$1:$1, 0)) = $F$1) * ('Master Data Sheet'!$G:$G=$B53) * ('Master Data Sheet'!$F:$F=$E53) * ('Master Data Sheet'!$A:$A=$F53), 0), MATCH($F$1, 'Master Data Sheet'!$1:$1, 0)), "")</f>
        <v>1.2399874162088909</v>
      </c>
      <c r="N53" s="11" cm="1">
        <f t="array" ref="N53">IFERROR(INDEX('Master Data Sheet'!$1:$1048576, MATCH(1, ('Master Data Sheet'!$H:$H=N$2) * (INDEX('Master Data Sheet'!$1:$1, , MATCH($F$1, 'Master Data Sheet'!$1:$1, 0)) = $F$1) * ('Master Data Sheet'!$G:$G=$B53) * ('Master Data Sheet'!$F:$F=$E53) * ('Master Data Sheet'!$A:$A=$F53), 0), MATCH($F$1, 'Master Data Sheet'!$1:$1, 0)), "")</f>
        <v>1.2145778380078891</v>
      </c>
      <c r="O53" s="11">
        <f t="shared" si="8"/>
        <v>0.54521694939863996</v>
      </c>
      <c r="P53" s="11">
        <f t="shared" si="4"/>
        <v>0.55922407616427539</v>
      </c>
      <c r="Q53" s="11"/>
      <c r="R53" s="46">
        <f>(1-(O53/O50))*100</f>
        <v>93.239106949945977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1.8988629427854512E-2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0.11867893392409072</v>
      </c>
      <c r="M54" s="11" cm="1">
        <f t="array" ref="M54">IFERROR(INDEX('Master Data Sheet'!$1:$1048576, MATCH(1, ('Master Data Sheet'!$H:$H=M$2) * (INDEX('Master Data Sheet'!$1:$1, , MATCH($F$1, 'Master Data Sheet'!$1:$1, 0)) = $F$1) * ('Master Data Sheet'!$G:$G=$B54) * ('Master Data Sheet'!$F:$F=$E54) * ('Master Data Sheet'!$A:$A=$F54), 0), MATCH($F$1, 'Master Data Sheet'!$1:$1, 0)), "")</f>
        <v>0.46047426362547195</v>
      </c>
      <c r="N54" s="11" cm="1">
        <f t="array" ref="N54">IFERROR(INDEX('Master Data Sheet'!$1:$1048576, MATCH(1, ('Master Data Sheet'!$H:$H=N$2) * (INDEX('Master Data Sheet'!$1:$1, , MATCH($F$1, 'Master Data Sheet'!$1:$1, 0)) = $F$1) * ('Master Data Sheet'!$G:$G=$B54) * ('Master Data Sheet'!$F:$F=$E54) * ('Master Data Sheet'!$A:$A=$F54), 0), MATCH($F$1, 'Master Data Sheet'!$1:$1, 0)), "")</f>
        <v>0.78328096389899859</v>
      </c>
      <c r="O54" s="11">
        <f t="shared" si="8"/>
        <v>0.19734611298234511</v>
      </c>
      <c r="P54" s="11">
        <f t="shared" si="4"/>
        <v>0.30751489262261439</v>
      </c>
      <c r="Q54" s="11">
        <f>AVERAGE(N54:N56)</f>
        <v>3.3193966597533602</v>
      </c>
      <c r="R54" s="46">
        <f>(1-(O54/O48))*100</f>
        <v>96.722603896835224</v>
      </c>
      <c r="S54" s="46">
        <f>AVERAGE(R54:R56)</f>
        <v>83.810346865248192</v>
      </c>
      <c r="T54" s="46">
        <f>STDEV(R54:R56)</f>
        <v>14.993733357027098</v>
      </c>
      <c r="U54" s="47">
        <f>(1-(AVERAGE(H54:N56)/AVERAGE(H48:N50)))*100</f>
        <v>82.723243364378078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4.7471573569636279E-2</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1.0016502023193257</v>
      </c>
      <c r="M55" s="11" cm="1">
        <f t="array" ref="M55">IFERROR(INDEX('Master Data Sheet'!$1:$1048576, MATCH(1, ('Master Data Sheet'!$H:$H=M$2) * (INDEX('Master Data Sheet'!$1:$1, , MATCH($F$1, 'Master Data Sheet'!$1:$1, 0)) = $F$1) * ('Master Data Sheet'!$G:$G=$B55) * ('Master Data Sheet'!$F:$F=$E55) * ('Master Data Sheet'!$A:$A=$F55), 0), MATCH($F$1, 'Master Data Sheet'!$1:$1, 0)), "")</f>
        <v>2.5302348712616136</v>
      </c>
      <c r="N55" s="11" cm="1">
        <f t="array" ref="N55">IFERROR(INDEX('Master Data Sheet'!$1:$1048576, MATCH(1, ('Master Data Sheet'!$H:$H=N$2) * (INDEX('Master Data Sheet'!$1:$1, , MATCH($F$1, 'Master Data Sheet'!$1:$1, 0)) = $F$1) * ('Master Data Sheet'!$G:$G=$B55) * ('Master Data Sheet'!$F:$F=$E55) * ('Master Data Sheet'!$A:$A=$F55), 0), MATCH($F$1, 'Master Data Sheet'!$1:$1, 0)), "")</f>
        <v>4.0066008092773027</v>
      </c>
      <c r="O55" s="11">
        <f t="shared" si="8"/>
        <v>1.0837082080611256</v>
      </c>
      <c r="P55" s="11">
        <f t="shared" si="4"/>
        <v>1.5937132147503801</v>
      </c>
      <c r="Q55" s="11"/>
      <c r="R55" s="46">
        <f>(1-(O55/O49))*100</f>
        <v>87.342574257425738</v>
      </c>
      <c r="X55" t="str">
        <f>IFERROR(INDEX('Date Key'!$G$57:$G$62, MATCH(B54,'Date Key'!$A$57:$A$62, 0)), "")</f>
        <v>Medium HLR, Upper Outlet Height, Yes Plants</v>
      </c>
      <c r="Y55" s="1">
        <f t="shared" ref="Y55:AE55" si="59">H54</f>
        <v>0</v>
      </c>
      <c r="Z55" s="1">
        <f t="shared" si="59"/>
        <v>1.8988629427854512E-2</v>
      </c>
      <c r="AA55" s="1">
        <f t="shared" si="59"/>
        <v>0</v>
      </c>
      <c r="AB55" s="1">
        <f t="shared" si="59"/>
        <v>0</v>
      </c>
      <c r="AC55" s="1">
        <f t="shared" si="59"/>
        <v>0.11867893392409072</v>
      </c>
      <c r="AD55" s="1">
        <f t="shared" si="59"/>
        <v>0.46047426362547195</v>
      </c>
      <c r="AE55" s="1">
        <f t="shared" si="59"/>
        <v>0.78328096389899859</v>
      </c>
      <c r="AF55" s="1">
        <f t="shared" ref="AF55:AL55" si="60">H55</f>
        <v>4.7471573569636279E-2</v>
      </c>
      <c r="AG55" s="1">
        <f t="shared" si="60"/>
        <v>0</v>
      </c>
      <c r="AH55" s="1">
        <f t="shared" si="60"/>
        <v>0</v>
      </c>
      <c r="AI55" s="1">
        <f t="shared" si="60"/>
        <v>0</v>
      </c>
      <c r="AJ55" s="1">
        <f t="shared" si="60"/>
        <v>1.0016502023193257</v>
      </c>
      <c r="AK55" s="1">
        <f t="shared" si="60"/>
        <v>2.5302348712616136</v>
      </c>
      <c r="AL55" s="1">
        <f t="shared" si="60"/>
        <v>4.0066008092773027</v>
      </c>
      <c r="AM55" s="1">
        <f t="shared" ref="AM55:AS55" si="61">H56</f>
        <v>0.20835854124821526</v>
      </c>
      <c r="AN55" s="1">
        <f t="shared" si="61"/>
        <v>0.3150787696924231</v>
      </c>
      <c r="AO55" s="1">
        <f t="shared" si="61"/>
        <v>0.50819156402003729</v>
      </c>
      <c r="AP55" s="1">
        <f t="shared" si="61"/>
        <v>2.6883333736659978</v>
      </c>
      <c r="AQ55" s="1">
        <f t="shared" si="61"/>
        <v>4.2738910534085131</v>
      </c>
      <c r="AR55" s="1">
        <f t="shared" si="61"/>
        <v>5.2597826876073848</v>
      </c>
      <c r="AS55" s="1">
        <f t="shared" si="61"/>
        <v>5.1683082060837782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0.20835854124821526</v>
      </c>
      <c r="I56" s="28" cm="1">
        <f t="array" ref="I56">IFERROR(INDEX('Master Data Sheet'!$1:$1048576, MATCH(1, ('Master Data Sheet'!$H:$H=I$2) * (INDEX('Master Data Sheet'!$1:$1, , MATCH($F$1, 'Master Data Sheet'!$1:$1, 0)) = $F$1) * ('Master Data Sheet'!$G:$G=$B56) * ('Master Data Sheet'!$F:$F=$E56) * ('Master Data Sheet'!$A:$A=$F56), 0), MATCH($F$1, 'Master Data Sheet'!$1:$1, 0)), "")</f>
        <v>0.3150787696924231</v>
      </c>
      <c r="J56" s="28" cm="1">
        <f t="array" ref="J56">IFERROR(INDEX('Master Data Sheet'!$1:$1048576, MATCH(1, ('Master Data Sheet'!$H:$H=J$2) * (INDEX('Master Data Sheet'!$1:$1, , MATCH($F$1, 'Master Data Sheet'!$1:$1, 0)) = $F$1) * ('Master Data Sheet'!$G:$G=$B56) * ('Master Data Sheet'!$F:$F=$E56) * ('Master Data Sheet'!$A:$A=$F56), 0), MATCH($F$1, 'Master Data Sheet'!$1:$1, 0)), "")</f>
        <v>0.50819156402003729</v>
      </c>
      <c r="K56" s="28" cm="1">
        <f t="array" ref="K56">IFERROR(INDEX('Master Data Sheet'!$1:$1048576, MATCH(1, ('Master Data Sheet'!$H:$H=K$2) * (INDEX('Master Data Sheet'!$1:$1, , MATCH($F$1, 'Master Data Sheet'!$1:$1, 0)) = $F$1) * ('Master Data Sheet'!$G:$G=$B56) * ('Master Data Sheet'!$F:$F=$E56) * ('Master Data Sheet'!$A:$A=$F56), 0), MATCH($F$1, 'Master Data Sheet'!$1:$1, 0)), "")</f>
        <v>2.6883333736659978</v>
      </c>
      <c r="L56" s="28" cm="1">
        <f t="array" ref="L56">IFERROR(INDEX('Master Data Sheet'!$1:$1048576, MATCH(1, ('Master Data Sheet'!$H:$H=L$2) * (INDEX('Master Data Sheet'!$1:$1, , MATCH($F$1, 'Master Data Sheet'!$1:$1, 0)) = $F$1) * ('Master Data Sheet'!$G:$G=$B56) * ('Master Data Sheet'!$F:$F=$E56) * ('Master Data Sheet'!$A:$A=$F56), 0), MATCH($F$1, 'Master Data Sheet'!$1:$1, 0)), "")</f>
        <v>4.2738910534085131</v>
      </c>
      <c r="M56" s="28" cm="1">
        <f t="array" ref="M56">IFERROR(INDEX('Master Data Sheet'!$1:$1048576, MATCH(1, ('Master Data Sheet'!$H:$H=M$2) * (INDEX('Master Data Sheet'!$1:$1, , MATCH($F$1, 'Master Data Sheet'!$1:$1, 0)) = $F$1) * ('Master Data Sheet'!$G:$G=$B56) * ('Master Data Sheet'!$F:$F=$E56) * ('Master Data Sheet'!$A:$A=$F56), 0), MATCH($F$1, 'Master Data Sheet'!$1:$1, 0)), "")</f>
        <v>5.2597826876073848</v>
      </c>
      <c r="N56" s="28" cm="1">
        <f t="array" ref="N56">IFERROR(INDEX('Master Data Sheet'!$1:$1048576, MATCH(1, ('Master Data Sheet'!$H:$H=N$2) * (INDEX('Master Data Sheet'!$1:$1, , MATCH($F$1, 'Master Data Sheet'!$1:$1, 0)) = $F$1) * ('Master Data Sheet'!$G:$G=$B56) * ('Master Data Sheet'!$F:$F=$E56) * ('Master Data Sheet'!$A:$A=$F56), 0), MATCH($F$1, 'Master Data Sheet'!$1:$1, 0)), "")</f>
        <v>5.1683082060837782</v>
      </c>
      <c r="O56" s="28">
        <f t="shared" si="8"/>
        <v>2.6317063136751928</v>
      </c>
      <c r="P56" s="28">
        <f t="shared" si="4"/>
        <v>2.3018038008917059</v>
      </c>
      <c r="Q56" s="28"/>
      <c r="R56" s="48">
        <f>(1-(O56/O50))*100</f>
        <v>67.365862441483614</v>
      </c>
      <c r="S56" s="27"/>
      <c r="T56" s="27"/>
      <c r="U56" s="27"/>
      <c r="V56" s="27"/>
    </row>
    <row r="58" spans="1:46" x14ac:dyDescent="0.35">
      <c r="X58" t="s">
        <v>456</v>
      </c>
      <c r="Y58" t="s">
        <v>465</v>
      </c>
    </row>
    <row r="59" spans="1:46" x14ac:dyDescent="0.35">
      <c r="X59" t="s">
        <v>344</v>
      </c>
      <c r="Y59" s="30" t="s">
        <v>457</v>
      </c>
      <c r="Z59" s="1">
        <f t="shared" ref="Z59:AT59" si="62">Y4</f>
        <v>6.459433040078201</v>
      </c>
      <c r="AA59" s="1">
        <f t="shared" si="62"/>
        <v>2.9669599217986318</v>
      </c>
      <c r="AB59" s="1">
        <f t="shared" si="62"/>
        <v>3.4377321603128053</v>
      </c>
      <c r="AC59" s="1">
        <f t="shared" si="62"/>
        <v>2.6713587487781036</v>
      </c>
      <c r="AD59" s="1">
        <f t="shared" si="62"/>
        <v>2.6658846529814269</v>
      </c>
      <c r="AE59" s="1">
        <f t="shared" si="62"/>
        <v>2.8629521016617789</v>
      </c>
      <c r="AF59" s="1">
        <f t="shared" si="62"/>
        <v>3.4760508308895401</v>
      </c>
      <c r="AG59" s="1">
        <f t="shared" si="62"/>
        <v>5.5178885630498531</v>
      </c>
      <c r="AH59" s="1">
        <f t="shared" si="62"/>
        <v>2.2717497556207227</v>
      </c>
      <c r="AI59" s="1">
        <f t="shared" si="62"/>
        <v>1.7024437927663734</v>
      </c>
      <c r="AJ59" s="1">
        <f t="shared" si="62"/>
        <v>1.7681329423264907</v>
      </c>
      <c r="AK59" s="1">
        <f t="shared" si="62"/>
        <v>1.9049853372434016</v>
      </c>
      <c r="AL59" s="1">
        <f t="shared" si="62"/>
        <v>2.2662756598240468</v>
      </c>
      <c r="AM59" s="1">
        <f t="shared" si="62"/>
        <v>2.4961876832844574</v>
      </c>
      <c r="AN59" s="1">
        <f t="shared" si="62"/>
        <v>4.5599217986314757</v>
      </c>
      <c r="AO59" s="1">
        <f t="shared" si="62"/>
        <v>0.97986314760508297</v>
      </c>
      <c r="AP59" s="1">
        <f t="shared" si="62"/>
        <v>0.61309872922776143</v>
      </c>
      <c r="AQ59" s="1">
        <f t="shared" si="62"/>
        <v>0.93607038123167163</v>
      </c>
      <c r="AR59" s="1">
        <f t="shared" si="62"/>
        <v>0.65141739980449664</v>
      </c>
      <c r="AS59" s="1">
        <f t="shared" si="62"/>
        <v>0.61309872922776143</v>
      </c>
      <c r="AT59" s="1">
        <f t="shared" si="62"/>
        <v>0.66783968719452591</v>
      </c>
    </row>
    <row r="60" spans="1:46" x14ac:dyDescent="0.35">
      <c r="X60" t="s">
        <v>345</v>
      </c>
      <c r="Y60" s="30" t="s">
        <v>457</v>
      </c>
      <c r="Z60" s="1">
        <f t="shared" ref="Z60:AT60" si="63">Y7</f>
        <v>9.3059628543499515E-2</v>
      </c>
      <c r="AA60" s="1">
        <f t="shared" si="63"/>
        <v>0.19159335288367546</v>
      </c>
      <c r="AB60" s="1">
        <f t="shared" si="63"/>
        <v>0.32297165200391004</v>
      </c>
      <c r="AC60" s="1">
        <f t="shared" si="63"/>
        <v>0.1806451612903226</v>
      </c>
      <c r="AD60" s="1">
        <f t="shared" si="63"/>
        <v>0</v>
      </c>
      <c r="AE60" s="1">
        <f t="shared" si="63"/>
        <v>0.1806451612903226</v>
      </c>
      <c r="AF60" s="1">
        <f t="shared" si="63"/>
        <v>0.13685239491691104</v>
      </c>
      <c r="AG60" s="1">
        <f t="shared" si="63"/>
        <v>0.33939393939393936</v>
      </c>
      <c r="AH60" s="1">
        <f t="shared" si="63"/>
        <v>0.30654936461388071</v>
      </c>
      <c r="AI60" s="1">
        <f t="shared" si="63"/>
        <v>0.39960899315738024</v>
      </c>
      <c r="AJ60" s="1">
        <f t="shared" si="63"/>
        <v>5.4740957966764418E-2</v>
      </c>
      <c r="AK60" s="1">
        <f t="shared" si="63"/>
        <v>0</v>
      </c>
      <c r="AL60" s="1">
        <f t="shared" si="63"/>
        <v>0</v>
      </c>
      <c r="AM60" s="1">
        <f t="shared" si="63"/>
        <v>0</v>
      </c>
      <c r="AN60" s="1">
        <f t="shared" si="63"/>
        <v>0</v>
      </c>
      <c r="AO60" s="1">
        <f t="shared" si="63"/>
        <v>0</v>
      </c>
      <c r="AP60" s="1">
        <f t="shared" si="63"/>
        <v>4.9266862170087966E-2</v>
      </c>
      <c r="AQ60" s="1">
        <f t="shared" si="63"/>
        <v>2.1896383186705767E-2</v>
      </c>
      <c r="AR60" s="1">
        <f t="shared" si="63"/>
        <v>0</v>
      </c>
      <c r="AS60" s="1">
        <f t="shared" si="63"/>
        <v>0</v>
      </c>
      <c r="AT60" s="1">
        <f t="shared" si="63"/>
        <v>3.2844574780058651E-2</v>
      </c>
    </row>
    <row r="61" spans="1:46" x14ac:dyDescent="0.35">
      <c r="X61" t="s">
        <v>346</v>
      </c>
      <c r="Y61" s="30" t="s">
        <v>457</v>
      </c>
      <c r="Z61" s="1">
        <f t="shared" ref="Z61:AT61" si="64">Y10</f>
        <v>0</v>
      </c>
      <c r="AA61" s="1">
        <f t="shared" si="64"/>
        <v>0</v>
      </c>
      <c r="AB61" s="1">
        <f t="shared" si="64"/>
        <v>0.53646138807429133</v>
      </c>
      <c r="AC61" s="1">
        <f t="shared" si="64"/>
        <v>1.4451612903225808</v>
      </c>
      <c r="AD61" s="1">
        <f t="shared" si="64"/>
        <v>1.855718475073314</v>
      </c>
      <c r="AE61" s="1">
        <f t="shared" si="64"/>
        <v>1.9323558162267838</v>
      </c>
      <c r="AF61" s="1">
        <f t="shared" si="64"/>
        <v>1.9268817204301076</v>
      </c>
      <c r="AG61" s="1">
        <f t="shared" si="64"/>
        <v>1.7955034213098728</v>
      </c>
      <c r="AH61" s="1">
        <f t="shared" si="64"/>
        <v>3.0819159335288364</v>
      </c>
      <c r="AI61" s="1">
        <f t="shared" si="64"/>
        <v>2.6604105571847505</v>
      </c>
      <c r="AJ61" s="1">
        <f t="shared" si="64"/>
        <v>1.4506353861192571</v>
      </c>
      <c r="AK61" s="1">
        <f t="shared" si="64"/>
        <v>0.67878787878787872</v>
      </c>
      <c r="AL61" s="1">
        <f t="shared" si="64"/>
        <v>0.38866080156402733</v>
      </c>
      <c r="AM61" s="1">
        <f t="shared" si="64"/>
        <v>0.56930596285434998</v>
      </c>
      <c r="AN61" s="1">
        <f t="shared" si="64"/>
        <v>2.1896383186705767E-2</v>
      </c>
      <c r="AO61" s="1">
        <f t="shared" si="64"/>
        <v>2.7370478983382209E-2</v>
      </c>
      <c r="AP61" s="1">
        <f t="shared" si="64"/>
        <v>0</v>
      </c>
      <c r="AQ61" s="1">
        <f t="shared" si="64"/>
        <v>3.8318670576735089E-2</v>
      </c>
      <c r="AR61" s="1">
        <f t="shared" si="64"/>
        <v>5.4740957966764418E-2</v>
      </c>
      <c r="AS61" s="1">
        <f t="shared" si="64"/>
        <v>0</v>
      </c>
      <c r="AT61" s="1">
        <f t="shared" si="64"/>
        <v>0</v>
      </c>
    </row>
    <row r="62" spans="1:46" x14ac:dyDescent="0.35">
      <c r="X62" t="s">
        <v>344</v>
      </c>
      <c r="Y62" s="30" t="s">
        <v>458</v>
      </c>
      <c r="Z62" s="1">
        <f t="shared" ref="Z62:AT62" si="65">Y13</f>
        <v>3.5479785082432733</v>
      </c>
      <c r="AA62" s="1">
        <f t="shared" si="65"/>
        <v>2.9730944452389219</v>
      </c>
      <c r="AB62" s="1">
        <f t="shared" si="65"/>
        <v>0.97816094302232937</v>
      </c>
      <c r="AC62" s="1">
        <f t="shared" si="65"/>
        <v>0.92238860855175786</v>
      </c>
      <c r="AD62" s="1">
        <f t="shared" si="65"/>
        <v>0.76365196428936244</v>
      </c>
      <c r="AE62" s="1">
        <f t="shared" si="65"/>
        <v>0.71216980939345031</v>
      </c>
      <c r="AF62" s="1">
        <f t="shared" si="65"/>
        <v>0.74220106641606542</v>
      </c>
      <c r="AG62" s="1">
        <f t="shared" si="65"/>
        <v>3.4235633005781527</v>
      </c>
      <c r="AH62" s="1">
        <f t="shared" si="65"/>
        <v>1.063964534515516</v>
      </c>
      <c r="AI62" s="1">
        <f t="shared" si="65"/>
        <v>0.84945555578254917</v>
      </c>
      <c r="AJ62" s="1">
        <f t="shared" si="65"/>
        <v>0.8794868128051645</v>
      </c>
      <c r="AK62" s="1">
        <f t="shared" si="65"/>
        <v>0.67355819322151622</v>
      </c>
      <c r="AL62" s="1">
        <f t="shared" si="65"/>
        <v>0.66926801364685684</v>
      </c>
      <c r="AM62" s="1">
        <f t="shared" si="65"/>
        <v>0.70787962981879093</v>
      </c>
      <c r="AN62" s="1">
        <f t="shared" si="65"/>
        <v>2.6106247751528961</v>
      </c>
      <c r="AO62" s="1">
        <f t="shared" si="65"/>
        <v>2.1573330135507858</v>
      </c>
      <c r="AP62" s="1">
        <f t="shared" si="65"/>
        <v>2.1363472838469848</v>
      </c>
      <c r="AQ62" s="1">
        <f t="shared" si="65"/>
        <v>2.2580645161290329</v>
      </c>
      <c r="AR62" s="1">
        <f t="shared" si="65"/>
        <v>1.9516728624535318</v>
      </c>
      <c r="AS62" s="1">
        <f t="shared" si="65"/>
        <v>1.9306871327497306</v>
      </c>
      <c r="AT62" s="1">
        <f t="shared" si="65"/>
        <v>2.060798656913299</v>
      </c>
    </row>
    <row r="63" spans="1:46" x14ac:dyDescent="0.35">
      <c r="X63" t="s">
        <v>345</v>
      </c>
      <c r="Y63" s="30" t="s">
        <v>458</v>
      </c>
      <c r="Z63" s="1">
        <f t="shared" ref="Z63:AT63" si="66">Y16</f>
        <v>0.2059286195836483</v>
      </c>
      <c r="AA63" s="1">
        <f t="shared" si="66"/>
        <v>0</v>
      </c>
      <c r="AB63" s="1">
        <f t="shared" si="66"/>
        <v>6.0062514045230747E-2</v>
      </c>
      <c r="AC63" s="1">
        <f t="shared" si="66"/>
        <v>0.18876790128501089</v>
      </c>
      <c r="AD63" s="1">
        <f t="shared" si="66"/>
        <v>3.8611616171934045E-2</v>
      </c>
      <c r="AE63" s="1">
        <f t="shared" si="66"/>
        <v>0</v>
      </c>
      <c r="AF63" s="1">
        <f t="shared" si="66"/>
        <v>2.1450897873296695E-2</v>
      </c>
      <c r="AG63" s="1">
        <f t="shared" si="66"/>
        <v>7.2933052769208778E-2</v>
      </c>
      <c r="AH63" s="1">
        <f t="shared" si="66"/>
        <v>2.5741077447956038E-2</v>
      </c>
      <c r="AI63" s="1">
        <f t="shared" si="66"/>
        <v>2.1450897873296695E-2</v>
      </c>
      <c r="AJ63" s="1">
        <f t="shared" si="66"/>
        <v>2.1450897873296695E-2</v>
      </c>
      <c r="AK63" s="1">
        <f t="shared" si="66"/>
        <v>0</v>
      </c>
      <c r="AL63" s="1">
        <f t="shared" si="66"/>
        <v>0</v>
      </c>
      <c r="AM63" s="1">
        <f t="shared" si="66"/>
        <v>0</v>
      </c>
      <c r="AN63" s="1">
        <f t="shared" si="66"/>
        <v>0</v>
      </c>
      <c r="AO63" s="1">
        <f t="shared" si="66"/>
        <v>0</v>
      </c>
      <c r="AP63" s="1">
        <f t="shared" si="66"/>
        <v>8.3942918815205672E-2</v>
      </c>
      <c r="AQ63" s="1">
        <f t="shared" si="66"/>
        <v>0.12591437822280849</v>
      </c>
      <c r="AR63" s="1">
        <f t="shared" si="66"/>
        <v>7.974577287444537E-2</v>
      </c>
      <c r="AS63" s="1">
        <f t="shared" si="66"/>
        <v>3.7774313466842541E-2</v>
      </c>
      <c r="AT63" s="1">
        <f t="shared" si="66"/>
        <v>0.10912579445976738</v>
      </c>
    </row>
    <row r="64" spans="1:46" x14ac:dyDescent="0.35">
      <c r="X64" t="s">
        <v>346</v>
      </c>
      <c r="Y64" s="30" t="s">
        <v>458</v>
      </c>
      <c r="Z64" s="1">
        <f t="shared" ref="Z64:AT64" si="67">Y19</f>
        <v>3.8611616171934045E-2</v>
      </c>
      <c r="AA64" s="1">
        <f t="shared" si="67"/>
        <v>0</v>
      </c>
      <c r="AB64" s="1">
        <f t="shared" si="67"/>
        <v>0.62636621790026337</v>
      </c>
      <c r="AC64" s="1">
        <f t="shared" si="67"/>
        <v>0.93954932685039527</v>
      </c>
      <c r="AD64" s="1">
        <f t="shared" si="67"/>
        <v>0.55772334470571416</v>
      </c>
      <c r="AE64" s="1">
        <f t="shared" si="67"/>
        <v>0.42043759831661531</v>
      </c>
      <c r="AF64" s="1">
        <f t="shared" si="67"/>
        <v>0.4590492144885493</v>
      </c>
      <c r="AG64" s="1">
        <f t="shared" si="67"/>
        <v>4.7191975321252723E-2</v>
      </c>
      <c r="AH64" s="1">
        <f t="shared" si="67"/>
        <v>1.7160718298637353E-2</v>
      </c>
      <c r="AI64" s="1">
        <f t="shared" si="67"/>
        <v>0.62636621790026337</v>
      </c>
      <c r="AJ64" s="1">
        <f t="shared" si="67"/>
        <v>0.51482154895912058</v>
      </c>
      <c r="AK64" s="1">
        <f t="shared" si="67"/>
        <v>0.36466526384604381</v>
      </c>
      <c r="AL64" s="1">
        <f t="shared" si="67"/>
        <v>0.31747328852479106</v>
      </c>
      <c r="AM64" s="1">
        <f t="shared" si="67"/>
        <v>0.27457149277819765</v>
      </c>
      <c r="AN64" s="1">
        <f t="shared" si="67"/>
        <v>0</v>
      </c>
      <c r="AO64" s="1">
        <f t="shared" si="67"/>
        <v>1.6788583763041133E-2</v>
      </c>
      <c r="AP64" s="1">
        <f t="shared" si="67"/>
        <v>0.57081184794339868</v>
      </c>
      <c r="AQ64" s="1">
        <f t="shared" si="67"/>
        <v>0.78486629092217286</v>
      </c>
      <c r="AR64" s="1">
        <f t="shared" si="67"/>
        <v>0.96534356637486529</v>
      </c>
      <c r="AS64" s="1">
        <f t="shared" si="67"/>
        <v>1.1374265499460368</v>
      </c>
      <c r="AT64" s="1">
        <f t="shared" si="67"/>
        <v>1.2381580525242837</v>
      </c>
    </row>
    <row r="65" spans="24:46" x14ac:dyDescent="0.35">
      <c r="X65" t="s">
        <v>344</v>
      </c>
      <c r="Y65" s="30" t="s">
        <v>459</v>
      </c>
      <c r="Z65" s="1">
        <f t="shared" ref="Z65:AT65" si="68">Y22</f>
        <v>0.81004916656673465</v>
      </c>
      <c r="AA65" s="1">
        <f t="shared" si="68"/>
        <v>0.72190910181076884</v>
      </c>
      <c r="AB65" s="1">
        <f t="shared" si="68"/>
        <v>0.68413478834392616</v>
      </c>
      <c r="AC65" s="1">
        <f t="shared" si="68"/>
        <v>0.62957189111404244</v>
      </c>
      <c r="AD65" s="1">
        <f t="shared" si="68"/>
        <v>0.67574049646240564</v>
      </c>
      <c r="AE65" s="1">
        <f t="shared" si="68"/>
        <v>0.67574049646240564</v>
      </c>
      <c r="AF65" s="1">
        <f t="shared" si="68"/>
        <v>0.77647199904065234</v>
      </c>
      <c r="AG65" s="1">
        <f t="shared" si="68"/>
        <v>0.17628012951193189</v>
      </c>
      <c r="AH65" s="1">
        <f t="shared" si="68"/>
        <v>0.52884038853579562</v>
      </c>
      <c r="AI65" s="1">
        <f t="shared" si="68"/>
        <v>0.52464324259503547</v>
      </c>
      <c r="AJ65" s="1">
        <f t="shared" si="68"/>
        <v>0.4365031778390695</v>
      </c>
      <c r="AK65" s="1">
        <f t="shared" si="68"/>
        <v>0.39033457249070641</v>
      </c>
      <c r="AL65" s="1">
        <f t="shared" si="68"/>
        <v>0.49946036695047374</v>
      </c>
      <c r="AM65" s="1">
        <f t="shared" si="68"/>
        <v>0.50785465883199421</v>
      </c>
      <c r="AN65" s="1">
        <f t="shared" si="68"/>
        <v>1.200383739057441</v>
      </c>
      <c r="AO65" s="1">
        <f t="shared" si="68"/>
        <v>1.2045808849982012</v>
      </c>
      <c r="AP65" s="1">
        <f t="shared" si="68"/>
        <v>1.1584122796498384</v>
      </c>
      <c r="AQ65" s="1">
        <f t="shared" si="68"/>
        <v>1.112243674301475</v>
      </c>
      <c r="AR65" s="1">
        <f t="shared" si="68"/>
        <v>1.0786665067753929</v>
      </c>
      <c r="AS65" s="1">
        <f t="shared" si="68"/>
        <v>1.1206379661829957</v>
      </c>
      <c r="AT65" s="1">
        <f t="shared" si="68"/>
        <v>1.1919894471759203</v>
      </c>
    </row>
    <row r="66" spans="24:46" x14ac:dyDescent="0.35">
      <c r="X66" t="s">
        <v>345</v>
      </c>
      <c r="Y66" s="30" t="s">
        <v>459</v>
      </c>
      <c r="Z66" s="1">
        <f t="shared" ref="Z66:AT66" si="69">Y25</f>
        <v>8.8140064755965947E-2</v>
      </c>
      <c r="AA66" s="1">
        <f t="shared" si="69"/>
        <v>0</v>
      </c>
      <c r="AB66" s="1">
        <f t="shared" si="69"/>
        <v>0</v>
      </c>
      <c r="AC66" s="1">
        <f t="shared" si="69"/>
        <v>0.10073150257824681</v>
      </c>
      <c r="AD66" s="1">
        <f t="shared" si="69"/>
        <v>2.0985729703801418E-2</v>
      </c>
      <c r="AE66" s="1">
        <f t="shared" si="69"/>
        <v>0.18887156733421279</v>
      </c>
      <c r="AF66" s="1">
        <f t="shared" si="69"/>
        <v>0.15529439980813045</v>
      </c>
      <c r="AG66" s="1">
        <f t="shared" si="69"/>
        <v>5.0365751289123406E-2</v>
      </c>
      <c r="AH66" s="1">
        <f t="shared" si="69"/>
        <v>3.3577167526082266E-2</v>
      </c>
      <c r="AI66" s="1">
        <f t="shared" si="69"/>
        <v>4.6168605348363118E-2</v>
      </c>
      <c r="AJ66" s="1">
        <f t="shared" si="69"/>
        <v>7.974577287444537E-2</v>
      </c>
      <c r="AK66" s="1">
        <f t="shared" si="69"/>
        <v>0.10912579445976738</v>
      </c>
      <c r="AL66" s="1">
        <f t="shared" si="69"/>
        <v>0.13850581604508938</v>
      </c>
      <c r="AM66" s="1">
        <f t="shared" si="69"/>
        <v>0.13850581604508938</v>
      </c>
      <c r="AN66" s="1">
        <f t="shared" si="69"/>
        <v>1.6788583763041133E-2</v>
      </c>
      <c r="AO66" s="1">
        <f t="shared" si="69"/>
        <v>0.14690010792660993</v>
      </c>
      <c r="AP66" s="1">
        <f t="shared" si="69"/>
        <v>0.22664588080105533</v>
      </c>
      <c r="AQ66" s="1">
        <f t="shared" si="69"/>
        <v>0.29799736179398006</v>
      </c>
      <c r="AR66" s="1">
        <f t="shared" si="69"/>
        <v>0.29380021585321986</v>
      </c>
      <c r="AS66" s="1">
        <f t="shared" si="69"/>
        <v>0.30219450773474033</v>
      </c>
      <c r="AT66" s="1">
        <f t="shared" si="69"/>
        <v>0.3063916536755007</v>
      </c>
    </row>
    <row r="67" spans="24:46" x14ac:dyDescent="0.35">
      <c r="X67" t="s">
        <v>346</v>
      </c>
      <c r="Y67" s="30" t="s">
        <v>459</v>
      </c>
      <c r="Z67" s="1">
        <f t="shared" ref="Z67:AT67" si="70">Y28</f>
        <v>0</v>
      </c>
      <c r="AA67" s="1">
        <f t="shared" si="70"/>
        <v>0.15109725386737016</v>
      </c>
      <c r="AB67" s="1">
        <f t="shared" si="70"/>
        <v>0.20146300515649362</v>
      </c>
      <c r="AC67" s="1">
        <f t="shared" si="70"/>
        <v>0.33157452932006237</v>
      </c>
      <c r="AD67" s="1">
        <f t="shared" si="70"/>
        <v>0.32737738337930206</v>
      </c>
      <c r="AE67" s="1">
        <f t="shared" si="70"/>
        <v>0.41551744813526814</v>
      </c>
      <c r="AF67" s="1">
        <f t="shared" si="70"/>
        <v>0.4365031778390695</v>
      </c>
      <c r="AG67" s="1">
        <f t="shared" si="70"/>
        <v>2.0985729703801418E-2</v>
      </c>
      <c r="AH67" s="1">
        <f t="shared" si="70"/>
        <v>0.11752008634128794</v>
      </c>
      <c r="AI67" s="1">
        <f t="shared" si="70"/>
        <v>0.23923731862333616</v>
      </c>
      <c r="AJ67" s="1">
        <f t="shared" si="70"/>
        <v>0.28540592397169934</v>
      </c>
      <c r="AK67" s="1">
        <f t="shared" si="70"/>
        <v>0.27701163209017876</v>
      </c>
      <c r="AL67" s="1">
        <f t="shared" si="70"/>
        <v>0.41132030219450777</v>
      </c>
      <c r="AM67" s="1">
        <f t="shared" si="70"/>
        <v>0.3105887996162609</v>
      </c>
      <c r="AN67" s="1">
        <f t="shared" si="70"/>
        <v>3.3577167526082266E-2</v>
      </c>
      <c r="AO67" s="1">
        <f t="shared" si="70"/>
        <v>0.53723468041731626</v>
      </c>
      <c r="AP67" s="1">
        <f t="shared" si="70"/>
        <v>0.67574049646240564</v>
      </c>
      <c r="AQ67" s="1">
        <f t="shared" si="70"/>
        <v>0.76388056121837167</v>
      </c>
      <c r="AR67" s="1">
        <f t="shared" si="70"/>
        <v>0.80165487468521401</v>
      </c>
      <c r="AS67" s="1">
        <f t="shared" si="70"/>
        <v>0.79745772874445386</v>
      </c>
      <c r="AT67" s="1">
        <f t="shared" si="70"/>
        <v>0.72190910181076884</v>
      </c>
    </row>
    <row r="68" spans="24:46" x14ac:dyDescent="0.35">
      <c r="X68" t="s">
        <v>344</v>
      </c>
      <c r="Y68" s="30" t="s">
        <v>460</v>
      </c>
      <c r="Z68" s="1">
        <f t="shared" ref="Z68:AT68" si="71">Y31</f>
        <v>1.1961865931166806</v>
      </c>
      <c r="AA68" s="1">
        <f t="shared" si="71"/>
        <v>1.1290322580645165</v>
      </c>
      <c r="AB68" s="1">
        <f t="shared" si="71"/>
        <v>0.93596354478954324</v>
      </c>
      <c r="AC68" s="1">
        <f t="shared" si="71"/>
        <v>0.91497781508574172</v>
      </c>
      <c r="AD68" s="1">
        <f t="shared" si="71"/>
        <v>0.86041491785585811</v>
      </c>
      <c r="AE68" s="1">
        <f t="shared" si="71"/>
        <v>0.74289483151457003</v>
      </c>
      <c r="AF68" s="1">
        <f t="shared" si="71"/>
        <v>0.6001918695287205</v>
      </c>
      <c r="AG68" s="1">
        <f t="shared" si="71"/>
        <v>0.10193143897259581</v>
      </c>
      <c r="AH68" s="1">
        <f t="shared" si="71"/>
        <v>0.98109010011123476</v>
      </c>
      <c r="AI68" s="1">
        <f t="shared" si="71"/>
        <v>0.80695722519971702</v>
      </c>
      <c r="AJ68" s="1">
        <f t="shared" si="71"/>
        <v>1.09151582566488</v>
      </c>
      <c r="AK68" s="1">
        <f t="shared" si="71"/>
        <v>1.2104358377995752</v>
      </c>
      <c r="AL68" s="1">
        <f t="shared" si="71"/>
        <v>1.2571544139953479</v>
      </c>
      <c r="AM68" s="1">
        <f t="shared" si="71"/>
        <v>1.2741429871574474</v>
      </c>
      <c r="AN68" s="1">
        <f t="shared" si="71"/>
        <v>1.8377938333163735</v>
      </c>
      <c r="AO68" s="1">
        <f t="shared" si="71"/>
        <v>0.7821308639462704</v>
      </c>
      <c r="AP68" s="1">
        <f t="shared" si="71"/>
        <v>0.82487025541874415</v>
      </c>
      <c r="AQ68" s="1">
        <f t="shared" si="71"/>
        <v>1.0086496387503816</v>
      </c>
      <c r="AR68" s="1">
        <f t="shared" si="71"/>
        <v>0.86333570774397084</v>
      </c>
      <c r="AS68" s="1">
        <f t="shared" si="71"/>
        <v>0.99582782130863956</v>
      </c>
      <c r="AT68" s="1">
        <f t="shared" si="71"/>
        <v>1.1625114480512875</v>
      </c>
    </row>
    <row r="69" spans="24:46" x14ac:dyDescent="0.35">
      <c r="X69" t="s">
        <v>345</v>
      </c>
      <c r="Y69" s="30" t="s">
        <v>460</v>
      </c>
      <c r="Z69" s="1">
        <f t="shared" ref="Z69:AT69" si="72">Y34</f>
        <v>4.6168605348363118E-2</v>
      </c>
      <c r="AA69" s="1">
        <f t="shared" si="72"/>
        <v>2.9380021585321985E-2</v>
      </c>
      <c r="AB69" s="1">
        <f t="shared" si="72"/>
        <v>0.15109725386737016</v>
      </c>
      <c r="AC69" s="1">
        <f t="shared" si="72"/>
        <v>0.15949154574889074</v>
      </c>
      <c r="AD69" s="1">
        <f t="shared" si="72"/>
        <v>0.16368869168965103</v>
      </c>
      <c r="AE69" s="1">
        <f t="shared" si="72"/>
        <v>0.15949154574889074</v>
      </c>
      <c r="AF69" s="1">
        <f t="shared" si="72"/>
        <v>0.12591437822280849</v>
      </c>
      <c r="AG69" s="1">
        <f t="shared" si="72"/>
        <v>3.3977146324198612E-2</v>
      </c>
      <c r="AH69" s="1">
        <f t="shared" si="72"/>
        <v>3.822428961472342E-2</v>
      </c>
      <c r="AI69" s="1">
        <f t="shared" si="72"/>
        <v>3.822428961472342E-2</v>
      </c>
      <c r="AJ69" s="1">
        <f t="shared" si="72"/>
        <v>0.17413287491151785</v>
      </c>
      <c r="AK69" s="1">
        <f t="shared" si="72"/>
        <v>0.15714430174941849</v>
      </c>
      <c r="AL69" s="1">
        <f t="shared" si="72"/>
        <v>0.29305288704621302</v>
      </c>
      <c r="AM69" s="1">
        <f t="shared" si="72"/>
        <v>0.49266862170087983</v>
      </c>
      <c r="AN69" s="1">
        <f t="shared" si="72"/>
        <v>1.709575658898952E-2</v>
      </c>
      <c r="AO69" s="1">
        <f t="shared" si="72"/>
        <v>0</v>
      </c>
      <c r="AP69" s="1">
        <f t="shared" si="72"/>
        <v>0.11112241782843187</v>
      </c>
      <c r="AQ69" s="1">
        <f t="shared" si="72"/>
        <v>0.11967029612292664</v>
      </c>
      <c r="AR69" s="1">
        <f t="shared" si="72"/>
        <v>0.13676605271191616</v>
      </c>
      <c r="AS69" s="1">
        <f t="shared" si="72"/>
        <v>0.30772361860181124</v>
      </c>
      <c r="AT69" s="1">
        <f t="shared" si="72"/>
        <v>0.17523150503714258</v>
      </c>
    </row>
    <row r="70" spans="24:46" x14ac:dyDescent="0.35">
      <c r="X70" t="s">
        <v>346</v>
      </c>
      <c r="Y70" s="30" t="s">
        <v>460</v>
      </c>
      <c r="Z70" s="1">
        <f t="shared" ref="Z70:AT70" si="73">Y37</f>
        <v>3.7774313466842541E-2</v>
      </c>
      <c r="AA70" s="1">
        <f t="shared" si="73"/>
        <v>0.18047727545269221</v>
      </c>
      <c r="AB70" s="1">
        <f t="shared" si="73"/>
        <v>0.55822041012111767</v>
      </c>
      <c r="AC70" s="1">
        <f t="shared" si="73"/>
        <v>0.533037534476556</v>
      </c>
      <c r="AD70" s="1">
        <f t="shared" si="73"/>
        <v>0.54143182635807663</v>
      </c>
      <c r="AE70" s="1">
        <f t="shared" si="73"/>
        <v>0.57500899388415883</v>
      </c>
      <c r="AF70" s="1">
        <f t="shared" si="73"/>
        <v>0.49526322100971343</v>
      </c>
      <c r="AG70" s="1">
        <f t="shared" si="73"/>
        <v>2.1235716452624124E-2</v>
      </c>
      <c r="AH70" s="1">
        <f t="shared" si="73"/>
        <v>4.6718576195773083E-2</v>
      </c>
      <c r="AI70" s="1">
        <f t="shared" si="73"/>
        <v>0.1826271614925675</v>
      </c>
      <c r="AJ70" s="1">
        <f t="shared" si="73"/>
        <v>0.41622004247143296</v>
      </c>
      <c r="AK70" s="1">
        <f t="shared" si="73"/>
        <v>0.60309434725452515</v>
      </c>
      <c r="AL70" s="1">
        <f t="shared" si="73"/>
        <v>0.7814743654565679</v>
      </c>
      <c r="AM70" s="1">
        <f t="shared" si="73"/>
        <v>0.95136009707756086</v>
      </c>
      <c r="AN70" s="1">
        <f t="shared" si="73"/>
        <v>0</v>
      </c>
      <c r="AO70" s="1">
        <f t="shared" si="73"/>
        <v>0</v>
      </c>
      <c r="AP70" s="1">
        <f t="shared" si="73"/>
        <v>9.8300600386689738E-2</v>
      </c>
      <c r="AQ70" s="1">
        <f t="shared" si="73"/>
        <v>8.5478782944947596E-2</v>
      </c>
      <c r="AR70" s="1">
        <f t="shared" si="73"/>
        <v>0.26071028798209012</v>
      </c>
      <c r="AS70" s="1">
        <f t="shared" si="73"/>
        <v>0.36328482751602725</v>
      </c>
      <c r="AT70" s="1">
        <f t="shared" si="73"/>
        <v>0.2521624096875954</v>
      </c>
    </row>
    <row r="71" spans="24:46" x14ac:dyDescent="0.35">
      <c r="X71" t="s">
        <v>344</v>
      </c>
      <c r="Y71" s="30" t="s">
        <v>461</v>
      </c>
      <c r="Z71" s="1">
        <f t="shared" ref="Z71:AT71" si="74">Y40</f>
        <v>2.207428170988087</v>
      </c>
      <c r="AA71" s="1">
        <f t="shared" si="74"/>
        <v>2.254899744557723</v>
      </c>
      <c r="AB71" s="1">
        <f t="shared" si="74"/>
        <v>2.1219793385627419</v>
      </c>
      <c r="AC71" s="1">
        <f t="shared" si="74"/>
        <v>2.0602662929222144</v>
      </c>
      <c r="AD71" s="1">
        <f t="shared" si="74"/>
        <v>2.2169224857020144</v>
      </c>
      <c r="AE71" s="1">
        <f t="shared" si="74"/>
        <v>2.2881298460564685</v>
      </c>
      <c r="AF71" s="1">
        <f t="shared" si="74"/>
        <v>2.440038881479305</v>
      </c>
      <c r="AG71" s="1">
        <f t="shared" si="74"/>
        <v>1.642516445509415</v>
      </c>
      <c r="AH71" s="1">
        <f t="shared" si="74"/>
        <v>2.1647037547754144</v>
      </c>
      <c r="AI71" s="1">
        <f t="shared" si="74"/>
        <v>2.4637746682641226</v>
      </c>
      <c r="AJ71" s="1">
        <f t="shared" si="74"/>
        <v>2.6773967493274857</v>
      </c>
      <c r="AK71" s="1">
        <f t="shared" si="74"/>
        <v>2.7818342111806857</v>
      </c>
      <c r="AL71" s="1">
        <f t="shared" si="74"/>
        <v>2.8103171553224673</v>
      </c>
      <c r="AM71" s="1">
        <f t="shared" si="74"/>
        <v>2.9907091348870858</v>
      </c>
      <c r="AN71" s="1">
        <f t="shared" si="74"/>
        <v>1.158306395099125</v>
      </c>
      <c r="AO71" s="1">
        <f t="shared" si="74"/>
        <v>1.1488120803851978</v>
      </c>
      <c r="AP71" s="1">
        <f t="shared" si="74"/>
        <v>1.0063973596762892</v>
      </c>
      <c r="AQ71" s="1">
        <f t="shared" si="74"/>
        <v>1.0491217758889619</v>
      </c>
      <c r="AR71" s="1">
        <f t="shared" si="74"/>
        <v>1.2010308113117978</v>
      </c>
      <c r="AS71" s="1">
        <f t="shared" si="74"/>
        <v>1.3766756335194521</v>
      </c>
      <c r="AT71" s="1">
        <f t="shared" si="74"/>
        <v>1.7801840088613605</v>
      </c>
    </row>
    <row r="72" spans="24:46" x14ac:dyDescent="0.35">
      <c r="X72" t="s">
        <v>345</v>
      </c>
      <c r="Y72" s="30" t="s">
        <v>461</v>
      </c>
      <c r="Z72" s="1">
        <f t="shared" ref="Z72:AT72" si="75">Y43</f>
        <v>9.4943147139272557E-2</v>
      </c>
      <c r="AA72" s="1">
        <f t="shared" si="75"/>
        <v>0.78328096389899859</v>
      </c>
      <c r="AB72" s="1">
        <f t="shared" si="75"/>
        <v>1.4241472070890882</v>
      </c>
      <c r="AC72" s="1">
        <f t="shared" si="75"/>
        <v>1.3956642629473064</v>
      </c>
      <c r="AD72" s="1">
        <f t="shared" si="75"/>
        <v>1.4241472070890882</v>
      </c>
      <c r="AE72" s="1">
        <f t="shared" si="75"/>
        <v>1.4478829938739066</v>
      </c>
      <c r="AF72" s="1">
        <f t="shared" si="75"/>
        <v>1.5713090851549609</v>
      </c>
      <c r="AG72" s="1">
        <f t="shared" si="75"/>
        <v>0.11867893392409072</v>
      </c>
      <c r="AH72" s="1">
        <f t="shared" si="75"/>
        <v>0.4177498474127993</v>
      </c>
      <c r="AI72" s="1">
        <f t="shared" si="75"/>
        <v>0.92094852725094389</v>
      </c>
      <c r="AJ72" s="1">
        <f t="shared" si="75"/>
        <v>1.3481926893776701</v>
      </c>
      <c r="AK72" s="1">
        <f t="shared" si="75"/>
        <v>1.5760562425119244</v>
      </c>
      <c r="AL72" s="1">
        <f t="shared" si="75"/>
        <v>1.6282749734385247</v>
      </c>
      <c r="AM72" s="1">
        <f t="shared" si="75"/>
        <v>1.7896783235752878</v>
      </c>
      <c r="AN72" s="1">
        <f t="shared" si="75"/>
        <v>6.1713045640527167E-2</v>
      </c>
      <c r="AO72" s="1">
        <f t="shared" si="75"/>
        <v>0.29432375613174488</v>
      </c>
      <c r="AP72" s="1">
        <f t="shared" si="75"/>
        <v>0.53168162397992635</v>
      </c>
      <c r="AQ72" s="1">
        <f t="shared" si="75"/>
        <v>0.5221873092659991</v>
      </c>
      <c r="AR72" s="1">
        <f t="shared" si="75"/>
        <v>0.46047426362547195</v>
      </c>
      <c r="AS72" s="1">
        <f t="shared" si="75"/>
        <v>0.55541741076474449</v>
      </c>
      <c r="AT72" s="1">
        <f t="shared" si="75"/>
        <v>0.73106223297239858</v>
      </c>
    </row>
    <row r="73" spans="24:46" x14ac:dyDescent="0.35">
      <c r="X73" t="s">
        <v>346</v>
      </c>
      <c r="Y73" s="30" t="s">
        <v>461</v>
      </c>
      <c r="Z73" s="1">
        <f t="shared" ref="Z73:AT73" si="76">Y46</f>
        <v>6.1713045640527167E-2</v>
      </c>
      <c r="AA73" s="1">
        <f t="shared" si="76"/>
        <v>0.90670705518005279</v>
      </c>
      <c r="AB73" s="1">
        <f t="shared" si="76"/>
        <v>1.7849311662183243</v>
      </c>
      <c r="AC73" s="1">
        <f t="shared" si="76"/>
        <v>1.9083572574993783</v>
      </c>
      <c r="AD73" s="1">
        <f t="shared" si="76"/>
        <v>1.8608856839297425</v>
      </c>
      <c r="AE73" s="1">
        <f t="shared" si="76"/>
        <v>2.0270361914234689</v>
      </c>
      <c r="AF73" s="1">
        <f t="shared" si="76"/>
        <v>2.1409679679905964</v>
      </c>
      <c r="AG73" s="1">
        <f t="shared" si="76"/>
        <v>9.4943147139272557E-2</v>
      </c>
      <c r="AH73" s="1">
        <f t="shared" si="76"/>
        <v>0.60288898433438087</v>
      </c>
      <c r="AI73" s="1">
        <f t="shared" si="76"/>
        <v>1.3909171055903429</v>
      </c>
      <c r="AJ73" s="1">
        <f t="shared" si="76"/>
        <v>2.1552094400614874</v>
      </c>
      <c r="AK73" s="1">
        <f t="shared" si="76"/>
        <v>2.378325835838778</v>
      </c>
      <c r="AL73" s="1">
        <f t="shared" si="76"/>
        <v>2.6299251757578501</v>
      </c>
      <c r="AM73" s="1">
        <f t="shared" si="76"/>
        <v>2.6489138051857046</v>
      </c>
      <c r="AN73" s="1">
        <f t="shared" si="76"/>
        <v>3.7977258855709024E-2</v>
      </c>
      <c r="AO73" s="1">
        <f t="shared" si="76"/>
        <v>0.81176390804078036</v>
      </c>
      <c r="AP73" s="1">
        <f t="shared" si="76"/>
        <v>1.0443746185319982</v>
      </c>
      <c r="AQ73" s="1">
        <f t="shared" si="76"/>
        <v>0.9256956846079073</v>
      </c>
      <c r="AR73" s="1">
        <f t="shared" si="76"/>
        <v>0.99690304496236182</v>
      </c>
      <c r="AS73" s="1">
        <f t="shared" si="76"/>
        <v>1.1155819788864525</v>
      </c>
      <c r="AT73" s="1">
        <f t="shared" si="76"/>
        <v>1.3007211158080341</v>
      </c>
    </row>
    <row r="74" spans="24:46" x14ac:dyDescent="0.35">
      <c r="X74" t="s">
        <v>344</v>
      </c>
      <c r="Y74" s="30" t="s">
        <v>462</v>
      </c>
      <c r="Z74" s="1">
        <f t="shared" ref="Z74:AT74" si="77">Y49</f>
        <v>3.522390758867012</v>
      </c>
      <c r="AA74" s="1">
        <f t="shared" si="77"/>
        <v>5.1744015190903552</v>
      </c>
      <c r="AB74" s="1">
        <f t="shared" si="77"/>
        <v>4.5335352759002649</v>
      </c>
      <c r="AC74" s="1">
        <f t="shared" si="77"/>
        <v>5.3120690824422994</v>
      </c>
      <c r="AD74" s="1">
        <f t="shared" si="77"/>
        <v>6.2947306553337716</v>
      </c>
      <c r="AE74" s="1">
        <f t="shared" si="77"/>
        <v>7.9230056287722954</v>
      </c>
      <c r="AF74" s="1">
        <f t="shared" si="77"/>
        <v>9.3898772520740543</v>
      </c>
      <c r="AG74" s="1">
        <f t="shared" si="77"/>
        <v>5.7250717724981346</v>
      </c>
      <c r="AH74" s="1">
        <f t="shared" si="77"/>
        <v>7.9324999434862224</v>
      </c>
      <c r="AI74" s="1">
        <f t="shared" si="77"/>
        <v>6.821665121956733</v>
      </c>
      <c r="AJ74" s="1">
        <f t="shared" si="77"/>
        <v>7.6856477609241143</v>
      </c>
      <c r="AK74" s="1">
        <f t="shared" si="77"/>
        <v>9.6889481655627634</v>
      </c>
      <c r="AL74" s="1">
        <f t="shared" si="77"/>
        <v>10.723828469380836</v>
      </c>
      <c r="AM74" s="1">
        <f t="shared" si="77"/>
        <v>11.355200397856997</v>
      </c>
      <c r="AN74" s="1">
        <f t="shared" si="77"/>
        <v>9.4371173438520923</v>
      </c>
      <c r="AO74" s="1">
        <f t="shared" si="77"/>
        <v>8.801877888827045</v>
      </c>
      <c r="AP74" s="1">
        <f t="shared" si="77"/>
        <v>8.5630278537376281</v>
      </c>
      <c r="AQ74" s="1">
        <f t="shared" si="77"/>
        <v>7.9023788205115801</v>
      </c>
      <c r="AR74" s="1">
        <f t="shared" si="77"/>
        <v>7.4653340754543471</v>
      </c>
      <c r="AS74" s="1">
        <f t="shared" si="77"/>
        <v>7.2722212811267335</v>
      </c>
      <c r="AT74" s="1">
        <f t="shared" si="77"/>
        <v>7.007961667836315</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0.22311639577729053</v>
      </c>
      <c r="AF75" s="1">
        <f t="shared" si="78"/>
        <v>0</v>
      </c>
      <c r="AG75" s="1">
        <f t="shared" si="78"/>
        <v>0</v>
      </c>
      <c r="AH75" s="1">
        <f t="shared" si="78"/>
        <v>0</v>
      </c>
      <c r="AI75" s="1">
        <f t="shared" si="78"/>
        <v>5.2218730926599913E-2</v>
      </c>
      <c r="AJ75" s="1">
        <f t="shared" si="78"/>
        <v>0</v>
      </c>
      <c r="AK75" s="1">
        <f t="shared" si="78"/>
        <v>0.60288898433438087</v>
      </c>
      <c r="AL75" s="1">
        <f t="shared" si="78"/>
        <v>1.9368402016411601</v>
      </c>
      <c r="AM75" s="1">
        <f t="shared" si="78"/>
        <v>2.9717205054592313</v>
      </c>
      <c r="AN75" s="1">
        <f t="shared" si="78"/>
        <v>0</v>
      </c>
      <c r="AO75" s="1">
        <f t="shared" si="78"/>
        <v>5.0819156402003726E-2</v>
      </c>
      <c r="AP75" s="1">
        <f t="shared" si="78"/>
        <v>5.0819156402003726E-2</v>
      </c>
      <c r="AQ75" s="1">
        <f t="shared" si="78"/>
        <v>0.3608160104542264</v>
      </c>
      <c r="AR75" s="1">
        <f t="shared" si="78"/>
        <v>0.89949906831546589</v>
      </c>
      <c r="AS75" s="1">
        <f t="shared" si="78"/>
        <v>1.2399874162088909</v>
      </c>
      <c r="AT75" s="1">
        <f t="shared" si="78"/>
        <v>1.2145778380078891</v>
      </c>
    </row>
    <row r="76" spans="24:46" x14ac:dyDescent="0.35">
      <c r="X76" t="s">
        <v>346</v>
      </c>
      <c r="Y76" s="30" t="s">
        <v>462</v>
      </c>
      <c r="Z76" s="1">
        <f t="shared" ref="Z76:AT76" si="79">Y55</f>
        <v>0</v>
      </c>
      <c r="AA76" s="1">
        <f t="shared" si="79"/>
        <v>1.8988629427854512E-2</v>
      </c>
      <c r="AB76" s="1">
        <f t="shared" si="79"/>
        <v>0</v>
      </c>
      <c r="AC76" s="1">
        <f t="shared" si="79"/>
        <v>0</v>
      </c>
      <c r="AD76" s="1">
        <f t="shared" si="79"/>
        <v>0.11867893392409072</v>
      </c>
      <c r="AE76" s="1">
        <f t="shared" si="79"/>
        <v>0.46047426362547195</v>
      </c>
      <c r="AF76" s="1">
        <f t="shared" si="79"/>
        <v>0.78328096389899859</v>
      </c>
      <c r="AG76" s="1">
        <f t="shared" si="79"/>
        <v>4.7471573569636279E-2</v>
      </c>
      <c r="AH76" s="1">
        <f t="shared" si="79"/>
        <v>0</v>
      </c>
      <c r="AI76" s="1">
        <f t="shared" si="79"/>
        <v>0</v>
      </c>
      <c r="AJ76" s="1">
        <f t="shared" si="79"/>
        <v>0</v>
      </c>
      <c r="AK76" s="1">
        <f t="shared" si="79"/>
        <v>1.0016502023193257</v>
      </c>
      <c r="AL76" s="1">
        <f t="shared" si="79"/>
        <v>2.5302348712616136</v>
      </c>
      <c r="AM76" s="1">
        <f t="shared" si="79"/>
        <v>4.0066008092773027</v>
      </c>
      <c r="AN76" s="1">
        <f t="shared" si="79"/>
        <v>0.20835854124821526</v>
      </c>
      <c r="AO76" s="1">
        <f t="shared" si="79"/>
        <v>0.3150787696924231</v>
      </c>
      <c r="AP76" s="1">
        <f t="shared" si="79"/>
        <v>0.50819156402003729</v>
      </c>
      <c r="AQ76" s="1">
        <f t="shared" si="79"/>
        <v>2.6883333736659978</v>
      </c>
      <c r="AR76" s="1">
        <f t="shared" si="79"/>
        <v>4.2738910534085131</v>
      </c>
      <c r="AS76" s="1">
        <f t="shared" si="79"/>
        <v>5.2597826876073848</v>
      </c>
      <c r="AT76" s="1">
        <f t="shared" si="79"/>
        <v>5.1683082060837782</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1.693971880066791E-2</v>
      </c>
    </row>
    <row r="83" spans="24:25" x14ac:dyDescent="0.35">
      <c r="X83">
        <f t="shared" si="80"/>
        <v>60</v>
      </c>
      <c r="Y83" s="1">
        <f>AVERAGE(J51:J53)</f>
        <v>3.4345962442867882E-2</v>
      </c>
    </row>
    <row r="84" spans="24:25" x14ac:dyDescent="0.35">
      <c r="X84">
        <f t="shared" si="80"/>
        <v>90</v>
      </c>
      <c r="Y84" s="1">
        <f>AVERAGE(K51:K53)</f>
        <v>0.12027200348474214</v>
      </c>
    </row>
    <row r="85" spans="24:25" x14ac:dyDescent="0.35">
      <c r="X85">
        <f t="shared" si="80"/>
        <v>120</v>
      </c>
      <c r="Y85" s="1">
        <f>AVERAGE(L51:L53)</f>
        <v>0.50079601754994896</v>
      </c>
    </row>
    <row r="86" spans="24:25" x14ac:dyDescent="0.35">
      <c r="X86">
        <f t="shared" si="80"/>
        <v>150</v>
      </c>
      <c r="Y86" s="1">
        <f>AVERAGE(M51:M53)</f>
        <v>1.1333146712091138</v>
      </c>
    </row>
    <row r="87" spans="24:25" x14ac:dyDescent="0.35">
      <c r="X87">
        <f t="shared" si="80"/>
        <v>180</v>
      </c>
      <c r="Y87" s="1">
        <f>AVERAGE(N51:N53)</f>
        <v>1.3954327811557068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BEC2-B801-4122-91C2-BC76388BA28F}">
  <sheetPr codeName="Sheet16">
    <tabColor theme="8" tint="0.39997558519241921"/>
  </sheetPr>
  <dimension ref="A1:AT87"/>
  <sheetViews>
    <sheetView topLeftCell="F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20</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5.5034274427791328</v>
      </c>
      <c r="I3" s="11" cm="1">
        <f t="array" ref="I3">IFERROR(INDEX('Master Data Sheet'!$1:$1048576, MATCH(1, ('Master Data Sheet'!$H:$H=I$2) * (INDEX('Master Data Sheet'!$1:$1, , MATCH($F$1, 'Master Data Sheet'!$1:$1, 0)) = $F$1) * ('Master Data Sheet'!$G:$G=$B3) * ('Master Data Sheet'!$F:$F=$E3) * ('Master Data Sheet'!$A:$A=$F3), 0), MATCH($F$1, 'Master Data Sheet'!$1:$1, 0)), "")</f>
        <v>1.8873010340420588</v>
      </c>
      <c r="J3" s="11" cm="1">
        <f t="array" ref="J3">IFERROR(INDEX('Master Data Sheet'!$1:$1048576, MATCH(1, ('Master Data Sheet'!$H:$H=J$2) * (INDEX('Master Data Sheet'!$1:$1, , MATCH($F$1, 'Master Data Sheet'!$1:$1, 0)) = $F$1) * ('Master Data Sheet'!$G:$G=$B3) * ('Master Data Sheet'!$F:$F=$E3) * ('Master Data Sheet'!$A:$A=$F3), 0), MATCH($F$1, 'Master Data Sheet'!$1:$1, 0)), "")</f>
        <v>2.5067967933077724</v>
      </c>
      <c r="K3" s="11" cm="1">
        <f t="array" ref="K3">IFERROR(INDEX('Master Data Sheet'!$1:$1048576, MATCH(1, ('Master Data Sheet'!$H:$H=K$2) * (INDEX('Master Data Sheet'!$1:$1, , MATCH($F$1, 'Master Data Sheet'!$1:$1, 0)) = $F$1) * ('Master Data Sheet'!$G:$G=$B3) * ('Master Data Sheet'!$F:$F=$E3) * ('Master Data Sheet'!$A:$A=$F3), 0), MATCH($F$1, 'Master Data Sheet'!$1:$1, 0)), "")</f>
        <v>2.4059486464505637</v>
      </c>
      <c r="L3" s="11" cm="1">
        <f t="array" ref="L3">IFERROR(INDEX('Master Data Sheet'!$1:$1048576, MATCH(1, ('Master Data Sheet'!$H:$H=L$2) * (INDEX('Master Data Sheet'!$1:$1, , MATCH($F$1, 'Master Data Sheet'!$1:$1, 0)) = $F$1) * ('Master Data Sheet'!$G:$G=$B3) * ('Master Data Sheet'!$F:$F=$E3) * ('Master Data Sheet'!$A:$A=$F3), 0), MATCH($F$1, 'Master Data Sheet'!$1:$1, 0)), "")</f>
        <v>2.8237481120018586</v>
      </c>
      <c r="M3" s="11" cm="1">
        <f t="array" ref="M3">IFERROR(INDEX('Master Data Sheet'!$1:$1048576, MATCH(1, ('Master Data Sheet'!$H:$H=M$2) * (INDEX('Master Data Sheet'!$1:$1, , MATCH($F$1, 'Master Data Sheet'!$1:$1, 0)) = $F$1) * ('Master Data Sheet'!$G:$G=$B3) * ('Master Data Sheet'!$F:$F=$E3) * ('Master Data Sheet'!$A:$A=$F3), 0), MATCH($F$1, 'Master Data Sheet'!$1:$1, 0)), "")</f>
        <v>3.0398512838387362</v>
      </c>
      <c r="N3" s="11" cm="1">
        <f t="array" ref="N3">IFERROR(INDEX('Master Data Sheet'!$1:$1048576, MATCH(1, ('Master Data Sheet'!$H:$H=N$2) * (INDEX('Master Data Sheet'!$1:$1, , MATCH($F$1, 'Master Data Sheet'!$1:$1, 0)) = $F$1) * ('Master Data Sheet'!$G:$G=$B3) * ('Master Data Sheet'!$F:$F=$E3) * ('Master Data Sheet'!$A:$A=$F3), 0), MATCH($F$1, 'Master Data Sheet'!$1:$1, 0)), "")</f>
        <v>3.7457883118392008</v>
      </c>
      <c r="O3" s="11">
        <f>AVERAGE(H3:N3)</f>
        <v>3.1304088034656172</v>
      </c>
      <c r="P3" s="11">
        <f>STDEV(H3:N3)</f>
        <v>1.1952128283714514</v>
      </c>
      <c r="Q3" s="11">
        <f>AVERAGE(O3,O5)</f>
        <v>2.2793739315175352</v>
      </c>
      <c r="S3" s="46">
        <f>AVERAGE(O3:O5)</f>
        <v>2.3215655031618785</v>
      </c>
      <c r="T3" s="46">
        <f>AVERAGE(P3:P5)</f>
        <v>0.79135007574094673</v>
      </c>
      <c r="V3" s="47">
        <f>AVERAGE(U6, U9)</f>
        <v>32.392776523702032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0.95085395608225864</v>
      </c>
      <c r="I4" s="11" cm="1">
        <f t="array" ref="I4">IFERROR(INDEX('Master Data Sheet'!$1:$1048576, MATCH(1, ('Master Data Sheet'!$H:$H=I$2) * (INDEX('Master Data Sheet'!$1:$1, , MATCH($F$1, 'Master Data Sheet'!$1:$1, 0)) = $F$1) * ('Master Data Sheet'!$G:$G=$B4) * ('Master Data Sheet'!$F:$F=$E4) * ('Master Data Sheet'!$A:$A=$F4), 0), MATCH($F$1, 'Master Data Sheet'!$1:$1, 0)), "")</f>
        <v>1.7576391309399326</v>
      </c>
      <c r="J4" s="11" cm="1">
        <f t="array" ref="J4">IFERROR(INDEX('Master Data Sheet'!$1:$1048576, MATCH(1, ('Master Data Sheet'!$H:$H=J$2) * (INDEX('Master Data Sheet'!$1:$1, , MATCH($F$1, 'Master Data Sheet'!$1:$1, 0)) = $F$1) * ('Master Data Sheet'!$G:$G=$B4) * ('Master Data Sheet'!$F:$F=$E4) * ('Master Data Sheet'!$A:$A=$F4), 0), MATCH($F$1, 'Master Data Sheet'!$1:$1, 0)), "")</f>
        <v>2.1034042058789355</v>
      </c>
      <c r="K4" s="11" cm="1">
        <f t="array" ref="K4">IFERROR(INDEX('Master Data Sheet'!$1:$1048576, MATCH(1, ('Master Data Sheet'!$H:$H=K$2) * (INDEX('Master Data Sheet'!$1:$1, , MATCH($F$1, 'Master Data Sheet'!$1:$1, 0)) = $F$1) * ('Master Data Sheet'!$G:$G=$B4) * ('Master Data Sheet'!$F:$F=$E4) * ('Master Data Sheet'!$A:$A=$F4), 0), MATCH($F$1, 'Master Data Sheet'!$1:$1, 0)), "")</f>
        <v>2.4203555245730222</v>
      </c>
      <c r="L4" s="11" cm="1">
        <f t="array" ref="L4">IFERROR(INDEX('Master Data Sheet'!$1:$1048576, MATCH(1, ('Master Data Sheet'!$H:$H=L$2) * (INDEX('Master Data Sheet'!$1:$1, , MATCH($F$1, 'Master Data Sheet'!$1:$1, 0)) = $F$1) * ('Master Data Sheet'!$G:$G=$B4) * ('Master Data Sheet'!$F:$F=$E4) * ('Master Data Sheet'!$A:$A=$F4), 0), MATCH($F$1, 'Master Data Sheet'!$1:$1, 0)), "")</f>
        <v>2.8525618682467764</v>
      </c>
      <c r="M4" s="11" cm="1">
        <f t="array" ref="M4">IFERROR(INDEX('Master Data Sheet'!$1:$1048576, MATCH(1, ('Master Data Sheet'!$H:$H=M$2) * (INDEX('Master Data Sheet'!$1:$1, , MATCH($F$1, 'Master Data Sheet'!$1:$1, 0)) = $F$1) * ('Master Data Sheet'!$G:$G=$B4) * ('Master Data Sheet'!$F:$F=$E4) * ('Master Data Sheet'!$A:$A=$F4), 0), MATCH($F$1, 'Master Data Sheet'!$1:$1, 0)), "")</f>
        <v>3.299175090042989</v>
      </c>
      <c r="N4" s="11" cm="1">
        <f t="array" ref="N4">IFERROR(INDEX('Master Data Sheet'!$1:$1048576, MATCH(1, ('Master Data Sheet'!$H:$H=N$2) * (INDEX('Master Data Sheet'!$1:$1, , MATCH($F$1, 'Master Data Sheet'!$1:$1, 0)) = $F$1) * ('Master Data Sheet'!$G:$G=$B4) * ('Master Data Sheet'!$F:$F=$E4) * ('Master Data Sheet'!$A:$A=$F4), 0), MATCH($F$1, 'Master Data Sheet'!$1:$1, 0)), "")</f>
        <v>3.457650749390031</v>
      </c>
      <c r="O4" s="11">
        <f>AVERAGE(H4:N4)</f>
        <v>2.4059486464505637</v>
      </c>
      <c r="P4" s="11">
        <f t="shared" ref="P4:P56" si="4">STDEV(H4:N4)</f>
        <v>0.88813856325472151</v>
      </c>
      <c r="Q4" s="11"/>
      <c r="X4" t="str">
        <f>IFERROR(INDEX('Date Key'!$G$57:$G$62, MATCH(B3,'Date Key'!$A$57:$A$62, 0)), "")</f>
        <v>Low HLR, Lower Outlet Height, No Plants</v>
      </c>
      <c r="Y4" s="1">
        <f t="shared" ref="Y4:AE4" si="5">H3</f>
        <v>5.5034274427791328</v>
      </c>
      <c r="Z4" s="1">
        <f t="shared" si="5"/>
        <v>1.8873010340420588</v>
      </c>
      <c r="AA4" s="1">
        <f t="shared" si="5"/>
        <v>2.5067967933077724</v>
      </c>
      <c r="AB4" s="1">
        <f t="shared" si="5"/>
        <v>2.4059486464505637</v>
      </c>
      <c r="AC4" s="1">
        <f t="shared" si="5"/>
        <v>2.8237481120018586</v>
      </c>
      <c r="AD4" s="1">
        <f t="shared" si="5"/>
        <v>3.0398512838387362</v>
      </c>
      <c r="AE4" s="1">
        <f t="shared" si="5"/>
        <v>3.7457883118392008</v>
      </c>
      <c r="AF4" s="1">
        <f t="shared" ref="AF4:AL4" si="6">H4</f>
        <v>0.95085395608225864</v>
      </c>
      <c r="AG4" s="1">
        <f t="shared" si="6"/>
        <v>1.7576391309399326</v>
      </c>
      <c r="AH4" s="1">
        <f t="shared" si="6"/>
        <v>2.1034042058789355</v>
      </c>
      <c r="AI4" s="1">
        <f t="shared" si="6"/>
        <v>2.4203555245730222</v>
      </c>
      <c r="AJ4" s="1">
        <f t="shared" si="6"/>
        <v>2.8525618682467764</v>
      </c>
      <c r="AK4" s="1">
        <f t="shared" si="6"/>
        <v>3.299175090042989</v>
      </c>
      <c r="AL4" s="1">
        <f t="shared" si="6"/>
        <v>3.457650749390031</v>
      </c>
      <c r="AM4" s="1">
        <f t="shared" ref="AM4:AS4" si="7">H5</f>
        <v>0.79237829673521554</v>
      </c>
      <c r="AN4" s="1">
        <f t="shared" si="7"/>
        <v>1.6279772278378064</v>
      </c>
      <c r="AO4" s="1">
        <f t="shared" si="7"/>
        <v>1.3974671778784711</v>
      </c>
      <c r="AP4" s="1">
        <f t="shared" si="7"/>
        <v>1.5271290809805973</v>
      </c>
      <c r="AQ4" s="1">
        <f t="shared" si="7"/>
        <v>1.49831532473568</v>
      </c>
      <c r="AR4" s="1">
        <f t="shared" si="7"/>
        <v>1.613570349715348</v>
      </c>
      <c r="AS4" s="1">
        <f t="shared" si="7"/>
        <v>1.5415359591030557</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0.79237829673521554</v>
      </c>
      <c r="I5" s="11" cm="1">
        <f t="array" ref="I5">IFERROR(INDEX('Master Data Sheet'!$1:$1048576, MATCH(1, ('Master Data Sheet'!$H:$H=I$2) * (INDEX('Master Data Sheet'!$1:$1, , MATCH($F$1, 'Master Data Sheet'!$1:$1, 0)) = $F$1) * ('Master Data Sheet'!$G:$G=$B5) * ('Master Data Sheet'!$F:$F=$E5) * ('Master Data Sheet'!$A:$A=$F5), 0), MATCH($F$1, 'Master Data Sheet'!$1:$1, 0)), "")</f>
        <v>1.6279772278378064</v>
      </c>
      <c r="J5" s="11" cm="1">
        <f t="array" ref="J5">IFERROR(INDEX('Master Data Sheet'!$1:$1048576, MATCH(1, ('Master Data Sheet'!$H:$H=J$2) * (INDEX('Master Data Sheet'!$1:$1, , MATCH($F$1, 'Master Data Sheet'!$1:$1, 0)) = $F$1) * ('Master Data Sheet'!$G:$G=$B5) * ('Master Data Sheet'!$F:$F=$E5) * ('Master Data Sheet'!$A:$A=$F5), 0), MATCH($F$1, 'Master Data Sheet'!$1:$1, 0)), "")</f>
        <v>1.3974671778784711</v>
      </c>
      <c r="K5" s="11" cm="1">
        <f t="array" ref="K5">IFERROR(INDEX('Master Data Sheet'!$1:$1048576, MATCH(1, ('Master Data Sheet'!$H:$H=K$2) * (INDEX('Master Data Sheet'!$1:$1, , MATCH($F$1, 'Master Data Sheet'!$1:$1, 0)) = $F$1) * ('Master Data Sheet'!$G:$G=$B5) * ('Master Data Sheet'!$F:$F=$E5) * ('Master Data Sheet'!$A:$A=$F5), 0), MATCH($F$1, 'Master Data Sheet'!$1:$1, 0)), "")</f>
        <v>1.5271290809805973</v>
      </c>
      <c r="L5" s="11" cm="1">
        <f t="array" ref="L5">IFERROR(INDEX('Master Data Sheet'!$1:$1048576, MATCH(1, ('Master Data Sheet'!$H:$H=L$2) * (INDEX('Master Data Sheet'!$1:$1, , MATCH($F$1, 'Master Data Sheet'!$1:$1, 0)) = $F$1) * ('Master Data Sheet'!$G:$G=$B5) * ('Master Data Sheet'!$F:$F=$E5) * ('Master Data Sheet'!$A:$A=$F5), 0), MATCH($F$1, 'Master Data Sheet'!$1:$1, 0)), "")</f>
        <v>1.49831532473568</v>
      </c>
      <c r="M5" s="11" cm="1">
        <f t="array" ref="M5">IFERROR(INDEX('Master Data Sheet'!$1:$1048576, MATCH(1, ('Master Data Sheet'!$H:$H=M$2) * (INDEX('Master Data Sheet'!$1:$1, , MATCH($F$1, 'Master Data Sheet'!$1:$1, 0)) = $F$1) * ('Master Data Sheet'!$G:$G=$B5) * ('Master Data Sheet'!$F:$F=$E5) * ('Master Data Sheet'!$A:$A=$F5), 0), MATCH($F$1, 'Master Data Sheet'!$1:$1, 0)), "")</f>
        <v>1.613570349715348</v>
      </c>
      <c r="N5" s="11" cm="1">
        <f t="array" ref="N5">IFERROR(INDEX('Master Data Sheet'!$1:$1048576, MATCH(1, ('Master Data Sheet'!$H:$H=N$2) * (INDEX('Master Data Sheet'!$1:$1, , MATCH($F$1, 'Master Data Sheet'!$1:$1, 0)) = $F$1) * ('Master Data Sheet'!$G:$G=$B5) * ('Master Data Sheet'!$F:$F=$E5) * ('Master Data Sheet'!$A:$A=$F5), 0), MATCH($F$1, 'Master Data Sheet'!$1:$1, 0)), "")</f>
        <v>1.5415359591030557</v>
      </c>
      <c r="O5" s="11">
        <f>AVERAGE(H5:N5)</f>
        <v>1.4283390595694534</v>
      </c>
      <c r="P5" s="11">
        <f t="shared" si="4"/>
        <v>0.29069883559666748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0.60508888114325554</v>
      </c>
      <c r="I6" s="11" cm="1">
        <f t="array" ref="I6">IFERROR(INDEX('Master Data Sheet'!$1:$1048576, MATCH(1, ('Master Data Sheet'!$H:$H=I$2) * (INDEX('Master Data Sheet'!$1:$1, , MATCH($F$1, 'Master Data Sheet'!$1:$1, 0)) = $F$1) * ('Master Data Sheet'!$G:$G=$B6) * ('Master Data Sheet'!$F:$F=$E6) * ('Master Data Sheet'!$A:$A=$F6), 0), MATCH($F$1, 'Master Data Sheet'!$1:$1, 0)), "")</f>
        <v>0.80678517485767398</v>
      </c>
      <c r="J6" s="11" cm="1">
        <f t="array" ref="J6">IFERROR(INDEX('Master Data Sheet'!$1:$1048576, MATCH(1, ('Master Data Sheet'!$H:$H=J$2) * (INDEX('Master Data Sheet'!$1:$1, , MATCH($F$1, 'Master Data Sheet'!$1:$1, 0)) = $F$1) * ('Master Data Sheet'!$G:$G=$B6) * ('Master Data Sheet'!$F:$F=$E6) * ('Master Data Sheet'!$A:$A=$F6), 0), MATCH($F$1, 'Master Data Sheet'!$1:$1, 0)), "")</f>
        <v>1.5271290809805973</v>
      </c>
      <c r="K6" s="11" cm="1">
        <f t="array" ref="K6">IFERROR(INDEX('Master Data Sheet'!$1:$1048576, MATCH(1, ('Master Data Sheet'!$H:$H=K$2) * (INDEX('Master Data Sheet'!$1:$1, , MATCH($F$1, 'Master Data Sheet'!$1:$1, 0)) = $F$1) * ('Master Data Sheet'!$G:$G=$B6) * ('Master Data Sheet'!$F:$F=$E6) * ('Master Data Sheet'!$A:$A=$F6), 0), MATCH($F$1, 'Master Data Sheet'!$1:$1, 0)), "")</f>
        <v>3.817822702451493</v>
      </c>
      <c r="L6" s="11" cm="1">
        <f t="array" ref="L6">IFERROR(INDEX('Master Data Sheet'!$1:$1048576, MATCH(1, ('Master Data Sheet'!$H:$H=L$2) * (INDEX('Master Data Sheet'!$1:$1, , MATCH($F$1, 'Master Data Sheet'!$1:$1, 0)) = $F$1) * ('Master Data Sheet'!$G:$G=$B6) * ('Master Data Sheet'!$F:$F=$E6) * ('Master Data Sheet'!$A:$A=$F6), 0), MATCH($F$1, 'Master Data Sheet'!$1:$1, 0)), "")</f>
        <v>0.69153014987800632</v>
      </c>
      <c r="M6" s="11" cm="1">
        <f t="array" ref="M6">IFERROR(INDEX('Master Data Sheet'!$1:$1048576, MATCH(1, ('Master Data Sheet'!$H:$H=M$2) * (INDEX('Master Data Sheet'!$1:$1, , MATCH($F$1, 'Master Data Sheet'!$1:$1, 0)) = $F$1) * ('Master Data Sheet'!$G:$G=$B6) * ('Master Data Sheet'!$F:$F=$E6) * ('Master Data Sheet'!$A:$A=$F6), 0), MATCH($F$1, 'Master Data Sheet'!$1:$1, 0)), "")</f>
        <v>4.1924015336354126</v>
      </c>
      <c r="N6" s="11" cm="1">
        <f t="array" ref="N6">IFERROR(INDEX('Master Data Sheet'!$1:$1048576, MATCH(1, ('Master Data Sheet'!$H:$H=N$2) * (INDEX('Master Data Sheet'!$1:$1, , MATCH($F$1, 'Master Data Sheet'!$1:$1, 0)) = $F$1) * ('Master Data Sheet'!$G:$G=$B6) * ('Master Data Sheet'!$F:$F=$E6) * ('Master Data Sheet'!$A:$A=$F6), 0), MATCH($F$1, 'Master Data Sheet'!$1:$1, 0)), "")</f>
        <v>2.1754385964912282</v>
      </c>
      <c r="O6" s="11">
        <f>AVERAGE(H6:N6)</f>
        <v>1.9737423027768095</v>
      </c>
      <c r="P6" s="11">
        <f t="shared" si="4"/>
        <v>1.4967907446662705</v>
      </c>
      <c r="Q6" s="11">
        <f>AVERAGE(O6,O8)</f>
        <v>1.4540656276452721</v>
      </c>
      <c r="R6" s="46">
        <f>(1-(O6/O3))*100</f>
        <v>36.949375410913866</v>
      </c>
      <c r="S6" s="46">
        <f>AVERAGE(R6:R8)</f>
        <v>39.6978422650864</v>
      </c>
      <c r="T6" s="46">
        <f>STDEV(R6:R8)</f>
        <v>6.9126633313330794</v>
      </c>
      <c r="U6" s="47">
        <f>(1-(AVERAGE(H6:N6,H8:N8)/AVERAGE(H3:N3,H5:N5)))*100</f>
        <v>36.207674943566595</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1.1957708841640526</v>
      </c>
      <c r="I7" s="11" cm="1">
        <f t="array" ref="I7">IFERROR(INDEX('Master Data Sheet'!$1:$1048576, MATCH(1, ('Master Data Sheet'!$H:$H=I$2) * (INDEX('Master Data Sheet'!$1:$1, , MATCH($F$1, 'Master Data Sheet'!$1:$1, 0)) = $F$1) * ('Master Data Sheet'!$G:$G=$B7) * ('Master Data Sheet'!$F:$F=$E7) * ('Master Data Sheet'!$A:$A=$F7), 0), MATCH($F$1, 'Master Data Sheet'!$1:$1, 0)), "")</f>
        <v>1.181364006041594</v>
      </c>
      <c r="J7" s="11" cm="1">
        <f t="array" ref="J7">IFERROR(INDEX('Master Data Sheet'!$1:$1048576, MATCH(1, ('Master Data Sheet'!$H:$H=J$2) * (INDEX('Master Data Sheet'!$1:$1, , MATCH($F$1, 'Master Data Sheet'!$1:$1, 0)) = $F$1) * ('Master Data Sheet'!$G:$G=$B7) * ('Master Data Sheet'!$F:$F=$E7) * ('Master Data Sheet'!$A:$A=$F7), 0), MATCH($F$1, 'Master Data Sheet'!$1:$1, 0)), "")</f>
        <v>1.0372952248170093</v>
      </c>
      <c r="K7" s="11" cm="1">
        <f t="array" ref="K7">IFERROR(INDEX('Master Data Sheet'!$1:$1048576, MATCH(1, ('Master Data Sheet'!$H:$H=K$2) * (INDEX('Master Data Sheet'!$1:$1, , MATCH($F$1, 'Master Data Sheet'!$1:$1, 0)) = $F$1) * ('Master Data Sheet'!$G:$G=$B7) * ('Master Data Sheet'!$F:$F=$E7) * ('Master Data Sheet'!$A:$A=$F7), 0), MATCH($F$1, 'Master Data Sheet'!$1:$1, 0)), "")</f>
        <v>1.1237364935517602</v>
      </c>
      <c r="L7" s="11" cm="1">
        <f t="array" ref="L7">IFERROR(INDEX('Master Data Sheet'!$1:$1048576, MATCH(1, ('Master Data Sheet'!$H:$H=L$2) * (INDEX('Master Data Sheet'!$1:$1, , MATCH($F$1, 'Master Data Sheet'!$1:$1, 0)) = $F$1) * ('Master Data Sheet'!$G:$G=$B7) * ('Master Data Sheet'!$F:$F=$E7) * ('Master Data Sheet'!$A:$A=$F7), 0), MATCH($F$1, 'Master Data Sheet'!$1:$1, 0)), "")</f>
        <v>1.7864528871848495</v>
      </c>
      <c r="M7" s="11" cm="1">
        <f t="array" ref="M7">IFERROR(INDEX('Master Data Sheet'!$1:$1048576, MATCH(1, ('Master Data Sheet'!$H:$H=M$2) * (INDEX('Master Data Sheet'!$1:$1, , MATCH($F$1, 'Master Data Sheet'!$1:$1, 0)) = $F$1) * ('Master Data Sheet'!$G:$G=$B7) * ('Master Data Sheet'!$F:$F=$E7) * ('Master Data Sheet'!$A:$A=$F7), 0), MATCH($F$1, 'Master Data Sheet'!$1:$1, 0)), "")</f>
        <v>1.1381433716742186</v>
      </c>
      <c r="N7" s="11" cm="1">
        <f t="array" ref="N7">IFERROR(INDEX('Master Data Sheet'!$1:$1048576, MATCH(1, ('Master Data Sheet'!$H:$H=N$2) * (INDEX('Master Data Sheet'!$1:$1, , MATCH($F$1, 'Master Data Sheet'!$1:$1, 0)) = $F$1) * ('Master Data Sheet'!$G:$G=$B7) * ('Master Data Sheet'!$F:$F=$E7) * ('Master Data Sheet'!$A:$A=$F7), 0), MATCH($F$1, 'Master Data Sheet'!$1:$1, 0)), "")</f>
        <v>1.368653421633554</v>
      </c>
      <c r="O7" s="11">
        <f t="shared" ref="O7:O56" si="8">AVERAGE(H7:N7)</f>
        <v>1.2616308984381486</v>
      </c>
      <c r="P7" s="11">
        <f t="shared" si="4"/>
        <v>0.25240931918302556</v>
      </c>
      <c r="Q7" s="11"/>
      <c r="R7" s="46">
        <f>(1-(O7/O4))*100</f>
        <v>47.562018819503848</v>
      </c>
      <c r="X7" t="str">
        <f>IFERROR(INDEX('Date Key'!$G$57:$G$62, MATCH(B6,'Date Key'!$A$57:$A$62, 0)), "")</f>
        <v>Low HLR, Lower Outlet Height, No Plants</v>
      </c>
      <c r="Y7" s="1">
        <f t="shared" ref="Y7:AE7" si="9">H6</f>
        <v>0.60508888114325554</v>
      </c>
      <c r="Z7" s="1">
        <f t="shared" si="9"/>
        <v>0.80678517485767398</v>
      </c>
      <c r="AA7" s="1">
        <f t="shared" si="9"/>
        <v>1.5271290809805973</v>
      </c>
      <c r="AB7" s="1">
        <f t="shared" si="9"/>
        <v>3.817822702451493</v>
      </c>
      <c r="AC7" s="1">
        <f t="shared" si="9"/>
        <v>0.69153014987800632</v>
      </c>
      <c r="AD7" s="1">
        <f t="shared" si="9"/>
        <v>4.1924015336354126</v>
      </c>
      <c r="AE7" s="1">
        <f t="shared" si="9"/>
        <v>2.1754385964912282</v>
      </c>
      <c r="AF7" s="1">
        <f t="shared" ref="AF7:AL7" si="10">H7</f>
        <v>1.1957708841640526</v>
      </c>
      <c r="AG7" s="1">
        <f t="shared" si="10"/>
        <v>1.181364006041594</v>
      </c>
      <c r="AH7" s="1">
        <f t="shared" si="10"/>
        <v>1.0372952248170093</v>
      </c>
      <c r="AI7" s="1">
        <f t="shared" si="10"/>
        <v>1.1237364935517602</v>
      </c>
      <c r="AJ7" s="1">
        <f t="shared" si="10"/>
        <v>1.7864528871848495</v>
      </c>
      <c r="AK7" s="1">
        <f t="shared" si="10"/>
        <v>1.1381433716742186</v>
      </c>
      <c r="AL7" s="1">
        <f t="shared" si="10"/>
        <v>1.368653421633554</v>
      </c>
      <c r="AM7" s="1">
        <f t="shared" ref="AM7:AS7" si="11">H8</f>
        <v>0.9364470779598002</v>
      </c>
      <c r="AN7" s="1">
        <f t="shared" si="11"/>
        <v>0.86441268734750776</v>
      </c>
      <c r="AO7" s="1">
        <f t="shared" si="11"/>
        <v>0.9364470779598002</v>
      </c>
      <c r="AP7" s="1">
        <f t="shared" si="11"/>
        <v>0.97966771232717553</v>
      </c>
      <c r="AQ7" s="1">
        <f t="shared" si="11"/>
        <v>0.86441268734750776</v>
      </c>
      <c r="AR7" s="1">
        <f t="shared" si="11"/>
        <v>0.9076333217148832</v>
      </c>
      <c r="AS7" s="1">
        <f t="shared" si="11"/>
        <v>1.0517021029394678</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0.9364470779598002</v>
      </c>
      <c r="I8" s="11" cm="1">
        <f t="array" ref="I8">IFERROR(INDEX('Master Data Sheet'!$1:$1048576, MATCH(1, ('Master Data Sheet'!$H:$H=I$2) * (INDEX('Master Data Sheet'!$1:$1, , MATCH($F$1, 'Master Data Sheet'!$1:$1, 0)) = $F$1) * ('Master Data Sheet'!$G:$G=$B8) * ('Master Data Sheet'!$F:$F=$E8) * ('Master Data Sheet'!$A:$A=$F8), 0), MATCH($F$1, 'Master Data Sheet'!$1:$1, 0)), "")</f>
        <v>0.86441268734750776</v>
      </c>
      <c r="J8" s="11" cm="1">
        <f t="array" ref="J8">IFERROR(INDEX('Master Data Sheet'!$1:$1048576, MATCH(1, ('Master Data Sheet'!$H:$H=J$2) * (INDEX('Master Data Sheet'!$1:$1, , MATCH($F$1, 'Master Data Sheet'!$1:$1, 0)) = $F$1) * ('Master Data Sheet'!$G:$G=$B8) * ('Master Data Sheet'!$F:$F=$E8) * ('Master Data Sheet'!$A:$A=$F8), 0), MATCH($F$1, 'Master Data Sheet'!$1:$1, 0)), "")</f>
        <v>0.9364470779598002</v>
      </c>
      <c r="K8" s="11" cm="1">
        <f t="array" ref="K8">IFERROR(INDEX('Master Data Sheet'!$1:$1048576, MATCH(1, ('Master Data Sheet'!$H:$H=K$2) * (INDEX('Master Data Sheet'!$1:$1, , MATCH($F$1, 'Master Data Sheet'!$1:$1, 0)) = $F$1) * ('Master Data Sheet'!$G:$G=$B8) * ('Master Data Sheet'!$F:$F=$E8) * ('Master Data Sheet'!$A:$A=$F8), 0), MATCH($F$1, 'Master Data Sheet'!$1:$1, 0)), "")</f>
        <v>0.97966771232717553</v>
      </c>
      <c r="L8" s="11" cm="1">
        <f t="array" ref="L8">IFERROR(INDEX('Master Data Sheet'!$1:$1048576, MATCH(1, ('Master Data Sheet'!$H:$H=L$2) * (INDEX('Master Data Sheet'!$1:$1, , MATCH($F$1, 'Master Data Sheet'!$1:$1, 0)) = $F$1) * ('Master Data Sheet'!$G:$G=$B8) * ('Master Data Sheet'!$F:$F=$E8) * ('Master Data Sheet'!$A:$A=$F8), 0), MATCH($F$1, 'Master Data Sheet'!$1:$1, 0)), "")</f>
        <v>0.86441268734750776</v>
      </c>
      <c r="M8" s="11" cm="1">
        <f t="array" ref="M8">IFERROR(INDEX('Master Data Sheet'!$1:$1048576, MATCH(1, ('Master Data Sheet'!$H:$H=M$2) * (INDEX('Master Data Sheet'!$1:$1, , MATCH($F$1, 'Master Data Sheet'!$1:$1, 0)) = $F$1) * ('Master Data Sheet'!$G:$G=$B8) * ('Master Data Sheet'!$F:$F=$E8) * ('Master Data Sheet'!$A:$A=$F8), 0), MATCH($F$1, 'Master Data Sheet'!$1:$1, 0)), "")</f>
        <v>0.9076333217148832</v>
      </c>
      <c r="N8" s="11" cm="1">
        <f t="array" ref="N8">IFERROR(INDEX('Master Data Sheet'!$1:$1048576, MATCH(1, ('Master Data Sheet'!$H:$H=N$2) * (INDEX('Master Data Sheet'!$1:$1, , MATCH($F$1, 'Master Data Sheet'!$1:$1, 0)) = $F$1) * ('Master Data Sheet'!$G:$G=$B8) * ('Master Data Sheet'!$F:$F=$E8) * ('Master Data Sheet'!$A:$A=$F8), 0), MATCH($F$1, 'Master Data Sheet'!$1:$1, 0)), "")</f>
        <v>1.0517021029394678</v>
      </c>
      <c r="O8" s="11">
        <f t="shared" si="8"/>
        <v>0.93438895251373466</v>
      </c>
      <c r="P8" s="11">
        <f t="shared" si="4"/>
        <v>6.6244788809422694E-2</v>
      </c>
      <c r="Q8" s="11"/>
      <c r="R8" s="46">
        <f>(1-(O8/O5))*100</f>
        <v>34.582132564841494</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1.5991634715928895</v>
      </c>
      <c r="I9" s="11" cm="1">
        <f t="array" ref="I9">IFERROR(INDEX('Master Data Sheet'!$1:$1048576, MATCH(1, ('Master Data Sheet'!$H:$H=I$2) * (INDEX('Master Data Sheet'!$1:$1, , MATCH($F$1, 'Master Data Sheet'!$1:$1, 0)) = $F$1) * ('Master Data Sheet'!$G:$G=$B9) * ('Master Data Sheet'!$F:$F=$E9) * ('Master Data Sheet'!$A:$A=$F9), 0), MATCH($F$1, 'Master Data Sheet'!$1:$1, 0)), "")</f>
        <v>1.97374230277681</v>
      </c>
      <c r="J9" s="11" cm="1">
        <f t="array" ref="J9">IFERROR(INDEX('Master Data Sheet'!$1:$1048576, MATCH(1, ('Master Data Sheet'!$H:$H=J$2) * (INDEX('Master Data Sheet'!$1:$1, , MATCH($F$1, 'Master Data Sheet'!$1:$1, 0)) = $F$1) * ('Master Data Sheet'!$G:$G=$B9) * ('Master Data Sheet'!$F:$F=$E9) * ('Master Data Sheet'!$A:$A=$F9), 0), MATCH($F$1, 'Master Data Sheet'!$1:$1, 0)), "")</f>
        <v>3.8034158243290346</v>
      </c>
      <c r="K9" s="11" cm="1">
        <f t="array" ref="K9">IFERROR(INDEX('Master Data Sheet'!$1:$1048576, MATCH(1, ('Master Data Sheet'!$H:$H=K$2) * (INDEX('Master Data Sheet'!$1:$1, , MATCH($F$1, 'Master Data Sheet'!$1:$1, 0)) = $F$1) * ('Master Data Sheet'!$G:$G=$B9) * ('Master Data Sheet'!$F:$F=$E9) * ('Master Data Sheet'!$A:$A=$F9), 0), MATCH($F$1, 'Master Data Sheet'!$1:$1, 0)), "")</f>
        <v>1.181364006041594</v>
      </c>
      <c r="L9" s="11" cm="1">
        <f t="array" ref="L9">IFERROR(INDEX('Master Data Sheet'!$1:$1048576, MATCH(1, ('Master Data Sheet'!$H:$H=L$2) * (INDEX('Master Data Sheet'!$1:$1, , MATCH($F$1, 'Master Data Sheet'!$1:$1, 0)) = $F$1) * ('Master Data Sheet'!$G:$G=$B9) * ('Master Data Sheet'!$F:$F=$E9) * ('Master Data Sheet'!$A:$A=$F9), 0), MATCH($F$1, 'Master Data Sheet'!$1:$1, 0)), "")</f>
        <v>1.0805158591843849</v>
      </c>
      <c r="M9" s="11" cm="1">
        <f t="array" ref="M9">IFERROR(INDEX('Master Data Sheet'!$1:$1048576, MATCH(1, ('Master Data Sheet'!$H:$H=M$2) * (INDEX('Master Data Sheet'!$1:$1, , MATCH($F$1, 'Master Data Sheet'!$1:$1, 0)) = $F$1) * ('Master Data Sheet'!$G:$G=$B9) * ('Master Data Sheet'!$F:$F=$E9) * ('Master Data Sheet'!$A:$A=$F9), 0), MATCH($F$1, 'Master Data Sheet'!$1:$1, 0)), "")</f>
        <v>1.6423841059602649</v>
      </c>
      <c r="N9" s="11" cm="1">
        <f t="array" ref="N9">IFERROR(INDEX('Master Data Sheet'!$1:$1048576, MATCH(1, ('Master Data Sheet'!$H:$H=N$2) * (INDEX('Master Data Sheet'!$1:$1, , MATCH($F$1, 'Master Data Sheet'!$1:$1, 0)) = $F$1) * ('Master Data Sheet'!$G:$G=$B9) * ('Master Data Sheet'!$F:$F=$E9) * ('Master Data Sheet'!$A:$A=$F9), 0), MATCH($F$1, 'Master Data Sheet'!$1:$1, 0)), "")</f>
        <v>1.483908446613222</v>
      </c>
      <c r="O9" s="11">
        <f t="shared" si="8"/>
        <v>1.8234991452140286</v>
      </c>
      <c r="P9" s="11">
        <f t="shared" si="4"/>
        <v>0.92244744722854644</v>
      </c>
      <c r="Q9" s="11">
        <f>AVERAGE(N9,N11)</f>
        <v>1.3470431044498665</v>
      </c>
      <c r="R9" s="46">
        <f>(1-(O9/O3))*100</f>
        <v>41.74884944115712</v>
      </c>
      <c r="S9" s="46">
        <f>AVERAGE(R9:R11)</f>
        <v>15.531085654018691</v>
      </c>
      <c r="T9" s="46">
        <f>STDEV(R9:R11)</f>
        <v>22.866450482861417</v>
      </c>
      <c r="U9" s="47">
        <f>(1-(AVERAGE(H9:N9,H11:N11)/AVERAGE(H3:N3,H5:N5)))*100</f>
        <v>28.577878103837474</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2.9822237713489015</v>
      </c>
      <c r="I10" s="11" cm="1">
        <f t="array" ref="I10">IFERROR(INDEX('Master Data Sheet'!$1:$1048576, MATCH(1, ('Master Data Sheet'!$H:$H=I$2) * (INDEX('Master Data Sheet'!$1:$1, , MATCH($F$1, 'Master Data Sheet'!$1:$1, 0)) = $F$1) * ('Master Data Sheet'!$G:$G=$B10) * ('Master Data Sheet'!$F:$F=$E10) * ('Master Data Sheet'!$A:$A=$F10), 0), MATCH($F$1, 'Master Data Sheet'!$1:$1, 0)), "")</f>
        <v>2.0889973277564771</v>
      </c>
      <c r="J10" s="11" cm="1">
        <f t="array" ref="J10">IFERROR(INDEX('Master Data Sheet'!$1:$1048576, MATCH(1, ('Master Data Sheet'!$H:$H=J$2) * (INDEX('Master Data Sheet'!$1:$1, , MATCH($F$1, 'Master Data Sheet'!$1:$1, 0)) = $F$1) * ('Master Data Sheet'!$G:$G=$B10) * ('Master Data Sheet'!$F:$F=$E10) * ('Master Data Sheet'!$A:$A=$F10), 0), MATCH($F$1, 'Master Data Sheet'!$1:$1, 0)), "")</f>
        <v>2.0025560590217264</v>
      </c>
      <c r="K10" s="11" cm="1">
        <f t="array" ref="K10">IFERROR(INDEX('Master Data Sheet'!$1:$1048576, MATCH(1, ('Master Data Sheet'!$H:$H=K$2) * (INDEX('Master Data Sheet'!$1:$1, , MATCH($F$1, 'Master Data Sheet'!$1:$1, 0)) = $F$1) * ('Master Data Sheet'!$G:$G=$B10) * ('Master Data Sheet'!$F:$F=$E10) * ('Master Data Sheet'!$A:$A=$F10), 0), MATCH($F$1, 'Master Data Sheet'!$1:$1, 0)), "")</f>
        <v>2.1322179621238524</v>
      </c>
      <c r="L10" s="11" cm="1">
        <f t="array" ref="L10">IFERROR(INDEX('Master Data Sheet'!$1:$1048576, MATCH(1, ('Master Data Sheet'!$H:$H=L$2) * (INDEX('Master Data Sheet'!$1:$1, , MATCH($F$1, 'Master Data Sheet'!$1:$1, 0)) = $F$1) * ('Master Data Sheet'!$G:$G=$B10) * ('Master Data Sheet'!$F:$F=$E10) * ('Master Data Sheet'!$A:$A=$F10), 0), MATCH($F$1, 'Master Data Sheet'!$1:$1, 0)), "")</f>
        <v>2.1466248402463113</v>
      </c>
      <c r="M10" s="11" cm="1">
        <f t="array" ref="M10">IFERROR(INDEX('Master Data Sheet'!$1:$1048576, MATCH(1, ('Master Data Sheet'!$H:$H=M$2) * (INDEX('Master Data Sheet'!$1:$1, , MATCH($F$1, 'Master Data Sheet'!$1:$1, 0)) = $F$1) * ('Master Data Sheet'!$G:$G=$B10) * ('Master Data Sheet'!$F:$F=$E10) * ('Master Data Sheet'!$A:$A=$F10), 0), MATCH($F$1, 'Master Data Sheet'!$1:$1, 0)), "")</f>
        <v>2.4347624026954806</v>
      </c>
      <c r="N10" s="11" cm="1">
        <f t="array" ref="N10">IFERROR(INDEX('Master Data Sheet'!$1:$1048576, MATCH(1, ('Master Data Sheet'!$H:$H=N$2) * (INDEX('Master Data Sheet'!$1:$1, , MATCH($F$1, 'Master Data Sheet'!$1:$1, 0)) = $F$1) * ('Master Data Sheet'!$G:$G=$B10) * ('Master Data Sheet'!$F:$F=$E10) * ('Master Data Sheet'!$A:$A=$F10), 0), MATCH($F$1, 'Master Data Sheet'!$1:$1, 0)), "")</f>
        <v>2.1898454746136866</v>
      </c>
      <c r="O10" s="11">
        <f t="shared" si="8"/>
        <v>2.2824611196866336</v>
      </c>
      <c r="P10" s="11">
        <f t="shared" si="4"/>
        <v>0.3362143884885257</v>
      </c>
      <c r="Q10" s="11"/>
      <c r="R10" s="46">
        <f>(1-(O10/O4))*100</f>
        <v>5.1325919589392814</v>
      </c>
      <c r="X10" t="str">
        <f>IFERROR(INDEX('Date Key'!$G$57:$G$62, MATCH(B9,'Date Key'!$A$57:$A$62, 0)), "")</f>
        <v>Low HLR, Lower Outlet Height, No Plants</v>
      </c>
      <c r="Y10" s="1">
        <f t="shared" ref="Y10:AE10" si="12">H9</f>
        <v>1.5991634715928895</v>
      </c>
      <c r="Z10" s="1">
        <f t="shared" si="12"/>
        <v>1.97374230277681</v>
      </c>
      <c r="AA10" s="1">
        <f t="shared" si="12"/>
        <v>3.8034158243290346</v>
      </c>
      <c r="AB10" s="1">
        <f t="shared" si="12"/>
        <v>1.181364006041594</v>
      </c>
      <c r="AC10" s="1">
        <f t="shared" si="12"/>
        <v>1.0805158591843849</v>
      </c>
      <c r="AD10" s="1">
        <f t="shared" si="12"/>
        <v>1.6423841059602649</v>
      </c>
      <c r="AE10" s="1">
        <f t="shared" si="12"/>
        <v>1.483908446613222</v>
      </c>
      <c r="AF10" s="1">
        <f t="shared" ref="AF10:AL10" si="13">H10</f>
        <v>2.9822237713489015</v>
      </c>
      <c r="AG10" s="1">
        <f t="shared" si="13"/>
        <v>2.0889973277564771</v>
      </c>
      <c r="AH10" s="1">
        <f t="shared" si="13"/>
        <v>2.0025560590217264</v>
      </c>
      <c r="AI10" s="1">
        <f t="shared" si="13"/>
        <v>2.1322179621238524</v>
      </c>
      <c r="AJ10" s="1">
        <f t="shared" si="13"/>
        <v>2.1466248402463113</v>
      </c>
      <c r="AK10" s="1">
        <f t="shared" si="13"/>
        <v>2.4347624026954806</v>
      </c>
      <c r="AL10" s="1">
        <f t="shared" si="13"/>
        <v>2.1898454746136866</v>
      </c>
      <c r="AM10" s="1">
        <f t="shared" ref="AM10:AS10" si="14">H11</f>
        <v>1.4695015684907635</v>
      </c>
      <c r="AN10" s="1">
        <f t="shared" si="14"/>
        <v>1.6856047403276406</v>
      </c>
      <c r="AO10" s="1">
        <f t="shared" si="14"/>
        <v>1.4118740560009293</v>
      </c>
      <c r="AP10" s="1">
        <f t="shared" si="14"/>
        <v>1.4695015684907635</v>
      </c>
      <c r="AQ10" s="1">
        <f t="shared" si="14"/>
        <v>1.4118740560009293</v>
      </c>
      <c r="AR10" s="1">
        <f t="shared" si="14"/>
        <v>1.368653421633554</v>
      </c>
      <c r="AS10" s="1">
        <f t="shared" si="14"/>
        <v>1.2101777622865111</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1.4695015684907635</v>
      </c>
      <c r="I11" s="28" cm="1">
        <f t="array" ref="I11">IFERROR(INDEX('Master Data Sheet'!$1:$1048576, MATCH(1, ('Master Data Sheet'!$H:$H=I$2) * (INDEX('Master Data Sheet'!$1:$1, , MATCH($F$1, 'Master Data Sheet'!$1:$1, 0)) = $F$1) * ('Master Data Sheet'!$G:$G=$B11) * ('Master Data Sheet'!$F:$F=$E11) * ('Master Data Sheet'!$A:$A=$F11), 0), MATCH($F$1, 'Master Data Sheet'!$1:$1, 0)), "")</f>
        <v>1.6856047403276406</v>
      </c>
      <c r="J11" s="28" cm="1">
        <f t="array" ref="J11">IFERROR(INDEX('Master Data Sheet'!$1:$1048576, MATCH(1, ('Master Data Sheet'!$H:$H=J$2) * (INDEX('Master Data Sheet'!$1:$1, , MATCH($F$1, 'Master Data Sheet'!$1:$1, 0)) = $F$1) * ('Master Data Sheet'!$G:$G=$B11) * ('Master Data Sheet'!$F:$F=$E11) * ('Master Data Sheet'!$A:$A=$F11), 0), MATCH($F$1, 'Master Data Sheet'!$1:$1, 0)), "")</f>
        <v>1.4118740560009293</v>
      </c>
      <c r="K11" s="28" cm="1">
        <f t="array" ref="K11">IFERROR(INDEX('Master Data Sheet'!$1:$1048576, MATCH(1, ('Master Data Sheet'!$H:$H=K$2) * (INDEX('Master Data Sheet'!$1:$1, , MATCH($F$1, 'Master Data Sheet'!$1:$1, 0)) = $F$1) * ('Master Data Sheet'!$G:$G=$B11) * ('Master Data Sheet'!$F:$F=$E11) * ('Master Data Sheet'!$A:$A=$F11), 0), MATCH($F$1, 'Master Data Sheet'!$1:$1, 0)), "")</f>
        <v>1.4695015684907635</v>
      </c>
      <c r="L11" s="28" cm="1">
        <f t="array" ref="L11">IFERROR(INDEX('Master Data Sheet'!$1:$1048576, MATCH(1, ('Master Data Sheet'!$H:$H=L$2) * (INDEX('Master Data Sheet'!$1:$1, , MATCH($F$1, 'Master Data Sheet'!$1:$1, 0)) = $F$1) * ('Master Data Sheet'!$G:$G=$B11) * ('Master Data Sheet'!$F:$F=$E11) * ('Master Data Sheet'!$A:$A=$F11), 0), MATCH($F$1, 'Master Data Sheet'!$1:$1, 0)), "")</f>
        <v>1.4118740560009293</v>
      </c>
      <c r="M11" s="28" cm="1">
        <f t="array" ref="M11">IFERROR(INDEX('Master Data Sheet'!$1:$1048576, MATCH(1, ('Master Data Sheet'!$H:$H=M$2) * (INDEX('Master Data Sheet'!$1:$1, , MATCH($F$1, 'Master Data Sheet'!$1:$1, 0)) = $F$1) * ('Master Data Sheet'!$G:$G=$B11) * ('Master Data Sheet'!$F:$F=$E11) * ('Master Data Sheet'!$A:$A=$F11), 0), MATCH($F$1, 'Master Data Sheet'!$1:$1, 0)), "")</f>
        <v>1.368653421633554</v>
      </c>
      <c r="N11" s="28" cm="1">
        <f t="array" ref="N11">IFERROR(INDEX('Master Data Sheet'!$1:$1048576, MATCH(1, ('Master Data Sheet'!$H:$H=N$2) * (INDEX('Master Data Sheet'!$1:$1, , MATCH($F$1, 'Master Data Sheet'!$1:$1, 0)) = $F$1) * ('Master Data Sheet'!$G:$G=$B11) * ('Master Data Sheet'!$F:$F=$E11) * ('Master Data Sheet'!$A:$A=$F11), 0), MATCH($F$1, 'Master Data Sheet'!$1:$1, 0)), "")</f>
        <v>1.2101777622865111</v>
      </c>
      <c r="O11" s="28">
        <f t="shared" si="8"/>
        <v>1.4324553104615843</v>
      </c>
      <c r="P11" s="28">
        <f t="shared" si="4"/>
        <v>0.14210011131858952</v>
      </c>
      <c r="Q11" s="28"/>
      <c r="R11" s="48">
        <f>(1-(O11/O5))*100</f>
        <v>-0.28818443804032867</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0.66595059076262086</v>
      </c>
      <c r="I12" s="11" cm="1">
        <f t="array" ref="I12">IFERROR(INDEX('Master Data Sheet'!$1:$1048576, MATCH(1, ('Master Data Sheet'!$H:$H=I$2) * (INDEX('Master Data Sheet'!$1:$1, , MATCH($F$1, 'Master Data Sheet'!$1:$1, 0)) = $F$1) * ('Master Data Sheet'!$G:$G=$B12) * ('Master Data Sheet'!$F:$F=$E12) * ('Master Data Sheet'!$A:$A=$F12), 0), MATCH($F$1, 'Master Data Sheet'!$1:$1, 0)), "")</f>
        <v>0.76584317937701396</v>
      </c>
      <c r="J12" s="11" cm="1">
        <f t="array" ref="J12">IFERROR(INDEX('Master Data Sheet'!$1:$1048576, MATCH(1, ('Master Data Sheet'!$H:$H=J$2) * (INDEX('Master Data Sheet'!$1:$1, , MATCH($F$1, 'Master Data Sheet'!$1:$1, 0)) = $F$1) * ('Master Data Sheet'!$G:$G=$B12) * ('Master Data Sheet'!$F:$F=$E12) * ('Master Data Sheet'!$A:$A=$F12), 0), MATCH($F$1, 'Master Data Sheet'!$1:$1, 0)), "")</f>
        <v>1.7203723594701037</v>
      </c>
      <c r="K12" s="11" cm="1">
        <f t="array" ref="K12">IFERROR(INDEX('Master Data Sheet'!$1:$1048576, MATCH(1, ('Master Data Sheet'!$H:$H=K$2) * (INDEX('Master Data Sheet'!$1:$1, , MATCH($F$1, 'Master Data Sheet'!$1:$1, 0)) = $F$1) * ('Master Data Sheet'!$G:$G=$B12) * ('Master Data Sheet'!$F:$F=$E12) * ('Master Data Sheet'!$A:$A=$F12), 0), MATCH($F$1, 'Master Data Sheet'!$1:$1, 0)), "")</f>
        <v>2.1643394199785173</v>
      </c>
      <c r="L12" s="11" cm="1">
        <f t="array" ref="L12">IFERROR(INDEX('Master Data Sheet'!$1:$1048576, MATCH(1, ('Master Data Sheet'!$H:$H=L$2) * (INDEX('Master Data Sheet'!$1:$1, , MATCH($F$1, 'Master Data Sheet'!$1:$1, 0)) = $F$1) * ('Master Data Sheet'!$G:$G=$B12) * ('Master Data Sheet'!$F:$F=$E12) * ('Master Data Sheet'!$A:$A=$F12), 0), MATCH($F$1, 'Master Data Sheet'!$1:$1, 0)), "")</f>
        <v>2.0866451843895457</v>
      </c>
      <c r="M12" s="11" cm="1">
        <f t="array" ref="M12">IFERROR(INDEX('Master Data Sheet'!$1:$1048576, MATCH(1, ('Master Data Sheet'!$H:$H=M$2) * (INDEX('Master Data Sheet'!$1:$1, , MATCH($F$1, 'Master Data Sheet'!$1:$1, 0)) = $F$1) * ('Master Data Sheet'!$G:$G=$B12) * ('Master Data Sheet'!$F:$F=$E12) * ('Master Data Sheet'!$A:$A=$F12), 0), MATCH($F$1, 'Master Data Sheet'!$1:$1, 0)), "")</f>
        <v>2.042248478338704</v>
      </c>
      <c r="N12" s="11" cm="1">
        <f t="array" ref="N12">IFERROR(INDEX('Master Data Sheet'!$1:$1048576, MATCH(1, ('Master Data Sheet'!$H:$H=N$2) * (INDEX('Master Data Sheet'!$1:$1, , MATCH($F$1, 'Master Data Sheet'!$1:$1, 0)) = $F$1) * ('Master Data Sheet'!$G:$G=$B12) * ('Master Data Sheet'!$F:$F=$E12) * ('Master Data Sheet'!$A:$A=$F12), 0), MATCH($F$1, 'Master Data Sheet'!$1:$1, 0)), "")</f>
        <v>2.1754385964912286</v>
      </c>
      <c r="O12" s="11">
        <f t="shared" si="8"/>
        <v>1.6601196869725336</v>
      </c>
      <c r="P12" s="11">
        <f t="shared" si="4"/>
        <v>0.66325844375038934</v>
      </c>
      <c r="Q12" s="11">
        <f>AVERAGE(O12:O14)</f>
        <v>1.6241794963599474</v>
      </c>
      <c r="S12" s="11">
        <f>AVERAGE(O12:O14)</f>
        <v>1.6241794963599474</v>
      </c>
      <c r="T12" s="11">
        <f>AVERAGE(P12:P14)</f>
        <v>0.82051478937130584</v>
      </c>
      <c r="V12" s="47">
        <f>AVERAGE(U15, U18)</f>
        <v>37.146111291897171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0.92123165055495881</v>
      </c>
      <c r="I13" s="11" cm="1">
        <f t="array" ref="I13">IFERROR(INDEX('Master Data Sheet'!$1:$1048576, MATCH(1, ('Master Data Sheet'!$H:$H=I$2) * (INDEX('Master Data Sheet'!$1:$1, , MATCH($F$1, 'Master Data Sheet'!$1:$1, 0)) = $F$1) * ('Master Data Sheet'!$G:$G=$B13) * ('Master Data Sheet'!$F:$F=$E13) * ('Master Data Sheet'!$A:$A=$F13), 0), MATCH($F$1, 'Master Data Sheet'!$1:$1, 0)), "")</f>
        <v>1.4428929466523452</v>
      </c>
      <c r="J13" s="11" cm="1">
        <f t="array" ref="J13">IFERROR(INDEX('Master Data Sheet'!$1:$1048576, MATCH(1, ('Master Data Sheet'!$H:$H=J$2) * (INDEX('Master Data Sheet'!$1:$1, , MATCH($F$1, 'Master Data Sheet'!$1:$1, 0)) = $F$1) * ('Master Data Sheet'!$G:$G=$B13) * ('Master Data Sheet'!$F:$F=$E13) * ('Master Data Sheet'!$A:$A=$F13), 0), MATCH($F$1, 'Master Data Sheet'!$1:$1, 0)), "")</f>
        <v>1.4983888292158969</v>
      </c>
      <c r="K13" s="11" cm="1">
        <f t="array" ref="K13">IFERROR(INDEX('Master Data Sheet'!$1:$1048576, MATCH(1, ('Master Data Sheet'!$H:$H=K$2) * (INDEX('Master Data Sheet'!$1:$1, , MATCH($F$1, 'Master Data Sheet'!$1:$1, 0)) = $F$1) * ('Master Data Sheet'!$G:$G=$B13) * ('Master Data Sheet'!$F:$F=$E13) * ('Master Data Sheet'!$A:$A=$F13), 0), MATCH($F$1, 'Master Data Sheet'!$1:$1, 0)), "")</f>
        <v>5.8492660221983526</v>
      </c>
      <c r="L13" s="11" cm="1">
        <f t="array" ref="L13">IFERROR(INDEX('Master Data Sheet'!$1:$1048576, MATCH(1, ('Master Data Sheet'!$H:$H=L$2) * (INDEX('Master Data Sheet'!$1:$1, , MATCH($F$1, 'Master Data Sheet'!$1:$1, 0)) = $F$1) * ('Master Data Sheet'!$G:$G=$B13) * ('Master Data Sheet'!$F:$F=$E13) * ('Master Data Sheet'!$A:$A=$F13), 0), MATCH($F$1, 'Master Data Sheet'!$1:$1, 0)), "")</f>
        <v>1.853562477622628</v>
      </c>
      <c r="M13" s="11" cm="1">
        <f t="array" ref="M13">IFERROR(INDEX('Master Data Sheet'!$1:$1048576, MATCH(1, ('Master Data Sheet'!$H:$H=M$2) * (INDEX('Master Data Sheet'!$1:$1, , MATCH($F$1, 'Master Data Sheet'!$1:$1, 0)) = $F$1) * ('Master Data Sheet'!$G:$G=$B13) * ('Master Data Sheet'!$F:$F=$E13) * ('Master Data Sheet'!$A:$A=$F13), 0), MATCH($F$1, 'Master Data Sheet'!$1:$1, 0)), "")</f>
        <v>1.9201575366988897</v>
      </c>
      <c r="N13" s="11" cm="1">
        <f t="array" ref="N13">IFERROR(INDEX('Master Data Sheet'!$1:$1048576, MATCH(1, ('Master Data Sheet'!$H:$H=N$2) * (INDEX('Master Data Sheet'!$1:$1, , MATCH($F$1, 'Master Data Sheet'!$1:$1, 0)) = $F$1) * ('Master Data Sheet'!$G:$G=$B13) * ('Master Data Sheet'!$F:$F=$E13) * ('Master Data Sheet'!$A:$A=$F13), 0), MATCH($F$1, 'Master Data Sheet'!$1:$1, 0)), "")</f>
        <v>2.4751163623344072</v>
      </c>
      <c r="O13" s="11">
        <f t="shared" si="8"/>
        <v>2.2800879750396397</v>
      </c>
      <c r="P13" s="11">
        <f t="shared" si="4"/>
        <v>1.6455486169912794</v>
      </c>
      <c r="Q13" s="11"/>
      <c r="X13" t="str">
        <f>IFERROR(INDEX('Date Key'!$G$57:$G$62, MATCH(B12,'Date Key'!$A$57:$A$62, 0)), "")</f>
        <v>Medium HLR, Lower Outlet Height, No Plants</v>
      </c>
      <c r="Y13" s="1">
        <f t="shared" ref="Y13:AE13" si="16">H12</f>
        <v>0.66595059076262086</v>
      </c>
      <c r="Z13" s="1">
        <f t="shared" si="16"/>
        <v>0.76584317937701396</v>
      </c>
      <c r="AA13" s="1">
        <f t="shared" si="16"/>
        <v>1.7203723594701037</v>
      </c>
      <c r="AB13" s="1">
        <f t="shared" si="16"/>
        <v>2.1643394199785173</v>
      </c>
      <c r="AC13" s="1">
        <f t="shared" si="16"/>
        <v>2.0866451843895457</v>
      </c>
      <c r="AD13" s="1">
        <f t="shared" si="16"/>
        <v>2.042248478338704</v>
      </c>
      <c r="AE13" s="1">
        <f t="shared" si="16"/>
        <v>2.1754385964912286</v>
      </c>
      <c r="AF13" s="1">
        <f t="shared" ref="AF13:AL13" si="17">H13</f>
        <v>0.92123165055495881</v>
      </c>
      <c r="AG13" s="1">
        <f t="shared" si="17"/>
        <v>1.4428929466523452</v>
      </c>
      <c r="AH13" s="1">
        <f t="shared" si="17"/>
        <v>1.4983888292158969</v>
      </c>
      <c r="AI13" s="1">
        <f t="shared" si="17"/>
        <v>5.8492660221983526</v>
      </c>
      <c r="AJ13" s="1">
        <f t="shared" si="17"/>
        <v>1.853562477622628</v>
      </c>
      <c r="AK13" s="1">
        <f t="shared" si="17"/>
        <v>1.9201575366988897</v>
      </c>
      <c r="AL13" s="1">
        <f t="shared" si="17"/>
        <v>2.4751163623344072</v>
      </c>
      <c r="AM13" s="1">
        <f t="shared" ref="AM13:AS13" si="18">H14</f>
        <v>0.84727608494921502</v>
      </c>
      <c r="AN13" s="1">
        <f t="shared" si="18"/>
        <v>0.90452446906740536</v>
      </c>
      <c r="AO13" s="1">
        <f t="shared" si="18"/>
        <v>1.2365650969529085</v>
      </c>
      <c r="AP13" s="1">
        <f t="shared" si="18"/>
        <v>1.0304709141274238</v>
      </c>
      <c r="AQ13" s="1">
        <f t="shared" si="18"/>
        <v>0.84727608494921502</v>
      </c>
      <c r="AR13" s="1">
        <f t="shared" si="18"/>
        <v>0.80147737765466298</v>
      </c>
      <c r="AS13" s="1">
        <f t="shared" si="18"/>
        <v>0.85872576177285309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0.84727608494921502</v>
      </c>
      <c r="I14" s="11" cm="1">
        <f t="array" ref="I14">IFERROR(INDEX('Master Data Sheet'!$1:$1048576, MATCH(1, ('Master Data Sheet'!$H:$H=I$2) * (INDEX('Master Data Sheet'!$1:$1, , MATCH($F$1, 'Master Data Sheet'!$1:$1, 0)) = $F$1) * ('Master Data Sheet'!$G:$G=$B14) * ('Master Data Sheet'!$F:$F=$E14) * ('Master Data Sheet'!$A:$A=$F14), 0), MATCH($F$1, 'Master Data Sheet'!$1:$1, 0)), "")</f>
        <v>0.90452446906740536</v>
      </c>
      <c r="J14" s="11" cm="1">
        <f t="array" ref="J14">IFERROR(INDEX('Master Data Sheet'!$1:$1048576, MATCH(1, ('Master Data Sheet'!$H:$H=J$2) * (INDEX('Master Data Sheet'!$1:$1, , MATCH($F$1, 'Master Data Sheet'!$1:$1, 0)) = $F$1) * ('Master Data Sheet'!$G:$G=$B14) * ('Master Data Sheet'!$F:$F=$E14) * ('Master Data Sheet'!$A:$A=$F14), 0), MATCH($F$1, 'Master Data Sheet'!$1:$1, 0)), "")</f>
        <v>1.2365650969529085</v>
      </c>
      <c r="K14" s="11" cm="1">
        <f t="array" ref="K14">IFERROR(INDEX('Master Data Sheet'!$1:$1048576, MATCH(1, ('Master Data Sheet'!$H:$H=K$2) * (INDEX('Master Data Sheet'!$1:$1, , MATCH($F$1, 'Master Data Sheet'!$1:$1, 0)) = $F$1) * ('Master Data Sheet'!$G:$G=$B14) * ('Master Data Sheet'!$F:$F=$E14) * ('Master Data Sheet'!$A:$A=$F14), 0), MATCH($F$1, 'Master Data Sheet'!$1:$1, 0)), "")</f>
        <v>1.0304709141274238</v>
      </c>
      <c r="L14" s="11" cm="1">
        <f t="array" ref="L14">IFERROR(INDEX('Master Data Sheet'!$1:$1048576, MATCH(1, ('Master Data Sheet'!$H:$H=L$2) * (INDEX('Master Data Sheet'!$1:$1, , MATCH($F$1, 'Master Data Sheet'!$1:$1, 0)) = $F$1) * ('Master Data Sheet'!$G:$G=$B14) * ('Master Data Sheet'!$F:$F=$E14) * ('Master Data Sheet'!$A:$A=$F14), 0), MATCH($F$1, 'Master Data Sheet'!$1:$1, 0)), "")</f>
        <v>0.84727608494921502</v>
      </c>
      <c r="M14" s="11" cm="1">
        <f t="array" ref="M14">IFERROR(INDEX('Master Data Sheet'!$1:$1048576, MATCH(1, ('Master Data Sheet'!$H:$H=M$2) * (INDEX('Master Data Sheet'!$1:$1, , MATCH($F$1, 'Master Data Sheet'!$1:$1, 0)) = $F$1) * ('Master Data Sheet'!$G:$G=$B14) * ('Master Data Sheet'!$F:$F=$E14) * ('Master Data Sheet'!$A:$A=$F14), 0), MATCH($F$1, 'Master Data Sheet'!$1:$1, 0)), "")</f>
        <v>0.80147737765466298</v>
      </c>
      <c r="N14" s="11" cm="1">
        <f t="array" ref="N14">IFERROR(INDEX('Master Data Sheet'!$1:$1048576, MATCH(1, ('Master Data Sheet'!$H:$H=N$2) * (INDEX('Master Data Sheet'!$1:$1, , MATCH($F$1, 'Master Data Sheet'!$1:$1, 0)) = $F$1) * ('Master Data Sheet'!$G:$G=$B14) * ('Master Data Sheet'!$F:$F=$E14) * ('Master Data Sheet'!$A:$A=$F14), 0), MATCH($F$1, 'Master Data Sheet'!$1:$1, 0)), "")</f>
        <v>0.85872576177285309</v>
      </c>
      <c r="O14" s="11">
        <f t="shared" si="8"/>
        <v>0.93233082706766912</v>
      </c>
      <c r="P14" s="11">
        <f t="shared" si="4"/>
        <v>0.15273730737224886</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0.79914070891514488</v>
      </c>
      <c r="I15" s="11" cm="1">
        <f t="array" ref="I15">IFERROR(INDEX('Master Data Sheet'!$1:$1048576, MATCH(1, ('Master Data Sheet'!$H:$H=I$2) * (INDEX('Master Data Sheet'!$1:$1, , MATCH($F$1, 'Master Data Sheet'!$1:$1, 0)) = $F$1) * ('Master Data Sheet'!$G:$G=$B15) * ('Master Data Sheet'!$F:$F=$E15) * ('Master Data Sheet'!$A:$A=$F15), 0), MATCH($F$1, 'Master Data Sheet'!$1:$1, 0)), "")</f>
        <v>0.68814894378804159</v>
      </c>
      <c r="J15" s="11" cm="1">
        <f t="array" ref="J15">IFERROR(INDEX('Master Data Sheet'!$1:$1048576, MATCH(1, ('Master Data Sheet'!$H:$H=J$2) * (INDEX('Master Data Sheet'!$1:$1, , MATCH($F$1, 'Master Data Sheet'!$1:$1, 0)) = $F$1) * ('Master Data Sheet'!$G:$G=$B15) * ('Master Data Sheet'!$F:$F=$E15) * ('Master Data Sheet'!$A:$A=$F15), 0), MATCH($F$1, 'Master Data Sheet'!$1:$1, 0)), "")</f>
        <v>0.5993555316863588</v>
      </c>
      <c r="K15" s="11" cm="1">
        <f t="array" ref="K15">IFERROR(INDEX('Master Data Sheet'!$1:$1048576, MATCH(1, ('Master Data Sheet'!$H:$H=K$2) * (INDEX('Master Data Sheet'!$1:$1, , MATCH($F$1, 'Master Data Sheet'!$1:$1, 0)) = $F$1) * ('Master Data Sheet'!$G:$G=$B15) * ('Master Data Sheet'!$F:$F=$E15) * ('Master Data Sheet'!$A:$A=$F15), 0), MATCH($F$1, 'Master Data Sheet'!$1:$1, 0)), "")</f>
        <v>0.71034729681346231</v>
      </c>
      <c r="L15" s="11" cm="1">
        <f t="array" ref="L15">IFERROR(INDEX('Master Data Sheet'!$1:$1048576, MATCH(1, ('Master Data Sheet'!$H:$H=L$2) * (INDEX('Master Data Sheet'!$1:$1, , MATCH($F$1, 'Master Data Sheet'!$1:$1, 0)) = $F$1) * ('Master Data Sheet'!$G:$G=$B15) * ('Master Data Sheet'!$F:$F=$E15) * ('Master Data Sheet'!$A:$A=$F15), 0), MATCH($F$1, 'Master Data Sheet'!$1:$1, 0)), "")</f>
        <v>0.71034729681346231</v>
      </c>
      <c r="M15" s="11" cm="1">
        <f t="array" ref="M15">IFERROR(INDEX('Master Data Sheet'!$1:$1048576, MATCH(1, ('Master Data Sheet'!$H:$H=M$2) * (INDEX('Master Data Sheet'!$1:$1, , MATCH($F$1, 'Master Data Sheet'!$1:$1, 0)) = $F$1) * ('Master Data Sheet'!$G:$G=$B15) * ('Master Data Sheet'!$F:$F=$E15) * ('Master Data Sheet'!$A:$A=$F15), 0), MATCH($F$1, 'Master Data Sheet'!$1:$1, 0)), "")</f>
        <v>0.79914070891514488</v>
      </c>
      <c r="N15" s="11" cm="1">
        <f t="array" ref="N15">IFERROR(INDEX('Master Data Sheet'!$1:$1048576, MATCH(1, ('Master Data Sheet'!$H:$H=N$2) * (INDEX('Master Data Sheet'!$1:$1, , MATCH($F$1, 'Master Data Sheet'!$1:$1, 0)) = $F$1) * ('Master Data Sheet'!$G:$G=$B15) * ('Master Data Sheet'!$F:$F=$E15) * ('Master Data Sheet'!$A:$A=$F15), 0), MATCH($F$1, 'Master Data Sheet'!$1:$1, 0)), "")</f>
        <v>1.1321160042964553</v>
      </c>
      <c r="O15" s="11">
        <f t="shared" si="8"/>
        <v>0.77694235588972427</v>
      </c>
      <c r="P15" s="11">
        <f t="shared" si="4"/>
        <v>0.17098976978495328</v>
      </c>
      <c r="Q15" s="11">
        <f>AVERAGE(O15:O17)</f>
        <v>0.87351353679580257</v>
      </c>
      <c r="R15" s="46">
        <f>(1-(O15/O12))*100</f>
        <v>53.199617956064962</v>
      </c>
      <c r="S15" s="46">
        <f>AVERAGE(R15:R17)</f>
        <v>41.339416690606754</v>
      </c>
      <c r="T15" s="46">
        <f>STDEV(R15:R17)</f>
        <v>20.002273562522994</v>
      </c>
      <c r="U15" s="47">
        <f>(1-(AVERAGE(H15:N17)/AVERAGE(H12:N14)))*100</f>
        <v>46.218165002483424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1.0655209452201935</v>
      </c>
      <c r="I16" s="11" cm="1">
        <f t="array" ref="I16">IFERROR(INDEX('Master Data Sheet'!$1:$1048576, MATCH(1, ('Master Data Sheet'!$H:$H=I$2) * (INDEX('Master Data Sheet'!$1:$1, , MATCH($F$1, 'Master Data Sheet'!$1:$1, 0)) = $F$1) * ('Master Data Sheet'!$G:$G=$B16) * ('Master Data Sheet'!$F:$F=$E16) * ('Master Data Sheet'!$A:$A=$F16), 0), MATCH($F$1, 'Master Data Sheet'!$1:$1, 0)), "")</f>
        <v>1.3430003580379519</v>
      </c>
      <c r="J16" s="11" cm="1">
        <f t="array" ref="J16">IFERROR(INDEX('Master Data Sheet'!$1:$1048576, MATCH(1, ('Master Data Sheet'!$H:$H=J$2) * (INDEX('Master Data Sheet'!$1:$1, , MATCH($F$1, 'Master Data Sheet'!$1:$1, 0)) = $F$1) * ('Master Data Sheet'!$G:$G=$B16) * ('Master Data Sheet'!$F:$F=$E16) * ('Master Data Sheet'!$A:$A=$F16), 0), MATCH($F$1, 'Master Data Sheet'!$1:$1, 0)), "")</f>
        <v>0.8102398854278553</v>
      </c>
      <c r="K16" s="11" cm="1">
        <f t="array" ref="K16">IFERROR(INDEX('Master Data Sheet'!$1:$1048576, MATCH(1, ('Master Data Sheet'!$H:$H=K$2) * (INDEX('Master Data Sheet'!$1:$1, , MATCH($F$1, 'Master Data Sheet'!$1:$1, 0)) = $F$1) * ('Master Data Sheet'!$G:$G=$B16) * ('Master Data Sheet'!$F:$F=$E16) * ('Master Data Sheet'!$A:$A=$F16), 0), MATCH($F$1, 'Master Data Sheet'!$1:$1, 0)), "")</f>
        <v>1.1210168277837453</v>
      </c>
      <c r="L16" s="11" cm="1">
        <f t="array" ref="L16">IFERROR(INDEX('Master Data Sheet'!$1:$1048576, MATCH(1, ('Master Data Sheet'!$H:$H=L$2) * (INDEX('Master Data Sheet'!$1:$1, , MATCH($F$1, 'Master Data Sheet'!$1:$1, 0)) = $F$1) * ('Master Data Sheet'!$G:$G=$B16) * ('Master Data Sheet'!$F:$F=$E16) * ('Master Data Sheet'!$A:$A=$F16), 0), MATCH($F$1, 'Master Data Sheet'!$1:$1, 0)), "")</f>
        <v>1.0433225921947729</v>
      </c>
      <c r="M16" s="11" cm="1">
        <f t="array" ref="M16">IFERROR(INDEX('Master Data Sheet'!$1:$1048576, MATCH(1, ('Master Data Sheet'!$H:$H=M$2) * (INDEX('Master Data Sheet'!$1:$1, , MATCH($F$1, 'Master Data Sheet'!$1:$1, 0)) = $F$1) * ('Master Data Sheet'!$G:$G=$B16) * ('Master Data Sheet'!$F:$F=$E16) * ('Master Data Sheet'!$A:$A=$F16), 0), MATCH($F$1, 'Master Data Sheet'!$1:$1, 0)), "")</f>
        <v>1.0433225921947729</v>
      </c>
      <c r="N16" s="11" cm="1">
        <f t="array" ref="N16">IFERROR(INDEX('Master Data Sheet'!$1:$1048576, MATCH(1, ('Master Data Sheet'!$H:$H=N$2) * (INDEX('Master Data Sheet'!$1:$1, , MATCH($F$1, 'Master Data Sheet'!$1:$1, 0)) = $F$1) * ('Master Data Sheet'!$G:$G=$B16) * ('Master Data Sheet'!$F:$F=$E16) * ('Master Data Sheet'!$A:$A=$F16), 0), MATCH($F$1, 'Master Data Sheet'!$1:$1, 0)), "")</f>
        <v>1.1432151808091657</v>
      </c>
      <c r="O16" s="11">
        <f t="shared" si="8"/>
        <v>1.0813769116669225</v>
      </c>
      <c r="P16" s="11">
        <f t="shared" si="4"/>
        <v>0.15837986156811582</v>
      </c>
      <c r="Q16" s="11"/>
      <c r="R16" s="46">
        <f>(1-(O16/O13))*100</f>
        <v>52.573018080667588</v>
      </c>
      <c r="X16" t="str">
        <f>IFERROR(INDEX('Date Key'!$G$57:$G$62, MATCH(B15,'Date Key'!$A$57:$A$62, 0)), "")</f>
        <v>Medium HLR, Lower Outlet Height, No Plants</v>
      </c>
      <c r="Y16" s="1">
        <f t="shared" ref="Y16:AE16" si="19">H15</f>
        <v>0.79914070891514488</v>
      </c>
      <c r="Z16" s="1">
        <f t="shared" si="19"/>
        <v>0.68814894378804159</v>
      </c>
      <c r="AA16" s="1">
        <f t="shared" si="19"/>
        <v>0.5993555316863588</v>
      </c>
      <c r="AB16" s="1">
        <f t="shared" si="19"/>
        <v>0.71034729681346231</v>
      </c>
      <c r="AC16" s="1">
        <f t="shared" si="19"/>
        <v>0.71034729681346231</v>
      </c>
      <c r="AD16" s="1">
        <f t="shared" si="19"/>
        <v>0.79914070891514488</v>
      </c>
      <c r="AE16" s="1">
        <f t="shared" si="19"/>
        <v>1.1321160042964553</v>
      </c>
      <c r="AF16" s="1">
        <f t="shared" ref="AF16:AL16" si="20">H16</f>
        <v>1.0655209452201935</v>
      </c>
      <c r="AG16" s="1">
        <f t="shared" si="20"/>
        <v>1.3430003580379519</v>
      </c>
      <c r="AH16" s="1">
        <f t="shared" si="20"/>
        <v>0.8102398854278553</v>
      </c>
      <c r="AI16" s="1">
        <f t="shared" si="20"/>
        <v>1.1210168277837453</v>
      </c>
      <c r="AJ16" s="1">
        <f t="shared" si="20"/>
        <v>1.0433225921947729</v>
      </c>
      <c r="AK16" s="1">
        <f t="shared" si="20"/>
        <v>1.0433225921947729</v>
      </c>
      <c r="AL16" s="1">
        <f t="shared" si="20"/>
        <v>1.1432151808091657</v>
      </c>
      <c r="AM16" s="1">
        <f t="shared" ref="AM16:AS16" si="21">H17</f>
        <v>0.77857802400738685</v>
      </c>
      <c r="AN16" s="1">
        <f t="shared" si="21"/>
        <v>0.79002770083102491</v>
      </c>
      <c r="AO16" s="1">
        <f t="shared" si="21"/>
        <v>0.79002770083102491</v>
      </c>
      <c r="AP16" s="1">
        <f t="shared" si="21"/>
        <v>0.79002770083102491</v>
      </c>
      <c r="AQ16" s="1">
        <f t="shared" si="21"/>
        <v>0.73277931671283458</v>
      </c>
      <c r="AR16" s="1">
        <f t="shared" si="21"/>
        <v>0.72132963988919652</v>
      </c>
      <c r="AS16" s="1">
        <f t="shared" si="21"/>
        <v>0.73277931671283458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0.77857802400738685</v>
      </c>
      <c r="I17" s="11" cm="1">
        <f t="array" ref="I17">IFERROR(INDEX('Master Data Sheet'!$1:$1048576, MATCH(1, ('Master Data Sheet'!$H:$H=I$2) * (INDEX('Master Data Sheet'!$1:$1, , MATCH($F$1, 'Master Data Sheet'!$1:$1, 0)) = $F$1) * ('Master Data Sheet'!$G:$G=$B17) * ('Master Data Sheet'!$F:$F=$E17) * ('Master Data Sheet'!$A:$A=$F17), 0), MATCH($F$1, 'Master Data Sheet'!$1:$1, 0)), "")</f>
        <v>0.79002770083102491</v>
      </c>
      <c r="J17" s="11" cm="1">
        <f t="array" ref="J17">IFERROR(INDEX('Master Data Sheet'!$1:$1048576, MATCH(1, ('Master Data Sheet'!$H:$H=J$2) * (INDEX('Master Data Sheet'!$1:$1, , MATCH($F$1, 'Master Data Sheet'!$1:$1, 0)) = $F$1) * ('Master Data Sheet'!$G:$G=$B17) * ('Master Data Sheet'!$F:$F=$E17) * ('Master Data Sheet'!$A:$A=$F17), 0), MATCH($F$1, 'Master Data Sheet'!$1:$1, 0)), "")</f>
        <v>0.79002770083102491</v>
      </c>
      <c r="K17" s="11" cm="1">
        <f t="array" ref="K17">IFERROR(INDEX('Master Data Sheet'!$1:$1048576, MATCH(1, ('Master Data Sheet'!$H:$H=K$2) * (INDEX('Master Data Sheet'!$1:$1, , MATCH($F$1, 'Master Data Sheet'!$1:$1, 0)) = $F$1) * ('Master Data Sheet'!$G:$G=$B17) * ('Master Data Sheet'!$F:$F=$E17) * ('Master Data Sheet'!$A:$A=$F17), 0), MATCH($F$1, 'Master Data Sheet'!$1:$1, 0)), "")</f>
        <v>0.79002770083102491</v>
      </c>
      <c r="L17" s="11" cm="1">
        <f t="array" ref="L17">IFERROR(INDEX('Master Data Sheet'!$1:$1048576, MATCH(1, ('Master Data Sheet'!$H:$H=L$2) * (INDEX('Master Data Sheet'!$1:$1, , MATCH($F$1, 'Master Data Sheet'!$1:$1, 0)) = $F$1) * ('Master Data Sheet'!$G:$G=$B17) * ('Master Data Sheet'!$F:$F=$E17) * ('Master Data Sheet'!$A:$A=$F17), 0), MATCH($F$1, 'Master Data Sheet'!$1:$1, 0)), "")</f>
        <v>0.73277931671283458</v>
      </c>
      <c r="M17" s="11" cm="1">
        <f t="array" ref="M17">IFERROR(INDEX('Master Data Sheet'!$1:$1048576, MATCH(1, ('Master Data Sheet'!$H:$H=M$2) * (INDEX('Master Data Sheet'!$1:$1, , MATCH($F$1, 'Master Data Sheet'!$1:$1, 0)) = $F$1) * ('Master Data Sheet'!$G:$G=$B17) * ('Master Data Sheet'!$F:$F=$E17) * ('Master Data Sheet'!$A:$A=$F17), 0), MATCH($F$1, 'Master Data Sheet'!$1:$1, 0)), "")</f>
        <v>0.72132963988919652</v>
      </c>
      <c r="N17" s="11" cm="1">
        <f t="array" ref="N17">IFERROR(INDEX('Master Data Sheet'!$1:$1048576, MATCH(1, ('Master Data Sheet'!$H:$H=N$2) * (INDEX('Master Data Sheet'!$1:$1, , MATCH($F$1, 'Master Data Sheet'!$1:$1, 0)) = $F$1) * ('Master Data Sheet'!$G:$G=$B17) * ('Master Data Sheet'!$F:$F=$E17) * ('Master Data Sheet'!$A:$A=$F17), 0), MATCH($F$1, 'Master Data Sheet'!$1:$1, 0)), "")</f>
        <v>0.73277931671283458</v>
      </c>
      <c r="O17" s="11">
        <f t="shared" si="8"/>
        <v>0.76222134283076104</v>
      </c>
      <c r="P17" s="11">
        <f t="shared" si="4"/>
        <v>3.1604110566371961E-2</v>
      </c>
      <c r="Q17" s="11"/>
      <c r="R17" s="46">
        <f>(1-(O17/O14))*100</f>
        <v>18.245614035087719</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1.2542069459362692</v>
      </c>
      <c r="I18" s="11" cm="1">
        <f t="array" ref="I18">IFERROR(INDEX('Master Data Sheet'!$1:$1048576, MATCH(1, ('Master Data Sheet'!$H:$H=I$2) * (INDEX('Master Data Sheet'!$1:$1, , MATCH($F$1, 'Master Data Sheet'!$1:$1, 0)) = $F$1) * ('Master Data Sheet'!$G:$G=$B18) * ('Master Data Sheet'!$F:$F=$E18) * ('Master Data Sheet'!$A:$A=$F18), 0), MATCH($F$1, 'Master Data Sheet'!$1:$1, 0)), "")</f>
        <v>1.1543143573218759</v>
      </c>
      <c r="J18" s="11" cm="1">
        <f t="array" ref="J18">IFERROR(INDEX('Master Data Sheet'!$1:$1048576, MATCH(1, ('Master Data Sheet'!$H:$H=J$2) * (INDEX('Master Data Sheet'!$1:$1, , MATCH($F$1, 'Master Data Sheet'!$1:$1, 0)) = $F$1) * ('Master Data Sheet'!$G:$G=$B18) * ('Master Data Sheet'!$F:$F=$E18) * ('Master Data Sheet'!$A:$A=$F18), 0), MATCH($F$1, 'Master Data Sheet'!$1:$1, 0)), "")</f>
        <v>1.0766201217329037</v>
      </c>
      <c r="K18" s="11" cm="1">
        <f t="array" ref="K18">IFERROR(INDEX('Master Data Sheet'!$1:$1048576, MATCH(1, ('Master Data Sheet'!$H:$H=K$2) * (INDEX('Master Data Sheet'!$1:$1, , MATCH($F$1, 'Master Data Sheet'!$1:$1, 0)) = $F$1) * ('Master Data Sheet'!$G:$G=$B18) * ('Master Data Sheet'!$F:$F=$E18) * ('Master Data Sheet'!$A:$A=$F18), 0), MATCH($F$1, 'Master Data Sheet'!$1:$1, 0)), "")</f>
        <v>0.9101324740422484</v>
      </c>
      <c r="L18" s="11" cm="1">
        <f t="array" ref="L18">IFERROR(INDEX('Master Data Sheet'!$1:$1048576, MATCH(1, ('Master Data Sheet'!$H:$H=L$2) * (INDEX('Master Data Sheet'!$1:$1, , MATCH($F$1, 'Master Data Sheet'!$1:$1, 0)) = $F$1) * ('Master Data Sheet'!$G:$G=$B18) * ('Master Data Sheet'!$F:$F=$E18) * ('Master Data Sheet'!$A:$A=$F18), 0), MATCH($F$1, 'Master Data Sheet'!$1:$1, 0)), "")</f>
        <v>0.79914070891514488</v>
      </c>
      <c r="M18" s="11" cm="1">
        <f t="array" ref="M18">IFERROR(INDEX('Master Data Sheet'!$1:$1048576, MATCH(1, ('Master Data Sheet'!$H:$H=M$2) * (INDEX('Master Data Sheet'!$1:$1, , MATCH($F$1, 'Master Data Sheet'!$1:$1, 0)) = $F$1) * ('Master Data Sheet'!$G:$G=$B18) * ('Master Data Sheet'!$F:$F=$E18) * ('Master Data Sheet'!$A:$A=$F18), 0), MATCH($F$1, 'Master Data Sheet'!$1:$1, 0)), "")</f>
        <v>0.85463659147869664</v>
      </c>
      <c r="N18" s="11" cm="1">
        <f t="array" ref="N18">IFERROR(INDEX('Master Data Sheet'!$1:$1048576, MATCH(1, ('Master Data Sheet'!$H:$H=N$2) * (INDEX('Master Data Sheet'!$1:$1, , MATCH($F$1, 'Master Data Sheet'!$1:$1, 0)) = $F$1) * ('Master Data Sheet'!$G:$G=$B18) * ('Master Data Sheet'!$F:$F=$E18) * ('Master Data Sheet'!$A:$A=$F18), 0), MATCH($F$1, 'Master Data Sheet'!$1:$1, 0)), "")</f>
        <v>1.1321160042964553</v>
      </c>
      <c r="O18" s="11">
        <f t="shared" si="8"/>
        <v>1.0258810291033706</v>
      </c>
      <c r="P18" s="11">
        <f t="shared" si="4"/>
        <v>0.17157201004495526</v>
      </c>
      <c r="Q18" s="11">
        <f>AVERAGE(N18:N20)</f>
        <v>0.99460304897582308</v>
      </c>
      <c r="R18" s="46">
        <f>(1-(O18/O12))*100</f>
        <v>38.204393505253122</v>
      </c>
      <c r="S18" s="46">
        <f>AVERAGE(R18:R20)</f>
        <v>19.865722039429262</v>
      </c>
      <c r="T18" s="46">
        <f>STDEV(R18:R20)</f>
        <v>33.013172175997184</v>
      </c>
      <c r="U18" s="47">
        <f>(1-(AVERAGE(H18:N20)/AVERAGE(H12:N14)))*100</f>
        <v>28.074057581310917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1.6537773003938414</v>
      </c>
      <c r="I19" s="11" cm="1">
        <f t="array" ref="I19">IFERROR(INDEX('Master Data Sheet'!$1:$1048576, MATCH(1, ('Master Data Sheet'!$H:$H=I$2) * (INDEX('Master Data Sheet'!$1:$1, , MATCH($F$1, 'Master Data Sheet'!$1:$1, 0)) = $F$1) * ('Master Data Sheet'!$G:$G=$B19) * ('Master Data Sheet'!$F:$F=$E19) * ('Master Data Sheet'!$A:$A=$F19), 0), MATCH($F$1, 'Master Data Sheet'!$1:$1, 0)), "")</f>
        <v>1.8202649480844968</v>
      </c>
      <c r="J19" s="11" cm="1">
        <f t="array" ref="J19">IFERROR(INDEX('Master Data Sheet'!$1:$1048576, MATCH(1, ('Master Data Sheet'!$H:$H=J$2) * (INDEX('Master Data Sheet'!$1:$1, , MATCH($F$1, 'Master Data Sheet'!$1:$1, 0)) = $F$1) * ('Master Data Sheet'!$G:$G=$B19) * ('Master Data Sheet'!$F:$F=$E19) * ('Master Data Sheet'!$A:$A=$F19), 0), MATCH($F$1, 'Master Data Sheet'!$1:$1, 0)), "")</f>
        <v>1.3984962406015038</v>
      </c>
      <c r="K19" s="11" cm="1">
        <f t="array" ref="K19">IFERROR(INDEX('Master Data Sheet'!$1:$1048576, MATCH(1, ('Master Data Sheet'!$H:$H=K$2) * (INDEX('Master Data Sheet'!$1:$1, , MATCH($F$1, 'Master Data Sheet'!$1:$1, 0)) = $F$1) * ('Master Data Sheet'!$G:$G=$B19) * ('Master Data Sheet'!$F:$F=$E19) * ('Master Data Sheet'!$A:$A=$F19), 0), MATCH($F$1, 'Master Data Sheet'!$1:$1, 0)), "")</f>
        <v>1.209810239885428</v>
      </c>
      <c r="L19" s="11" cm="1">
        <f t="array" ref="L19">IFERROR(INDEX('Master Data Sheet'!$1:$1048576, MATCH(1, ('Master Data Sheet'!$H:$H=L$2) * (INDEX('Master Data Sheet'!$1:$1, , MATCH($F$1, 'Master Data Sheet'!$1:$1, 0)) = $F$1) * ('Master Data Sheet'!$G:$G=$B19) * ('Master Data Sheet'!$F:$F=$E19) * ('Master Data Sheet'!$A:$A=$F19), 0), MATCH($F$1, 'Master Data Sheet'!$1:$1, 0)), "")</f>
        <v>1.1876118868600072</v>
      </c>
      <c r="M19" s="11" cm="1">
        <f t="array" ref="M19">IFERROR(INDEX('Master Data Sheet'!$1:$1048576, MATCH(1, ('Master Data Sheet'!$H:$H=M$2) * (INDEX('Master Data Sheet'!$1:$1, , MATCH($F$1, 'Master Data Sheet'!$1:$1, 0)) = $F$1) * ('Master Data Sheet'!$G:$G=$B19) * ('Master Data Sheet'!$F:$F=$E19) * ('Master Data Sheet'!$A:$A=$F19), 0), MATCH($F$1, 'Master Data Sheet'!$1:$1, 0)), "")</f>
        <v>1.1765127103472968</v>
      </c>
      <c r="N19" s="11" cm="1">
        <f t="array" ref="N19">IFERROR(INDEX('Master Data Sheet'!$1:$1048576, MATCH(1, ('Master Data Sheet'!$H:$H=N$2) * (INDEX('Master Data Sheet'!$1:$1, , MATCH($F$1, 'Master Data Sheet'!$1:$1, 0)) = $F$1) * ('Master Data Sheet'!$G:$G=$B19) * ('Master Data Sheet'!$F:$F=$E19) * ('Master Data Sheet'!$A:$A=$F19), 0), MATCH($F$1, 'Master Data Sheet'!$1:$1, 0)), "")</f>
        <v>1.1876118868600072</v>
      </c>
      <c r="O19" s="11">
        <f t="shared" si="8"/>
        <v>1.376297887576083</v>
      </c>
      <c r="P19" s="11">
        <f t="shared" si="4"/>
        <v>0.26249806660798192</v>
      </c>
      <c r="Q19" s="11"/>
      <c r="R19" s="46">
        <f>(1-(O19/O13))*100</f>
        <v>39.638386648122392</v>
      </c>
      <c r="X19" t="str">
        <f>IFERROR(INDEX('Date Key'!$G$57:$G$62, MATCH(B18,'Date Key'!$A$57:$A$62, 0)), "")</f>
        <v>Medium HLR, Lower Outlet Height, No Plants</v>
      </c>
      <c r="Y19" s="1">
        <f t="shared" ref="Y19:AE19" si="23">H18</f>
        <v>1.2542069459362692</v>
      </c>
      <c r="Z19" s="1">
        <f t="shared" si="23"/>
        <v>1.1543143573218759</v>
      </c>
      <c r="AA19" s="1">
        <f t="shared" si="23"/>
        <v>1.0766201217329037</v>
      </c>
      <c r="AB19" s="1">
        <f t="shared" si="23"/>
        <v>0.9101324740422484</v>
      </c>
      <c r="AC19" s="1">
        <f t="shared" si="23"/>
        <v>0.79914070891514488</v>
      </c>
      <c r="AD19" s="1">
        <f t="shared" si="23"/>
        <v>0.85463659147869664</v>
      </c>
      <c r="AE19" s="1">
        <f t="shared" si="23"/>
        <v>1.1321160042964553</v>
      </c>
      <c r="AF19" s="1">
        <f t="shared" ref="AF19:AL19" si="24">H19</f>
        <v>1.6537773003938414</v>
      </c>
      <c r="AG19" s="1">
        <f t="shared" si="24"/>
        <v>1.8202649480844968</v>
      </c>
      <c r="AH19" s="1">
        <f t="shared" si="24"/>
        <v>1.3984962406015038</v>
      </c>
      <c r="AI19" s="1">
        <f t="shared" si="24"/>
        <v>1.209810239885428</v>
      </c>
      <c r="AJ19" s="1">
        <f t="shared" si="24"/>
        <v>1.1876118868600072</v>
      </c>
      <c r="AK19" s="1">
        <f t="shared" si="24"/>
        <v>1.1765127103472968</v>
      </c>
      <c r="AL19" s="1">
        <f t="shared" si="24"/>
        <v>1.1876118868600072</v>
      </c>
      <c r="AM19" s="1">
        <f t="shared" ref="AM19:AS19" si="25">H20</f>
        <v>1.5113573407202219</v>
      </c>
      <c r="AN19" s="1">
        <f t="shared" si="25"/>
        <v>1.4655586334256692</v>
      </c>
      <c r="AO19" s="1">
        <f t="shared" si="25"/>
        <v>1.3510618651892887</v>
      </c>
      <c r="AP19" s="1">
        <f t="shared" si="25"/>
        <v>1.0991689750692522</v>
      </c>
      <c r="AQ19" s="1">
        <f t="shared" si="25"/>
        <v>0.881625115420129</v>
      </c>
      <c r="AR19" s="1">
        <f t="shared" si="25"/>
        <v>0.74422899353647287</v>
      </c>
      <c r="AS19" s="1">
        <f t="shared" si="25"/>
        <v>0.66408125577100652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1.5113573407202219</v>
      </c>
      <c r="I20" s="28" cm="1">
        <f t="array" ref="I20">IFERROR(INDEX('Master Data Sheet'!$1:$1048576, MATCH(1, ('Master Data Sheet'!$H:$H=I$2) * (INDEX('Master Data Sheet'!$1:$1, , MATCH($F$1, 'Master Data Sheet'!$1:$1, 0)) = $F$1) * ('Master Data Sheet'!$G:$G=$B20) * ('Master Data Sheet'!$F:$F=$E20) * ('Master Data Sheet'!$A:$A=$F20), 0), MATCH($F$1, 'Master Data Sheet'!$1:$1, 0)), "")</f>
        <v>1.4655586334256692</v>
      </c>
      <c r="J20" s="28" cm="1">
        <f t="array" ref="J20">IFERROR(INDEX('Master Data Sheet'!$1:$1048576, MATCH(1, ('Master Data Sheet'!$H:$H=J$2) * (INDEX('Master Data Sheet'!$1:$1, , MATCH($F$1, 'Master Data Sheet'!$1:$1, 0)) = $F$1) * ('Master Data Sheet'!$G:$G=$B20) * ('Master Data Sheet'!$F:$F=$E20) * ('Master Data Sheet'!$A:$A=$F20), 0), MATCH($F$1, 'Master Data Sheet'!$1:$1, 0)), "")</f>
        <v>1.3510618651892887</v>
      </c>
      <c r="K20" s="28" cm="1">
        <f t="array" ref="K20">IFERROR(INDEX('Master Data Sheet'!$1:$1048576, MATCH(1, ('Master Data Sheet'!$H:$H=K$2) * (INDEX('Master Data Sheet'!$1:$1, , MATCH($F$1, 'Master Data Sheet'!$1:$1, 0)) = $F$1) * ('Master Data Sheet'!$G:$G=$B20) * ('Master Data Sheet'!$F:$F=$E20) * ('Master Data Sheet'!$A:$A=$F20), 0), MATCH($F$1, 'Master Data Sheet'!$1:$1, 0)), "")</f>
        <v>1.0991689750692522</v>
      </c>
      <c r="L20" s="28" cm="1">
        <f t="array" ref="L20">IFERROR(INDEX('Master Data Sheet'!$1:$1048576, MATCH(1, ('Master Data Sheet'!$H:$H=L$2) * (INDEX('Master Data Sheet'!$1:$1, , MATCH($F$1, 'Master Data Sheet'!$1:$1, 0)) = $F$1) * ('Master Data Sheet'!$G:$G=$B20) * ('Master Data Sheet'!$F:$F=$E20) * ('Master Data Sheet'!$A:$A=$F20), 0), MATCH($F$1, 'Master Data Sheet'!$1:$1, 0)), "")</f>
        <v>0.881625115420129</v>
      </c>
      <c r="M20" s="28" cm="1">
        <f t="array" ref="M20">IFERROR(INDEX('Master Data Sheet'!$1:$1048576, MATCH(1, ('Master Data Sheet'!$H:$H=M$2) * (INDEX('Master Data Sheet'!$1:$1, , MATCH($F$1, 'Master Data Sheet'!$1:$1, 0)) = $F$1) * ('Master Data Sheet'!$G:$G=$B20) * ('Master Data Sheet'!$F:$F=$E20) * ('Master Data Sheet'!$A:$A=$F20), 0), MATCH($F$1, 'Master Data Sheet'!$1:$1, 0)), "")</f>
        <v>0.74422899353647287</v>
      </c>
      <c r="N20" s="28" cm="1">
        <f t="array" ref="N20">IFERROR(INDEX('Master Data Sheet'!$1:$1048576, MATCH(1, ('Master Data Sheet'!$H:$H=N$2) * (INDEX('Master Data Sheet'!$1:$1, , MATCH($F$1, 'Master Data Sheet'!$1:$1, 0)) = $F$1) * ('Master Data Sheet'!$G:$G=$B20) * ('Master Data Sheet'!$F:$F=$E20) * ('Master Data Sheet'!$A:$A=$F20), 0), MATCH($F$1, 'Master Data Sheet'!$1:$1, 0)), "")</f>
        <v>0.66408125577100652</v>
      </c>
      <c r="O20" s="28">
        <f t="shared" si="8"/>
        <v>1.1024403113045773</v>
      </c>
      <c r="P20" s="28">
        <f t="shared" si="4"/>
        <v>0.34883730495793575</v>
      </c>
      <c r="Q20" s="28"/>
      <c r="R20" s="48">
        <f>(1-(O20/O14))*100</f>
        <v>-18.245614035087733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1.1220683287165283</v>
      </c>
      <c r="I21" s="11" cm="1">
        <f t="array" ref="I21">IFERROR(INDEX('Master Data Sheet'!$1:$1048576, MATCH(1, ('Master Data Sheet'!$H:$H=I$2) * (INDEX('Master Data Sheet'!$1:$1, , MATCH($F$1, 'Master Data Sheet'!$1:$1, 0)) = $F$1) * ('Master Data Sheet'!$G:$G=$B21) * ('Master Data Sheet'!$F:$F=$E21) * ('Master Data Sheet'!$A:$A=$F21), 0), MATCH($F$1, 'Master Data Sheet'!$1:$1, 0)), "")</f>
        <v>1.5113573407202219</v>
      </c>
      <c r="J21" s="11" cm="1">
        <f t="array" ref="J21">IFERROR(INDEX('Master Data Sheet'!$1:$1048576, MATCH(1, ('Master Data Sheet'!$H:$H=J$2) * (INDEX('Master Data Sheet'!$1:$1, , MATCH($F$1, 'Master Data Sheet'!$1:$1, 0)) = $F$1) * ('Master Data Sheet'!$G:$G=$B21) * ('Master Data Sheet'!$F:$F=$E21) * ('Master Data Sheet'!$A:$A=$F21), 0), MATCH($F$1, 'Master Data Sheet'!$1:$1, 0)), "")</f>
        <v>1.5800554016620498</v>
      </c>
      <c r="K21" s="11" cm="1">
        <f t="array" ref="K21">IFERROR(INDEX('Master Data Sheet'!$1:$1048576, MATCH(1, ('Master Data Sheet'!$H:$H=K$2) * (INDEX('Master Data Sheet'!$1:$1, , MATCH($F$1, 'Master Data Sheet'!$1:$1, 0)) = $F$1) * ('Master Data Sheet'!$G:$G=$B21) * ('Master Data Sheet'!$F:$F=$E21) * ('Master Data Sheet'!$A:$A=$F21), 0), MATCH($F$1, 'Master Data Sheet'!$1:$1, 0)), "")</f>
        <v>2.9425669436749766</v>
      </c>
      <c r="L21" s="11" cm="1">
        <f t="array" ref="L21">IFERROR(INDEX('Master Data Sheet'!$1:$1048576, MATCH(1, ('Master Data Sheet'!$H:$H=L$2) * (INDEX('Master Data Sheet'!$1:$1, , MATCH($F$1, 'Master Data Sheet'!$1:$1, 0)) = $F$1) * ('Master Data Sheet'!$G:$G=$B21) * ('Master Data Sheet'!$F:$F=$E21) * ('Master Data Sheet'!$A:$A=$F21), 0), MATCH($F$1, 'Master Data Sheet'!$1:$1, 0)), "")</f>
        <v>2.0265927977839331</v>
      </c>
      <c r="M21" s="11" cm="1">
        <f t="array" ref="M21">IFERROR(INDEX('Master Data Sheet'!$1:$1048576, MATCH(1, ('Master Data Sheet'!$H:$H=M$2) * (INDEX('Master Data Sheet'!$1:$1, , MATCH($F$1, 'Master Data Sheet'!$1:$1, 0)) = $F$1) * ('Master Data Sheet'!$G:$G=$B21) * ('Master Data Sheet'!$F:$F=$E21) * ('Master Data Sheet'!$A:$A=$F21), 0), MATCH($F$1, 'Master Data Sheet'!$1:$1, 0)), "")</f>
        <v>2.1983379501385043</v>
      </c>
      <c r="N21" s="11" cm="1">
        <f t="array" ref="N21">IFERROR(INDEX('Master Data Sheet'!$1:$1048576, MATCH(1, ('Master Data Sheet'!$H:$H=N$2) * (INDEX('Master Data Sheet'!$1:$1, , MATCH($F$1, 'Master Data Sheet'!$1:$1, 0)) = $F$1) * ('Master Data Sheet'!$G:$G=$B21) * ('Master Data Sheet'!$F:$F=$E21) * ('Master Data Sheet'!$A:$A=$F21), 0), MATCH($F$1, 'Master Data Sheet'!$1:$1, 0)), "")</f>
        <v>2.5876269621421977</v>
      </c>
      <c r="O21" s="11">
        <f t="shared" si="8"/>
        <v>1.9955151035483447</v>
      </c>
      <c r="P21" s="11">
        <f t="shared" si="4"/>
        <v>0.64025142754167541</v>
      </c>
      <c r="Q21" s="11">
        <f>AVERAGE(O21:O23)</f>
        <v>1.4481115068372687</v>
      </c>
      <c r="S21" s="11">
        <f>AVERAGE(O21:O23)</f>
        <v>1.4481115068372687</v>
      </c>
      <c r="T21" s="11">
        <f>AVERAGE(P21:P23)</f>
        <v>0.43898244459211694</v>
      </c>
      <c r="V21" s="47">
        <f>AVERAGE(U24, U27)</f>
        <v>7.5112951807228985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0.54958448753462608</v>
      </c>
      <c r="I22" s="11" cm="1">
        <f t="array" ref="I22">IFERROR(INDEX('Master Data Sheet'!$1:$1048576, MATCH(1, ('Master Data Sheet'!$H:$H=I$2) * (INDEX('Master Data Sheet'!$1:$1, , MATCH($F$1, 'Master Data Sheet'!$1:$1, 0)) = $F$1) * ('Master Data Sheet'!$G:$G=$B22) * ('Master Data Sheet'!$F:$F=$E22) * ('Master Data Sheet'!$A:$A=$F22), 0), MATCH($F$1, 'Master Data Sheet'!$1:$1, 0)), "")</f>
        <v>1.2365650969529085</v>
      </c>
      <c r="J22" s="11" cm="1">
        <f t="array" ref="J22">IFERROR(INDEX('Master Data Sheet'!$1:$1048576, MATCH(1, ('Master Data Sheet'!$H:$H=J$2) * (INDEX('Master Data Sheet'!$1:$1, , MATCH($F$1, 'Master Data Sheet'!$1:$1, 0)) = $F$1) * ('Master Data Sheet'!$G:$G=$B22) * ('Master Data Sheet'!$F:$F=$E22) * ('Master Data Sheet'!$A:$A=$F22), 0), MATCH($F$1, 'Master Data Sheet'!$1:$1, 0)), "")</f>
        <v>1.5228070175438599</v>
      </c>
      <c r="K22" s="11" cm="1">
        <f t="array" ref="K22">IFERROR(INDEX('Master Data Sheet'!$1:$1048576, MATCH(1, ('Master Data Sheet'!$H:$H=K$2) * (INDEX('Master Data Sheet'!$1:$1, , MATCH($F$1, 'Master Data Sheet'!$1:$1, 0)) = $F$1) * ('Master Data Sheet'!$G:$G=$B22) * ('Master Data Sheet'!$F:$F=$E22) * ('Master Data Sheet'!$A:$A=$F22), 0), MATCH($F$1, 'Master Data Sheet'!$1:$1, 0)), "")</f>
        <v>1.683102493074792</v>
      </c>
      <c r="L22" s="11" cm="1">
        <f t="array" ref="L22">IFERROR(INDEX('Master Data Sheet'!$1:$1048576, MATCH(1, ('Master Data Sheet'!$H:$H=L$2) * (INDEX('Master Data Sheet'!$1:$1, , MATCH($F$1, 'Master Data Sheet'!$1:$1, 0)) = $F$1) * ('Master Data Sheet'!$G:$G=$B22) * ('Master Data Sheet'!$F:$F=$E22) * ('Master Data Sheet'!$A:$A=$F22), 0), MATCH($F$1, 'Master Data Sheet'!$1:$1, 0)), "")</f>
        <v>1.7060018467220681</v>
      </c>
      <c r="M22" s="11" cm="1">
        <f t="array" ref="M22">IFERROR(INDEX('Master Data Sheet'!$1:$1048576, MATCH(1, ('Master Data Sheet'!$H:$H=M$2) * (INDEX('Master Data Sheet'!$1:$1, , MATCH($F$1, 'Master Data Sheet'!$1:$1, 0)) = $F$1) * ('Master Data Sheet'!$G:$G=$B22) * ('Master Data Sheet'!$F:$F=$E22) * ('Master Data Sheet'!$A:$A=$F22), 0), MATCH($F$1, 'Master Data Sheet'!$1:$1, 0)), "")</f>
        <v>2.1754385964912282</v>
      </c>
      <c r="N22" s="11" cm="1">
        <f t="array" ref="N22">IFERROR(INDEX('Master Data Sheet'!$1:$1048576, MATCH(1, ('Master Data Sheet'!$H:$H=N$2) * (INDEX('Master Data Sheet'!$1:$1, , MATCH($F$1, 'Master Data Sheet'!$1:$1, 0)) = $F$1) * ('Master Data Sheet'!$G:$G=$B22) * ('Master Data Sheet'!$F:$F=$E22) * ('Master Data Sheet'!$A:$A=$F22), 0), MATCH($F$1, 'Master Data Sheet'!$1:$1, 0)), "")</f>
        <v>2.2784856879039701</v>
      </c>
      <c r="O22" s="11">
        <f t="shared" si="8"/>
        <v>1.5931407466033505</v>
      </c>
      <c r="P22" s="11">
        <f t="shared" si="4"/>
        <v>0.58462265771851374</v>
      </c>
      <c r="Q22" s="11"/>
      <c r="X22" t="str">
        <f>IFERROR(INDEX('Date Key'!$G$57:$G$62, MATCH(B21,'Date Key'!$A$57:$A$62, 0)), "")</f>
        <v>High HLR, Lower Outlet Height, No Plants</v>
      </c>
      <c r="Y22" s="1">
        <f t="shared" ref="Y22:AE22" si="26">H21</f>
        <v>1.1220683287165283</v>
      </c>
      <c r="Z22" s="1">
        <f t="shared" si="26"/>
        <v>1.5113573407202219</v>
      </c>
      <c r="AA22" s="1">
        <f t="shared" si="26"/>
        <v>1.5800554016620498</v>
      </c>
      <c r="AB22" s="1">
        <f t="shared" si="26"/>
        <v>2.9425669436749766</v>
      </c>
      <c r="AC22" s="1">
        <f t="shared" si="26"/>
        <v>2.0265927977839331</v>
      </c>
      <c r="AD22" s="1">
        <f t="shared" si="26"/>
        <v>2.1983379501385043</v>
      </c>
      <c r="AE22" s="1">
        <f t="shared" si="26"/>
        <v>2.5876269621421977</v>
      </c>
      <c r="AF22" s="1">
        <f t="shared" ref="AF22:AL22" si="27">H22</f>
        <v>0.54958448753462608</v>
      </c>
      <c r="AG22" s="1">
        <f t="shared" si="27"/>
        <v>1.2365650969529085</v>
      </c>
      <c r="AH22" s="1">
        <f t="shared" si="27"/>
        <v>1.5228070175438599</v>
      </c>
      <c r="AI22" s="1">
        <f t="shared" si="27"/>
        <v>1.683102493074792</v>
      </c>
      <c r="AJ22" s="1">
        <f t="shared" si="27"/>
        <v>1.7060018467220681</v>
      </c>
      <c r="AK22" s="1">
        <f t="shared" si="27"/>
        <v>2.1754385964912282</v>
      </c>
      <c r="AL22" s="1">
        <f t="shared" si="27"/>
        <v>2.2784856879039701</v>
      </c>
      <c r="AM22" s="1">
        <f t="shared" ref="AM22:AS22" si="28">H23</f>
        <v>0.93887349953831944</v>
      </c>
      <c r="AN22" s="1">
        <f t="shared" si="28"/>
        <v>0.79002770083102491</v>
      </c>
      <c r="AO22" s="1">
        <f t="shared" si="28"/>
        <v>0.77857802400738685</v>
      </c>
      <c r="AP22" s="1">
        <f t="shared" si="28"/>
        <v>0.72132963988919652</v>
      </c>
      <c r="AQ22" s="1">
        <f t="shared" si="28"/>
        <v>0.67553093259464436</v>
      </c>
      <c r="AR22" s="1">
        <f t="shared" si="28"/>
        <v>0.68698060941828243</v>
      </c>
      <c r="AS22" s="1">
        <f t="shared" si="28"/>
        <v>0.69843028624192049</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0.93887349953831944</v>
      </c>
      <c r="I23" s="11" cm="1">
        <f t="array" ref="I23">IFERROR(INDEX('Master Data Sheet'!$1:$1048576, MATCH(1, ('Master Data Sheet'!$H:$H=I$2) * (INDEX('Master Data Sheet'!$1:$1, , MATCH($F$1, 'Master Data Sheet'!$1:$1, 0)) = $F$1) * ('Master Data Sheet'!$G:$G=$B23) * ('Master Data Sheet'!$F:$F=$E23) * ('Master Data Sheet'!$A:$A=$F23), 0), MATCH($F$1, 'Master Data Sheet'!$1:$1, 0)), "")</f>
        <v>0.79002770083102491</v>
      </c>
      <c r="J23" s="11" cm="1">
        <f t="array" ref="J23">IFERROR(INDEX('Master Data Sheet'!$1:$1048576, MATCH(1, ('Master Data Sheet'!$H:$H=J$2) * (INDEX('Master Data Sheet'!$1:$1, , MATCH($F$1, 'Master Data Sheet'!$1:$1, 0)) = $F$1) * ('Master Data Sheet'!$G:$G=$B23) * ('Master Data Sheet'!$F:$F=$E23) * ('Master Data Sheet'!$A:$A=$F23), 0), MATCH($F$1, 'Master Data Sheet'!$1:$1, 0)), "")</f>
        <v>0.77857802400738685</v>
      </c>
      <c r="K23" s="11" cm="1">
        <f t="array" ref="K23">IFERROR(INDEX('Master Data Sheet'!$1:$1048576, MATCH(1, ('Master Data Sheet'!$H:$H=K$2) * (INDEX('Master Data Sheet'!$1:$1, , MATCH($F$1, 'Master Data Sheet'!$1:$1, 0)) = $F$1) * ('Master Data Sheet'!$G:$G=$B23) * ('Master Data Sheet'!$F:$F=$E23) * ('Master Data Sheet'!$A:$A=$F23), 0), MATCH($F$1, 'Master Data Sheet'!$1:$1, 0)), "")</f>
        <v>0.72132963988919652</v>
      </c>
      <c r="L23" s="11" cm="1">
        <f t="array" ref="L23">IFERROR(INDEX('Master Data Sheet'!$1:$1048576, MATCH(1, ('Master Data Sheet'!$H:$H=L$2) * (INDEX('Master Data Sheet'!$1:$1, , MATCH($F$1, 'Master Data Sheet'!$1:$1, 0)) = $F$1) * ('Master Data Sheet'!$G:$G=$B23) * ('Master Data Sheet'!$F:$F=$E23) * ('Master Data Sheet'!$A:$A=$F23), 0), MATCH($F$1, 'Master Data Sheet'!$1:$1, 0)), "")</f>
        <v>0.67553093259464436</v>
      </c>
      <c r="M23" s="11" cm="1">
        <f t="array" ref="M23">IFERROR(INDEX('Master Data Sheet'!$1:$1048576, MATCH(1, ('Master Data Sheet'!$H:$H=M$2) * (INDEX('Master Data Sheet'!$1:$1, , MATCH($F$1, 'Master Data Sheet'!$1:$1, 0)) = $F$1) * ('Master Data Sheet'!$G:$G=$B23) * ('Master Data Sheet'!$F:$F=$E23) * ('Master Data Sheet'!$A:$A=$F23), 0), MATCH($F$1, 'Master Data Sheet'!$1:$1, 0)), "")</f>
        <v>0.68698060941828243</v>
      </c>
      <c r="N23" s="11" cm="1">
        <f t="array" ref="N23">IFERROR(INDEX('Master Data Sheet'!$1:$1048576, MATCH(1, ('Master Data Sheet'!$H:$H=N$2) * (INDEX('Master Data Sheet'!$1:$1, , MATCH($F$1, 'Master Data Sheet'!$1:$1, 0)) = $F$1) * ('Master Data Sheet'!$G:$G=$B23) * ('Master Data Sheet'!$F:$F=$E23) * ('Master Data Sheet'!$A:$A=$F23), 0), MATCH($F$1, 'Master Data Sheet'!$1:$1, 0)), "")</f>
        <v>0.69843028624192049</v>
      </c>
      <c r="O23" s="11">
        <f t="shared" si="8"/>
        <v>0.75567867036011072</v>
      </c>
      <c r="P23" s="11">
        <f t="shared" si="4"/>
        <v>9.2073248516161749E-2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0.81292705447830083</v>
      </c>
      <c r="I24" s="11" cm="1">
        <f t="array" ref="I24">IFERROR(INDEX('Master Data Sheet'!$1:$1048576, MATCH(1, ('Master Data Sheet'!$H:$H=I$2) * (INDEX('Master Data Sheet'!$1:$1, , MATCH($F$1, 'Master Data Sheet'!$1:$1, 0)) = $F$1) * ('Master Data Sheet'!$G:$G=$B24) * ('Master Data Sheet'!$F:$F=$E24) * ('Master Data Sheet'!$A:$A=$F24), 0), MATCH($F$1, 'Master Data Sheet'!$1:$1, 0)), "")</f>
        <v>0.75567867036011094</v>
      </c>
      <c r="J24" s="11" cm="1">
        <f t="array" ref="J24">IFERROR(INDEX('Master Data Sheet'!$1:$1048576, MATCH(1, ('Master Data Sheet'!$H:$H=J$2) * (INDEX('Master Data Sheet'!$1:$1, , MATCH($F$1, 'Master Data Sheet'!$1:$1, 0)) = $F$1) * ('Master Data Sheet'!$G:$G=$B24) * ('Master Data Sheet'!$F:$F=$E24) * ('Master Data Sheet'!$A:$A=$F24), 0), MATCH($F$1, 'Master Data Sheet'!$1:$1, 0)), "")</f>
        <v>0.84727608494921502</v>
      </c>
      <c r="K24" s="11" cm="1">
        <f t="array" ref="K24">IFERROR(INDEX('Master Data Sheet'!$1:$1048576, MATCH(1, ('Master Data Sheet'!$H:$H=K$2) * (INDEX('Master Data Sheet'!$1:$1, , MATCH($F$1, 'Master Data Sheet'!$1:$1, 0)) = $F$1) * ('Master Data Sheet'!$G:$G=$B24) * ('Master Data Sheet'!$F:$F=$E24) * ('Master Data Sheet'!$A:$A=$F24), 0), MATCH($F$1, 'Master Data Sheet'!$1:$1, 0)), "")</f>
        <v>1.0991689750692522</v>
      </c>
      <c r="L24" s="11" cm="1">
        <f t="array" ref="L24">IFERROR(INDEX('Master Data Sheet'!$1:$1048576, MATCH(1, ('Master Data Sheet'!$H:$H=L$2) * (INDEX('Master Data Sheet'!$1:$1, , MATCH($F$1, 'Master Data Sheet'!$1:$1, 0)) = $F$1) * ('Master Data Sheet'!$G:$G=$B24) * ('Master Data Sheet'!$F:$F=$E24) * ('Master Data Sheet'!$A:$A=$F24), 0), MATCH($F$1, 'Master Data Sheet'!$1:$1, 0)), "")</f>
        <v>1.3052631578947369</v>
      </c>
      <c r="M24" s="11" cm="1">
        <f t="array" ref="M24">IFERROR(INDEX('Master Data Sheet'!$1:$1048576, MATCH(1, ('Master Data Sheet'!$H:$H=M$2) * (INDEX('Master Data Sheet'!$1:$1, , MATCH($F$1, 'Master Data Sheet'!$1:$1, 0)) = $F$1) * ('Master Data Sheet'!$G:$G=$B24) * ('Master Data Sheet'!$F:$F=$E24) * ('Master Data Sheet'!$A:$A=$F24), 0), MATCH($F$1, 'Master Data Sheet'!$1:$1, 0)), "")</f>
        <v>1.683102493074792</v>
      </c>
      <c r="N24" s="11" cm="1">
        <f t="array" ref="N24">IFERROR(INDEX('Master Data Sheet'!$1:$1048576, MATCH(1, ('Master Data Sheet'!$H:$H=N$2) * (INDEX('Master Data Sheet'!$1:$1, , MATCH($F$1, 'Master Data Sheet'!$1:$1, 0)) = $F$1) * ('Master Data Sheet'!$G:$G=$B24) * ('Master Data Sheet'!$F:$F=$E24) * ('Master Data Sheet'!$A:$A=$F24), 0), MATCH($F$1, 'Master Data Sheet'!$1:$1, 0)), "")</f>
        <v>1.8433979686057249</v>
      </c>
      <c r="O24" s="11">
        <f t="shared" si="8"/>
        <v>1.1924020577760188</v>
      </c>
      <c r="P24" s="11">
        <f t="shared" si="4"/>
        <v>0.4358618208243476</v>
      </c>
      <c r="Q24" s="11">
        <f>AVERAGE(O24:O26)</f>
        <v>1.1155256562458777</v>
      </c>
      <c r="R24" s="46">
        <f>(1-(O24/O21))*100</f>
        <v>40.245901639344275</v>
      </c>
      <c r="S24" s="46">
        <f>AVERAGE(R24:R26)</f>
        <v>14.719187168609865</v>
      </c>
      <c r="T24" s="46">
        <f>STDEV(R24:R26)</f>
        <v>28.355071982742473</v>
      </c>
      <c r="U24" s="47">
        <f>(1-(AVERAGE(H24:N26)/AVERAGE(H21:N23)))*100</f>
        <v>22.966867469879524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1.1907663896583562</v>
      </c>
      <c r="I25" s="11" cm="1">
        <f t="array" ref="I25">IFERROR(INDEX('Master Data Sheet'!$1:$1048576, MATCH(1, ('Master Data Sheet'!$H:$H=I$2) * (INDEX('Master Data Sheet'!$1:$1, , MATCH($F$1, 'Master Data Sheet'!$1:$1, 0)) = $F$1) * ('Master Data Sheet'!$G:$G=$B25) * ('Master Data Sheet'!$F:$F=$E25) * ('Master Data Sheet'!$A:$A=$F25), 0), MATCH($F$1, 'Master Data Sheet'!$1:$1, 0)), "")</f>
        <v>1.076269621421976</v>
      </c>
      <c r="J25" s="11" cm="1">
        <f t="array" ref="J25">IFERROR(INDEX('Master Data Sheet'!$1:$1048576, MATCH(1, ('Master Data Sheet'!$H:$H=J$2) * (INDEX('Master Data Sheet'!$1:$1, , MATCH($F$1, 'Master Data Sheet'!$1:$1, 0)) = $F$1) * ('Master Data Sheet'!$G:$G=$B25) * ('Master Data Sheet'!$F:$F=$E25) * ('Master Data Sheet'!$A:$A=$F25), 0), MATCH($F$1, 'Master Data Sheet'!$1:$1, 0)), "")</f>
        <v>1.076269621421976</v>
      </c>
      <c r="K25" s="11" cm="1">
        <f t="array" ref="K25">IFERROR(INDEX('Master Data Sheet'!$1:$1048576, MATCH(1, ('Master Data Sheet'!$H:$H=K$2) * (INDEX('Master Data Sheet'!$1:$1, , MATCH($F$1, 'Master Data Sheet'!$1:$1, 0)) = $F$1) * ('Master Data Sheet'!$G:$G=$B25) * ('Master Data Sheet'!$F:$F=$E25) * ('Master Data Sheet'!$A:$A=$F25), 0), MATCH($F$1, 'Master Data Sheet'!$1:$1, 0)), "")</f>
        <v>1.1335180055401664</v>
      </c>
      <c r="L25" s="11" cm="1">
        <f t="array" ref="L25">IFERROR(INDEX('Master Data Sheet'!$1:$1048576, MATCH(1, ('Master Data Sheet'!$H:$H=L$2) * (INDEX('Master Data Sheet'!$1:$1, , MATCH($F$1, 'Master Data Sheet'!$1:$1, 0)) = $F$1) * ('Master Data Sheet'!$G:$G=$B25) * ('Master Data Sheet'!$F:$F=$E25) * ('Master Data Sheet'!$A:$A=$F25), 0), MATCH($F$1, 'Master Data Sheet'!$1:$1, 0)), "")</f>
        <v>1.2594644506001846</v>
      </c>
      <c r="M25" s="11" cm="1">
        <f t="array" ref="M25">IFERROR(INDEX('Master Data Sheet'!$1:$1048576, MATCH(1, ('Master Data Sheet'!$H:$H=M$2) * (INDEX('Master Data Sheet'!$1:$1, , MATCH($F$1, 'Master Data Sheet'!$1:$1, 0)) = $F$1) * ('Master Data Sheet'!$G:$G=$B25) * ('Master Data Sheet'!$F:$F=$E25) * ('Master Data Sheet'!$A:$A=$F25), 0), MATCH($F$1, 'Master Data Sheet'!$1:$1, 0)), "")</f>
        <v>1.5342566943674976</v>
      </c>
      <c r="N25" s="11" cm="1">
        <f t="array" ref="N25">IFERROR(INDEX('Master Data Sheet'!$1:$1048576, MATCH(1, ('Master Data Sheet'!$H:$H=N$2) * (INDEX('Master Data Sheet'!$1:$1, , MATCH($F$1, 'Master Data Sheet'!$1:$1, 0)) = $F$1) * ('Master Data Sheet'!$G:$G=$B25) * ('Master Data Sheet'!$F:$F=$E25) * ('Master Data Sheet'!$A:$A=$F25), 0), MATCH($F$1, 'Master Data Sheet'!$1:$1, 0)), "")</f>
        <v>1.683102493074792</v>
      </c>
      <c r="O25" s="11">
        <f t="shared" si="8"/>
        <v>1.2790924680121356</v>
      </c>
      <c r="P25" s="11">
        <f t="shared" si="4"/>
        <v>0.23804263493101813</v>
      </c>
      <c r="Q25" s="11"/>
      <c r="R25" s="46">
        <f>(1-(O25/O22))*100</f>
        <v>19.712525667351134</v>
      </c>
      <c r="X25" t="str">
        <f>IFERROR(INDEX('Date Key'!$G$57:$G$62, MATCH(B24,'Date Key'!$A$57:$A$62, 0)), "")</f>
        <v>High HLR, Lower Outlet Height, No Plants</v>
      </c>
      <c r="Y25" s="1">
        <f t="shared" ref="Y25:AE25" si="29">H24</f>
        <v>0.81292705447830083</v>
      </c>
      <c r="Z25" s="1">
        <f t="shared" si="29"/>
        <v>0.75567867036011094</v>
      </c>
      <c r="AA25" s="1">
        <f t="shared" si="29"/>
        <v>0.84727608494921502</v>
      </c>
      <c r="AB25" s="1">
        <f t="shared" si="29"/>
        <v>1.0991689750692522</v>
      </c>
      <c r="AC25" s="1">
        <f t="shared" si="29"/>
        <v>1.3052631578947369</v>
      </c>
      <c r="AD25" s="1">
        <f t="shared" si="29"/>
        <v>1.683102493074792</v>
      </c>
      <c r="AE25" s="1">
        <f t="shared" si="29"/>
        <v>1.8433979686057249</v>
      </c>
      <c r="AF25" s="1">
        <f t="shared" ref="AF25:AL25" si="30">H25</f>
        <v>1.1907663896583562</v>
      </c>
      <c r="AG25" s="1">
        <f t="shared" si="30"/>
        <v>1.076269621421976</v>
      </c>
      <c r="AH25" s="1">
        <f t="shared" si="30"/>
        <v>1.076269621421976</v>
      </c>
      <c r="AI25" s="1">
        <f t="shared" si="30"/>
        <v>1.1335180055401664</v>
      </c>
      <c r="AJ25" s="1">
        <f t="shared" si="30"/>
        <v>1.2594644506001846</v>
      </c>
      <c r="AK25" s="1">
        <f t="shared" si="30"/>
        <v>1.5342566943674976</v>
      </c>
      <c r="AL25" s="1">
        <f t="shared" si="30"/>
        <v>1.683102493074792</v>
      </c>
      <c r="AM25" s="1">
        <f t="shared" ref="AM25:AS25" si="31">H26</f>
        <v>1.328162511542013</v>
      </c>
      <c r="AN25" s="1">
        <f t="shared" si="31"/>
        <v>0.97322253000923364</v>
      </c>
      <c r="AO25" s="1">
        <f t="shared" si="31"/>
        <v>0.881625115420129</v>
      </c>
      <c r="AP25" s="1">
        <f t="shared" si="31"/>
        <v>0.77857802400738685</v>
      </c>
      <c r="AQ25" s="1">
        <f t="shared" si="31"/>
        <v>0.76712834718374878</v>
      </c>
      <c r="AR25" s="1">
        <f t="shared" si="31"/>
        <v>0.68698060941828243</v>
      </c>
      <c r="AS25" s="1">
        <f t="shared" si="31"/>
        <v>0.70987996306555845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1.328162511542013</v>
      </c>
      <c r="I26" s="11" cm="1">
        <f t="array" ref="I26">IFERROR(INDEX('Master Data Sheet'!$1:$1048576, MATCH(1, ('Master Data Sheet'!$H:$H=I$2) * (INDEX('Master Data Sheet'!$1:$1, , MATCH($F$1, 'Master Data Sheet'!$1:$1, 0)) = $F$1) * ('Master Data Sheet'!$G:$G=$B26) * ('Master Data Sheet'!$F:$F=$E26) * ('Master Data Sheet'!$A:$A=$F26), 0), MATCH($F$1, 'Master Data Sheet'!$1:$1, 0)), "")</f>
        <v>0.97322253000923364</v>
      </c>
      <c r="J26" s="11" cm="1">
        <f t="array" ref="J26">IFERROR(INDEX('Master Data Sheet'!$1:$1048576, MATCH(1, ('Master Data Sheet'!$H:$H=J$2) * (INDEX('Master Data Sheet'!$1:$1, , MATCH($F$1, 'Master Data Sheet'!$1:$1, 0)) = $F$1) * ('Master Data Sheet'!$G:$G=$B26) * ('Master Data Sheet'!$F:$F=$E26) * ('Master Data Sheet'!$A:$A=$F26), 0), MATCH($F$1, 'Master Data Sheet'!$1:$1, 0)), "")</f>
        <v>0.881625115420129</v>
      </c>
      <c r="K26" s="11" cm="1">
        <f t="array" ref="K26">IFERROR(INDEX('Master Data Sheet'!$1:$1048576, MATCH(1, ('Master Data Sheet'!$H:$H=K$2) * (INDEX('Master Data Sheet'!$1:$1, , MATCH($F$1, 'Master Data Sheet'!$1:$1, 0)) = $F$1) * ('Master Data Sheet'!$G:$G=$B26) * ('Master Data Sheet'!$F:$F=$E26) * ('Master Data Sheet'!$A:$A=$F26), 0), MATCH($F$1, 'Master Data Sheet'!$1:$1, 0)), "")</f>
        <v>0.77857802400738685</v>
      </c>
      <c r="L26" s="11" cm="1">
        <f t="array" ref="L26">IFERROR(INDEX('Master Data Sheet'!$1:$1048576, MATCH(1, ('Master Data Sheet'!$H:$H=L$2) * (INDEX('Master Data Sheet'!$1:$1, , MATCH($F$1, 'Master Data Sheet'!$1:$1, 0)) = $F$1) * ('Master Data Sheet'!$G:$G=$B26) * ('Master Data Sheet'!$F:$F=$E26) * ('Master Data Sheet'!$A:$A=$F26), 0), MATCH($F$1, 'Master Data Sheet'!$1:$1, 0)), "")</f>
        <v>0.76712834718374878</v>
      </c>
      <c r="M26" s="11" cm="1">
        <f t="array" ref="M26">IFERROR(INDEX('Master Data Sheet'!$1:$1048576, MATCH(1, ('Master Data Sheet'!$H:$H=M$2) * (INDEX('Master Data Sheet'!$1:$1, , MATCH($F$1, 'Master Data Sheet'!$1:$1, 0)) = $F$1) * ('Master Data Sheet'!$G:$G=$B26) * ('Master Data Sheet'!$F:$F=$E26) * ('Master Data Sheet'!$A:$A=$F26), 0), MATCH($F$1, 'Master Data Sheet'!$1:$1, 0)), "")</f>
        <v>0.68698060941828243</v>
      </c>
      <c r="N26" s="11" cm="1">
        <f t="array" ref="N26">IFERROR(INDEX('Master Data Sheet'!$1:$1048576, MATCH(1, ('Master Data Sheet'!$H:$H=N$2) * (INDEX('Master Data Sheet'!$1:$1, , MATCH($F$1, 'Master Data Sheet'!$1:$1, 0)) = $F$1) * ('Master Data Sheet'!$G:$G=$B26) * ('Master Data Sheet'!$F:$F=$E26) * ('Master Data Sheet'!$A:$A=$F26), 0), MATCH($F$1, 'Master Data Sheet'!$1:$1, 0)), "")</f>
        <v>0.70987996306555845</v>
      </c>
      <c r="O26" s="11">
        <f t="shared" si="8"/>
        <v>0.8750824429494789</v>
      </c>
      <c r="P26" s="11">
        <f t="shared" si="4"/>
        <v>0.2230833852368925</v>
      </c>
      <c r="Q26" s="11"/>
      <c r="R26" s="46">
        <f>(1-(O26/O23))*100</f>
        <v>-15.800865800865814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1.2594644506001846</v>
      </c>
      <c r="I27" s="11" cm="1">
        <f t="array" ref="I27">IFERROR(INDEX('Master Data Sheet'!$1:$1048576, MATCH(1, ('Master Data Sheet'!$H:$H=I$2) * (INDEX('Master Data Sheet'!$1:$1, , MATCH($F$1, 'Master Data Sheet'!$1:$1, 0)) = $F$1) * ('Master Data Sheet'!$G:$G=$B27) * ('Master Data Sheet'!$F:$F=$E27) * ('Master Data Sheet'!$A:$A=$F27), 0), MATCH($F$1, 'Master Data Sheet'!$1:$1, 0)), "")</f>
        <v>1.1335180055401664</v>
      </c>
      <c r="J27" s="11" cm="1">
        <f t="array" ref="J27">IFERROR(INDEX('Master Data Sheet'!$1:$1048576, MATCH(1, ('Master Data Sheet'!$H:$H=J$2) * (INDEX('Master Data Sheet'!$1:$1, , MATCH($F$1, 'Master Data Sheet'!$1:$1, 0)) = $F$1) * ('Master Data Sheet'!$G:$G=$B27) * ('Master Data Sheet'!$F:$F=$E27) * ('Master Data Sheet'!$A:$A=$F27), 0), MATCH($F$1, 'Master Data Sheet'!$1:$1, 0)), "")</f>
        <v>1.0533702677746999</v>
      </c>
      <c r="K27" s="11" cm="1">
        <f t="array" ref="K27">IFERROR(INDEX('Master Data Sheet'!$1:$1048576, MATCH(1, ('Master Data Sheet'!$H:$H=K$2) * (INDEX('Master Data Sheet'!$1:$1, , MATCH($F$1, 'Master Data Sheet'!$1:$1, 0)) = $F$1) * ('Master Data Sheet'!$G:$G=$B27) * ('Master Data Sheet'!$F:$F=$E27) * ('Master Data Sheet'!$A:$A=$F27), 0), MATCH($F$1, 'Master Data Sheet'!$1:$1, 0)), "")</f>
        <v>1.1793167128347182</v>
      </c>
      <c r="L27" s="11" cm="1">
        <f t="array" ref="L27">IFERROR(INDEX('Master Data Sheet'!$1:$1048576, MATCH(1, ('Master Data Sheet'!$H:$H=L$2) * (INDEX('Master Data Sheet'!$1:$1, , MATCH($F$1, 'Master Data Sheet'!$1:$1, 0)) = $F$1) * ('Master Data Sheet'!$G:$G=$B27) * ('Master Data Sheet'!$F:$F=$E27) * ('Master Data Sheet'!$A:$A=$F27), 0), MATCH($F$1, 'Master Data Sheet'!$1:$1, 0)), "")</f>
        <v>1.1564173591874425</v>
      </c>
      <c r="M27" s="11" cm="1">
        <f t="array" ref="M27">IFERROR(INDEX('Master Data Sheet'!$1:$1048576, MATCH(1, ('Master Data Sheet'!$H:$H=M$2) * (INDEX('Master Data Sheet'!$1:$1, , MATCH($F$1, 'Master Data Sheet'!$1:$1, 0)) = $F$1) * ('Master Data Sheet'!$G:$G=$B27) * ('Master Data Sheet'!$F:$F=$E27) * ('Master Data Sheet'!$A:$A=$F27), 0), MATCH($F$1, 'Master Data Sheet'!$1:$1, 0)), "")</f>
        <v>1.4770083102493077</v>
      </c>
      <c r="N27" s="11" cm="1">
        <f t="array" ref="N27">IFERROR(INDEX('Master Data Sheet'!$1:$1048576, MATCH(1, ('Master Data Sheet'!$H:$H=N$2) * (INDEX('Master Data Sheet'!$1:$1, , MATCH($F$1, 'Master Data Sheet'!$1:$1, 0)) = $F$1) * ('Master Data Sheet'!$G:$G=$B27) * ('Master Data Sheet'!$F:$F=$E27) * ('Master Data Sheet'!$A:$A=$F27), 0), MATCH($F$1, 'Master Data Sheet'!$1:$1, 0)), "")</f>
        <v>1.5800554016620498</v>
      </c>
      <c r="O27" s="11">
        <f t="shared" si="8"/>
        <v>1.2627357868355098</v>
      </c>
      <c r="P27" s="11">
        <f t="shared" si="4"/>
        <v>0.19382494654702709</v>
      </c>
      <c r="Q27" s="11">
        <f>AVERAGE(N27:N29)</f>
        <v>1.2709141274238225</v>
      </c>
      <c r="R27" s="46">
        <f>(1-(O27/O21))*100</f>
        <v>36.721311475409848</v>
      </c>
      <c r="S27" s="46">
        <f>AVERAGE(R27:R29)</f>
        <v>-28.327903923218155</v>
      </c>
      <c r="T27" s="46">
        <f>STDEV(R27:R29)</f>
        <v>70.244604579691753</v>
      </c>
      <c r="U27" s="47">
        <f>(1-(AVERAGE(H27:N29)/AVERAGE(H21:N23)))*100</f>
        <v>-7.9442771084337283</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3.7554939981532778</v>
      </c>
      <c r="I28" s="11" cm="1">
        <f t="array" ref="I28">IFERROR(INDEX('Master Data Sheet'!$1:$1048576, MATCH(1, ('Master Data Sheet'!$H:$H=I$2) * (INDEX('Master Data Sheet'!$1:$1, , MATCH($F$1, 'Master Data Sheet'!$1:$1, 0)) = $F$1) * ('Master Data Sheet'!$G:$G=$B28) * ('Master Data Sheet'!$F:$F=$E28) * ('Master Data Sheet'!$A:$A=$F28), 0), MATCH($F$1, 'Master Data Sheet'!$1:$1, 0)), "")</f>
        <v>2.1868882733148656</v>
      </c>
      <c r="J28" s="11" cm="1">
        <f t="array" ref="J28">IFERROR(INDEX('Master Data Sheet'!$1:$1048576, MATCH(1, ('Master Data Sheet'!$H:$H=J$2) * (INDEX('Master Data Sheet'!$1:$1, , MATCH($F$1, 'Master Data Sheet'!$1:$1, 0)) = $F$1) * ('Master Data Sheet'!$G:$G=$B28) * ('Master Data Sheet'!$F:$F=$E28) * ('Master Data Sheet'!$A:$A=$F28), 0), MATCH($F$1, 'Master Data Sheet'!$1:$1, 0)), "")</f>
        <v>1.4197599261311169</v>
      </c>
      <c r="K28" s="11" cm="1">
        <f t="array" ref="K28">IFERROR(INDEX('Master Data Sheet'!$1:$1048576, MATCH(1, ('Master Data Sheet'!$H:$H=K$2) * (INDEX('Master Data Sheet'!$1:$1, , MATCH($F$1, 'Master Data Sheet'!$1:$1, 0)) = $F$1) * ('Master Data Sheet'!$G:$G=$B28) * ('Master Data Sheet'!$F:$F=$E28) * ('Master Data Sheet'!$A:$A=$F28), 0), MATCH($F$1, 'Master Data Sheet'!$1:$1, 0)), "")</f>
        <v>1.3052631578947369</v>
      </c>
      <c r="L28" s="11" cm="1">
        <f t="array" ref="L28">IFERROR(INDEX('Master Data Sheet'!$1:$1048576, MATCH(1, ('Master Data Sheet'!$H:$H=L$2) * (INDEX('Master Data Sheet'!$1:$1, , MATCH($F$1, 'Master Data Sheet'!$1:$1, 0)) = $F$1) * ('Master Data Sheet'!$G:$G=$B28) * ('Master Data Sheet'!$F:$F=$E28) * ('Master Data Sheet'!$A:$A=$F28), 0), MATCH($F$1, 'Master Data Sheet'!$1:$1, 0)), "")</f>
        <v>1.2594644506001846</v>
      </c>
      <c r="M28" s="11" cm="1">
        <f t="array" ref="M28">IFERROR(INDEX('Master Data Sheet'!$1:$1048576, MATCH(1, ('Master Data Sheet'!$H:$H=M$2) * (INDEX('Master Data Sheet'!$1:$1, , MATCH($F$1, 'Master Data Sheet'!$1:$1, 0)) = $F$1) * ('Master Data Sheet'!$G:$G=$B28) * ('Master Data Sheet'!$F:$F=$E28) * ('Master Data Sheet'!$A:$A=$F28), 0), MATCH($F$1, 'Master Data Sheet'!$1:$1, 0)), "")</f>
        <v>1.900646352723915</v>
      </c>
      <c r="N28" s="11" cm="1">
        <f t="array" ref="N28">IFERROR(INDEX('Master Data Sheet'!$1:$1048576, MATCH(1, ('Master Data Sheet'!$H:$H=N$2) * (INDEX('Master Data Sheet'!$1:$1, , MATCH($F$1, 'Master Data Sheet'!$1:$1, 0)) = $F$1) * ('Master Data Sheet'!$G:$G=$B28) * ('Master Data Sheet'!$F:$F=$E28) * ('Master Data Sheet'!$A:$A=$F28), 0), MATCH($F$1, 'Master Data Sheet'!$1:$1, 0)), "")</f>
        <v>1.431209602954755</v>
      </c>
      <c r="O28" s="11">
        <f t="shared" si="8"/>
        <v>1.8941036802532645</v>
      </c>
      <c r="P28" s="11">
        <f t="shared" si="4"/>
        <v>0.88875498840869782</v>
      </c>
      <c r="Q28" s="11"/>
      <c r="R28" s="46">
        <f>(1-(O28/O22))*100</f>
        <v>-18.891170431211492</v>
      </c>
      <c r="X28" t="str">
        <f>IFERROR(INDEX('Date Key'!$G$57:$G$62, MATCH(B27,'Date Key'!$A$57:$A$62, 0)), "")</f>
        <v>High HLR, Lower Outlet Height, No Plants</v>
      </c>
      <c r="Y28" s="1">
        <f t="shared" ref="Y28:AE28" si="32">H27</f>
        <v>1.2594644506001846</v>
      </c>
      <c r="Z28" s="1">
        <f t="shared" si="32"/>
        <v>1.1335180055401664</v>
      </c>
      <c r="AA28" s="1">
        <f t="shared" si="32"/>
        <v>1.0533702677746999</v>
      </c>
      <c r="AB28" s="1">
        <f t="shared" si="32"/>
        <v>1.1793167128347182</v>
      </c>
      <c r="AC28" s="1">
        <f t="shared" si="32"/>
        <v>1.1564173591874425</v>
      </c>
      <c r="AD28" s="1">
        <f t="shared" si="32"/>
        <v>1.4770083102493077</v>
      </c>
      <c r="AE28" s="1">
        <f t="shared" si="32"/>
        <v>1.5800554016620498</v>
      </c>
      <c r="AF28" s="1">
        <f t="shared" ref="AF28:AL28" si="33">H28</f>
        <v>3.7554939981532778</v>
      </c>
      <c r="AG28" s="1">
        <f t="shared" si="33"/>
        <v>2.1868882733148656</v>
      </c>
      <c r="AH28" s="1">
        <f t="shared" si="33"/>
        <v>1.4197599261311169</v>
      </c>
      <c r="AI28" s="1">
        <f t="shared" si="33"/>
        <v>1.3052631578947369</v>
      </c>
      <c r="AJ28" s="1">
        <f t="shared" si="33"/>
        <v>1.2594644506001846</v>
      </c>
      <c r="AK28" s="1">
        <f t="shared" si="33"/>
        <v>1.900646352723915</v>
      </c>
      <c r="AL28" s="1">
        <f t="shared" si="33"/>
        <v>1.431209602954755</v>
      </c>
      <c r="AM28" s="1">
        <f t="shared" ref="AM28:AS28" si="34">H29</f>
        <v>4.5111726685133879</v>
      </c>
      <c r="AN28" s="1">
        <f t="shared" si="34"/>
        <v>2.2097876269621417</v>
      </c>
      <c r="AO28" s="1">
        <f t="shared" si="34"/>
        <v>1.1335180055401664</v>
      </c>
      <c r="AP28" s="1">
        <f t="shared" si="34"/>
        <v>0.85872576177285309</v>
      </c>
      <c r="AQ28" s="1">
        <f t="shared" si="34"/>
        <v>0.61828254847645425</v>
      </c>
      <c r="AR28" s="1">
        <f t="shared" si="34"/>
        <v>0.59538319482917812</v>
      </c>
      <c r="AS28" s="1">
        <f t="shared" si="34"/>
        <v>0.80147737765466298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4.5111726685133879</v>
      </c>
      <c r="I29" s="28" cm="1">
        <f t="array" ref="I29">IFERROR(INDEX('Master Data Sheet'!$1:$1048576, MATCH(1, ('Master Data Sheet'!$H:$H=I$2) * (INDEX('Master Data Sheet'!$1:$1, , MATCH($F$1, 'Master Data Sheet'!$1:$1, 0)) = $F$1) * ('Master Data Sheet'!$G:$G=$B29) * ('Master Data Sheet'!$F:$F=$E29) * ('Master Data Sheet'!$A:$A=$F29), 0), MATCH($F$1, 'Master Data Sheet'!$1:$1, 0)), "")</f>
        <v>2.2097876269621417</v>
      </c>
      <c r="J29" s="28" cm="1">
        <f t="array" ref="J29">IFERROR(INDEX('Master Data Sheet'!$1:$1048576, MATCH(1, ('Master Data Sheet'!$H:$H=J$2) * (INDEX('Master Data Sheet'!$1:$1, , MATCH($F$1, 'Master Data Sheet'!$1:$1, 0)) = $F$1) * ('Master Data Sheet'!$G:$G=$B29) * ('Master Data Sheet'!$F:$F=$E29) * ('Master Data Sheet'!$A:$A=$F29), 0), MATCH($F$1, 'Master Data Sheet'!$1:$1, 0)), "")</f>
        <v>1.1335180055401664</v>
      </c>
      <c r="K29" s="28" cm="1">
        <f t="array" ref="K29">IFERROR(INDEX('Master Data Sheet'!$1:$1048576, MATCH(1, ('Master Data Sheet'!$H:$H=K$2) * (INDEX('Master Data Sheet'!$1:$1, , MATCH($F$1, 'Master Data Sheet'!$1:$1, 0)) = $F$1) * ('Master Data Sheet'!$G:$G=$B29) * ('Master Data Sheet'!$F:$F=$E29) * ('Master Data Sheet'!$A:$A=$F29), 0), MATCH($F$1, 'Master Data Sheet'!$1:$1, 0)), "")</f>
        <v>0.85872576177285309</v>
      </c>
      <c r="L29" s="28" cm="1">
        <f t="array" ref="L29">IFERROR(INDEX('Master Data Sheet'!$1:$1048576, MATCH(1, ('Master Data Sheet'!$H:$H=L$2) * (INDEX('Master Data Sheet'!$1:$1, , MATCH($F$1, 'Master Data Sheet'!$1:$1, 0)) = $F$1) * ('Master Data Sheet'!$G:$G=$B29) * ('Master Data Sheet'!$F:$F=$E29) * ('Master Data Sheet'!$A:$A=$F29), 0), MATCH($F$1, 'Master Data Sheet'!$1:$1, 0)), "")</f>
        <v>0.61828254847645425</v>
      </c>
      <c r="M29" s="28" cm="1">
        <f t="array" ref="M29">IFERROR(INDEX('Master Data Sheet'!$1:$1048576, MATCH(1, ('Master Data Sheet'!$H:$H=M$2) * (INDEX('Master Data Sheet'!$1:$1, , MATCH($F$1, 'Master Data Sheet'!$1:$1, 0)) = $F$1) * ('Master Data Sheet'!$G:$G=$B29) * ('Master Data Sheet'!$F:$F=$E29) * ('Master Data Sheet'!$A:$A=$F29), 0), MATCH($F$1, 'Master Data Sheet'!$1:$1, 0)), "")</f>
        <v>0.59538319482917812</v>
      </c>
      <c r="N29" s="28" cm="1">
        <f t="array" ref="N29">IFERROR(INDEX('Master Data Sheet'!$1:$1048576, MATCH(1, ('Master Data Sheet'!$H:$H=N$2) * (INDEX('Master Data Sheet'!$1:$1, , MATCH($F$1, 'Master Data Sheet'!$1:$1, 0)) = $F$1) * ('Master Data Sheet'!$G:$G=$B29) * ('Master Data Sheet'!$F:$F=$E29) * ('Master Data Sheet'!$A:$A=$F29), 0), MATCH($F$1, 'Master Data Sheet'!$1:$1, 0)), "")</f>
        <v>0.80147737765466298</v>
      </c>
      <c r="O29" s="28">
        <f t="shared" si="8"/>
        <v>1.532621026249835</v>
      </c>
      <c r="P29" s="28">
        <f t="shared" si="4"/>
        <v>1.4255258198783671</v>
      </c>
      <c r="Q29" s="28"/>
      <c r="R29" s="48">
        <f>(1-(O29/O23))*100</f>
        <v>-102.81385281385282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0.73277931671283458</v>
      </c>
      <c r="I30" s="11" cm="1">
        <f t="array" ref="I30">IFERROR(INDEX('Master Data Sheet'!$1:$1048576, MATCH(1, ('Master Data Sheet'!$H:$H=I$2) * (INDEX('Master Data Sheet'!$1:$1, , MATCH($F$1, 'Master Data Sheet'!$1:$1, 0)) = $F$1) * ('Master Data Sheet'!$G:$G=$B30) * ('Master Data Sheet'!$F:$F=$E30) * ('Master Data Sheet'!$A:$A=$F30), 0), MATCH($F$1, 'Master Data Sheet'!$1:$1, 0)), "")</f>
        <v>0.72132963988919652</v>
      </c>
      <c r="J30" s="11" cm="1">
        <f t="array" ref="J30">IFERROR(INDEX('Master Data Sheet'!$1:$1048576, MATCH(1, ('Master Data Sheet'!$H:$H=J$2) * (INDEX('Master Data Sheet'!$1:$1, , MATCH($F$1, 'Master Data Sheet'!$1:$1, 0)) = $F$1) * ('Master Data Sheet'!$G:$G=$B30) * ('Master Data Sheet'!$F:$F=$E30) * ('Master Data Sheet'!$A:$A=$F30), 0), MATCH($F$1, 'Master Data Sheet'!$1:$1, 0)), "")</f>
        <v>0.76712834718374878</v>
      </c>
      <c r="K30" s="11" cm="1">
        <f t="array" ref="K30">IFERROR(INDEX('Master Data Sheet'!$1:$1048576, MATCH(1, ('Master Data Sheet'!$H:$H=K$2) * (INDEX('Master Data Sheet'!$1:$1, , MATCH($F$1, 'Master Data Sheet'!$1:$1, 0)) = $F$1) * ('Master Data Sheet'!$G:$G=$B30) * ('Master Data Sheet'!$F:$F=$E30) * ('Master Data Sheet'!$A:$A=$F30), 0), MATCH($F$1, 'Master Data Sheet'!$1:$1, 0)), "")</f>
        <v>0.76712834718374878</v>
      </c>
      <c r="L30" s="11" cm="1">
        <f t="array" ref="L30">IFERROR(INDEX('Master Data Sheet'!$1:$1048576, MATCH(1, ('Master Data Sheet'!$H:$H=L$2) * (INDEX('Master Data Sheet'!$1:$1, , MATCH($F$1, 'Master Data Sheet'!$1:$1, 0)) = $F$1) * ('Master Data Sheet'!$G:$G=$B30) * ('Master Data Sheet'!$F:$F=$E30) * ('Master Data Sheet'!$A:$A=$F30), 0), MATCH($F$1, 'Master Data Sheet'!$1:$1, 0)), "")</f>
        <v>0.80147737765466298</v>
      </c>
      <c r="M30" s="11" cm="1">
        <f t="array" ref="M30">IFERROR(INDEX('Master Data Sheet'!$1:$1048576, MATCH(1, ('Master Data Sheet'!$H:$H=M$2) * (INDEX('Master Data Sheet'!$1:$1, , MATCH($F$1, 'Master Data Sheet'!$1:$1, 0)) = $F$1) * ('Master Data Sheet'!$G:$G=$B30) * ('Master Data Sheet'!$F:$F=$E30) * ('Master Data Sheet'!$A:$A=$F30), 0), MATCH($F$1, 'Master Data Sheet'!$1:$1, 0)), "")</f>
        <v>0.95032317636195751</v>
      </c>
      <c r="N30" s="11" cm="1">
        <f t="array" ref="N30">IFERROR(INDEX('Master Data Sheet'!$1:$1048576, MATCH(1, ('Master Data Sheet'!$H:$H=N$2) * (INDEX('Master Data Sheet'!$1:$1, , MATCH($F$1, 'Master Data Sheet'!$1:$1, 0)) = $F$1) * ('Master Data Sheet'!$G:$G=$B30) * ('Master Data Sheet'!$F:$F=$E30) * ('Master Data Sheet'!$A:$A=$F30), 0), MATCH($F$1, 'Master Data Sheet'!$1:$1, 0)), "")</f>
        <v>0.74422899353647287</v>
      </c>
      <c r="O30" s="11">
        <f t="shared" si="8"/>
        <v>0.78348502836037459</v>
      </c>
      <c r="P30" s="11">
        <f t="shared" si="4"/>
        <v>7.8176266730740449E-2</v>
      </c>
      <c r="Q30" s="11">
        <f>AVERAGE(O30:O32)</f>
        <v>3.7710452666639025</v>
      </c>
      <c r="S30" s="11">
        <f>AVERAGE(O30:O32)</f>
        <v>3.7710452666639025</v>
      </c>
      <c r="T30" s="11">
        <f>AVERAGE(P30:P32)</f>
        <v>0.65705909084680048</v>
      </c>
      <c r="V30" s="47">
        <f>AVERAGE(U33, U36)</f>
        <v>-1.0922286202183109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11.697890936728104</v>
      </c>
      <c r="I31" s="11" cm="1">
        <f t="array" ref="I31">IFERROR(INDEX('Master Data Sheet'!$1:$1048576, MATCH(1, ('Master Data Sheet'!$H:$H=I$2) * (INDEX('Master Data Sheet'!$1:$1, , MATCH($F$1, 'Master Data Sheet'!$1:$1, 0)) = $F$1) * ('Master Data Sheet'!$G:$G=$B31) * ('Master Data Sheet'!$F:$F=$E31) * ('Master Data Sheet'!$A:$A=$F31), 0), MATCH($F$1, 'Master Data Sheet'!$1:$1, 0)), "")</f>
        <v>7.704351130533917</v>
      </c>
      <c r="J31" s="11" cm="1">
        <f t="array" ref="J31">IFERROR(INDEX('Master Data Sheet'!$1:$1048576, MATCH(1, ('Master Data Sheet'!$H:$H=J$2) * (INDEX('Master Data Sheet'!$1:$1, , MATCH($F$1, 'Master Data Sheet'!$1:$1, 0)) = $F$1) * ('Master Data Sheet'!$G:$G=$B31) * ('Master Data Sheet'!$F:$F=$E31) * ('Master Data Sheet'!$A:$A=$F31), 0), MATCH($F$1, 'Master Data Sheet'!$1:$1, 0)), "")</f>
        <v>7.2684780543416307</v>
      </c>
      <c r="K31" s="11" cm="1">
        <f t="array" ref="K31">IFERROR(INDEX('Master Data Sheet'!$1:$1048576, MATCH(1, ('Master Data Sheet'!$H:$H=K$2) * (INDEX('Master Data Sheet'!$1:$1, , MATCH($F$1, 'Master Data Sheet'!$1:$1, 0)) = $F$1) * ('Master Data Sheet'!$G:$G=$B31) * ('Master Data Sheet'!$F:$F=$E31) * ('Master Data Sheet'!$A:$A=$F31), 0), MATCH($F$1, 'Master Data Sheet'!$1:$1, 0)), "")</f>
        <v>8.364050921527646</v>
      </c>
      <c r="L31" s="11" cm="1">
        <f t="array" ref="L31">IFERROR(INDEX('Master Data Sheet'!$1:$1048576, MATCH(1, ('Master Data Sheet'!$H:$H=L$2) * (INDEX('Master Data Sheet'!$1:$1, , MATCH($F$1, 'Master Data Sheet'!$1:$1, 0)) = $F$1) * ('Master Data Sheet'!$G:$G=$B31) * ('Master Data Sheet'!$F:$F=$E31) * ('Master Data Sheet'!$A:$A=$F31), 0), MATCH($F$1, 'Master Data Sheet'!$1:$1, 0)), "")</f>
        <v>8.0577617328519864</v>
      </c>
      <c r="M31" s="11" cm="1">
        <f t="array" ref="M31">IFERROR(INDEX('Master Data Sheet'!$1:$1048576, MATCH(1, ('Master Data Sheet'!$H:$H=M$2) * (INDEX('Master Data Sheet'!$1:$1, , MATCH($F$1, 'Master Data Sheet'!$1:$1, 0)) = $F$1) * ('Master Data Sheet'!$G:$G=$B31) * ('Master Data Sheet'!$F:$F=$E31) * ('Master Data Sheet'!$A:$A=$F31), 0), MATCH($F$1, 'Master Data Sheet'!$1:$1, 0)), "")</f>
        <v>8.4111723351700558</v>
      </c>
      <c r="N31" s="11" cm="1">
        <f t="array" ref="N31">IFERROR(INDEX('Master Data Sheet'!$1:$1048576, MATCH(1, ('Master Data Sheet'!$H:$H=N$2) * (INDEX('Master Data Sheet'!$1:$1, , MATCH($F$1, 'Master Data Sheet'!$1:$1, 0)) = $F$1) * ('Master Data Sheet'!$G:$G=$B31) * ('Master Data Sheet'!$F:$F=$E31) * ('Master Data Sheet'!$A:$A=$F31), 0), MATCH($F$1, 'Master Data Sheet'!$1:$1, 0)), "")</f>
        <v>8.4700741022230677</v>
      </c>
      <c r="O31" s="11">
        <f t="shared" si="8"/>
        <v>8.5676827447680584</v>
      </c>
      <c r="P31" s="11">
        <f t="shared" si="4"/>
        <v>1.4472379407004685</v>
      </c>
      <c r="Q31" s="11"/>
      <c r="X31" t="str">
        <f>IFERROR(INDEX('Date Key'!$G$57:$G$62, MATCH(B30,'Date Key'!$A$57:$A$62, 0)), "")</f>
        <v>High HLR, Upper Outlet Height, No Plants</v>
      </c>
      <c r="Y31" s="1">
        <f t="shared" ref="Y31:AE31" si="35">H30</f>
        <v>0.73277931671283458</v>
      </c>
      <c r="Z31" s="1">
        <f t="shared" si="35"/>
        <v>0.72132963988919652</v>
      </c>
      <c r="AA31" s="1">
        <f t="shared" si="35"/>
        <v>0.76712834718374878</v>
      </c>
      <c r="AB31" s="1">
        <f t="shared" si="35"/>
        <v>0.76712834718374878</v>
      </c>
      <c r="AC31" s="1">
        <f t="shared" si="35"/>
        <v>0.80147737765466298</v>
      </c>
      <c r="AD31" s="1">
        <f t="shared" si="35"/>
        <v>0.95032317636195751</v>
      </c>
      <c r="AE31" s="1">
        <f t="shared" si="35"/>
        <v>0.74422899353647287</v>
      </c>
      <c r="AF31" s="1">
        <f t="shared" ref="AF31:AL31" si="36">H31</f>
        <v>11.697890936728104</v>
      </c>
      <c r="AG31" s="1">
        <f t="shared" si="36"/>
        <v>7.704351130533917</v>
      </c>
      <c r="AH31" s="1">
        <f t="shared" si="36"/>
        <v>7.2684780543416307</v>
      </c>
      <c r="AI31" s="1">
        <f t="shared" si="36"/>
        <v>8.364050921527646</v>
      </c>
      <c r="AJ31" s="1">
        <f t="shared" si="36"/>
        <v>8.0577617328519864</v>
      </c>
      <c r="AK31" s="1">
        <f t="shared" si="36"/>
        <v>8.4111723351700558</v>
      </c>
      <c r="AL31" s="1">
        <f t="shared" si="36"/>
        <v>8.4700741022230677</v>
      </c>
      <c r="AM31" s="1">
        <f t="shared" ref="AM31:AS31" si="37">H32</f>
        <v>1.4850536535513541</v>
      </c>
      <c r="AN31" s="1">
        <f t="shared" si="37"/>
        <v>1.3662493612672457</v>
      </c>
      <c r="AO31" s="1">
        <f t="shared" si="37"/>
        <v>1.7939448134900355</v>
      </c>
      <c r="AP31" s="1">
        <f t="shared" si="37"/>
        <v>2.0671946857434853</v>
      </c>
      <c r="AQ31" s="1">
        <f t="shared" si="37"/>
        <v>2.0434338272866635</v>
      </c>
      <c r="AR31" s="1">
        <f t="shared" si="37"/>
        <v>2.42360756259581</v>
      </c>
      <c r="AS31" s="1">
        <f t="shared" si="37"/>
        <v>2.5542922841083291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1.4850536535513541</v>
      </c>
      <c r="I32" s="11" cm="1">
        <f t="array" ref="I32">IFERROR(INDEX('Master Data Sheet'!$1:$1048576, MATCH(1, ('Master Data Sheet'!$H:$H=I$2) * (INDEX('Master Data Sheet'!$1:$1, , MATCH($F$1, 'Master Data Sheet'!$1:$1, 0)) = $F$1) * ('Master Data Sheet'!$G:$G=$B32) * ('Master Data Sheet'!$F:$F=$E32) * ('Master Data Sheet'!$A:$A=$F32), 0), MATCH($F$1, 'Master Data Sheet'!$1:$1, 0)), "")</f>
        <v>1.3662493612672457</v>
      </c>
      <c r="J32" s="11" cm="1">
        <f t="array" ref="J32">IFERROR(INDEX('Master Data Sheet'!$1:$1048576, MATCH(1, ('Master Data Sheet'!$H:$H=J$2) * (INDEX('Master Data Sheet'!$1:$1, , MATCH($F$1, 'Master Data Sheet'!$1:$1, 0)) = $F$1) * ('Master Data Sheet'!$G:$G=$B32) * ('Master Data Sheet'!$F:$F=$E32) * ('Master Data Sheet'!$A:$A=$F32), 0), MATCH($F$1, 'Master Data Sheet'!$1:$1, 0)), "")</f>
        <v>1.7939448134900355</v>
      </c>
      <c r="K32" s="11" cm="1">
        <f t="array" ref="K32">IFERROR(INDEX('Master Data Sheet'!$1:$1048576, MATCH(1, ('Master Data Sheet'!$H:$H=K$2) * (INDEX('Master Data Sheet'!$1:$1, , MATCH($F$1, 'Master Data Sheet'!$1:$1, 0)) = $F$1) * ('Master Data Sheet'!$G:$G=$B32) * ('Master Data Sheet'!$F:$F=$E32) * ('Master Data Sheet'!$A:$A=$F32), 0), MATCH($F$1, 'Master Data Sheet'!$1:$1, 0)), "")</f>
        <v>2.0671946857434853</v>
      </c>
      <c r="L32" s="11" cm="1">
        <f t="array" ref="L32">IFERROR(INDEX('Master Data Sheet'!$1:$1048576, MATCH(1, ('Master Data Sheet'!$H:$H=L$2) * (INDEX('Master Data Sheet'!$1:$1, , MATCH($F$1, 'Master Data Sheet'!$1:$1, 0)) = $F$1) * ('Master Data Sheet'!$G:$G=$B32) * ('Master Data Sheet'!$F:$F=$E32) * ('Master Data Sheet'!$A:$A=$F32), 0), MATCH($F$1, 'Master Data Sheet'!$1:$1, 0)), "")</f>
        <v>2.0434338272866635</v>
      </c>
      <c r="M32" s="11" cm="1">
        <f t="array" ref="M32">IFERROR(INDEX('Master Data Sheet'!$1:$1048576, MATCH(1, ('Master Data Sheet'!$H:$H=M$2) * (INDEX('Master Data Sheet'!$1:$1, , MATCH($F$1, 'Master Data Sheet'!$1:$1, 0)) = $F$1) * ('Master Data Sheet'!$G:$G=$B32) * ('Master Data Sheet'!$F:$F=$E32) * ('Master Data Sheet'!$A:$A=$F32), 0), MATCH($F$1, 'Master Data Sheet'!$1:$1, 0)), "")</f>
        <v>2.42360756259581</v>
      </c>
      <c r="N32" s="11" cm="1">
        <f t="array" ref="N32">IFERROR(INDEX('Master Data Sheet'!$1:$1048576, MATCH(1, ('Master Data Sheet'!$H:$H=N$2) * (INDEX('Master Data Sheet'!$1:$1, , MATCH($F$1, 'Master Data Sheet'!$1:$1, 0)) = $F$1) * ('Master Data Sheet'!$G:$G=$B32) * ('Master Data Sheet'!$F:$F=$E32) * ('Master Data Sheet'!$A:$A=$F32), 0), MATCH($F$1, 'Master Data Sheet'!$1:$1, 0)), "")</f>
        <v>2.5542922841083291</v>
      </c>
      <c r="O32" s="11">
        <f t="shared" si="8"/>
        <v>1.9619680268632749</v>
      </c>
      <c r="P32" s="11">
        <f t="shared" si="4"/>
        <v>0.44576306510919228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0.97322253000923364</v>
      </c>
      <c r="I33" s="11" cm="1">
        <f t="array" ref="I33">IFERROR(INDEX('Master Data Sheet'!$1:$1048576, MATCH(1, ('Master Data Sheet'!$H:$H=I$2) * (INDEX('Master Data Sheet'!$1:$1, , MATCH($F$1, 'Master Data Sheet'!$1:$1, 0)) = $F$1) * ('Master Data Sheet'!$G:$G=$B33) * ('Master Data Sheet'!$F:$F=$E33) * ('Master Data Sheet'!$A:$A=$F33), 0), MATCH($F$1, 'Master Data Sheet'!$1:$1, 0)), "")</f>
        <v>0.92742382271468127</v>
      </c>
      <c r="J33" s="11" cm="1">
        <f t="array" ref="J33">IFERROR(INDEX('Master Data Sheet'!$1:$1048576, MATCH(1, ('Master Data Sheet'!$H:$H=J$2) * (INDEX('Master Data Sheet'!$1:$1, , MATCH($F$1, 'Master Data Sheet'!$1:$1, 0)) = $F$1) * ('Master Data Sheet'!$G:$G=$B33) * ('Master Data Sheet'!$F:$F=$E33) * ('Master Data Sheet'!$A:$A=$F33), 0), MATCH($F$1, 'Master Data Sheet'!$1:$1, 0)), "")</f>
        <v>0.81292705447830083</v>
      </c>
      <c r="K33" s="11" cm="1">
        <f t="array" ref="K33">IFERROR(INDEX('Master Data Sheet'!$1:$1048576, MATCH(1, ('Master Data Sheet'!$H:$H=K$2) * (INDEX('Master Data Sheet'!$1:$1, , MATCH($F$1, 'Master Data Sheet'!$1:$1, 0)) = $F$1) * ('Master Data Sheet'!$G:$G=$B33) * ('Master Data Sheet'!$F:$F=$E33) * ('Master Data Sheet'!$A:$A=$F33), 0), MATCH($F$1, 'Master Data Sheet'!$1:$1, 0)), "")</f>
        <v>0.75567867036011094</v>
      </c>
      <c r="L33" s="11" cm="1">
        <f t="array" ref="L33">IFERROR(INDEX('Master Data Sheet'!$1:$1048576, MATCH(1, ('Master Data Sheet'!$H:$H=L$2) * (INDEX('Master Data Sheet'!$1:$1, , MATCH($F$1, 'Master Data Sheet'!$1:$1, 0)) = $F$1) * ('Master Data Sheet'!$G:$G=$B33) * ('Master Data Sheet'!$F:$F=$E33) * ('Master Data Sheet'!$A:$A=$F33), 0), MATCH($F$1, 'Master Data Sheet'!$1:$1, 0)), "")</f>
        <v>0.74422899353647287</v>
      </c>
      <c r="M33" s="11" cm="1">
        <f t="array" ref="M33">IFERROR(INDEX('Master Data Sheet'!$1:$1048576, MATCH(1, ('Master Data Sheet'!$H:$H=M$2) * (INDEX('Master Data Sheet'!$1:$1, , MATCH($F$1, 'Master Data Sheet'!$1:$1, 0)) = $F$1) * ('Master Data Sheet'!$G:$G=$B33) * ('Master Data Sheet'!$F:$F=$E33) * ('Master Data Sheet'!$A:$A=$F33), 0), MATCH($F$1, 'Master Data Sheet'!$1:$1, 0)), "")</f>
        <v>0.73277931671283458</v>
      </c>
      <c r="N33" s="11" cm="1">
        <f t="array" ref="N33">IFERROR(INDEX('Master Data Sheet'!$1:$1048576, MATCH(1, ('Master Data Sheet'!$H:$H=N$2) * (INDEX('Master Data Sheet'!$1:$1, , MATCH($F$1, 'Master Data Sheet'!$1:$1, 0)) = $F$1) * ('Master Data Sheet'!$G:$G=$B33) * ('Master Data Sheet'!$F:$F=$E33) * ('Master Data Sheet'!$A:$A=$F33), 0), MATCH($F$1, 'Master Data Sheet'!$1:$1, 0)), "")</f>
        <v>0.73277931671283458</v>
      </c>
      <c r="O33" s="11">
        <f t="shared" si="8"/>
        <v>0.81129138636063836</v>
      </c>
      <c r="P33" s="11">
        <f t="shared" si="4"/>
        <v>9.9690807282718355E-2</v>
      </c>
      <c r="Q33" s="11">
        <f>AVERAGE(O33:O35)</f>
        <v>2.9884188718603464</v>
      </c>
      <c r="R33" s="46">
        <f>(1-(O33/O30))*100</f>
        <v>-3.5490605427974886</v>
      </c>
      <c r="S33" s="46">
        <f>AVERAGE(R33:R35)</f>
        <v>20.242898910518889</v>
      </c>
      <c r="T33" s="46">
        <f>STDEV(R33:R35)</f>
        <v>25.643570506160604</v>
      </c>
      <c r="U33" s="47">
        <f>(1-(AVERAGE(H33:N35)/AVERAGE(H30:N32)))*100</f>
        <v>20.753566702632455</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6.6087782633479017</v>
      </c>
      <c r="I34" s="11" cm="1">
        <f t="array" ref="I34">IFERROR(INDEX('Master Data Sheet'!$1:$1048576, MATCH(1, ('Master Data Sheet'!$H:$H=I$2) * (INDEX('Master Data Sheet'!$1:$1, , MATCH($F$1, 'Master Data Sheet'!$1:$1, 0)) = $F$1) * ('Master Data Sheet'!$G:$G=$B34) * ('Master Data Sheet'!$F:$F=$E34) * ('Master Data Sheet'!$A:$A=$F34), 0), MATCH($F$1, 'Master Data Sheet'!$1:$1, 0)), "")</f>
        <v>7.3391601748052455</v>
      </c>
      <c r="J34" s="11" cm="1">
        <f t="array" ref="J34">IFERROR(INDEX('Master Data Sheet'!$1:$1048576, MATCH(1, ('Master Data Sheet'!$H:$H=J$2) * (INDEX('Master Data Sheet'!$1:$1, , MATCH($F$1, 'Master Data Sheet'!$1:$1, 0)) = $F$1) * ('Master Data Sheet'!$G:$G=$B34) * ('Master Data Sheet'!$F:$F=$E34) * ('Master Data Sheet'!$A:$A=$F34), 0), MATCH($F$1, 'Master Data Sheet'!$1:$1, 0)), "")</f>
        <v>6.9268478054341633</v>
      </c>
      <c r="K34" s="11" cm="1">
        <f t="array" ref="K34">IFERROR(INDEX('Master Data Sheet'!$1:$1048576, MATCH(1, ('Master Data Sheet'!$H:$H=K$2) * (INDEX('Master Data Sheet'!$1:$1, , MATCH($F$1, 'Master Data Sheet'!$1:$1, 0)) = $F$1) * ('Master Data Sheet'!$G:$G=$B34) * ('Master Data Sheet'!$F:$F=$E34) * ('Master Data Sheet'!$A:$A=$F34), 0), MATCH($F$1, 'Master Data Sheet'!$1:$1, 0)), "")</f>
        <v>6.4438533155994699</v>
      </c>
      <c r="L34" s="11" cm="1">
        <f t="array" ref="L34">IFERROR(INDEX('Master Data Sheet'!$1:$1048576, MATCH(1, ('Master Data Sheet'!$H:$H=L$2) * (INDEX('Master Data Sheet'!$1:$1, , MATCH($F$1, 'Master Data Sheet'!$1:$1, 0)) = $F$1) * ('Master Data Sheet'!$G:$G=$B34) * ('Master Data Sheet'!$F:$F=$E34) * ('Master Data Sheet'!$A:$A=$F34), 0), MATCH($F$1, 'Master Data Sheet'!$1:$1, 0)), "")</f>
        <v>7.1271138134144021</v>
      </c>
      <c r="M34" s="11" cm="1">
        <f t="array" ref="M34">IFERROR(INDEX('Master Data Sheet'!$1:$1048576, MATCH(1, ('Master Data Sheet'!$H:$H=M$2) * (INDEX('Master Data Sheet'!$1:$1, , MATCH($F$1, 'Master Data Sheet'!$1:$1, 0)) = $F$1) * ('Master Data Sheet'!$G:$G=$B34) * ('Master Data Sheet'!$F:$F=$E34) * ('Master Data Sheet'!$A:$A=$F34), 0), MATCH($F$1, 'Master Data Sheet'!$1:$1, 0)), "")</f>
        <v>7.5394261827854843</v>
      </c>
      <c r="N34" s="11" cm="1">
        <f t="array" ref="N34">IFERROR(INDEX('Master Data Sheet'!$1:$1048576, MATCH(1, ('Master Data Sheet'!$H:$H=N$2) * (INDEX('Master Data Sheet'!$1:$1, , MATCH($F$1, 'Master Data Sheet'!$1:$1, 0)) = $F$1) * ('Master Data Sheet'!$G:$G=$B34) * ('Master Data Sheet'!$F:$F=$E34) * ('Master Data Sheet'!$A:$A=$F34), 0), MATCH($F$1, 'Master Data Sheet'!$1:$1, 0)), "")</f>
        <v>7.8692760782823488</v>
      </c>
      <c r="O34" s="11">
        <f t="shared" si="8"/>
        <v>7.1220650905241447</v>
      </c>
      <c r="P34" s="11">
        <f t="shared" si="4"/>
        <v>0.50682256490462962</v>
      </c>
      <c r="Q34" s="11"/>
      <c r="R34" s="46">
        <f>(1-(O34/O31))*100</f>
        <v>16.872912983696718</v>
      </c>
      <c r="X34" t="str">
        <f>IFERROR(INDEX('Date Key'!$G$57:$G$62, MATCH(B33,'Date Key'!$A$57:$A$62, 0)), "")</f>
        <v>High HLR, Upper Outlet Height, No Plants</v>
      </c>
      <c r="Y34" s="1">
        <f t="shared" ref="Y34:AE34" si="38">H33</f>
        <v>0.97322253000923364</v>
      </c>
      <c r="Z34" s="1">
        <f t="shared" si="38"/>
        <v>0.92742382271468127</v>
      </c>
      <c r="AA34" s="1">
        <f t="shared" si="38"/>
        <v>0.81292705447830083</v>
      </c>
      <c r="AB34" s="1">
        <f t="shared" si="38"/>
        <v>0.75567867036011094</v>
      </c>
      <c r="AC34" s="1">
        <f t="shared" si="38"/>
        <v>0.74422899353647287</v>
      </c>
      <c r="AD34" s="1">
        <f t="shared" si="38"/>
        <v>0.73277931671283458</v>
      </c>
      <c r="AE34" s="1">
        <f t="shared" si="38"/>
        <v>0.73277931671283458</v>
      </c>
      <c r="AF34" s="1">
        <f t="shared" ref="AF34:AL34" si="39">H34</f>
        <v>6.6087782633479017</v>
      </c>
      <c r="AG34" s="1">
        <f t="shared" si="39"/>
        <v>7.3391601748052455</v>
      </c>
      <c r="AH34" s="1">
        <f t="shared" si="39"/>
        <v>6.9268478054341633</v>
      </c>
      <c r="AI34" s="1">
        <f t="shared" si="39"/>
        <v>6.4438533155994699</v>
      </c>
      <c r="AJ34" s="1">
        <f t="shared" si="39"/>
        <v>7.1271138134144021</v>
      </c>
      <c r="AK34" s="1">
        <f t="shared" si="39"/>
        <v>7.5394261827854843</v>
      </c>
      <c r="AL34" s="1">
        <f t="shared" si="39"/>
        <v>7.8692760782823488</v>
      </c>
      <c r="AM34" s="1">
        <f t="shared" ref="AM34:AS34" si="40">H35</f>
        <v>1.0454777721001534</v>
      </c>
      <c r="AN34" s="1">
        <f t="shared" si="40"/>
        <v>0.98607562595809906</v>
      </c>
      <c r="AO34" s="1">
        <f t="shared" si="40"/>
        <v>1.152401635155851</v>
      </c>
      <c r="AP34" s="1">
        <f t="shared" si="40"/>
        <v>0.79598875830352589</v>
      </c>
      <c r="AQ34" s="1">
        <f t="shared" si="40"/>
        <v>0.95043433827286672</v>
      </c>
      <c r="AR34" s="1">
        <f t="shared" si="40"/>
        <v>1.3187276443536025</v>
      </c>
      <c r="AS34" s="1">
        <f t="shared" si="40"/>
        <v>0.97419519672968824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1.0454777721001534</v>
      </c>
      <c r="I35" s="11" cm="1">
        <f t="array" ref="I35">IFERROR(INDEX('Master Data Sheet'!$1:$1048576, MATCH(1, ('Master Data Sheet'!$H:$H=I$2) * (INDEX('Master Data Sheet'!$1:$1, , MATCH($F$1, 'Master Data Sheet'!$1:$1, 0)) = $F$1) * ('Master Data Sheet'!$G:$G=$B35) * ('Master Data Sheet'!$F:$F=$E35) * ('Master Data Sheet'!$A:$A=$F35), 0), MATCH($F$1, 'Master Data Sheet'!$1:$1, 0)), "")</f>
        <v>0.98607562595809906</v>
      </c>
      <c r="J35" s="11" cm="1">
        <f t="array" ref="J35">IFERROR(INDEX('Master Data Sheet'!$1:$1048576, MATCH(1, ('Master Data Sheet'!$H:$H=J$2) * (INDEX('Master Data Sheet'!$1:$1, , MATCH($F$1, 'Master Data Sheet'!$1:$1, 0)) = $F$1) * ('Master Data Sheet'!$G:$G=$B35) * ('Master Data Sheet'!$F:$F=$E35) * ('Master Data Sheet'!$A:$A=$F35), 0), MATCH($F$1, 'Master Data Sheet'!$1:$1, 0)), "")</f>
        <v>1.152401635155851</v>
      </c>
      <c r="K35" s="11" cm="1">
        <f t="array" ref="K35">IFERROR(INDEX('Master Data Sheet'!$1:$1048576, MATCH(1, ('Master Data Sheet'!$H:$H=K$2) * (INDEX('Master Data Sheet'!$1:$1, , MATCH($F$1, 'Master Data Sheet'!$1:$1, 0)) = $F$1) * ('Master Data Sheet'!$G:$G=$B35) * ('Master Data Sheet'!$F:$F=$E35) * ('Master Data Sheet'!$A:$A=$F35), 0), MATCH($F$1, 'Master Data Sheet'!$1:$1, 0)), "")</f>
        <v>0.79598875830352589</v>
      </c>
      <c r="L35" s="11" cm="1">
        <f t="array" ref="L35">IFERROR(INDEX('Master Data Sheet'!$1:$1048576, MATCH(1, ('Master Data Sheet'!$H:$H=L$2) * (INDEX('Master Data Sheet'!$1:$1, , MATCH($F$1, 'Master Data Sheet'!$1:$1, 0)) = $F$1) * ('Master Data Sheet'!$G:$G=$B35) * ('Master Data Sheet'!$F:$F=$E35) * ('Master Data Sheet'!$A:$A=$F35), 0), MATCH($F$1, 'Master Data Sheet'!$1:$1, 0)), "")</f>
        <v>0.95043433827286672</v>
      </c>
      <c r="M35" s="11" cm="1">
        <f t="array" ref="M35">IFERROR(INDEX('Master Data Sheet'!$1:$1048576, MATCH(1, ('Master Data Sheet'!$H:$H=M$2) * (INDEX('Master Data Sheet'!$1:$1, , MATCH($F$1, 'Master Data Sheet'!$1:$1, 0)) = $F$1) * ('Master Data Sheet'!$G:$G=$B35) * ('Master Data Sheet'!$F:$F=$E35) * ('Master Data Sheet'!$A:$A=$F35), 0), MATCH($F$1, 'Master Data Sheet'!$1:$1, 0)), "")</f>
        <v>1.3187276443536025</v>
      </c>
      <c r="N35" s="11" cm="1">
        <f t="array" ref="N35">IFERROR(INDEX('Master Data Sheet'!$1:$1048576, MATCH(1, ('Master Data Sheet'!$H:$H=N$2) * (INDEX('Master Data Sheet'!$1:$1, , MATCH($F$1, 'Master Data Sheet'!$1:$1, 0)) = $F$1) * ('Master Data Sheet'!$G:$G=$B35) * ('Master Data Sheet'!$F:$F=$E35) * ('Master Data Sheet'!$A:$A=$F35), 0), MATCH($F$1, 'Master Data Sheet'!$1:$1, 0)), "")</f>
        <v>0.97419519672968824</v>
      </c>
      <c r="O35" s="11">
        <f t="shared" si="8"/>
        <v>1.0319001386962554</v>
      </c>
      <c r="P35" s="11">
        <f t="shared" si="4"/>
        <v>0.16567819365260839</v>
      </c>
      <c r="Q35" s="11"/>
      <c r="R35" s="46">
        <f>(1-(O35/O32))*100</f>
        <v>47.404844290657437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1.9120960295475531</v>
      </c>
      <c r="I36" s="11" cm="1">
        <f t="array" ref="I36">IFERROR(INDEX('Master Data Sheet'!$1:$1048576, MATCH(1, ('Master Data Sheet'!$H:$H=I$2) * (INDEX('Master Data Sheet'!$1:$1, , MATCH($F$1, 'Master Data Sheet'!$1:$1, 0)) = $F$1) * ('Master Data Sheet'!$G:$G=$B36) * ('Master Data Sheet'!$F:$F=$E36) * ('Master Data Sheet'!$A:$A=$F36), 0), MATCH($F$1, 'Master Data Sheet'!$1:$1, 0)), "")</f>
        <v>1.9120960295475531</v>
      </c>
      <c r="J36" s="11" cm="1">
        <f t="array" ref="J36">IFERROR(INDEX('Master Data Sheet'!$1:$1048576, MATCH(1, ('Master Data Sheet'!$H:$H=J$2) * (INDEX('Master Data Sheet'!$1:$1, , MATCH($F$1, 'Master Data Sheet'!$1:$1, 0)) = $F$1) * ('Master Data Sheet'!$G:$G=$B36) * ('Master Data Sheet'!$F:$F=$E36) * ('Master Data Sheet'!$A:$A=$F36), 0), MATCH($F$1, 'Master Data Sheet'!$1:$1, 0)), "")</f>
        <v>1.2709141274238227</v>
      </c>
      <c r="K36" s="11" cm="1">
        <f t="array" ref="K36">IFERROR(INDEX('Master Data Sheet'!$1:$1048576, MATCH(1, ('Master Data Sheet'!$H:$H=K$2) * (INDEX('Master Data Sheet'!$1:$1, , MATCH($F$1, 'Master Data Sheet'!$1:$1, 0)) = $F$1) * ('Master Data Sheet'!$G:$G=$B36) * ('Master Data Sheet'!$F:$F=$E36) * ('Master Data Sheet'!$A:$A=$F36), 0), MATCH($F$1, 'Master Data Sheet'!$1:$1, 0)), "")</f>
        <v>0.95032317636195751</v>
      </c>
      <c r="L36" s="11" cm="1">
        <f t="array" ref="L36">IFERROR(INDEX('Master Data Sheet'!$1:$1048576, MATCH(1, ('Master Data Sheet'!$H:$H=L$2) * (INDEX('Master Data Sheet'!$1:$1, , MATCH($F$1, 'Master Data Sheet'!$1:$1, 0)) = $F$1) * ('Master Data Sheet'!$G:$G=$B36) * ('Master Data Sheet'!$F:$F=$E36) * ('Master Data Sheet'!$A:$A=$F36), 0), MATCH($F$1, 'Master Data Sheet'!$1:$1, 0)), "")</f>
        <v>0.90452446906740536</v>
      </c>
      <c r="M36" s="11" cm="1">
        <f t="array" ref="M36">IFERROR(INDEX('Master Data Sheet'!$1:$1048576, MATCH(1, ('Master Data Sheet'!$H:$H=M$2) * (INDEX('Master Data Sheet'!$1:$1, , MATCH($F$1, 'Master Data Sheet'!$1:$1, 0)) = $F$1) * ('Master Data Sheet'!$G:$G=$B36) * ('Master Data Sheet'!$F:$F=$E36) * ('Master Data Sheet'!$A:$A=$F36), 0), MATCH($F$1, 'Master Data Sheet'!$1:$1, 0)), "")</f>
        <v>0.76712834718374878</v>
      </c>
      <c r="N36" s="11" cm="1">
        <f t="array" ref="N36">IFERROR(INDEX('Master Data Sheet'!$1:$1048576, MATCH(1, ('Master Data Sheet'!$H:$H=N$2) * (INDEX('Master Data Sheet'!$1:$1, , MATCH($F$1, 'Master Data Sheet'!$1:$1, 0)) = $F$1) * ('Master Data Sheet'!$G:$G=$B36) * ('Master Data Sheet'!$F:$F=$E36) * ('Master Data Sheet'!$A:$A=$F36), 0), MATCH($F$1, 'Master Data Sheet'!$1:$1, 0)), "")</f>
        <v>0.81292705447830083</v>
      </c>
      <c r="O36" s="11">
        <f t="shared" si="8"/>
        <v>1.2185727476586201</v>
      </c>
      <c r="P36" s="11">
        <f t="shared" si="4"/>
        <v>0.50060352475495762</v>
      </c>
      <c r="Q36" s="11">
        <f>AVERAGE(N36:N38)</f>
        <v>3.0417271973391133</v>
      </c>
      <c r="R36" s="46">
        <f>(1-(O36/O30))*100</f>
        <v>-55.532359081419628</v>
      </c>
      <c r="S36" s="46">
        <f>AVERAGE(R36:R38)</f>
        <v>-14.997836239525661</v>
      </c>
      <c r="T36" s="46">
        <f>STDEV(R36:R38)</f>
        <v>54.048851926358395</v>
      </c>
      <c r="U36" s="47">
        <f>(1-(AVERAGE(H36:N38)/AVERAGE(H30:N32)))*100</f>
        <v>-22.938023943069076</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35.129013870416124</v>
      </c>
      <c r="I37" s="11" cm="1">
        <f t="array" ref="I37">IFERROR(INDEX('Master Data Sheet'!$1:$1048576, MATCH(1, ('Master Data Sheet'!$H:$H=I$2) * (INDEX('Master Data Sheet'!$1:$1, , MATCH($F$1, 'Master Data Sheet'!$1:$1, 0)) = $F$1) * ('Master Data Sheet'!$G:$G=$B37) * ('Master Data Sheet'!$F:$F=$E37) * ('Master Data Sheet'!$A:$A=$F37), 0), MATCH($F$1, 'Master Data Sheet'!$1:$1, 0)), "")</f>
        <v>7.716131483944519</v>
      </c>
      <c r="J37" s="11" cm="1">
        <f t="array" ref="J37">IFERROR(INDEX('Master Data Sheet'!$1:$1048576, MATCH(1, ('Master Data Sheet'!$H:$H=J$2) * (INDEX('Master Data Sheet'!$1:$1, , MATCH($F$1, 'Master Data Sheet'!$1:$1, 0)) = $F$1) * ('Master Data Sheet'!$G:$G=$B37) * ('Master Data Sheet'!$F:$F=$E37) * ('Master Data Sheet'!$A:$A=$F37), 0), MATCH($F$1, 'Master Data Sheet'!$1:$1, 0)), "")</f>
        <v>11.144214326429793</v>
      </c>
      <c r="K37" s="11" cm="1">
        <f t="array" ref="K37">IFERROR(INDEX('Master Data Sheet'!$1:$1048576, MATCH(1, ('Master Data Sheet'!$H:$H=K$2) * (INDEX('Master Data Sheet'!$1:$1, , MATCH($F$1, 'Master Data Sheet'!$1:$1, 0)) = $F$1) * ('Master Data Sheet'!$G:$G=$B37) * ('Master Data Sheet'!$F:$F=$E37) * ('Master Data Sheet'!$A:$A=$F37), 0), MATCH($F$1, 'Master Data Sheet'!$1:$1, 0)), "")</f>
        <v>6.5263157894736858</v>
      </c>
      <c r="L37" s="11" cm="1">
        <f t="array" ref="L37">IFERROR(INDEX('Master Data Sheet'!$1:$1048576, MATCH(1, ('Master Data Sheet'!$H:$H=L$2) * (INDEX('Master Data Sheet'!$1:$1, , MATCH($F$1, 'Master Data Sheet'!$1:$1, 0)) = $F$1) * ('Master Data Sheet'!$G:$G=$B37) * ('Master Data Sheet'!$F:$F=$E37) * ('Master Data Sheet'!$A:$A=$F37), 0), MATCH($F$1, 'Master Data Sheet'!$1:$1, 0)), "")</f>
        <v>6.5263157894736858</v>
      </c>
      <c r="M37" s="11" cm="1">
        <f t="array" ref="M37">IFERROR(INDEX('Master Data Sheet'!$1:$1048576, MATCH(1, ('Master Data Sheet'!$H:$H=M$2) * (INDEX('Master Data Sheet'!$1:$1, , MATCH($F$1, 'Master Data Sheet'!$1:$1, 0)) = $F$1) * ('Master Data Sheet'!$G:$G=$B37) * ('Master Data Sheet'!$F:$F=$E37) * ('Master Data Sheet'!$A:$A=$F37), 0), MATCH($F$1, 'Master Data Sheet'!$1:$1, 0)), "")</f>
        <v>6.9504085122553674</v>
      </c>
      <c r="N37" s="11" cm="1">
        <f t="array" ref="N37">IFERROR(INDEX('Master Data Sheet'!$1:$1048576, MATCH(1, ('Master Data Sheet'!$H:$H=N$2) * (INDEX('Master Data Sheet'!$1:$1, , MATCH($F$1, 'Master Data Sheet'!$1:$1, 0)) = $F$1) * ('Master Data Sheet'!$G:$G=$B37) * ('Master Data Sheet'!$F:$F=$E37) * ('Master Data Sheet'!$A:$A=$F37), 0), MATCH($F$1, 'Master Data Sheet'!$1:$1, 0)), "")</f>
        <v>7.4687440623218695</v>
      </c>
      <c r="O37" s="11">
        <f t="shared" si="8"/>
        <v>11.637306262045005</v>
      </c>
      <c r="P37" s="11">
        <f t="shared" si="4"/>
        <v>10.480676236181479</v>
      </c>
      <c r="Q37" s="11"/>
      <c r="R37" s="46">
        <f>(1-(O37/O31))*100</f>
        <v>-35.827931644077779</v>
      </c>
      <c r="X37" t="str">
        <f>IFERROR(INDEX('Date Key'!$G$57:$G$62, MATCH(B36,'Date Key'!$A$57:$A$62, 0)), "")</f>
        <v>High HLR, Upper Outlet Height, No Plants</v>
      </c>
      <c r="Y37" s="1">
        <f t="shared" ref="Y37:AE37" si="41">H36</f>
        <v>1.9120960295475531</v>
      </c>
      <c r="Z37" s="1">
        <f t="shared" si="41"/>
        <v>1.9120960295475531</v>
      </c>
      <c r="AA37" s="1">
        <f t="shared" si="41"/>
        <v>1.2709141274238227</v>
      </c>
      <c r="AB37" s="1">
        <f t="shared" si="41"/>
        <v>0.95032317636195751</v>
      </c>
      <c r="AC37" s="1">
        <f t="shared" si="41"/>
        <v>0.90452446906740536</v>
      </c>
      <c r="AD37" s="1">
        <f t="shared" si="41"/>
        <v>0.76712834718374878</v>
      </c>
      <c r="AE37" s="1">
        <f t="shared" si="41"/>
        <v>0.81292705447830083</v>
      </c>
      <c r="AF37" s="1">
        <f t="shared" ref="AF37:AL37" si="42">H37</f>
        <v>35.129013870416124</v>
      </c>
      <c r="AG37" s="1">
        <f t="shared" si="42"/>
        <v>7.716131483944519</v>
      </c>
      <c r="AH37" s="1">
        <f t="shared" si="42"/>
        <v>11.144214326429793</v>
      </c>
      <c r="AI37" s="1">
        <f t="shared" si="42"/>
        <v>6.5263157894736858</v>
      </c>
      <c r="AJ37" s="1">
        <f t="shared" si="42"/>
        <v>6.5263157894736858</v>
      </c>
      <c r="AK37" s="1">
        <f t="shared" si="42"/>
        <v>6.9504085122553674</v>
      </c>
      <c r="AL37" s="1">
        <f t="shared" si="42"/>
        <v>7.4687440623218695</v>
      </c>
      <c r="AM37" s="1">
        <f t="shared" ref="AM37:AS37" si="43">H38</f>
        <v>1.2236842105263157</v>
      </c>
      <c r="AN37" s="1">
        <f t="shared" si="43"/>
        <v>1.6870209504343381</v>
      </c>
      <c r="AO37" s="1">
        <f t="shared" si="43"/>
        <v>1.1999233520694945</v>
      </c>
      <c r="AP37" s="1">
        <f t="shared" si="43"/>
        <v>0.57026060296372005</v>
      </c>
      <c r="AQ37" s="1">
        <f t="shared" si="43"/>
        <v>0.87915176290240138</v>
      </c>
      <c r="AR37" s="1">
        <f t="shared" si="43"/>
        <v>0.96231476750127742</v>
      </c>
      <c r="AS37" s="1">
        <f t="shared" si="43"/>
        <v>0.84351047521716904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1.2236842105263157</v>
      </c>
      <c r="I38" s="28" cm="1">
        <f t="array" ref="I38">IFERROR(INDEX('Master Data Sheet'!$1:$1048576, MATCH(1, ('Master Data Sheet'!$H:$H=I$2) * (INDEX('Master Data Sheet'!$1:$1, , MATCH($F$1, 'Master Data Sheet'!$1:$1, 0)) = $F$1) * ('Master Data Sheet'!$G:$G=$B38) * ('Master Data Sheet'!$F:$F=$E38) * ('Master Data Sheet'!$A:$A=$F38), 0), MATCH($F$1, 'Master Data Sheet'!$1:$1, 0)), "")</f>
        <v>1.6870209504343381</v>
      </c>
      <c r="J38" s="28" cm="1">
        <f t="array" ref="J38">IFERROR(INDEX('Master Data Sheet'!$1:$1048576, MATCH(1, ('Master Data Sheet'!$H:$H=J$2) * (INDEX('Master Data Sheet'!$1:$1, , MATCH($F$1, 'Master Data Sheet'!$1:$1, 0)) = $F$1) * ('Master Data Sheet'!$G:$G=$B38) * ('Master Data Sheet'!$F:$F=$E38) * ('Master Data Sheet'!$A:$A=$F38), 0), MATCH($F$1, 'Master Data Sheet'!$1:$1, 0)), "")</f>
        <v>1.1999233520694945</v>
      </c>
      <c r="K38" s="28" cm="1">
        <f t="array" ref="K38">IFERROR(INDEX('Master Data Sheet'!$1:$1048576, MATCH(1, ('Master Data Sheet'!$H:$H=K$2) * (INDEX('Master Data Sheet'!$1:$1, , MATCH($F$1, 'Master Data Sheet'!$1:$1, 0)) = $F$1) * ('Master Data Sheet'!$G:$G=$B38) * ('Master Data Sheet'!$F:$F=$E38) * ('Master Data Sheet'!$A:$A=$F38), 0), MATCH($F$1, 'Master Data Sheet'!$1:$1, 0)), "")</f>
        <v>0.57026060296372005</v>
      </c>
      <c r="L38" s="28" cm="1">
        <f t="array" ref="L38">IFERROR(INDEX('Master Data Sheet'!$1:$1048576, MATCH(1, ('Master Data Sheet'!$H:$H=L$2) * (INDEX('Master Data Sheet'!$1:$1, , MATCH($F$1, 'Master Data Sheet'!$1:$1, 0)) = $F$1) * ('Master Data Sheet'!$G:$G=$B38) * ('Master Data Sheet'!$F:$F=$E38) * ('Master Data Sheet'!$A:$A=$F38), 0), MATCH($F$1, 'Master Data Sheet'!$1:$1, 0)), "")</f>
        <v>0.87915176290240138</v>
      </c>
      <c r="M38" s="28" cm="1">
        <f t="array" ref="M38">IFERROR(INDEX('Master Data Sheet'!$1:$1048576, MATCH(1, ('Master Data Sheet'!$H:$H=M$2) * (INDEX('Master Data Sheet'!$1:$1, , MATCH($F$1, 'Master Data Sheet'!$1:$1, 0)) = $F$1) * ('Master Data Sheet'!$G:$G=$B38) * ('Master Data Sheet'!$F:$F=$E38) * ('Master Data Sheet'!$A:$A=$F38), 0), MATCH($F$1, 'Master Data Sheet'!$1:$1, 0)), "")</f>
        <v>0.96231476750127742</v>
      </c>
      <c r="N38" s="28" cm="1">
        <f t="array" ref="N38">IFERROR(INDEX('Master Data Sheet'!$1:$1048576, MATCH(1, ('Master Data Sheet'!$H:$H=N$2) * (INDEX('Master Data Sheet'!$1:$1, , MATCH($F$1, 'Master Data Sheet'!$1:$1, 0)) = $F$1) * ('Master Data Sheet'!$G:$G=$B38) * ('Master Data Sheet'!$F:$F=$E38) * ('Master Data Sheet'!$A:$A=$F38), 0), MATCH($F$1, 'Master Data Sheet'!$1:$1, 0)), "")</f>
        <v>0.84351047521716904</v>
      </c>
      <c r="O38" s="28">
        <f t="shared" si="8"/>
        <v>1.0522665888021023</v>
      </c>
      <c r="P38" s="28">
        <f t="shared" si="4"/>
        <v>0.35778684968196511</v>
      </c>
      <c r="Q38" s="28"/>
      <c r="R38" s="48">
        <f>(1-(O38/O32))*100</f>
        <v>46.366782006920424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9.3360103255413732E-2</v>
      </c>
      <c r="I39" s="11" cm="1">
        <f t="array" ref="I39">IFERROR(INDEX('Master Data Sheet'!$1:$1048576, MATCH(1, ('Master Data Sheet'!$H:$H=I$2) * (INDEX('Master Data Sheet'!$1:$1, , MATCH($F$1, 'Master Data Sheet'!$1:$1, 0)) = $F$1) * ('Master Data Sheet'!$G:$G=$B39) * ('Master Data Sheet'!$F:$F=$E39) * ('Master Data Sheet'!$A:$A=$F39), 0), MATCH($F$1, 'Master Data Sheet'!$1:$1, 0)), "")</f>
        <v>0.12003441847124621</v>
      </c>
      <c r="J39" s="11" cm="1">
        <f t="array" ref="J39">IFERROR(INDEX('Master Data Sheet'!$1:$1048576, MATCH(1, ('Master Data Sheet'!$H:$H=J$2) * (INDEX('Master Data Sheet'!$1:$1, , MATCH($F$1, 'Master Data Sheet'!$1:$1, 0)) = $F$1) * ('Master Data Sheet'!$G:$G=$B39) * ('Master Data Sheet'!$F:$F=$E39) * ('Master Data Sheet'!$A:$A=$F39), 0), MATCH($F$1, 'Master Data Sheet'!$1:$1, 0)), "")</f>
        <v>0.12003441847124621</v>
      </c>
      <c r="K39" s="11" cm="1">
        <f t="array" ref="K39">IFERROR(INDEX('Master Data Sheet'!$1:$1048576, MATCH(1, ('Master Data Sheet'!$H:$H=K$2) * (INDEX('Master Data Sheet'!$1:$1, , MATCH($F$1, 'Master Data Sheet'!$1:$1, 0)) = $F$1) * ('Master Data Sheet'!$G:$G=$B39) * ('Master Data Sheet'!$F:$F=$E39) * ('Master Data Sheet'!$A:$A=$F39), 0), MATCH($F$1, 'Master Data Sheet'!$1:$1, 0)), "")</f>
        <v>0.12003441847124621</v>
      </c>
      <c r="L39" s="11" cm="1">
        <f t="array" ref="L39">IFERROR(INDEX('Master Data Sheet'!$1:$1048576, MATCH(1, ('Master Data Sheet'!$H:$H=L$2) * (INDEX('Master Data Sheet'!$1:$1, , MATCH($F$1, 'Master Data Sheet'!$1:$1, 0)) = $F$1) * ('Master Data Sheet'!$G:$G=$B39) * ('Master Data Sheet'!$F:$F=$E39) * ('Master Data Sheet'!$A:$A=$F39), 0), MATCH($F$1, 'Master Data Sheet'!$1:$1, 0)), "")</f>
        <v>0.13337157607916245</v>
      </c>
      <c r="M39" s="11" cm="1">
        <f t="array" ref="M39">IFERROR(INDEX('Master Data Sheet'!$1:$1048576, MATCH(1, ('Master Data Sheet'!$H:$H=M$2) * (INDEX('Master Data Sheet'!$1:$1, , MATCH($F$1, 'Master Data Sheet'!$1:$1, 0)) = $F$1) * ('Master Data Sheet'!$G:$G=$B39) * ('Master Data Sheet'!$F:$F=$E39) * ('Master Data Sheet'!$A:$A=$F39), 0), MATCH($F$1, 'Master Data Sheet'!$1:$1, 0)), "")</f>
        <v>0.13337157607916245</v>
      </c>
      <c r="N39" s="11" cm="1">
        <f t="array" ref="N39">IFERROR(INDEX('Master Data Sheet'!$1:$1048576, MATCH(1, ('Master Data Sheet'!$H:$H=N$2) * (INDEX('Master Data Sheet'!$1:$1, , MATCH($F$1, 'Master Data Sheet'!$1:$1, 0)) = $F$1) * ('Master Data Sheet'!$G:$G=$B39) * ('Master Data Sheet'!$F:$F=$E39) * ('Master Data Sheet'!$A:$A=$F39), 0), MATCH($F$1, 'Master Data Sheet'!$1:$1, 0)), "")</f>
        <v>0.14670873368707871</v>
      </c>
      <c r="O39" s="11">
        <f t="shared" si="8"/>
        <v>0.12384503493065087</v>
      </c>
      <c r="P39" s="11">
        <f t="shared" si="4"/>
        <v>1.6719011862642952E-2</v>
      </c>
      <c r="Q39" s="11">
        <f>AVERAGE(O39:O41)</f>
        <v>0.72909794923275495</v>
      </c>
      <c r="S39" s="11">
        <f>AVERAGE(O39:O41)</f>
        <v>0.72909794923275495</v>
      </c>
      <c r="T39" s="11">
        <f>AVERAGE(P39:P41)</f>
        <v>0.23138696093610336</v>
      </c>
      <c r="V39" s="47">
        <f>AVERAGE(U42, U45)</f>
        <v>17.508710801393754</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0.98694966298580222</v>
      </c>
      <c r="I40" s="11" cm="1">
        <f t="array" ref="I40">IFERROR(INDEX('Master Data Sheet'!$1:$1048576, MATCH(1, ('Master Data Sheet'!$H:$H=I$2) * (INDEX('Master Data Sheet'!$1:$1, , MATCH($F$1, 'Master Data Sheet'!$1:$1, 0)) = $F$1) * ('Master Data Sheet'!$G:$G=$B40) * ('Master Data Sheet'!$F:$F=$E40) * ('Master Data Sheet'!$A:$A=$F40), 0), MATCH($F$1, 'Master Data Sheet'!$1:$1, 0)), "")</f>
        <v>1.2536928151441273</v>
      </c>
      <c r="J40" s="11" cm="1">
        <f t="array" ref="J40">IFERROR(INDEX('Master Data Sheet'!$1:$1048576, MATCH(1, ('Master Data Sheet'!$H:$H=J$2) * (INDEX('Master Data Sheet'!$1:$1, , MATCH($F$1, 'Master Data Sheet'!$1:$1, 0)) = $F$1) * ('Master Data Sheet'!$G:$G=$B40) * ('Master Data Sheet'!$F:$F=$E40) * ('Master Data Sheet'!$A:$A=$F40), 0), MATCH($F$1, 'Master Data Sheet'!$1:$1, 0)), "")</f>
        <v>1.413738706439122</v>
      </c>
      <c r="K40" s="11" cm="1">
        <f t="array" ref="K40">IFERROR(INDEX('Master Data Sheet'!$1:$1048576, MATCH(1, ('Master Data Sheet'!$H:$H=K$2) * (INDEX('Master Data Sheet'!$1:$1, , MATCH($F$1, 'Master Data Sheet'!$1:$1, 0)) = $F$1) * ('Master Data Sheet'!$G:$G=$B40) * ('Master Data Sheet'!$F:$F=$E40) * ('Master Data Sheet'!$A:$A=$F40), 0), MATCH($F$1, 'Master Data Sheet'!$1:$1, 0)), "")</f>
        <v>1.547110282518285</v>
      </c>
      <c r="L40" s="11" cm="1">
        <f t="array" ref="L40">IFERROR(INDEX('Master Data Sheet'!$1:$1048576, MATCH(1, ('Master Data Sheet'!$H:$H=L$2) * (INDEX('Master Data Sheet'!$1:$1, , MATCH($F$1, 'Master Data Sheet'!$1:$1, 0)) = $F$1) * ('Master Data Sheet'!$G:$G=$B40) * ('Master Data Sheet'!$F:$F=$E40) * ('Master Data Sheet'!$A:$A=$F40), 0), MATCH($F$1, 'Master Data Sheet'!$1:$1, 0)), "")</f>
        <v>1.613796070557866</v>
      </c>
      <c r="M40" s="11" cm="1">
        <f t="array" ref="M40">IFERROR(INDEX('Master Data Sheet'!$1:$1048576, MATCH(1, ('Master Data Sheet'!$H:$H=M$2) * (INDEX('Master Data Sheet'!$1:$1, , MATCH($F$1, 'Master Data Sheet'!$1:$1, 0)) = $F$1) * ('Master Data Sheet'!$G:$G=$B40) * ('Master Data Sheet'!$F:$F=$E40) * ('Master Data Sheet'!$A:$A=$F40), 0), MATCH($F$1, 'Master Data Sheet'!$1:$1, 0)), "")</f>
        <v>1.6538075433816148</v>
      </c>
      <c r="N40" s="11" cm="1">
        <f t="array" ref="N40">IFERROR(INDEX('Master Data Sheet'!$1:$1048576, MATCH(1, ('Master Data Sheet'!$H:$H=N$2) * (INDEX('Master Data Sheet'!$1:$1, , MATCH($F$1, 'Master Data Sheet'!$1:$1, 0)) = $F$1) * ('Master Data Sheet'!$G:$G=$B40) * ('Master Data Sheet'!$F:$F=$E40) * ('Master Data Sheet'!$A:$A=$F40), 0), MATCH($F$1, 'Master Data Sheet'!$1:$1, 0)), "")</f>
        <v>1.7738419618528609</v>
      </c>
      <c r="O40" s="11">
        <f t="shared" si="8"/>
        <v>1.4632767204113828</v>
      </c>
      <c r="P40" s="11">
        <f t="shared" si="4"/>
        <v>0.26947597246274935</v>
      </c>
      <c r="Q40" s="11"/>
      <c r="X40" t="str">
        <f>IFERROR(INDEX('Date Key'!$G$57:$G$62, MATCH(B39,'Date Key'!$A$57:$A$62, 0)), "")</f>
        <v>High HLR, Lower Outlet Height, Yes Plants</v>
      </c>
      <c r="Y40" s="1">
        <f t="shared" ref="Y40:AE40" si="44">H39</f>
        <v>9.3360103255413732E-2</v>
      </c>
      <c r="Z40" s="1">
        <f t="shared" si="44"/>
        <v>0.12003441847124621</v>
      </c>
      <c r="AA40" s="1">
        <f t="shared" si="44"/>
        <v>0.12003441847124621</v>
      </c>
      <c r="AB40" s="1">
        <f t="shared" si="44"/>
        <v>0.12003441847124621</v>
      </c>
      <c r="AC40" s="1">
        <f t="shared" si="44"/>
        <v>0.13337157607916245</v>
      </c>
      <c r="AD40" s="1">
        <f t="shared" si="44"/>
        <v>0.13337157607916245</v>
      </c>
      <c r="AE40" s="1">
        <f t="shared" si="44"/>
        <v>0.14670873368707871</v>
      </c>
      <c r="AF40" s="1">
        <f t="shared" ref="AF40:AL40" si="45">H40</f>
        <v>0.98694966298580222</v>
      </c>
      <c r="AG40" s="1">
        <f t="shared" si="45"/>
        <v>1.2536928151441273</v>
      </c>
      <c r="AH40" s="1">
        <f t="shared" si="45"/>
        <v>1.413738706439122</v>
      </c>
      <c r="AI40" s="1">
        <f t="shared" si="45"/>
        <v>1.547110282518285</v>
      </c>
      <c r="AJ40" s="1">
        <f t="shared" si="45"/>
        <v>1.613796070557866</v>
      </c>
      <c r="AK40" s="1">
        <f t="shared" si="45"/>
        <v>1.6538075433816148</v>
      </c>
      <c r="AL40" s="1">
        <f t="shared" si="45"/>
        <v>1.7738419618528609</v>
      </c>
      <c r="AM40" s="1">
        <f t="shared" ref="AM40:AS40" si="46">H41</f>
        <v>0.12003441847124621</v>
      </c>
      <c r="AN40" s="1">
        <f t="shared" si="46"/>
        <v>0.10669726086332998</v>
      </c>
      <c r="AO40" s="1">
        <f t="shared" si="46"/>
        <v>0.36010325541373872</v>
      </c>
      <c r="AP40" s="1">
        <f t="shared" si="46"/>
        <v>0.69353219561164481</v>
      </c>
      <c r="AQ40" s="1">
        <f t="shared" si="46"/>
        <v>0.86691524451455604</v>
      </c>
      <c r="AR40" s="1">
        <f t="shared" si="46"/>
        <v>0.92026387494622097</v>
      </c>
      <c r="AS40" s="1">
        <f t="shared" si="46"/>
        <v>1.133658396672881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0.12003441847124621</v>
      </c>
      <c r="I41" s="11" cm="1">
        <f t="array" ref="I41">IFERROR(INDEX('Master Data Sheet'!$1:$1048576, MATCH(1, ('Master Data Sheet'!$H:$H=I$2) * (INDEX('Master Data Sheet'!$1:$1, , MATCH($F$1, 'Master Data Sheet'!$1:$1, 0)) = $F$1) * ('Master Data Sheet'!$G:$G=$B41) * ('Master Data Sheet'!$F:$F=$E41) * ('Master Data Sheet'!$A:$A=$F41), 0), MATCH($F$1, 'Master Data Sheet'!$1:$1, 0)), "")</f>
        <v>0.10669726086332998</v>
      </c>
      <c r="J41" s="11" cm="1">
        <f t="array" ref="J41">IFERROR(INDEX('Master Data Sheet'!$1:$1048576, MATCH(1, ('Master Data Sheet'!$H:$H=J$2) * (INDEX('Master Data Sheet'!$1:$1, , MATCH($F$1, 'Master Data Sheet'!$1:$1, 0)) = $F$1) * ('Master Data Sheet'!$G:$G=$B41) * ('Master Data Sheet'!$F:$F=$E41) * ('Master Data Sheet'!$A:$A=$F41), 0), MATCH($F$1, 'Master Data Sheet'!$1:$1, 0)), "")</f>
        <v>0.36010325541373872</v>
      </c>
      <c r="K41" s="11" cm="1">
        <f t="array" ref="K41">IFERROR(INDEX('Master Data Sheet'!$1:$1048576, MATCH(1, ('Master Data Sheet'!$H:$H=K$2) * (INDEX('Master Data Sheet'!$1:$1, , MATCH($F$1, 'Master Data Sheet'!$1:$1, 0)) = $F$1) * ('Master Data Sheet'!$G:$G=$B41) * ('Master Data Sheet'!$F:$F=$E41) * ('Master Data Sheet'!$A:$A=$F41), 0), MATCH($F$1, 'Master Data Sheet'!$1:$1, 0)), "")</f>
        <v>0.69353219561164481</v>
      </c>
      <c r="L41" s="11" cm="1">
        <f t="array" ref="L41">IFERROR(INDEX('Master Data Sheet'!$1:$1048576, MATCH(1, ('Master Data Sheet'!$H:$H=L$2) * (INDEX('Master Data Sheet'!$1:$1, , MATCH($F$1, 'Master Data Sheet'!$1:$1, 0)) = $F$1) * ('Master Data Sheet'!$G:$G=$B41) * ('Master Data Sheet'!$F:$F=$E41) * ('Master Data Sheet'!$A:$A=$F41), 0), MATCH($F$1, 'Master Data Sheet'!$1:$1, 0)), "")</f>
        <v>0.86691524451455604</v>
      </c>
      <c r="M41" s="11" cm="1">
        <f t="array" ref="M41">IFERROR(INDEX('Master Data Sheet'!$1:$1048576, MATCH(1, ('Master Data Sheet'!$H:$H=M$2) * (INDEX('Master Data Sheet'!$1:$1, , MATCH($F$1, 'Master Data Sheet'!$1:$1, 0)) = $F$1) * ('Master Data Sheet'!$G:$G=$B41) * ('Master Data Sheet'!$F:$F=$E41) * ('Master Data Sheet'!$A:$A=$F41), 0), MATCH($F$1, 'Master Data Sheet'!$1:$1, 0)), "")</f>
        <v>0.92026387494622097</v>
      </c>
      <c r="N41" s="11" cm="1">
        <f t="array" ref="N41">IFERROR(INDEX('Master Data Sheet'!$1:$1048576, MATCH(1, ('Master Data Sheet'!$H:$H=N$2) * (INDEX('Master Data Sheet'!$1:$1, , MATCH($F$1, 'Master Data Sheet'!$1:$1, 0)) = $F$1) * ('Master Data Sheet'!$G:$G=$B41) * ('Master Data Sheet'!$F:$F=$E41) * ('Master Data Sheet'!$A:$A=$F41), 0), MATCH($F$1, 'Master Data Sheet'!$1:$1, 0)), "")</f>
        <v>1.133658396672881</v>
      </c>
      <c r="O41" s="11">
        <f t="shared" si="8"/>
        <v>0.60017209235623115</v>
      </c>
      <c r="P41" s="11">
        <f t="shared" si="4"/>
        <v>0.40796589848291781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0.42678904345331992</v>
      </c>
      <c r="I42" s="11" cm="1">
        <f t="array" ref="I42">IFERROR(INDEX('Master Data Sheet'!$1:$1048576, MATCH(1, ('Master Data Sheet'!$H:$H=I$2) * (INDEX('Master Data Sheet'!$1:$1, , MATCH($F$1, 'Master Data Sheet'!$1:$1, 0)) = $F$1) * ('Master Data Sheet'!$G:$G=$B42) * ('Master Data Sheet'!$F:$F=$E42) * ('Master Data Sheet'!$A:$A=$F42), 0), MATCH($F$1, 'Master Data Sheet'!$1:$1, 0)), "")</f>
        <v>0.33342894019790625</v>
      </c>
      <c r="J42" s="11" cm="1">
        <f t="array" ref="J42">IFERROR(INDEX('Master Data Sheet'!$1:$1048576, MATCH(1, ('Master Data Sheet'!$H:$H=J$2) * (INDEX('Master Data Sheet'!$1:$1, , MATCH($F$1, 'Master Data Sheet'!$1:$1, 0)) = $F$1) * ('Master Data Sheet'!$G:$G=$B42) * ('Master Data Sheet'!$F:$F=$E42) * ('Master Data Sheet'!$A:$A=$F42), 0), MATCH($F$1, 'Master Data Sheet'!$1:$1, 0)), "")</f>
        <v>0.22673167933457619</v>
      </c>
      <c r="K42" s="11" cm="1">
        <f t="array" ref="K42">IFERROR(INDEX('Master Data Sheet'!$1:$1048576, MATCH(1, ('Master Data Sheet'!$H:$H=K$2) * (INDEX('Master Data Sheet'!$1:$1, , MATCH($F$1, 'Master Data Sheet'!$1:$1, 0)) = $F$1) * ('Master Data Sheet'!$G:$G=$B42) * ('Master Data Sheet'!$F:$F=$E42) * ('Master Data Sheet'!$A:$A=$F42), 0), MATCH($F$1, 'Master Data Sheet'!$1:$1, 0)), "")</f>
        <v>0.18672020651082746</v>
      </c>
      <c r="L42" s="11" cm="1">
        <f t="array" ref="L42">IFERROR(INDEX('Master Data Sheet'!$1:$1048576, MATCH(1, ('Master Data Sheet'!$H:$H=L$2) * (INDEX('Master Data Sheet'!$1:$1, , MATCH($F$1, 'Master Data Sheet'!$1:$1, 0)) = $F$1) * ('Master Data Sheet'!$G:$G=$B42) * ('Master Data Sheet'!$F:$F=$E42) * ('Master Data Sheet'!$A:$A=$F42), 0), MATCH($F$1, 'Master Data Sheet'!$1:$1, 0)), "")</f>
        <v>0.1733830489029112</v>
      </c>
      <c r="M42" s="11" cm="1">
        <f t="array" ref="M42">IFERROR(INDEX('Master Data Sheet'!$1:$1048576, MATCH(1, ('Master Data Sheet'!$H:$H=M$2) * (INDEX('Master Data Sheet'!$1:$1, , MATCH($F$1, 'Master Data Sheet'!$1:$1, 0)) = $F$1) * ('Master Data Sheet'!$G:$G=$B42) * ('Master Data Sheet'!$F:$F=$E42) * ('Master Data Sheet'!$A:$A=$F42), 0), MATCH($F$1, 'Master Data Sheet'!$1:$1, 0)), "")</f>
        <v>0.1733830489029112</v>
      </c>
      <c r="N42" s="11" cm="1">
        <f t="array" ref="N42">IFERROR(INDEX('Master Data Sheet'!$1:$1048576, MATCH(1, ('Master Data Sheet'!$H:$H=N$2) * (INDEX('Master Data Sheet'!$1:$1, , MATCH($F$1, 'Master Data Sheet'!$1:$1, 0)) = $F$1) * ('Master Data Sheet'!$G:$G=$B42) * ('Master Data Sheet'!$F:$F=$E42) * ('Master Data Sheet'!$A:$A=$F42), 0), MATCH($F$1, 'Master Data Sheet'!$1:$1, 0)), "")</f>
        <v>0.18672020651082746</v>
      </c>
      <c r="O42" s="11">
        <f t="shared" si="8"/>
        <v>0.24387945340189709</v>
      </c>
      <c r="P42" s="11">
        <f t="shared" si="4"/>
        <v>9.852488685483643E-2</v>
      </c>
      <c r="Q42" s="11">
        <f>AVERAGE(O42:O44)</f>
        <v>0.53983733174899096</v>
      </c>
      <c r="R42" s="46">
        <f>(1-(O42/O39))*100</f>
        <v>-96.923076923076934</v>
      </c>
      <c r="S42" s="46">
        <f>AVERAGE(R42:R44)</f>
        <v>-12.020407254782256</v>
      </c>
      <c r="T42" s="46">
        <f>STDEV(R42:R44)</f>
        <v>73.854555190757992</v>
      </c>
      <c r="U42" s="47">
        <f>(1-(AVERAGE(H42:N44)/AVERAGE(H39:N41)))*100</f>
        <v>25.958188153310104</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0.52014914670873358</v>
      </c>
      <c r="I43" s="11" cm="1">
        <f t="array" ref="I43">IFERROR(INDEX('Master Data Sheet'!$1:$1048576, MATCH(1, ('Master Data Sheet'!$H:$H=I$2) * (INDEX('Master Data Sheet'!$1:$1, , MATCH($F$1, 'Master Data Sheet'!$1:$1, 0)) = $F$1) * ('Master Data Sheet'!$G:$G=$B43) * ('Master Data Sheet'!$F:$F=$E43) * ('Master Data Sheet'!$A:$A=$F43), 0), MATCH($F$1, 'Master Data Sheet'!$1:$1, 0)), "")</f>
        <v>0.60017209235623115</v>
      </c>
      <c r="J43" s="11" cm="1">
        <f t="array" ref="J43">IFERROR(INDEX('Master Data Sheet'!$1:$1048576, MATCH(1, ('Master Data Sheet'!$H:$H=J$2) * (INDEX('Master Data Sheet'!$1:$1, , MATCH($F$1, 'Master Data Sheet'!$1:$1, 0)) = $F$1) * ('Master Data Sheet'!$G:$G=$B43) * ('Master Data Sheet'!$F:$F=$E43) * ('Master Data Sheet'!$A:$A=$F43), 0), MATCH($F$1, 'Master Data Sheet'!$1:$1, 0)), "")</f>
        <v>0.78689229886705858</v>
      </c>
      <c r="K43" s="11" cm="1">
        <f t="array" ref="K43">IFERROR(INDEX('Master Data Sheet'!$1:$1048576, MATCH(1, ('Master Data Sheet'!$H:$H=K$2) * (INDEX('Master Data Sheet'!$1:$1, , MATCH($F$1, 'Master Data Sheet'!$1:$1, 0)) = $F$1) * ('Master Data Sheet'!$G:$G=$B43) * ('Master Data Sheet'!$F:$F=$E43) * ('Master Data Sheet'!$A:$A=$F43), 0), MATCH($F$1, 'Master Data Sheet'!$1:$1, 0)), "")</f>
        <v>0.92026387494622097</v>
      </c>
      <c r="L43" s="11" cm="1">
        <f t="array" ref="L43">IFERROR(INDEX('Master Data Sheet'!$1:$1048576, MATCH(1, ('Master Data Sheet'!$H:$H=L$2) * (INDEX('Master Data Sheet'!$1:$1, , MATCH($F$1, 'Master Data Sheet'!$1:$1, 0)) = $F$1) * ('Master Data Sheet'!$G:$G=$B43) * ('Master Data Sheet'!$F:$F=$E43) * ('Master Data Sheet'!$A:$A=$F43), 0), MATCH($F$1, 'Master Data Sheet'!$1:$1, 0)), "")</f>
        <v>1.0936469238491322</v>
      </c>
      <c r="M43" s="11" cm="1">
        <f t="array" ref="M43">IFERROR(INDEX('Master Data Sheet'!$1:$1048576, MATCH(1, ('Master Data Sheet'!$H:$H=M$2) * (INDEX('Master Data Sheet'!$1:$1, , MATCH($F$1, 'Master Data Sheet'!$1:$1, 0)) = $F$1) * ('Master Data Sheet'!$G:$G=$B43) * ('Master Data Sheet'!$F:$F=$E43) * ('Master Data Sheet'!$A:$A=$F43), 0), MATCH($F$1, 'Master Data Sheet'!$1:$1, 0)), "")</f>
        <v>1.2003441847124623</v>
      </c>
      <c r="N43" s="11" cm="1">
        <f t="array" ref="N43">IFERROR(INDEX('Master Data Sheet'!$1:$1048576, MATCH(1, ('Master Data Sheet'!$H:$H=N$2) * (INDEX('Master Data Sheet'!$1:$1, , MATCH($F$1, 'Master Data Sheet'!$1:$1, 0)) = $F$1) * ('Master Data Sheet'!$G:$G=$B43) * ('Master Data Sheet'!$F:$F=$E43) * ('Master Data Sheet'!$A:$A=$F43), 0), MATCH($F$1, 'Master Data Sheet'!$1:$1, 0)), "")</f>
        <v>1.2937042879678762</v>
      </c>
      <c r="O43" s="11">
        <f t="shared" si="8"/>
        <v>0.91645325848681647</v>
      </c>
      <c r="P43" s="11">
        <f t="shared" si="4"/>
        <v>0.29670447710329534</v>
      </c>
      <c r="Q43" s="11"/>
      <c r="R43" s="46">
        <f>(1-(O43/O40))*100</f>
        <v>37.369791666666671</v>
      </c>
      <c r="X43" t="str">
        <f>IFERROR(INDEX('Date Key'!$G$57:$G$62, MATCH(B42,'Date Key'!$A$57:$A$62, 0)), "")</f>
        <v>High HLR, Lower Outlet Height, Yes Plants</v>
      </c>
      <c r="Y43" s="1">
        <f t="shared" ref="Y43:AE43" si="47">H42</f>
        <v>0.42678904345331992</v>
      </c>
      <c r="Z43" s="1">
        <f t="shared" si="47"/>
        <v>0.33342894019790625</v>
      </c>
      <c r="AA43" s="1">
        <f t="shared" si="47"/>
        <v>0.22673167933457619</v>
      </c>
      <c r="AB43" s="1">
        <f t="shared" si="47"/>
        <v>0.18672020651082746</v>
      </c>
      <c r="AC43" s="1">
        <f t="shared" si="47"/>
        <v>0.1733830489029112</v>
      </c>
      <c r="AD43" s="1">
        <f t="shared" si="47"/>
        <v>0.1733830489029112</v>
      </c>
      <c r="AE43" s="1">
        <f t="shared" si="47"/>
        <v>0.18672020651082746</v>
      </c>
      <c r="AF43" s="1">
        <f t="shared" ref="AF43:AL43" si="48">H43</f>
        <v>0.52014914670873358</v>
      </c>
      <c r="AG43" s="1">
        <f t="shared" si="48"/>
        <v>0.60017209235623115</v>
      </c>
      <c r="AH43" s="1">
        <f t="shared" si="48"/>
        <v>0.78689229886705858</v>
      </c>
      <c r="AI43" s="1">
        <f t="shared" si="48"/>
        <v>0.92026387494622097</v>
      </c>
      <c r="AJ43" s="1">
        <f t="shared" si="48"/>
        <v>1.0936469238491322</v>
      </c>
      <c r="AK43" s="1">
        <f t="shared" si="48"/>
        <v>1.2003441847124623</v>
      </c>
      <c r="AL43" s="1">
        <f t="shared" si="48"/>
        <v>1.2937042879678762</v>
      </c>
      <c r="AM43" s="1">
        <f t="shared" ref="AM43:AS43" si="49">H44</f>
        <v>0.50681198910081726</v>
      </c>
      <c r="AN43" s="1">
        <f t="shared" si="49"/>
        <v>0.36010325541373872</v>
      </c>
      <c r="AO43" s="1">
        <f t="shared" si="49"/>
        <v>0.22673167933457619</v>
      </c>
      <c r="AP43" s="1">
        <f t="shared" si="49"/>
        <v>0.38677757062957124</v>
      </c>
      <c r="AQ43" s="1">
        <f t="shared" si="49"/>
        <v>0.50681198910081726</v>
      </c>
      <c r="AR43" s="1">
        <f t="shared" si="49"/>
        <v>0.57349777714039862</v>
      </c>
      <c r="AS43" s="1">
        <f t="shared" si="49"/>
        <v>0.65352072278789619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0.50681198910081726</v>
      </c>
      <c r="I44" s="11" cm="1">
        <f t="array" ref="I44">IFERROR(INDEX('Master Data Sheet'!$1:$1048576, MATCH(1, ('Master Data Sheet'!$H:$H=I$2) * (INDEX('Master Data Sheet'!$1:$1, , MATCH($F$1, 'Master Data Sheet'!$1:$1, 0)) = $F$1) * ('Master Data Sheet'!$G:$G=$B44) * ('Master Data Sheet'!$F:$F=$E44) * ('Master Data Sheet'!$A:$A=$F44), 0), MATCH($F$1, 'Master Data Sheet'!$1:$1, 0)), "")</f>
        <v>0.36010325541373872</v>
      </c>
      <c r="J44" s="11" cm="1">
        <f t="array" ref="J44">IFERROR(INDEX('Master Data Sheet'!$1:$1048576, MATCH(1, ('Master Data Sheet'!$H:$H=J$2) * (INDEX('Master Data Sheet'!$1:$1, , MATCH($F$1, 'Master Data Sheet'!$1:$1, 0)) = $F$1) * ('Master Data Sheet'!$G:$G=$B44) * ('Master Data Sheet'!$F:$F=$E44) * ('Master Data Sheet'!$A:$A=$F44), 0), MATCH($F$1, 'Master Data Sheet'!$1:$1, 0)), "")</f>
        <v>0.22673167933457619</v>
      </c>
      <c r="K44" s="11" cm="1">
        <f t="array" ref="K44">IFERROR(INDEX('Master Data Sheet'!$1:$1048576, MATCH(1, ('Master Data Sheet'!$H:$H=K$2) * (INDEX('Master Data Sheet'!$1:$1, , MATCH($F$1, 'Master Data Sheet'!$1:$1, 0)) = $F$1) * ('Master Data Sheet'!$G:$G=$B44) * ('Master Data Sheet'!$F:$F=$E44) * ('Master Data Sheet'!$A:$A=$F44), 0), MATCH($F$1, 'Master Data Sheet'!$1:$1, 0)), "")</f>
        <v>0.38677757062957124</v>
      </c>
      <c r="L44" s="11" cm="1">
        <f t="array" ref="L44">IFERROR(INDEX('Master Data Sheet'!$1:$1048576, MATCH(1, ('Master Data Sheet'!$H:$H=L$2) * (INDEX('Master Data Sheet'!$1:$1, , MATCH($F$1, 'Master Data Sheet'!$1:$1, 0)) = $F$1) * ('Master Data Sheet'!$G:$G=$B44) * ('Master Data Sheet'!$F:$F=$E44) * ('Master Data Sheet'!$A:$A=$F44), 0), MATCH($F$1, 'Master Data Sheet'!$1:$1, 0)), "")</f>
        <v>0.50681198910081726</v>
      </c>
      <c r="M44" s="11" cm="1">
        <f t="array" ref="M44">IFERROR(INDEX('Master Data Sheet'!$1:$1048576, MATCH(1, ('Master Data Sheet'!$H:$H=M$2) * (INDEX('Master Data Sheet'!$1:$1, , MATCH($F$1, 'Master Data Sheet'!$1:$1, 0)) = $F$1) * ('Master Data Sheet'!$G:$G=$B44) * ('Master Data Sheet'!$F:$F=$E44) * ('Master Data Sheet'!$A:$A=$F44), 0), MATCH($F$1, 'Master Data Sheet'!$1:$1, 0)), "")</f>
        <v>0.57349777714039862</v>
      </c>
      <c r="N44" s="11" cm="1">
        <f t="array" ref="N44">IFERROR(INDEX('Master Data Sheet'!$1:$1048576, MATCH(1, ('Master Data Sheet'!$H:$H=N$2) * (INDEX('Master Data Sheet'!$1:$1, , MATCH($F$1, 'Master Data Sheet'!$1:$1, 0)) = $F$1) * ('Master Data Sheet'!$G:$G=$B44) * ('Master Data Sheet'!$F:$F=$E44) * ('Master Data Sheet'!$A:$A=$F44), 0), MATCH($F$1, 'Master Data Sheet'!$1:$1, 0)), "")</f>
        <v>0.65352072278789619</v>
      </c>
      <c r="O44" s="11">
        <f t="shared" si="8"/>
        <v>0.45917928335825936</v>
      </c>
      <c r="P44" s="11">
        <f t="shared" si="4"/>
        <v>0.14402836430635013</v>
      </c>
      <c r="Q44" s="11"/>
      <c r="R44" s="46">
        <f>(1-(O44/O41))*100</f>
        <v>23.492063492063497</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1.080309766241216</v>
      </c>
      <c r="I45" s="11" cm="1">
        <f t="array" ref="I45">IFERROR(INDEX('Master Data Sheet'!$1:$1048576, MATCH(1, ('Master Data Sheet'!$H:$H=I$2) * (INDEX('Master Data Sheet'!$1:$1, , MATCH($F$1, 'Master Data Sheet'!$1:$1, 0)) = $F$1) * ('Master Data Sheet'!$G:$G=$B45) * ('Master Data Sheet'!$F:$F=$E45) * ('Master Data Sheet'!$A:$A=$F45), 0), MATCH($F$1, 'Master Data Sheet'!$1:$1, 0)), "")</f>
        <v>0.84024092929872363</v>
      </c>
      <c r="J45" s="11" cm="1">
        <f t="array" ref="J45">IFERROR(INDEX('Master Data Sheet'!$1:$1048576, MATCH(1, ('Master Data Sheet'!$H:$H=J$2) * (INDEX('Master Data Sheet'!$1:$1, , MATCH($F$1, 'Master Data Sheet'!$1:$1, 0)) = $F$1) * ('Master Data Sheet'!$G:$G=$B45) * ('Master Data Sheet'!$F:$F=$E45) * ('Master Data Sheet'!$A:$A=$F45), 0), MATCH($F$1, 'Master Data Sheet'!$1:$1, 0)), "")</f>
        <v>0.40011472823748739</v>
      </c>
      <c r="K45" s="11" cm="1">
        <f t="array" ref="K45">IFERROR(INDEX('Master Data Sheet'!$1:$1048576, MATCH(1, ('Master Data Sheet'!$H:$H=K$2) * (INDEX('Master Data Sheet'!$1:$1, , MATCH($F$1, 'Master Data Sheet'!$1:$1, 0)) = $F$1) * ('Master Data Sheet'!$G:$G=$B45) * ('Master Data Sheet'!$F:$F=$E45) * ('Master Data Sheet'!$A:$A=$F45), 0), MATCH($F$1, 'Master Data Sheet'!$1:$1, 0)), "")</f>
        <v>0.18672020651082746</v>
      </c>
      <c r="L45" s="11" cm="1">
        <f t="array" ref="L45">IFERROR(INDEX('Master Data Sheet'!$1:$1048576, MATCH(1, ('Master Data Sheet'!$H:$H=L$2) * (INDEX('Master Data Sheet'!$1:$1, , MATCH($F$1, 'Master Data Sheet'!$1:$1, 0)) = $F$1) * ('Master Data Sheet'!$G:$G=$B45) * ('Master Data Sheet'!$F:$F=$E45) * ('Master Data Sheet'!$A:$A=$F45), 0), MATCH($F$1, 'Master Data Sheet'!$1:$1, 0)), "")</f>
        <v>0.1733830489029112</v>
      </c>
      <c r="M45" s="11" cm="1">
        <f t="array" ref="M45">IFERROR(INDEX('Master Data Sheet'!$1:$1048576, MATCH(1, ('Master Data Sheet'!$H:$H=M$2) * (INDEX('Master Data Sheet'!$1:$1, , MATCH($F$1, 'Master Data Sheet'!$1:$1, 0)) = $F$1) * ('Master Data Sheet'!$G:$G=$B45) * ('Master Data Sheet'!$F:$F=$E45) * ('Master Data Sheet'!$A:$A=$F45), 0), MATCH($F$1, 'Master Data Sheet'!$1:$1, 0)), "")</f>
        <v>0.12003441847124621</v>
      </c>
      <c r="N45" s="11" cm="1">
        <f t="array" ref="N45">IFERROR(INDEX('Master Data Sheet'!$1:$1048576, MATCH(1, ('Master Data Sheet'!$H:$H=N$2) * (INDEX('Master Data Sheet'!$1:$1, , MATCH($F$1, 'Master Data Sheet'!$1:$1, 0)) = $F$1) * ('Master Data Sheet'!$G:$G=$B45) * ('Master Data Sheet'!$F:$F=$E45) * ('Master Data Sheet'!$A:$A=$F45), 0), MATCH($F$1, 'Master Data Sheet'!$1:$1, 0)), "")</f>
        <v>0.10669726086332998</v>
      </c>
      <c r="O45" s="11">
        <f t="shared" si="8"/>
        <v>0.41535719407510596</v>
      </c>
      <c r="P45" s="11">
        <f t="shared" si="4"/>
        <v>0.39077557489938269</v>
      </c>
      <c r="Q45" s="11">
        <f>AVERAGE(N45:N47)</f>
        <v>0.62684640757206356</v>
      </c>
      <c r="R45" s="46">
        <f>(1-(O45/O39))*100</f>
        <v>-235.38461538461536</v>
      </c>
      <c r="S45" s="46">
        <f>AVERAGE(R45:R47)</f>
        <v>-68.430536477411465</v>
      </c>
      <c r="T45" s="46">
        <f>STDEV(R45:R47)</f>
        <v>146.06936261538644</v>
      </c>
      <c r="U45" s="47">
        <f>(1-(AVERAGE(H45:N47)/AVERAGE(H39:N41)))*100</f>
        <v>9.0592334494774001</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0.84024092929872363</v>
      </c>
      <c r="I46" s="11" cm="1">
        <f t="array" ref="I46">IFERROR(INDEX('Master Data Sheet'!$1:$1048576, MATCH(1, ('Master Data Sheet'!$H:$H=I$2) * (INDEX('Master Data Sheet'!$1:$1, , MATCH($F$1, 'Master Data Sheet'!$1:$1, 0)) = $F$1) * ('Master Data Sheet'!$G:$G=$B46) * ('Master Data Sheet'!$F:$F=$E46) * ('Master Data Sheet'!$A:$A=$F46), 0), MATCH($F$1, 'Master Data Sheet'!$1:$1, 0)), "")</f>
        <v>0.84024092929872363</v>
      </c>
      <c r="J46" s="11" cm="1">
        <f t="array" ref="J46">IFERROR(INDEX('Master Data Sheet'!$1:$1048576, MATCH(1, ('Master Data Sheet'!$H:$H=J$2) * (INDEX('Master Data Sheet'!$1:$1, , MATCH($F$1, 'Master Data Sheet'!$1:$1, 0)) = $F$1) * ('Master Data Sheet'!$G:$G=$B46) * ('Master Data Sheet'!$F:$F=$E46) * ('Master Data Sheet'!$A:$A=$F46), 0), MATCH($F$1, 'Master Data Sheet'!$1:$1, 0)), "")</f>
        <v>0.73354366843539365</v>
      </c>
      <c r="K46" s="11" cm="1">
        <f t="array" ref="K46">IFERROR(INDEX('Master Data Sheet'!$1:$1048576, MATCH(1, ('Master Data Sheet'!$H:$H=K$2) * (INDEX('Master Data Sheet'!$1:$1, , MATCH($F$1, 'Master Data Sheet'!$1:$1, 0)) = $F$1) * ('Master Data Sheet'!$G:$G=$B46) * ('Master Data Sheet'!$F:$F=$E46) * ('Master Data Sheet'!$A:$A=$F46), 0), MATCH($F$1, 'Master Data Sheet'!$1:$1, 0)), "")</f>
        <v>0.92026387494622097</v>
      </c>
      <c r="L46" s="11" cm="1">
        <f t="array" ref="L46">IFERROR(INDEX('Master Data Sheet'!$1:$1048576, MATCH(1, ('Master Data Sheet'!$H:$H=L$2) * (INDEX('Master Data Sheet'!$1:$1, , MATCH($F$1, 'Master Data Sheet'!$1:$1, 0)) = $F$1) * ('Master Data Sheet'!$G:$G=$B46) * ('Master Data Sheet'!$F:$F=$E46) * ('Master Data Sheet'!$A:$A=$F46), 0), MATCH($F$1, 'Master Data Sheet'!$1:$1, 0)), "")</f>
        <v>1.0136239782016345</v>
      </c>
      <c r="M46" s="11" cm="1">
        <f t="array" ref="M46">IFERROR(INDEX('Master Data Sheet'!$1:$1048576, MATCH(1, ('Master Data Sheet'!$H:$H=M$2) * (INDEX('Master Data Sheet'!$1:$1, , MATCH($F$1, 'Master Data Sheet'!$1:$1, 0)) = $F$1) * ('Master Data Sheet'!$G:$G=$B46) * ('Master Data Sheet'!$F:$F=$E46) * ('Master Data Sheet'!$A:$A=$F46), 0), MATCH($F$1, 'Master Data Sheet'!$1:$1, 0)), "")</f>
        <v>1.1069840814570484</v>
      </c>
      <c r="N46" s="11" cm="1">
        <f t="array" ref="N46">IFERROR(INDEX('Master Data Sheet'!$1:$1048576, MATCH(1, ('Master Data Sheet'!$H:$H=N$2) * (INDEX('Master Data Sheet'!$1:$1, , MATCH($F$1, 'Master Data Sheet'!$1:$1, 0)) = $F$1) * ('Master Data Sheet'!$G:$G=$B46) * ('Master Data Sheet'!$F:$F=$E46) * ('Master Data Sheet'!$A:$A=$F46), 0), MATCH($F$1, 'Master Data Sheet'!$1:$1, 0)), "")</f>
        <v>1.1203212390649646</v>
      </c>
      <c r="O46" s="11">
        <f t="shared" si="8"/>
        <v>0.93931695724324438</v>
      </c>
      <c r="P46" s="11">
        <f t="shared" si="4"/>
        <v>0.14647760517224429</v>
      </c>
      <c r="Q46" s="11"/>
      <c r="R46" s="46">
        <f>(1-(O46/O40))*100</f>
        <v>35.807291666666671</v>
      </c>
      <c r="X46" t="str">
        <f>IFERROR(INDEX('Date Key'!$G$57:$G$62, MATCH(B45,'Date Key'!$A$57:$A$62, 0)), "")</f>
        <v>High HLR, Lower Outlet Height, Yes Plants</v>
      </c>
      <c r="Y46" s="1">
        <f t="shared" ref="Y46:AE46" si="50">H45</f>
        <v>1.080309766241216</v>
      </c>
      <c r="Z46" s="1">
        <f t="shared" si="50"/>
        <v>0.84024092929872363</v>
      </c>
      <c r="AA46" s="1">
        <f t="shared" si="50"/>
        <v>0.40011472823748739</v>
      </c>
      <c r="AB46" s="1">
        <f t="shared" si="50"/>
        <v>0.18672020651082746</v>
      </c>
      <c r="AC46" s="1">
        <f t="shared" si="50"/>
        <v>0.1733830489029112</v>
      </c>
      <c r="AD46" s="1">
        <f t="shared" si="50"/>
        <v>0.12003441847124621</v>
      </c>
      <c r="AE46" s="1">
        <f t="shared" si="50"/>
        <v>0.10669726086332998</v>
      </c>
      <c r="AF46" s="1">
        <f t="shared" ref="AF46:AL46" si="51">H46</f>
        <v>0.84024092929872363</v>
      </c>
      <c r="AG46" s="1">
        <f t="shared" si="51"/>
        <v>0.84024092929872363</v>
      </c>
      <c r="AH46" s="1">
        <f t="shared" si="51"/>
        <v>0.73354366843539365</v>
      </c>
      <c r="AI46" s="1">
        <f t="shared" si="51"/>
        <v>0.92026387494622097</v>
      </c>
      <c r="AJ46" s="1">
        <f t="shared" si="51"/>
        <v>1.0136239782016345</v>
      </c>
      <c r="AK46" s="1">
        <f t="shared" si="51"/>
        <v>1.1069840814570484</v>
      </c>
      <c r="AL46" s="1">
        <f t="shared" si="51"/>
        <v>1.1203212390649646</v>
      </c>
      <c r="AM46" s="1">
        <f t="shared" ref="AM46:AS46" si="52">H47</f>
        <v>1.2937042879678762</v>
      </c>
      <c r="AN46" s="1">
        <f t="shared" si="52"/>
        <v>0.65352072278789619</v>
      </c>
      <c r="AO46" s="1">
        <f t="shared" si="52"/>
        <v>0.33342894019790625</v>
      </c>
      <c r="AP46" s="1">
        <f t="shared" si="52"/>
        <v>0.42678904345331992</v>
      </c>
      <c r="AQ46" s="1">
        <f t="shared" si="52"/>
        <v>0.49347483149290111</v>
      </c>
      <c r="AR46" s="1">
        <f t="shared" si="52"/>
        <v>0.58683493474831483</v>
      </c>
      <c r="AS46" s="1">
        <f t="shared" si="52"/>
        <v>0.65352072278789619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1.2937042879678762</v>
      </c>
      <c r="I47" s="28" cm="1">
        <f t="array" ref="I47">IFERROR(INDEX('Master Data Sheet'!$1:$1048576, MATCH(1, ('Master Data Sheet'!$H:$H=I$2) * (INDEX('Master Data Sheet'!$1:$1, , MATCH($F$1, 'Master Data Sheet'!$1:$1, 0)) = $F$1) * ('Master Data Sheet'!$G:$G=$B47) * ('Master Data Sheet'!$F:$F=$E47) * ('Master Data Sheet'!$A:$A=$F47), 0), MATCH($F$1, 'Master Data Sheet'!$1:$1, 0)), "")</f>
        <v>0.65352072278789619</v>
      </c>
      <c r="J47" s="28" cm="1">
        <f t="array" ref="J47">IFERROR(INDEX('Master Data Sheet'!$1:$1048576, MATCH(1, ('Master Data Sheet'!$H:$H=J$2) * (INDEX('Master Data Sheet'!$1:$1, , MATCH($F$1, 'Master Data Sheet'!$1:$1, 0)) = $F$1) * ('Master Data Sheet'!$G:$G=$B47) * ('Master Data Sheet'!$F:$F=$E47) * ('Master Data Sheet'!$A:$A=$F47), 0), MATCH($F$1, 'Master Data Sheet'!$1:$1, 0)), "")</f>
        <v>0.33342894019790625</v>
      </c>
      <c r="K47" s="28" cm="1">
        <f t="array" ref="K47">IFERROR(INDEX('Master Data Sheet'!$1:$1048576, MATCH(1, ('Master Data Sheet'!$H:$H=K$2) * (INDEX('Master Data Sheet'!$1:$1, , MATCH($F$1, 'Master Data Sheet'!$1:$1, 0)) = $F$1) * ('Master Data Sheet'!$G:$G=$B47) * ('Master Data Sheet'!$F:$F=$E47) * ('Master Data Sheet'!$A:$A=$F47), 0), MATCH($F$1, 'Master Data Sheet'!$1:$1, 0)), "")</f>
        <v>0.42678904345331992</v>
      </c>
      <c r="L47" s="28" cm="1">
        <f t="array" ref="L47">IFERROR(INDEX('Master Data Sheet'!$1:$1048576, MATCH(1, ('Master Data Sheet'!$H:$H=L$2) * (INDEX('Master Data Sheet'!$1:$1, , MATCH($F$1, 'Master Data Sheet'!$1:$1, 0)) = $F$1) * ('Master Data Sheet'!$G:$G=$B47) * ('Master Data Sheet'!$F:$F=$E47) * ('Master Data Sheet'!$A:$A=$F47), 0), MATCH($F$1, 'Master Data Sheet'!$1:$1, 0)), "")</f>
        <v>0.49347483149290111</v>
      </c>
      <c r="M47" s="28" cm="1">
        <f t="array" ref="M47">IFERROR(INDEX('Master Data Sheet'!$1:$1048576, MATCH(1, ('Master Data Sheet'!$H:$H=M$2) * (INDEX('Master Data Sheet'!$1:$1, , MATCH($F$1, 'Master Data Sheet'!$1:$1, 0)) = $F$1) * ('Master Data Sheet'!$G:$G=$B47) * ('Master Data Sheet'!$F:$F=$E47) * ('Master Data Sheet'!$A:$A=$F47), 0), MATCH($F$1, 'Master Data Sheet'!$1:$1, 0)), "")</f>
        <v>0.58683493474831483</v>
      </c>
      <c r="N47" s="28" cm="1">
        <f t="array" ref="N47">IFERROR(INDEX('Master Data Sheet'!$1:$1048576, MATCH(1, ('Master Data Sheet'!$H:$H=N$2) * (INDEX('Master Data Sheet'!$1:$1, , MATCH($F$1, 'Master Data Sheet'!$1:$1, 0)) = $F$1) * ('Master Data Sheet'!$G:$G=$B47) * ('Master Data Sheet'!$F:$F=$E47) * ('Master Data Sheet'!$A:$A=$F47), 0), MATCH($F$1, 'Master Data Sheet'!$1:$1, 0)), "")</f>
        <v>0.65352072278789619</v>
      </c>
      <c r="O47" s="28">
        <f t="shared" si="8"/>
        <v>0.6344676404908729</v>
      </c>
      <c r="P47" s="28">
        <f t="shared" si="4"/>
        <v>0.31390591553675584</v>
      </c>
      <c r="Q47" s="28"/>
      <c r="R47" s="48">
        <f>(1-(O47/O41))*100</f>
        <v>-5.7142857142857162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0.29341746737415741</v>
      </c>
      <c r="I48" s="11" cm="1">
        <f t="array" ref="I48">IFERROR(INDEX('Master Data Sheet'!$1:$1048576, MATCH(1, ('Master Data Sheet'!$H:$H=I$2) * (INDEX('Master Data Sheet'!$1:$1, , MATCH($F$1, 'Master Data Sheet'!$1:$1, 0)) = $F$1) * ('Master Data Sheet'!$G:$G=$B48) * ('Master Data Sheet'!$F:$F=$E48) * ('Master Data Sheet'!$A:$A=$F48), 0), MATCH($F$1, 'Master Data Sheet'!$1:$1, 0)), "")</f>
        <v>0.40011472823748739</v>
      </c>
      <c r="J48" s="11" cm="1">
        <f t="array" ref="J48">IFERROR(INDEX('Master Data Sheet'!$1:$1048576, MATCH(1, ('Master Data Sheet'!$H:$H=J$2) * (INDEX('Master Data Sheet'!$1:$1, , MATCH($F$1, 'Master Data Sheet'!$1:$1, 0)) = $F$1) * ('Master Data Sheet'!$G:$G=$B48) * ('Master Data Sheet'!$F:$F=$E48) * ('Master Data Sheet'!$A:$A=$F48), 0), MATCH($F$1, 'Master Data Sheet'!$1:$1, 0)), "")</f>
        <v>0.48013767388498485</v>
      </c>
      <c r="K48" s="11" cm="1">
        <f t="array" ref="K48">IFERROR(INDEX('Master Data Sheet'!$1:$1048576, MATCH(1, ('Master Data Sheet'!$H:$H=K$2) * (INDEX('Master Data Sheet'!$1:$1, , MATCH($F$1, 'Master Data Sheet'!$1:$1, 0)) = $F$1) * ('Master Data Sheet'!$G:$G=$B48) * ('Master Data Sheet'!$F:$F=$E48) * ('Master Data Sheet'!$A:$A=$F48), 0), MATCH($F$1, 'Master Data Sheet'!$1:$1, 0)), "")</f>
        <v>0.58683493474831483</v>
      </c>
      <c r="L48" s="11" cm="1">
        <f t="array" ref="L48">IFERROR(INDEX('Master Data Sheet'!$1:$1048576, MATCH(1, ('Master Data Sheet'!$H:$H=L$2) * (INDEX('Master Data Sheet'!$1:$1, , MATCH($F$1, 'Master Data Sheet'!$1:$1, 0)) = $F$1) * ('Master Data Sheet'!$G:$G=$B48) * ('Master Data Sheet'!$F:$F=$E48) * ('Master Data Sheet'!$A:$A=$F48), 0), MATCH($F$1, 'Master Data Sheet'!$1:$1, 0)), "")</f>
        <v>0.61350924996414735</v>
      </c>
      <c r="M48" s="11" cm="1">
        <f t="array" ref="M48">IFERROR(INDEX('Master Data Sheet'!$1:$1048576, MATCH(1, ('Master Data Sheet'!$H:$H=M$2) * (INDEX('Master Data Sheet'!$1:$1, , MATCH($F$1, 'Master Data Sheet'!$1:$1, 0)) = $F$1) * ('Master Data Sheet'!$G:$G=$B48) * ('Master Data Sheet'!$F:$F=$E48) * ('Master Data Sheet'!$A:$A=$F48), 0), MATCH($F$1, 'Master Data Sheet'!$1:$1, 0)), "")</f>
        <v>0.74688082604330985</v>
      </c>
      <c r="N48" s="11" cm="1">
        <f t="array" ref="N48">IFERROR(INDEX('Master Data Sheet'!$1:$1048576, MATCH(1, ('Master Data Sheet'!$H:$H=N$2) * (INDEX('Master Data Sheet'!$1:$1, , MATCH($F$1, 'Master Data Sheet'!$1:$1, 0)) = $F$1) * ('Master Data Sheet'!$G:$G=$B48) * ('Master Data Sheet'!$F:$F=$E48) * ('Master Data Sheet'!$A:$A=$F48), 0), MATCH($F$1, 'Master Data Sheet'!$1:$1, 0)), "")</f>
        <v>0.80022945647497479</v>
      </c>
      <c r="O48" s="11">
        <f t="shared" si="8"/>
        <v>0.56016061953248231</v>
      </c>
      <c r="P48" s="11">
        <f t="shared" si="4"/>
        <v>0.18222026315488182</v>
      </c>
      <c r="Q48" s="11">
        <f>AVERAGE(O48:O50)</f>
        <v>0.76863605355222975</v>
      </c>
      <c r="S48" s="11">
        <f>AVERAGE(O48:O50)</f>
        <v>0.76863605355222975</v>
      </c>
      <c r="T48" s="11">
        <f>AVERAGE(P48:P50)</f>
        <v>0.18916900691757196</v>
      </c>
      <c r="V48" s="47">
        <f>AVERAGE(U51, U54)</f>
        <v>22.023623178736575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0.42678904345331992</v>
      </c>
      <c r="I49" s="11" cm="1">
        <f t="array" ref="I49">IFERROR(INDEX('Master Data Sheet'!$1:$1048576, MATCH(1, ('Master Data Sheet'!$H:$H=I$2) * (INDEX('Master Data Sheet'!$1:$1, , MATCH($F$1, 'Master Data Sheet'!$1:$1, 0)) = $F$1) * ('Master Data Sheet'!$G:$G=$B49) * ('Master Data Sheet'!$F:$F=$E49) * ('Master Data Sheet'!$A:$A=$F49), 0), MATCH($F$1, 'Master Data Sheet'!$1:$1, 0)), "")</f>
        <v>0.58683493474831483</v>
      </c>
      <c r="J49" s="11" cm="1">
        <f t="array" ref="J49">IFERROR(INDEX('Master Data Sheet'!$1:$1048576, MATCH(1, ('Master Data Sheet'!$H:$H=J$2) * (INDEX('Master Data Sheet'!$1:$1, , MATCH($F$1, 'Master Data Sheet'!$1:$1, 0)) = $F$1) * ('Master Data Sheet'!$G:$G=$B49) * ('Master Data Sheet'!$F:$F=$E49) * ('Master Data Sheet'!$A:$A=$F49), 0), MATCH($F$1, 'Master Data Sheet'!$1:$1, 0)), "")</f>
        <v>0.66685788039581251</v>
      </c>
      <c r="K49" s="11" cm="1">
        <f t="array" ref="K49">IFERROR(INDEX('Master Data Sheet'!$1:$1048576, MATCH(1, ('Master Data Sheet'!$H:$H=K$2) * (INDEX('Master Data Sheet'!$1:$1, , MATCH($F$1, 'Master Data Sheet'!$1:$1, 0)) = $F$1) * ('Master Data Sheet'!$G:$G=$B49) * ('Master Data Sheet'!$F:$F=$E49) * ('Master Data Sheet'!$A:$A=$F49), 0), MATCH($F$1, 'Master Data Sheet'!$1:$1, 0)), "")</f>
        <v>0.82690377169080742</v>
      </c>
      <c r="L49" s="11" cm="1">
        <f t="array" ref="L49">IFERROR(INDEX('Master Data Sheet'!$1:$1048576, MATCH(1, ('Master Data Sheet'!$H:$H=L$2) * (INDEX('Master Data Sheet'!$1:$1, , MATCH($F$1, 'Master Data Sheet'!$1:$1, 0)) = $F$1) * ('Master Data Sheet'!$G:$G=$B49) * ('Master Data Sheet'!$F:$F=$E49) * ('Master Data Sheet'!$A:$A=$F49), 0), MATCH($F$1, 'Master Data Sheet'!$1:$1, 0)), "")</f>
        <v>0.9336010325541374</v>
      </c>
      <c r="M49" s="11" cm="1">
        <f t="array" ref="M49">IFERROR(INDEX('Master Data Sheet'!$1:$1048576, MATCH(1, ('Master Data Sheet'!$H:$H=M$2) * (INDEX('Master Data Sheet'!$1:$1, , MATCH($F$1, 'Master Data Sheet'!$1:$1, 0)) = $F$1) * ('Master Data Sheet'!$G:$G=$B49) * ('Master Data Sheet'!$F:$F=$E49) * ('Master Data Sheet'!$A:$A=$F49), 0), MATCH($F$1, 'Master Data Sheet'!$1:$1, 0)), "")</f>
        <v>1.0669726086332996</v>
      </c>
      <c r="N49" s="11" cm="1">
        <f t="array" ref="N49">IFERROR(INDEX('Master Data Sheet'!$1:$1048576, MATCH(1, ('Master Data Sheet'!$H:$H=N$2) * (INDEX('Master Data Sheet'!$1:$1, , MATCH($F$1, 'Master Data Sheet'!$1:$1, 0)) = $F$1) * ('Master Data Sheet'!$G:$G=$B49) * ('Master Data Sheet'!$F:$F=$E49) * ('Master Data Sheet'!$A:$A=$F49), 0), MATCH($F$1, 'Master Data Sheet'!$1:$1, 0)), "")</f>
        <v>1.2670299727520435</v>
      </c>
      <c r="O49" s="11">
        <f t="shared" si="8"/>
        <v>0.82499846346110495</v>
      </c>
      <c r="P49" s="11">
        <f t="shared" si="4"/>
        <v>0.29041422800171507</v>
      </c>
      <c r="Q49" s="11"/>
      <c r="X49" t="str">
        <f>IFERROR(INDEX('Date Key'!$G$57:$G$62, MATCH(B48,'Date Key'!$A$57:$A$62, 0)), "")</f>
        <v>Medium HLR, Upper Outlet Height, Yes Plants</v>
      </c>
      <c r="Y49" s="1">
        <f t="shared" ref="Y49:AE49" si="53">H48</f>
        <v>0.29341746737415741</v>
      </c>
      <c r="Z49" s="1">
        <f t="shared" si="53"/>
        <v>0.40011472823748739</v>
      </c>
      <c r="AA49" s="1">
        <f t="shared" si="53"/>
        <v>0.48013767388498485</v>
      </c>
      <c r="AB49" s="1">
        <f t="shared" si="53"/>
        <v>0.58683493474831483</v>
      </c>
      <c r="AC49" s="1">
        <f t="shared" si="53"/>
        <v>0.61350924996414735</v>
      </c>
      <c r="AD49" s="1">
        <f t="shared" si="53"/>
        <v>0.74688082604330985</v>
      </c>
      <c r="AE49" s="1">
        <f t="shared" si="53"/>
        <v>0.80022945647497479</v>
      </c>
      <c r="AF49" s="1">
        <f t="shared" ref="AF49:AL49" si="54">H49</f>
        <v>0.42678904345331992</v>
      </c>
      <c r="AG49" s="1">
        <f t="shared" si="54"/>
        <v>0.58683493474831483</v>
      </c>
      <c r="AH49" s="1">
        <f t="shared" si="54"/>
        <v>0.66685788039581251</v>
      </c>
      <c r="AI49" s="1">
        <f t="shared" si="54"/>
        <v>0.82690377169080742</v>
      </c>
      <c r="AJ49" s="1">
        <f t="shared" si="54"/>
        <v>0.9336010325541374</v>
      </c>
      <c r="AK49" s="1">
        <f t="shared" si="54"/>
        <v>1.0669726086332996</v>
      </c>
      <c r="AL49" s="1">
        <f t="shared" si="54"/>
        <v>1.2670299727520435</v>
      </c>
      <c r="AM49" s="1">
        <f t="shared" ref="AM49:AS49" si="55">H50</f>
        <v>1.0640732265446224</v>
      </c>
      <c r="AN49" s="1">
        <f t="shared" si="55"/>
        <v>1.0032690421706441</v>
      </c>
      <c r="AO49" s="1">
        <f t="shared" si="55"/>
        <v>0.97286694998365497</v>
      </c>
      <c r="AP49" s="1">
        <f t="shared" si="55"/>
        <v>0.89686171951618177</v>
      </c>
      <c r="AQ49" s="1">
        <f t="shared" si="55"/>
        <v>0.86645962732919257</v>
      </c>
      <c r="AR49" s="1">
        <f t="shared" si="55"/>
        <v>0.83605753514220338</v>
      </c>
      <c r="AS49" s="1">
        <f t="shared" si="55"/>
        <v>0.80565544295521407</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1.0640732265446224</v>
      </c>
      <c r="I50" s="11" cm="1">
        <f t="array" ref="I50">IFERROR(INDEX('Master Data Sheet'!$1:$1048576, MATCH(1, ('Master Data Sheet'!$H:$H=I$2) * (INDEX('Master Data Sheet'!$1:$1, , MATCH($F$1, 'Master Data Sheet'!$1:$1, 0)) = $F$1) * ('Master Data Sheet'!$G:$G=$B50) * ('Master Data Sheet'!$F:$F=$E50) * ('Master Data Sheet'!$A:$A=$F50), 0), MATCH($F$1, 'Master Data Sheet'!$1:$1, 0)), "")</f>
        <v>1.0032690421706441</v>
      </c>
      <c r="J50" s="11" cm="1">
        <f t="array" ref="J50">IFERROR(INDEX('Master Data Sheet'!$1:$1048576, MATCH(1, ('Master Data Sheet'!$H:$H=J$2) * (INDEX('Master Data Sheet'!$1:$1, , MATCH($F$1, 'Master Data Sheet'!$1:$1, 0)) = $F$1) * ('Master Data Sheet'!$G:$G=$B50) * ('Master Data Sheet'!$F:$F=$E50) * ('Master Data Sheet'!$A:$A=$F50), 0), MATCH($F$1, 'Master Data Sheet'!$1:$1, 0)), "")</f>
        <v>0.97286694998365497</v>
      </c>
      <c r="K50" s="11" cm="1">
        <f t="array" ref="K50">IFERROR(INDEX('Master Data Sheet'!$1:$1048576, MATCH(1, ('Master Data Sheet'!$H:$H=K$2) * (INDEX('Master Data Sheet'!$1:$1, , MATCH($F$1, 'Master Data Sheet'!$1:$1, 0)) = $F$1) * ('Master Data Sheet'!$G:$G=$B50) * ('Master Data Sheet'!$F:$F=$E50) * ('Master Data Sheet'!$A:$A=$F50), 0), MATCH($F$1, 'Master Data Sheet'!$1:$1, 0)), "")</f>
        <v>0.89686171951618177</v>
      </c>
      <c r="L50" s="11" cm="1">
        <f t="array" ref="L50">IFERROR(INDEX('Master Data Sheet'!$1:$1048576, MATCH(1, ('Master Data Sheet'!$H:$H=L$2) * (INDEX('Master Data Sheet'!$1:$1, , MATCH($F$1, 'Master Data Sheet'!$1:$1, 0)) = $F$1) * ('Master Data Sheet'!$G:$G=$B50) * ('Master Data Sheet'!$F:$F=$E50) * ('Master Data Sheet'!$A:$A=$F50), 0), MATCH($F$1, 'Master Data Sheet'!$1:$1, 0)), "")</f>
        <v>0.86645962732919257</v>
      </c>
      <c r="M50" s="11" cm="1">
        <f t="array" ref="M50">IFERROR(INDEX('Master Data Sheet'!$1:$1048576, MATCH(1, ('Master Data Sheet'!$H:$H=M$2) * (INDEX('Master Data Sheet'!$1:$1, , MATCH($F$1, 'Master Data Sheet'!$1:$1, 0)) = $F$1) * ('Master Data Sheet'!$G:$G=$B50) * ('Master Data Sheet'!$F:$F=$E50) * ('Master Data Sheet'!$A:$A=$F50), 0), MATCH($F$1, 'Master Data Sheet'!$1:$1, 0)), "")</f>
        <v>0.83605753514220338</v>
      </c>
      <c r="N50" s="11" cm="1">
        <f t="array" ref="N50">IFERROR(INDEX('Master Data Sheet'!$1:$1048576, MATCH(1, ('Master Data Sheet'!$H:$H=N$2) * (INDEX('Master Data Sheet'!$1:$1, , MATCH($F$1, 'Master Data Sheet'!$1:$1, 0)) = $F$1) * ('Master Data Sheet'!$G:$G=$B50) * ('Master Data Sheet'!$F:$F=$E50) * ('Master Data Sheet'!$A:$A=$F50), 0), MATCH($F$1, 'Master Data Sheet'!$1:$1, 0)), "")</f>
        <v>0.80565544295521407</v>
      </c>
      <c r="O50" s="11">
        <f t="shared" si="8"/>
        <v>0.9207490776631021</v>
      </c>
      <c r="P50" s="11">
        <f t="shared" si="4"/>
        <v>9.4872529596119012E-2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0.49347483149290111</v>
      </c>
      <c r="I51" s="11" cm="1">
        <f t="array" ref="I51">IFERROR(INDEX('Master Data Sheet'!$1:$1048576, MATCH(1, ('Master Data Sheet'!$H:$H=I$2) * (INDEX('Master Data Sheet'!$1:$1, , MATCH($F$1, 'Master Data Sheet'!$1:$1, 0)) = $F$1) * ('Master Data Sheet'!$G:$G=$B51) * ('Master Data Sheet'!$F:$F=$E51) * ('Master Data Sheet'!$A:$A=$F51), 0), MATCH($F$1, 'Master Data Sheet'!$1:$1, 0)), "")</f>
        <v>0.24006883694249243</v>
      </c>
      <c r="J51" s="11" cm="1">
        <f t="array" ref="J51">IFERROR(INDEX('Master Data Sheet'!$1:$1048576, MATCH(1, ('Master Data Sheet'!$H:$H=J$2) * (INDEX('Master Data Sheet'!$1:$1, , MATCH($F$1, 'Master Data Sheet'!$1:$1, 0)) = $F$1) * ('Master Data Sheet'!$G:$G=$B51) * ('Master Data Sheet'!$F:$F=$E51) * ('Master Data Sheet'!$A:$A=$F51), 0), MATCH($F$1, 'Master Data Sheet'!$1:$1, 0)), "")</f>
        <v>0.24006883694249243</v>
      </c>
      <c r="K51" s="11" cm="1">
        <f t="array" ref="K51">IFERROR(INDEX('Master Data Sheet'!$1:$1048576, MATCH(1, ('Master Data Sheet'!$H:$H=K$2) * (INDEX('Master Data Sheet'!$1:$1, , MATCH($F$1, 'Master Data Sheet'!$1:$1, 0)) = $F$1) * ('Master Data Sheet'!$G:$G=$B51) * ('Master Data Sheet'!$F:$F=$E51) * ('Master Data Sheet'!$A:$A=$F51), 0), MATCH($F$1, 'Master Data Sheet'!$1:$1, 0)), "")</f>
        <v>0.26674315215832489</v>
      </c>
      <c r="L51" s="11" cm="1">
        <f t="array" ref="L51">IFERROR(INDEX('Master Data Sheet'!$1:$1048576, MATCH(1, ('Master Data Sheet'!$H:$H=L$2) * (INDEX('Master Data Sheet'!$1:$1, , MATCH($F$1, 'Master Data Sheet'!$1:$1, 0)) = $F$1) * ('Master Data Sheet'!$G:$G=$B51) * ('Master Data Sheet'!$F:$F=$E51) * ('Master Data Sheet'!$A:$A=$F51), 0), MATCH($F$1, 'Master Data Sheet'!$1:$1, 0)), "")</f>
        <v>0.21339452172665996</v>
      </c>
      <c r="M51" s="11" cm="1">
        <f t="array" ref="M51">IFERROR(INDEX('Master Data Sheet'!$1:$1048576, MATCH(1, ('Master Data Sheet'!$H:$H=M$2) * (INDEX('Master Data Sheet'!$1:$1, , MATCH($F$1, 'Master Data Sheet'!$1:$1, 0)) = $F$1) * ('Master Data Sheet'!$G:$G=$B51) * ('Master Data Sheet'!$F:$F=$E51) * ('Master Data Sheet'!$A:$A=$F51), 0), MATCH($F$1, 'Master Data Sheet'!$1:$1, 0)), "")</f>
        <v>0.26674315215832489</v>
      </c>
      <c r="N51" s="11" cm="1">
        <f t="array" ref="N51">IFERROR(INDEX('Master Data Sheet'!$1:$1048576, MATCH(1, ('Master Data Sheet'!$H:$H=N$2) * (INDEX('Master Data Sheet'!$1:$1, , MATCH($F$1, 'Master Data Sheet'!$1:$1, 0)) = $F$1) * ('Master Data Sheet'!$G:$G=$B51) * ('Master Data Sheet'!$F:$F=$E51) * ('Master Data Sheet'!$A:$A=$F51), 0), MATCH($F$1, 'Master Data Sheet'!$1:$1, 0)), "")</f>
        <v>0.21339452172665996</v>
      </c>
      <c r="O51" s="11">
        <f t="shared" si="8"/>
        <v>0.27626969330683654</v>
      </c>
      <c r="P51" s="11">
        <f t="shared" si="4"/>
        <v>9.8223520971670378E-2</v>
      </c>
      <c r="Q51" s="11">
        <f>AVERAGE(O51:O53)</f>
        <v>0.44819121695280223</v>
      </c>
      <c r="R51" s="46">
        <f>(1-(O51/O48))*100</f>
        <v>50.680272108843539</v>
      </c>
      <c r="S51" s="46">
        <f>AVERAGE(R51:R53)</f>
        <v>43.379872247532212</v>
      </c>
      <c r="T51" s="46">
        <f>STDEV(R51:R53)</f>
        <v>17.999232203117234</v>
      </c>
      <c r="U51" s="47">
        <f>(1-(AVERAGE(H51:N53)/AVERAGE(H48:N50)))*100</f>
        <v>41.690060610415138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0.30675462498207368</v>
      </c>
      <c r="I52" s="11" cm="1">
        <f t="array" ref="I52">IFERROR(INDEX('Master Data Sheet'!$1:$1048576, MATCH(1, ('Master Data Sheet'!$H:$H=I$2) * (INDEX('Master Data Sheet'!$1:$1, , MATCH($F$1, 'Master Data Sheet'!$1:$1, 0)) = $F$1) * ('Master Data Sheet'!$G:$G=$B52) * ('Master Data Sheet'!$F:$F=$E52) * ('Master Data Sheet'!$A:$A=$F52), 0), MATCH($F$1, 'Master Data Sheet'!$1:$1, 0)), "")</f>
        <v>0.32009178258998999</v>
      </c>
      <c r="J52" s="11" cm="1">
        <f t="array" ref="J52">IFERROR(INDEX('Master Data Sheet'!$1:$1048576, MATCH(1, ('Master Data Sheet'!$H:$H=J$2) * (INDEX('Master Data Sheet'!$1:$1, , MATCH($F$1, 'Master Data Sheet'!$1:$1, 0)) = $F$1) * ('Master Data Sheet'!$G:$G=$B52) * ('Master Data Sheet'!$F:$F=$E52) * ('Master Data Sheet'!$A:$A=$F52), 0), MATCH($F$1, 'Master Data Sheet'!$1:$1, 0)), "")</f>
        <v>0.3467660978058224</v>
      </c>
      <c r="K52" s="11" cm="1">
        <f t="array" ref="K52">IFERROR(INDEX('Master Data Sheet'!$1:$1048576, MATCH(1, ('Master Data Sheet'!$H:$H=K$2) * (INDEX('Master Data Sheet'!$1:$1, , MATCH($F$1, 'Master Data Sheet'!$1:$1, 0)) = $F$1) * ('Master Data Sheet'!$G:$G=$B52) * ('Master Data Sheet'!$F:$F=$E52) * ('Master Data Sheet'!$A:$A=$F52), 0), MATCH($F$1, 'Master Data Sheet'!$1:$1, 0)), "")</f>
        <v>0.3467660978058224</v>
      </c>
      <c r="L52" s="11" cm="1">
        <f t="array" ref="L52">IFERROR(INDEX('Master Data Sheet'!$1:$1048576, MATCH(1, ('Master Data Sheet'!$H:$H=L$2) * (INDEX('Master Data Sheet'!$1:$1, , MATCH($F$1, 'Master Data Sheet'!$1:$1, 0)) = $F$1) * ('Master Data Sheet'!$G:$G=$B52) * ('Master Data Sheet'!$F:$F=$E52) * ('Master Data Sheet'!$A:$A=$F52), 0), MATCH($F$1, 'Master Data Sheet'!$1:$1, 0)), "")</f>
        <v>0.32009178258998999</v>
      </c>
      <c r="M52" s="11" cm="1">
        <f t="array" ref="M52">IFERROR(INDEX('Master Data Sheet'!$1:$1048576, MATCH(1, ('Master Data Sheet'!$H:$H=M$2) * (INDEX('Master Data Sheet'!$1:$1, , MATCH($F$1, 'Master Data Sheet'!$1:$1, 0)) = $F$1) * ('Master Data Sheet'!$G:$G=$B52) * ('Master Data Sheet'!$F:$F=$E52) * ('Master Data Sheet'!$A:$A=$F52), 0), MATCH($F$1, 'Master Data Sheet'!$1:$1, 0)), "")</f>
        <v>0.40011472823748739</v>
      </c>
      <c r="N52" s="11" cm="1">
        <f t="array" ref="N52">IFERROR(INDEX('Master Data Sheet'!$1:$1048576, MATCH(1, ('Master Data Sheet'!$H:$H=N$2) * (INDEX('Master Data Sheet'!$1:$1, , MATCH($F$1, 'Master Data Sheet'!$1:$1, 0)) = $F$1) * ('Master Data Sheet'!$G:$G=$B52) * ('Master Data Sheet'!$F:$F=$E52) * ('Master Data Sheet'!$A:$A=$F52), 0), MATCH($F$1, 'Master Data Sheet'!$1:$1, 0)), "")</f>
        <v>0.4668005162770687</v>
      </c>
      <c r="O52" s="11">
        <f t="shared" si="8"/>
        <v>0.35819794718403636</v>
      </c>
      <c r="P52" s="11">
        <f t="shared" si="4"/>
        <v>5.6808866484047781E-2</v>
      </c>
      <c r="Q52" s="11"/>
      <c r="R52" s="46">
        <f>(1-(O52/O49))*100</f>
        <v>56.581986143187059</v>
      </c>
      <c r="X52" t="str">
        <f>IFERROR(INDEX('Date Key'!$G$57:$G$62, MATCH(B51,'Date Key'!$A$57:$A$62, 0)), "")</f>
        <v>Medium HLR, Upper Outlet Height, Yes Plants</v>
      </c>
      <c r="Y52" s="1">
        <f t="shared" ref="Y52:AE52" si="56">H51</f>
        <v>0.49347483149290111</v>
      </c>
      <c r="Z52" s="1">
        <f t="shared" si="56"/>
        <v>0.24006883694249243</v>
      </c>
      <c r="AA52" s="1">
        <f t="shared" si="56"/>
        <v>0.24006883694249243</v>
      </c>
      <c r="AB52" s="1">
        <f t="shared" si="56"/>
        <v>0.26674315215832489</v>
      </c>
      <c r="AC52" s="1">
        <f t="shared" si="56"/>
        <v>0.21339452172665996</v>
      </c>
      <c r="AD52" s="1">
        <f t="shared" si="56"/>
        <v>0.26674315215832489</v>
      </c>
      <c r="AE52" s="1">
        <f t="shared" si="56"/>
        <v>0.21339452172665996</v>
      </c>
      <c r="AF52" s="1">
        <f t="shared" ref="AF52:AL52" si="57">H52</f>
        <v>0.30675462498207368</v>
      </c>
      <c r="AG52" s="1">
        <f t="shared" si="57"/>
        <v>0.32009178258998999</v>
      </c>
      <c r="AH52" s="1">
        <f t="shared" si="57"/>
        <v>0.3467660978058224</v>
      </c>
      <c r="AI52" s="1">
        <f t="shared" si="57"/>
        <v>0.3467660978058224</v>
      </c>
      <c r="AJ52" s="1">
        <f t="shared" si="57"/>
        <v>0.32009178258998999</v>
      </c>
      <c r="AK52" s="1">
        <f t="shared" si="57"/>
        <v>0.40011472823748739</v>
      </c>
      <c r="AL52" s="1">
        <f t="shared" si="57"/>
        <v>0.4668005162770687</v>
      </c>
      <c r="AM52" s="1">
        <f t="shared" ref="AM52:AS52" si="58">H53</f>
        <v>0.76005230467473039</v>
      </c>
      <c r="AN52" s="1">
        <f t="shared" si="58"/>
        <v>0.79045439686171948</v>
      </c>
      <c r="AO52" s="1">
        <f t="shared" si="58"/>
        <v>0.72965021248774109</v>
      </c>
      <c r="AP52" s="1">
        <f t="shared" si="58"/>
        <v>0.71444916639424649</v>
      </c>
      <c r="AQ52" s="1">
        <f t="shared" si="58"/>
        <v>0.71444916639424649</v>
      </c>
      <c r="AR52" s="1">
        <f t="shared" si="58"/>
        <v>0.653644982020268</v>
      </c>
      <c r="AS52" s="1">
        <f t="shared" si="58"/>
        <v>0.6080418437397842</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0.76005230467473039</v>
      </c>
      <c r="I53" s="11" cm="1">
        <f t="array" ref="I53">IFERROR(INDEX('Master Data Sheet'!$1:$1048576, MATCH(1, ('Master Data Sheet'!$H:$H=I$2) * (INDEX('Master Data Sheet'!$1:$1, , MATCH($F$1, 'Master Data Sheet'!$1:$1, 0)) = $F$1) * ('Master Data Sheet'!$G:$G=$B53) * ('Master Data Sheet'!$F:$F=$E53) * ('Master Data Sheet'!$A:$A=$F53), 0), MATCH($F$1, 'Master Data Sheet'!$1:$1, 0)), "")</f>
        <v>0.79045439686171948</v>
      </c>
      <c r="J53" s="11" cm="1">
        <f t="array" ref="J53">IFERROR(INDEX('Master Data Sheet'!$1:$1048576, MATCH(1, ('Master Data Sheet'!$H:$H=J$2) * (INDEX('Master Data Sheet'!$1:$1, , MATCH($F$1, 'Master Data Sheet'!$1:$1, 0)) = $F$1) * ('Master Data Sheet'!$G:$G=$B53) * ('Master Data Sheet'!$F:$F=$E53) * ('Master Data Sheet'!$A:$A=$F53), 0), MATCH($F$1, 'Master Data Sheet'!$1:$1, 0)), "")</f>
        <v>0.72965021248774109</v>
      </c>
      <c r="K53" s="11" cm="1">
        <f t="array" ref="K53">IFERROR(INDEX('Master Data Sheet'!$1:$1048576, MATCH(1, ('Master Data Sheet'!$H:$H=K$2) * (INDEX('Master Data Sheet'!$1:$1, , MATCH($F$1, 'Master Data Sheet'!$1:$1, 0)) = $F$1) * ('Master Data Sheet'!$G:$G=$B53) * ('Master Data Sheet'!$F:$F=$E53) * ('Master Data Sheet'!$A:$A=$F53), 0), MATCH($F$1, 'Master Data Sheet'!$1:$1, 0)), "")</f>
        <v>0.71444916639424649</v>
      </c>
      <c r="L53" s="11" cm="1">
        <f t="array" ref="L53">IFERROR(INDEX('Master Data Sheet'!$1:$1048576, MATCH(1, ('Master Data Sheet'!$H:$H=L$2) * (INDEX('Master Data Sheet'!$1:$1, , MATCH($F$1, 'Master Data Sheet'!$1:$1, 0)) = $F$1) * ('Master Data Sheet'!$G:$G=$B53) * ('Master Data Sheet'!$F:$F=$E53) * ('Master Data Sheet'!$A:$A=$F53), 0), MATCH($F$1, 'Master Data Sheet'!$1:$1, 0)), "")</f>
        <v>0.71444916639424649</v>
      </c>
      <c r="M53" s="11" cm="1">
        <f t="array" ref="M53">IFERROR(INDEX('Master Data Sheet'!$1:$1048576, MATCH(1, ('Master Data Sheet'!$H:$H=M$2) * (INDEX('Master Data Sheet'!$1:$1, , MATCH($F$1, 'Master Data Sheet'!$1:$1, 0)) = $F$1) * ('Master Data Sheet'!$G:$G=$B53) * ('Master Data Sheet'!$F:$F=$E53) * ('Master Data Sheet'!$A:$A=$F53), 0), MATCH($F$1, 'Master Data Sheet'!$1:$1, 0)), "")</f>
        <v>0.653644982020268</v>
      </c>
      <c r="N53" s="11" cm="1">
        <f t="array" ref="N53">IFERROR(INDEX('Master Data Sheet'!$1:$1048576, MATCH(1, ('Master Data Sheet'!$H:$H=N$2) * (INDEX('Master Data Sheet'!$1:$1, , MATCH($F$1, 'Master Data Sheet'!$1:$1, 0)) = $F$1) * ('Master Data Sheet'!$G:$G=$B53) * ('Master Data Sheet'!$F:$F=$E53) * ('Master Data Sheet'!$A:$A=$F53), 0), MATCH($F$1, 'Master Data Sheet'!$1:$1, 0)), "")</f>
        <v>0.6080418437397842</v>
      </c>
      <c r="O53" s="11">
        <f t="shared" si="8"/>
        <v>0.71010601036753374</v>
      </c>
      <c r="P53" s="11">
        <f t="shared" si="4"/>
        <v>6.1880448182696314E-2</v>
      </c>
      <c r="Q53" s="11"/>
      <c r="R53" s="46">
        <f>(1-(O53/O50))*100</f>
        <v>22.877358490566056</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0.73354366843539365</v>
      </c>
      <c r="I54" s="11" cm="1">
        <f t="array" ref="I54">IFERROR(INDEX('Master Data Sheet'!$1:$1048576, MATCH(1, ('Master Data Sheet'!$H:$H=I$2) * (INDEX('Master Data Sheet'!$1:$1, , MATCH($F$1, 'Master Data Sheet'!$1:$1, 0)) = $F$1) * ('Master Data Sheet'!$G:$G=$B54) * ('Master Data Sheet'!$F:$F=$E54) * ('Master Data Sheet'!$A:$A=$F54), 0), MATCH($F$1, 'Master Data Sheet'!$1:$1, 0)), "")</f>
        <v>0.61350924996414735</v>
      </c>
      <c r="J54" s="11" cm="1">
        <f t="array" ref="J54">IFERROR(INDEX('Master Data Sheet'!$1:$1048576, MATCH(1, ('Master Data Sheet'!$H:$H=J$2) * (INDEX('Master Data Sheet'!$1:$1, , MATCH($F$1, 'Master Data Sheet'!$1:$1, 0)) = $F$1) * ('Master Data Sheet'!$G:$G=$B54) * ('Master Data Sheet'!$F:$F=$E54) * ('Master Data Sheet'!$A:$A=$F54), 0), MATCH($F$1, 'Master Data Sheet'!$1:$1, 0)), "")</f>
        <v>0.58683493474831483</v>
      </c>
      <c r="K54" s="11" cm="1">
        <f t="array" ref="K54">IFERROR(INDEX('Master Data Sheet'!$1:$1048576, MATCH(1, ('Master Data Sheet'!$H:$H=K$2) * (INDEX('Master Data Sheet'!$1:$1, , MATCH($F$1, 'Master Data Sheet'!$1:$1, 0)) = $F$1) * ('Master Data Sheet'!$G:$G=$B54) * ('Master Data Sheet'!$F:$F=$E54) * ('Master Data Sheet'!$A:$A=$F54), 0), MATCH($F$1, 'Master Data Sheet'!$1:$1, 0)), "")</f>
        <v>0.62684640757206367</v>
      </c>
      <c r="L54" s="11" cm="1">
        <f t="array" ref="L54">IFERROR(INDEX('Master Data Sheet'!$1:$1048576, MATCH(1, ('Master Data Sheet'!$H:$H=L$2) * (INDEX('Master Data Sheet'!$1:$1, , MATCH($F$1, 'Master Data Sheet'!$1:$1, 0)) = $F$1) * ('Master Data Sheet'!$G:$G=$B54) * ('Master Data Sheet'!$F:$F=$E54) * ('Master Data Sheet'!$A:$A=$F54), 0), MATCH($F$1, 'Master Data Sheet'!$1:$1, 0)), "")</f>
        <v>0.57349777714039862</v>
      </c>
      <c r="M54" s="11" cm="1">
        <f t="array" ref="M54">IFERROR(INDEX('Master Data Sheet'!$1:$1048576, MATCH(1, ('Master Data Sheet'!$H:$H=M$2) * (INDEX('Master Data Sheet'!$1:$1, , MATCH($F$1, 'Master Data Sheet'!$1:$1, 0)) = $F$1) * ('Master Data Sheet'!$G:$G=$B54) * ('Master Data Sheet'!$F:$F=$E54) * ('Master Data Sheet'!$A:$A=$F54), 0), MATCH($F$1, 'Master Data Sheet'!$1:$1, 0)), "")</f>
        <v>0.58683493474831483</v>
      </c>
      <c r="N54" s="11" cm="1">
        <f t="array" ref="N54">IFERROR(INDEX('Master Data Sheet'!$1:$1048576, MATCH(1, ('Master Data Sheet'!$H:$H=N$2) * (INDEX('Master Data Sheet'!$1:$1, , MATCH($F$1, 'Master Data Sheet'!$1:$1, 0)) = $F$1) * ('Master Data Sheet'!$G:$G=$B54) * ('Master Data Sheet'!$F:$F=$E54) * ('Master Data Sheet'!$A:$A=$F54), 0), MATCH($F$1, 'Master Data Sheet'!$1:$1, 0)), "")</f>
        <v>0.53348630431664978</v>
      </c>
      <c r="O54" s="11">
        <f t="shared" si="8"/>
        <v>0.60779332527504049</v>
      </c>
      <c r="P54" s="11">
        <f t="shared" si="4"/>
        <v>6.2961716936462006E-2</v>
      </c>
      <c r="Q54" s="11">
        <f>AVERAGE(N54:N56)</f>
        <v>0.62865506973214336</v>
      </c>
      <c r="R54" s="46">
        <f>(1-(O54/O48))*100</f>
        <v>-8.5034013605442382</v>
      </c>
      <c r="S54" s="46">
        <f>AVERAGE(R54:R56)</f>
        <v>1.5782160758910402</v>
      </c>
      <c r="T54" s="46">
        <f>STDEV(R54:R56)</f>
        <v>16.640622800841143</v>
      </c>
      <c r="U54" s="47">
        <f>(1-(AVERAGE(H54:N56)/AVERAGE(H48:N50)))*100</f>
        <v>2.3571857470580104</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0.69353219561164481</v>
      </c>
      <c r="I55" s="11" cm="1">
        <f t="array" ref="I55">IFERROR(INDEX('Master Data Sheet'!$1:$1048576, MATCH(1, ('Master Data Sheet'!$H:$H=I$2) * (INDEX('Master Data Sheet'!$1:$1, , MATCH($F$1, 'Master Data Sheet'!$1:$1, 0)) = $F$1) * ('Master Data Sheet'!$G:$G=$B55) * ('Master Data Sheet'!$F:$F=$E55) * ('Master Data Sheet'!$A:$A=$F55), 0), MATCH($F$1, 'Master Data Sheet'!$1:$1, 0)), "")</f>
        <v>0.69353219561164481</v>
      </c>
      <c r="J55" s="11" cm="1">
        <f t="array" ref="J55">IFERROR(INDEX('Master Data Sheet'!$1:$1048576, MATCH(1, ('Master Data Sheet'!$H:$H=J$2) * (INDEX('Master Data Sheet'!$1:$1, , MATCH($F$1, 'Master Data Sheet'!$1:$1, 0)) = $F$1) * ('Master Data Sheet'!$G:$G=$B55) * ('Master Data Sheet'!$F:$F=$E55) * ('Master Data Sheet'!$A:$A=$F55), 0), MATCH($F$1, 'Master Data Sheet'!$1:$1, 0)), "")</f>
        <v>0.72020651082747744</v>
      </c>
      <c r="K55" s="11" cm="1">
        <f t="array" ref="K55">IFERROR(INDEX('Master Data Sheet'!$1:$1048576, MATCH(1, ('Master Data Sheet'!$H:$H=K$2) * (INDEX('Master Data Sheet'!$1:$1, , MATCH($F$1, 'Master Data Sheet'!$1:$1, 0)) = $F$1) * ('Master Data Sheet'!$G:$G=$B55) * ('Master Data Sheet'!$F:$F=$E55) * ('Master Data Sheet'!$A:$A=$F55), 0), MATCH($F$1, 'Master Data Sheet'!$1:$1, 0)), "")</f>
        <v>0.70686935321956101</v>
      </c>
      <c r="L55" s="11" cm="1">
        <f t="array" ref="L55">IFERROR(INDEX('Master Data Sheet'!$1:$1048576, MATCH(1, ('Master Data Sheet'!$H:$H=L$2) * (INDEX('Master Data Sheet'!$1:$1, , MATCH($F$1, 'Master Data Sheet'!$1:$1, 0)) = $F$1) * ('Master Data Sheet'!$G:$G=$B55) * ('Master Data Sheet'!$F:$F=$E55) * ('Master Data Sheet'!$A:$A=$F55), 0), MATCH($F$1, 'Master Data Sheet'!$1:$1, 0)), "")</f>
        <v>0.64018356517997999</v>
      </c>
      <c r="M55" s="11" cm="1">
        <f t="array" ref="M55">IFERROR(INDEX('Master Data Sheet'!$1:$1048576, MATCH(1, ('Master Data Sheet'!$H:$H=M$2) * (INDEX('Master Data Sheet'!$1:$1, , MATCH($F$1, 'Master Data Sheet'!$1:$1, 0)) = $F$1) * ('Master Data Sheet'!$G:$G=$B55) * ('Master Data Sheet'!$F:$F=$E55) * ('Master Data Sheet'!$A:$A=$F55), 0), MATCH($F$1, 'Master Data Sheet'!$1:$1, 0)), "")</f>
        <v>0.57349777714039862</v>
      </c>
      <c r="N55" s="11" cm="1">
        <f t="array" ref="N55">IFERROR(INDEX('Master Data Sheet'!$1:$1048576, MATCH(1, ('Master Data Sheet'!$H:$H=N$2) * (INDEX('Master Data Sheet'!$1:$1, , MATCH($F$1, 'Master Data Sheet'!$1:$1, 0)) = $F$1) * ('Master Data Sheet'!$G:$G=$B55) * ('Master Data Sheet'!$F:$F=$E55) * ('Master Data Sheet'!$A:$A=$F55), 0), MATCH($F$1, 'Master Data Sheet'!$1:$1, 0)), "")</f>
        <v>0.5468234619245661</v>
      </c>
      <c r="O55" s="11">
        <f t="shared" si="8"/>
        <v>0.65352072278789619</v>
      </c>
      <c r="P55" s="11">
        <f t="shared" si="4"/>
        <v>6.8872785734937575E-2</v>
      </c>
      <c r="Q55" s="11"/>
      <c r="R55" s="46">
        <f>(1-(O55/O49))*100</f>
        <v>20.785219399538089</v>
      </c>
      <c r="X55" t="str">
        <f>IFERROR(INDEX('Date Key'!$G$57:$G$62, MATCH(B54,'Date Key'!$A$57:$A$62, 0)), "")</f>
        <v>Medium HLR, Upper Outlet Height, Yes Plants</v>
      </c>
      <c r="Y55" s="1">
        <f t="shared" ref="Y55:AE55" si="59">H54</f>
        <v>0.73354366843539365</v>
      </c>
      <c r="Z55" s="1">
        <f t="shared" si="59"/>
        <v>0.61350924996414735</v>
      </c>
      <c r="AA55" s="1">
        <f t="shared" si="59"/>
        <v>0.58683493474831483</v>
      </c>
      <c r="AB55" s="1">
        <f t="shared" si="59"/>
        <v>0.62684640757206367</v>
      </c>
      <c r="AC55" s="1">
        <f t="shared" si="59"/>
        <v>0.57349777714039862</v>
      </c>
      <c r="AD55" s="1">
        <f t="shared" si="59"/>
        <v>0.58683493474831483</v>
      </c>
      <c r="AE55" s="1">
        <f t="shared" si="59"/>
        <v>0.53348630431664978</v>
      </c>
      <c r="AF55" s="1">
        <f t="shared" ref="AF55:AL55" si="60">H55</f>
        <v>0.69353219561164481</v>
      </c>
      <c r="AG55" s="1">
        <f t="shared" si="60"/>
        <v>0.69353219561164481</v>
      </c>
      <c r="AH55" s="1">
        <f t="shared" si="60"/>
        <v>0.72020651082747744</v>
      </c>
      <c r="AI55" s="1">
        <f t="shared" si="60"/>
        <v>0.70686935321956101</v>
      </c>
      <c r="AJ55" s="1">
        <f t="shared" si="60"/>
        <v>0.64018356517997999</v>
      </c>
      <c r="AK55" s="1">
        <f t="shared" si="60"/>
        <v>0.57349777714039862</v>
      </c>
      <c r="AL55" s="1">
        <f t="shared" si="60"/>
        <v>0.5468234619245661</v>
      </c>
      <c r="AM55" s="1">
        <f t="shared" ref="AM55:AS55" si="61">H56</f>
        <v>1.0032690421706441</v>
      </c>
      <c r="AN55" s="1">
        <f t="shared" si="61"/>
        <v>1.1704805491990846</v>
      </c>
      <c r="AO55" s="1">
        <f t="shared" si="61"/>
        <v>1.1248774109186008</v>
      </c>
      <c r="AP55" s="1">
        <f t="shared" si="61"/>
        <v>1.0184700882641387</v>
      </c>
      <c r="AQ55" s="1">
        <f t="shared" si="61"/>
        <v>0.94246485779666556</v>
      </c>
      <c r="AR55" s="1">
        <f t="shared" si="61"/>
        <v>0.86645962732919257</v>
      </c>
      <c r="AS55" s="1">
        <f t="shared" si="61"/>
        <v>0.80565544295521407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1.0032690421706441</v>
      </c>
      <c r="I56" s="28" cm="1">
        <f t="array" ref="I56">IFERROR(INDEX('Master Data Sheet'!$1:$1048576, MATCH(1, ('Master Data Sheet'!$H:$H=I$2) * (INDEX('Master Data Sheet'!$1:$1, , MATCH($F$1, 'Master Data Sheet'!$1:$1, 0)) = $F$1) * ('Master Data Sheet'!$G:$G=$B56) * ('Master Data Sheet'!$F:$F=$E56) * ('Master Data Sheet'!$A:$A=$F56), 0), MATCH($F$1, 'Master Data Sheet'!$1:$1, 0)), "")</f>
        <v>1.1704805491990846</v>
      </c>
      <c r="J56" s="28" cm="1">
        <f t="array" ref="J56">IFERROR(INDEX('Master Data Sheet'!$1:$1048576, MATCH(1, ('Master Data Sheet'!$H:$H=J$2) * (INDEX('Master Data Sheet'!$1:$1, , MATCH($F$1, 'Master Data Sheet'!$1:$1, 0)) = $F$1) * ('Master Data Sheet'!$G:$G=$B56) * ('Master Data Sheet'!$F:$F=$E56) * ('Master Data Sheet'!$A:$A=$F56), 0), MATCH($F$1, 'Master Data Sheet'!$1:$1, 0)), "")</f>
        <v>1.1248774109186008</v>
      </c>
      <c r="K56" s="28" cm="1">
        <f t="array" ref="K56">IFERROR(INDEX('Master Data Sheet'!$1:$1048576, MATCH(1, ('Master Data Sheet'!$H:$H=K$2) * (INDEX('Master Data Sheet'!$1:$1, , MATCH($F$1, 'Master Data Sheet'!$1:$1, 0)) = $F$1) * ('Master Data Sheet'!$G:$G=$B56) * ('Master Data Sheet'!$F:$F=$E56) * ('Master Data Sheet'!$A:$A=$F56), 0), MATCH($F$1, 'Master Data Sheet'!$1:$1, 0)), "")</f>
        <v>1.0184700882641387</v>
      </c>
      <c r="L56" s="28" cm="1">
        <f t="array" ref="L56">IFERROR(INDEX('Master Data Sheet'!$1:$1048576, MATCH(1, ('Master Data Sheet'!$H:$H=L$2) * (INDEX('Master Data Sheet'!$1:$1, , MATCH($F$1, 'Master Data Sheet'!$1:$1, 0)) = $F$1) * ('Master Data Sheet'!$G:$G=$B56) * ('Master Data Sheet'!$F:$F=$E56) * ('Master Data Sheet'!$A:$A=$F56), 0), MATCH($F$1, 'Master Data Sheet'!$1:$1, 0)), "")</f>
        <v>0.94246485779666556</v>
      </c>
      <c r="M56" s="28" cm="1">
        <f t="array" ref="M56">IFERROR(INDEX('Master Data Sheet'!$1:$1048576, MATCH(1, ('Master Data Sheet'!$H:$H=M$2) * (INDEX('Master Data Sheet'!$1:$1, , MATCH($F$1, 'Master Data Sheet'!$1:$1, 0)) = $F$1) * ('Master Data Sheet'!$G:$G=$B56) * ('Master Data Sheet'!$F:$F=$E56) * ('Master Data Sheet'!$A:$A=$F56), 0), MATCH($F$1, 'Master Data Sheet'!$1:$1, 0)), "")</f>
        <v>0.86645962732919257</v>
      </c>
      <c r="N56" s="28" cm="1">
        <f t="array" ref="N56">IFERROR(INDEX('Master Data Sheet'!$1:$1048576, MATCH(1, ('Master Data Sheet'!$H:$H=N$2) * (INDEX('Master Data Sheet'!$1:$1, , MATCH($F$1, 'Master Data Sheet'!$1:$1, 0)) = $F$1) * ('Master Data Sheet'!$G:$G=$B56) * ('Master Data Sheet'!$F:$F=$E56) * ('Master Data Sheet'!$A:$A=$F56), 0), MATCH($F$1, 'Master Data Sheet'!$1:$1, 0)), "")</f>
        <v>0.80565544295521407</v>
      </c>
      <c r="O56" s="28">
        <f t="shared" si="8"/>
        <v>0.99023957409050589</v>
      </c>
      <c r="P56" s="28">
        <f t="shared" si="4"/>
        <v>0.13118440290100419</v>
      </c>
      <c r="Q56" s="28"/>
      <c r="R56" s="48">
        <f>(1-(O56/O50))*100</f>
        <v>-7.5471698113207308</v>
      </c>
      <c r="S56" s="27"/>
      <c r="T56" s="27"/>
      <c r="U56" s="27"/>
      <c r="V56" s="27"/>
    </row>
    <row r="58" spans="1:46" x14ac:dyDescent="0.35">
      <c r="X58" t="s">
        <v>456</v>
      </c>
      <c r="Y58" t="s">
        <v>465</v>
      </c>
    </row>
    <row r="59" spans="1:46" x14ac:dyDescent="0.35">
      <c r="X59" t="s">
        <v>344</v>
      </c>
      <c r="Y59" s="30" t="s">
        <v>457</v>
      </c>
      <c r="Z59" s="1">
        <f t="shared" ref="Z59:AT59" si="62">Y4</f>
        <v>5.5034274427791328</v>
      </c>
      <c r="AA59" s="1">
        <f t="shared" si="62"/>
        <v>1.8873010340420588</v>
      </c>
      <c r="AB59" s="1">
        <f t="shared" si="62"/>
        <v>2.5067967933077724</v>
      </c>
      <c r="AC59" s="1">
        <f t="shared" si="62"/>
        <v>2.4059486464505637</v>
      </c>
      <c r="AD59" s="1">
        <f t="shared" si="62"/>
        <v>2.8237481120018586</v>
      </c>
      <c r="AE59" s="1">
        <f t="shared" si="62"/>
        <v>3.0398512838387362</v>
      </c>
      <c r="AF59" s="1">
        <f t="shared" si="62"/>
        <v>3.7457883118392008</v>
      </c>
      <c r="AG59" s="1">
        <f t="shared" si="62"/>
        <v>0.95085395608225864</v>
      </c>
      <c r="AH59" s="1">
        <f t="shared" si="62"/>
        <v>1.7576391309399326</v>
      </c>
      <c r="AI59" s="1">
        <f t="shared" si="62"/>
        <v>2.1034042058789355</v>
      </c>
      <c r="AJ59" s="1">
        <f t="shared" si="62"/>
        <v>2.4203555245730222</v>
      </c>
      <c r="AK59" s="1">
        <f t="shared" si="62"/>
        <v>2.8525618682467764</v>
      </c>
      <c r="AL59" s="1">
        <f t="shared" si="62"/>
        <v>3.299175090042989</v>
      </c>
      <c r="AM59" s="1">
        <f t="shared" si="62"/>
        <v>3.457650749390031</v>
      </c>
      <c r="AN59" s="1">
        <f t="shared" si="62"/>
        <v>0.79237829673521554</v>
      </c>
      <c r="AO59" s="1">
        <f t="shared" si="62"/>
        <v>1.6279772278378064</v>
      </c>
      <c r="AP59" s="1">
        <f t="shared" si="62"/>
        <v>1.3974671778784711</v>
      </c>
      <c r="AQ59" s="1">
        <f t="shared" si="62"/>
        <v>1.5271290809805973</v>
      </c>
      <c r="AR59" s="1">
        <f t="shared" si="62"/>
        <v>1.49831532473568</v>
      </c>
      <c r="AS59" s="1">
        <f t="shared" si="62"/>
        <v>1.613570349715348</v>
      </c>
      <c r="AT59" s="1">
        <f t="shared" si="62"/>
        <v>1.5415359591030557</v>
      </c>
    </row>
    <row r="60" spans="1:46" x14ac:dyDescent="0.35">
      <c r="X60" t="s">
        <v>345</v>
      </c>
      <c r="Y60" s="30" t="s">
        <v>457</v>
      </c>
      <c r="Z60" s="1">
        <f t="shared" ref="Z60:AT60" si="63">Y7</f>
        <v>0.60508888114325554</v>
      </c>
      <c r="AA60" s="1">
        <f t="shared" si="63"/>
        <v>0.80678517485767398</v>
      </c>
      <c r="AB60" s="1">
        <f t="shared" si="63"/>
        <v>1.5271290809805973</v>
      </c>
      <c r="AC60" s="1">
        <f t="shared" si="63"/>
        <v>3.817822702451493</v>
      </c>
      <c r="AD60" s="1">
        <f t="shared" si="63"/>
        <v>0.69153014987800632</v>
      </c>
      <c r="AE60" s="1">
        <f t="shared" si="63"/>
        <v>4.1924015336354126</v>
      </c>
      <c r="AF60" s="1">
        <f t="shared" si="63"/>
        <v>2.1754385964912282</v>
      </c>
      <c r="AG60" s="1">
        <f t="shared" si="63"/>
        <v>1.1957708841640526</v>
      </c>
      <c r="AH60" s="1">
        <f t="shared" si="63"/>
        <v>1.181364006041594</v>
      </c>
      <c r="AI60" s="1">
        <f t="shared" si="63"/>
        <v>1.0372952248170093</v>
      </c>
      <c r="AJ60" s="1">
        <f t="shared" si="63"/>
        <v>1.1237364935517602</v>
      </c>
      <c r="AK60" s="1">
        <f t="shared" si="63"/>
        <v>1.7864528871848495</v>
      </c>
      <c r="AL60" s="1">
        <f t="shared" si="63"/>
        <v>1.1381433716742186</v>
      </c>
      <c r="AM60" s="1">
        <f t="shared" si="63"/>
        <v>1.368653421633554</v>
      </c>
      <c r="AN60" s="1">
        <f t="shared" si="63"/>
        <v>0.9364470779598002</v>
      </c>
      <c r="AO60" s="1">
        <f t="shared" si="63"/>
        <v>0.86441268734750776</v>
      </c>
      <c r="AP60" s="1">
        <f t="shared" si="63"/>
        <v>0.9364470779598002</v>
      </c>
      <c r="AQ60" s="1">
        <f t="shared" si="63"/>
        <v>0.97966771232717553</v>
      </c>
      <c r="AR60" s="1">
        <f t="shared" si="63"/>
        <v>0.86441268734750776</v>
      </c>
      <c r="AS60" s="1">
        <f t="shared" si="63"/>
        <v>0.9076333217148832</v>
      </c>
      <c r="AT60" s="1">
        <f t="shared" si="63"/>
        <v>1.0517021029394678</v>
      </c>
    </row>
    <row r="61" spans="1:46" x14ac:dyDescent="0.35">
      <c r="X61" t="s">
        <v>346</v>
      </c>
      <c r="Y61" s="30" t="s">
        <v>457</v>
      </c>
      <c r="Z61" s="1">
        <f t="shared" ref="Z61:AT61" si="64">Y10</f>
        <v>1.5991634715928895</v>
      </c>
      <c r="AA61" s="1">
        <f t="shared" si="64"/>
        <v>1.97374230277681</v>
      </c>
      <c r="AB61" s="1">
        <f t="shared" si="64"/>
        <v>3.8034158243290346</v>
      </c>
      <c r="AC61" s="1">
        <f t="shared" si="64"/>
        <v>1.181364006041594</v>
      </c>
      <c r="AD61" s="1">
        <f t="shared" si="64"/>
        <v>1.0805158591843849</v>
      </c>
      <c r="AE61" s="1">
        <f t="shared" si="64"/>
        <v>1.6423841059602649</v>
      </c>
      <c r="AF61" s="1">
        <f t="shared" si="64"/>
        <v>1.483908446613222</v>
      </c>
      <c r="AG61" s="1">
        <f t="shared" si="64"/>
        <v>2.9822237713489015</v>
      </c>
      <c r="AH61" s="1">
        <f t="shared" si="64"/>
        <v>2.0889973277564771</v>
      </c>
      <c r="AI61" s="1">
        <f t="shared" si="64"/>
        <v>2.0025560590217264</v>
      </c>
      <c r="AJ61" s="1">
        <f t="shared" si="64"/>
        <v>2.1322179621238524</v>
      </c>
      <c r="AK61" s="1">
        <f t="shared" si="64"/>
        <v>2.1466248402463113</v>
      </c>
      <c r="AL61" s="1">
        <f t="shared" si="64"/>
        <v>2.4347624026954806</v>
      </c>
      <c r="AM61" s="1">
        <f t="shared" si="64"/>
        <v>2.1898454746136866</v>
      </c>
      <c r="AN61" s="1">
        <f t="shared" si="64"/>
        <v>1.4695015684907635</v>
      </c>
      <c r="AO61" s="1">
        <f t="shared" si="64"/>
        <v>1.6856047403276406</v>
      </c>
      <c r="AP61" s="1">
        <f t="shared" si="64"/>
        <v>1.4118740560009293</v>
      </c>
      <c r="AQ61" s="1">
        <f t="shared" si="64"/>
        <v>1.4695015684907635</v>
      </c>
      <c r="AR61" s="1">
        <f t="shared" si="64"/>
        <v>1.4118740560009293</v>
      </c>
      <c r="AS61" s="1">
        <f t="shared" si="64"/>
        <v>1.368653421633554</v>
      </c>
      <c r="AT61" s="1">
        <f t="shared" si="64"/>
        <v>1.2101777622865111</v>
      </c>
    </row>
    <row r="62" spans="1:46" x14ac:dyDescent="0.35">
      <c r="X62" t="s">
        <v>344</v>
      </c>
      <c r="Y62" s="30" t="s">
        <v>458</v>
      </c>
      <c r="Z62" s="1">
        <f t="shared" ref="Z62:AT62" si="65">Y13</f>
        <v>0.66595059076262086</v>
      </c>
      <c r="AA62" s="1">
        <f t="shared" si="65"/>
        <v>0.76584317937701396</v>
      </c>
      <c r="AB62" s="1">
        <f t="shared" si="65"/>
        <v>1.7203723594701037</v>
      </c>
      <c r="AC62" s="1">
        <f t="shared" si="65"/>
        <v>2.1643394199785173</v>
      </c>
      <c r="AD62" s="1">
        <f t="shared" si="65"/>
        <v>2.0866451843895457</v>
      </c>
      <c r="AE62" s="1">
        <f t="shared" si="65"/>
        <v>2.042248478338704</v>
      </c>
      <c r="AF62" s="1">
        <f t="shared" si="65"/>
        <v>2.1754385964912286</v>
      </c>
      <c r="AG62" s="1">
        <f t="shared" si="65"/>
        <v>0.92123165055495881</v>
      </c>
      <c r="AH62" s="1">
        <f t="shared" si="65"/>
        <v>1.4428929466523452</v>
      </c>
      <c r="AI62" s="1">
        <f t="shared" si="65"/>
        <v>1.4983888292158969</v>
      </c>
      <c r="AJ62" s="1">
        <f t="shared" si="65"/>
        <v>5.8492660221983526</v>
      </c>
      <c r="AK62" s="1">
        <f t="shared" si="65"/>
        <v>1.853562477622628</v>
      </c>
      <c r="AL62" s="1">
        <f t="shared" si="65"/>
        <v>1.9201575366988897</v>
      </c>
      <c r="AM62" s="1">
        <f t="shared" si="65"/>
        <v>2.4751163623344072</v>
      </c>
      <c r="AN62" s="1">
        <f t="shared" si="65"/>
        <v>0.84727608494921502</v>
      </c>
      <c r="AO62" s="1">
        <f t="shared" si="65"/>
        <v>0.90452446906740536</v>
      </c>
      <c r="AP62" s="1">
        <f t="shared" si="65"/>
        <v>1.2365650969529085</v>
      </c>
      <c r="AQ62" s="1">
        <f t="shared" si="65"/>
        <v>1.0304709141274238</v>
      </c>
      <c r="AR62" s="1">
        <f t="shared" si="65"/>
        <v>0.84727608494921502</v>
      </c>
      <c r="AS62" s="1">
        <f t="shared" si="65"/>
        <v>0.80147737765466298</v>
      </c>
      <c r="AT62" s="1">
        <f t="shared" si="65"/>
        <v>0.85872576177285309</v>
      </c>
    </row>
    <row r="63" spans="1:46" x14ac:dyDescent="0.35">
      <c r="X63" t="s">
        <v>345</v>
      </c>
      <c r="Y63" s="30" t="s">
        <v>458</v>
      </c>
      <c r="Z63" s="1">
        <f t="shared" ref="Z63:AT63" si="66">Y16</f>
        <v>0.79914070891514488</v>
      </c>
      <c r="AA63" s="1">
        <f t="shared" si="66"/>
        <v>0.68814894378804159</v>
      </c>
      <c r="AB63" s="1">
        <f t="shared" si="66"/>
        <v>0.5993555316863588</v>
      </c>
      <c r="AC63" s="1">
        <f t="shared" si="66"/>
        <v>0.71034729681346231</v>
      </c>
      <c r="AD63" s="1">
        <f t="shared" si="66"/>
        <v>0.71034729681346231</v>
      </c>
      <c r="AE63" s="1">
        <f t="shared" si="66"/>
        <v>0.79914070891514488</v>
      </c>
      <c r="AF63" s="1">
        <f t="shared" si="66"/>
        <v>1.1321160042964553</v>
      </c>
      <c r="AG63" s="1">
        <f t="shared" si="66"/>
        <v>1.0655209452201935</v>
      </c>
      <c r="AH63" s="1">
        <f t="shared" si="66"/>
        <v>1.3430003580379519</v>
      </c>
      <c r="AI63" s="1">
        <f t="shared" si="66"/>
        <v>0.8102398854278553</v>
      </c>
      <c r="AJ63" s="1">
        <f t="shared" si="66"/>
        <v>1.1210168277837453</v>
      </c>
      <c r="AK63" s="1">
        <f t="shared" si="66"/>
        <v>1.0433225921947729</v>
      </c>
      <c r="AL63" s="1">
        <f t="shared" si="66"/>
        <v>1.0433225921947729</v>
      </c>
      <c r="AM63" s="1">
        <f t="shared" si="66"/>
        <v>1.1432151808091657</v>
      </c>
      <c r="AN63" s="1">
        <f t="shared" si="66"/>
        <v>0.77857802400738685</v>
      </c>
      <c r="AO63" s="1">
        <f t="shared" si="66"/>
        <v>0.79002770083102491</v>
      </c>
      <c r="AP63" s="1">
        <f t="shared" si="66"/>
        <v>0.79002770083102491</v>
      </c>
      <c r="AQ63" s="1">
        <f t="shared" si="66"/>
        <v>0.79002770083102491</v>
      </c>
      <c r="AR63" s="1">
        <f t="shared" si="66"/>
        <v>0.73277931671283458</v>
      </c>
      <c r="AS63" s="1">
        <f t="shared" si="66"/>
        <v>0.72132963988919652</v>
      </c>
      <c r="AT63" s="1">
        <f t="shared" si="66"/>
        <v>0.73277931671283458</v>
      </c>
    </row>
    <row r="64" spans="1:46" x14ac:dyDescent="0.35">
      <c r="X64" t="s">
        <v>346</v>
      </c>
      <c r="Y64" s="30" t="s">
        <v>458</v>
      </c>
      <c r="Z64" s="1">
        <f t="shared" ref="Z64:AT64" si="67">Y19</f>
        <v>1.2542069459362692</v>
      </c>
      <c r="AA64" s="1">
        <f t="shared" si="67"/>
        <v>1.1543143573218759</v>
      </c>
      <c r="AB64" s="1">
        <f t="shared" si="67"/>
        <v>1.0766201217329037</v>
      </c>
      <c r="AC64" s="1">
        <f t="shared" si="67"/>
        <v>0.9101324740422484</v>
      </c>
      <c r="AD64" s="1">
        <f t="shared" si="67"/>
        <v>0.79914070891514488</v>
      </c>
      <c r="AE64" s="1">
        <f t="shared" si="67"/>
        <v>0.85463659147869664</v>
      </c>
      <c r="AF64" s="1">
        <f t="shared" si="67"/>
        <v>1.1321160042964553</v>
      </c>
      <c r="AG64" s="1">
        <f t="shared" si="67"/>
        <v>1.6537773003938414</v>
      </c>
      <c r="AH64" s="1">
        <f t="shared" si="67"/>
        <v>1.8202649480844968</v>
      </c>
      <c r="AI64" s="1">
        <f t="shared" si="67"/>
        <v>1.3984962406015038</v>
      </c>
      <c r="AJ64" s="1">
        <f t="shared" si="67"/>
        <v>1.209810239885428</v>
      </c>
      <c r="AK64" s="1">
        <f t="shared" si="67"/>
        <v>1.1876118868600072</v>
      </c>
      <c r="AL64" s="1">
        <f t="shared" si="67"/>
        <v>1.1765127103472968</v>
      </c>
      <c r="AM64" s="1">
        <f t="shared" si="67"/>
        <v>1.1876118868600072</v>
      </c>
      <c r="AN64" s="1">
        <f t="shared" si="67"/>
        <v>1.5113573407202219</v>
      </c>
      <c r="AO64" s="1">
        <f t="shared" si="67"/>
        <v>1.4655586334256692</v>
      </c>
      <c r="AP64" s="1">
        <f t="shared" si="67"/>
        <v>1.3510618651892887</v>
      </c>
      <c r="AQ64" s="1">
        <f t="shared" si="67"/>
        <v>1.0991689750692522</v>
      </c>
      <c r="AR64" s="1">
        <f t="shared" si="67"/>
        <v>0.881625115420129</v>
      </c>
      <c r="AS64" s="1">
        <f t="shared" si="67"/>
        <v>0.74422899353647287</v>
      </c>
      <c r="AT64" s="1">
        <f t="shared" si="67"/>
        <v>0.66408125577100652</v>
      </c>
    </row>
    <row r="65" spans="24:46" x14ac:dyDescent="0.35">
      <c r="X65" t="s">
        <v>344</v>
      </c>
      <c r="Y65" s="30" t="s">
        <v>459</v>
      </c>
      <c r="Z65" s="1">
        <f t="shared" ref="Z65:AT65" si="68">Y22</f>
        <v>1.1220683287165283</v>
      </c>
      <c r="AA65" s="1">
        <f t="shared" si="68"/>
        <v>1.5113573407202219</v>
      </c>
      <c r="AB65" s="1">
        <f t="shared" si="68"/>
        <v>1.5800554016620498</v>
      </c>
      <c r="AC65" s="1">
        <f t="shared" si="68"/>
        <v>2.9425669436749766</v>
      </c>
      <c r="AD65" s="1">
        <f t="shared" si="68"/>
        <v>2.0265927977839331</v>
      </c>
      <c r="AE65" s="1">
        <f t="shared" si="68"/>
        <v>2.1983379501385043</v>
      </c>
      <c r="AF65" s="1">
        <f t="shared" si="68"/>
        <v>2.5876269621421977</v>
      </c>
      <c r="AG65" s="1">
        <f t="shared" si="68"/>
        <v>0.54958448753462608</v>
      </c>
      <c r="AH65" s="1">
        <f t="shared" si="68"/>
        <v>1.2365650969529085</v>
      </c>
      <c r="AI65" s="1">
        <f t="shared" si="68"/>
        <v>1.5228070175438599</v>
      </c>
      <c r="AJ65" s="1">
        <f t="shared" si="68"/>
        <v>1.683102493074792</v>
      </c>
      <c r="AK65" s="1">
        <f t="shared" si="68"/>
        <v>1.7060018467220681</v>
      </c>
      <c r="AL65" s="1">
        <f t="shared" si="68"/>
        <v>2.1754385964912282</v>
      </c>
      <c r="AM65" s="1">
        <f t="shared" si="68"/>
        <v>2.2784856879039701</v>
      </c>
      <c r="AN65" s="1">
        <f t="shared" si="68"/>
        <v>0.93887349953831944</v>
      </c>
      <c r="AO65" s="1">
        <f t="shared" si="68"/>
        <v>0.79002770083102491</v>
      </c>
      <c r="AP65" s="1">
        <f t="shared" si="68"/>
        <v>0.77857802400738685</v>
      </c>
      <c r="AQ65" s="1">
        <f t="shared" si="68"/>
        <v>0.72132963988919652</v>
      </c>
      <c r="AR65" s="1">
        <f t="shared" si="68"/>
        <v>0.67553093259464436</v>
      </c>
      <c r="AS65" s="1">
        <f t="shared" si="68"/>
        <v>0.68698060941828243</v>
      </c>
      <c r="AT65" s="1">
        <f t="shared" si="68"/>
        <v>0.69843028624192049</v>
      </c>
    </row>
    <row r="66" spans="24:46" x14ac:dyDescent="0.35">
      <c r="X66" t="s">
        <v>345</v>
      </c>
      <c r="Y66" s="30" t="s">
        <v>459</v>
      </c>
      <c r="Z66" s="1">
        <f t="shared" ref="Z66:AT66" si="69">Y25</f>
        <v>0.81292705447830083</v>
      </c>
      <c r="AA66" s="1">
        <f t="shared" si="69"/>
        <v>0.75567867036011094</v>
      </c>
      <c r="AB66" s="1">
        <f t="shared" si="69"/>
        <v>0.84727608494921502</v>
      </c>
      <c r="AC66" s="1">
        <f t="shared" si="69"/>
        <v>1.0991689750692522</v>
      </c>
      <c r="AD66" s="1">
        <f t="shared" si="69"/>
        <v>1.3052631578947369</v>
      </c>
      <c r="AE66" s="1">
        <f t="shared" si="69"/>
        <v>1.683102493074792</v>
      </c>
      <c r="AF66" s="1">
        <f t="shared" si="69"/>
        <v>1.8433979686057249</v>
      </c>
      <c r="AG66" s="1">
        <f t="shared" si="69"/>
        <v>1.1907663896583562</v>
      </c>
      <c r="AH66" s="1">
        <f t="shared" si="69"/>
        <v>1.076269621421976</v>
      </c>
      <c r="AI66" s="1">
        <f t="shared" si="69"/>
        <v>1.076269621421976</v>
      </c>
      <c r="AJ66" s="1">
        <f t="shared" si="69"/>
        <v>1.1335180055401664</v>
      </c>
      <c r="AK66" s="1">
        <f t="shared" si="69"/>
        <v>1.2594644506001846</v>
      </c>
      <c r="AL66" s="1">
        <f t="shared" si="69"/>
        <v>1.5342566943674976</v>
      </c>
      <c r="AM66" s="1">
        <f t="shared" si="69"/>
        <v>1.683102493074792</v>
      </c>
      <c r="AN66" s="1">
        <f t="shared" si="69"/>
        <v>1.328162511542013</v>
      </c>
      <c r="AO66" s="1">
        <f t="shared" si="69"/>
        <v>0.97322253000923364</v>
      </c>
      <c r="AP66" s="1">
        <f t="shared" si="69"/>
        <v>0.881625115420129</v>
      </c>
      <c r="AQ66" s="1">
        <f t="shared" si="69"/>
        <v>0.77857802400738685</v>
      </c>
      <c r="AR66" s="1">
        <f t="shared" si="69"/>
        <v>0.76712834718374878</v>
      </c>
      <c r="AS66" s="1">
        <f t="shared" si="69"/>
        <v>0.68698060941828243</v>
      </c>
      <c r="AT66" s="1">
        <f t="shared" si="69"/>
        <v>0.70987996306555845</v>
      </c>
    </row>
    <row r="67" spans="24:46" x14ac:dyDescent="0.35">
      <c r="X67" t="s">
        <v>346</v>
      </c>
      <c r="Y67" s="30" t="s">
        <v>459</v>
      </c>
      <c r="Z67" s="1">
        <f t="shared" ref="Z67:AT67" si="70">Y28</f>
        <v>1.2594644506001846</v>
      </c>
      <c r="AA67" s="1">
        <f t="shared" si="70"/>
        <v>1.1335180055401664</v>
      </c>
      <c r="AB67" s="1">
        <f t="shared" si="70"/>
        <v>1.0533702677746999</v>
      </c>
      <c r="AC67" s="1">
        <f t="shared" si="70"/>
        <v>1.1793167128347182</v>
      </c>
      <c r="AD67" s="1">
        <f t="shared" si="70"/>
        <v>1.1564173591874425</v>
      </c>
      <c r="AE67" s="1">
        <f t="shared" si="70"/>
        <v>1.4770083102493077</v>
      </c>
      <c r="AF67" s="1">
        <f t="shared" si="70"/>
        <v>1.5800554016620498</v>
      </c>
      <c r="AG67" s="1">
        <f t="shared" si="70"/>
        <v>3.7554939981532778</v>
      </c>
      <c r="AH67" s="1">
        <f t="shared" si="70"/>
        <v>2.1868882733148656</v>
      </c>
      <c r="AI67" s="1">
        <f t="shared" si="70"/>
        <v>1.4197599261311169</v>
      </c>
      <c r="AJ67" s="1">
        <f t="shared" si="70"/>
        <v>1.3052631578947369</v>
      </c>
      <c r="AK67" s="1">
        <f t="shared" si="70"/>
        <v>1.2594644506001846</v>
      </c>
      <c r="AL67" s="1">
        <f t="shared" si="70"/>
        <v>1.900646352723915</v>
      </c>
      <c r="AM67" s="1">
        <f t="shared" si="70"/>
        <v>1.431209602954755</v>
      </c>
      <c r="AN67" s="1">
        <f t="shared" si="70"/>
        <v>4.5111726685133879</v>
      </c>
      <c r="AO67" s="1">
        <f t="shared" si="70"/>
        <v>2.2097876269621417</v>
      </c>
      <c r="AP67" s="1">
        <f t="shared" si="70"/>
        <v>1.1335180055401664</v>
      </c>
      <c r="AQ67" s="1">
        <f t="shared" si="70"/>
        <v>0.85872576177285309</v>
      </c>
      <c r="AR67" s="1">
        <f t="shared" si="70"/>
        <v>0.61828254847645425</v>
      </c>
      <c r="AS67" s="1">
        <f t="shared" si="70"/>
        <v>0.59538319482917812</v>
      </c>
      <c r="AT67" s="1">
        <f t="shared" si="70"/>
        <v>0.80147737765466298</v>
      </c>
    </row>
    <row r="68" spans="24:46" x14ac:dyDescent="0.35">
      <c r="X68" t="s">
        <v>344</v>
      </c>
      <c r="Y68" s="30" t="s">
        <v>460</v>
      </c>
      <c r="Z68" s="1">
        <f t="shared" ref="Z68:AT68" si="71">Y31</f>
        <v>0.73277931671283458</v>
      </c>
      <c r="AA68" s="1">
        <f t="shared" si="71"/>
        <v>0.72132963988919652</v>
      </c>
      <c r="AB68" s="1">
        <f t="shared" si="71"/>
        <v>0.76712834718374878</v>
      </c>
      <c r="AC68" s="1">
        <f t="shared" si="71"/>
        <v>0.76712834718374878</v>
      </c>
      <c r="AD68" s="1">
        <f t="shared" si="71"/>
        <v>0.80147737765466298</v>
      </c>
      <c r="AE68" s="1">
        <f t="shared" si="71"/>
        <v>0.95032317636195751</v>
      </c>
      <c r="AF68" s="1">
        <f t="shared" si="71"/>
        <v>0.74422899353647287</v>
      </c>
      <c r="AG68" s="1">
        <f t="shared" si="71"/>
        <v>11.697890936728104</v>
      </c>
      <c r="AH68" s="1">
        <f t="shared" si="71"/>
        <v>7.704351130533917</v>
      </c>
      <c r="AI68" s="1">
        <f t="shared" si="71"/>
        <v>7.2684780543416307</v>
      </c>
      <c r="AJ68" s="1">
        <f t="shared" si="71"/>
        <v>8.364050921527646</v>
      </c>
      <c r="AK68" s="1">
        <f t="shared" si="71"/>
        <v>8.0577617328519864</v>
      </c>
      <c r="AL68" s="1">
        <f t="shared" si="71"/>
        <v>8.4111723351700558</v>
      </c>
      <c r="AM68" s="1">
        <f t="shared" si="71"/>
        <v>8.4700741022230677</v>
      </c>
      <c r="AN68" s="1">
        <f t="shared" si="71"/>
        <v>1.4850536535513541</v>
      </c>
      <c r="AO68" s="1">
        <f t="shared" si="71"/>
        <v>1.3662493612672457</v>
      </c>
      <c r="AP68" s="1">
        <f t="shared" si="71"/>
        <v>1.7939448134900355</v>
      </c>
      <c r="AQ68" s="1">
        <f t="shared" si="71"/>
        <v>2.0671946857434853</v>
      </c>
      <c r="AR68" s="1">
        <f t="shared" si="71"/>
        <v>2.0434338272866635</v>
      </c>
      <c r="AS68" s="1">
        <f t="shared" si="71"/>
        <v>2.42360756259581</v>
      </c>
      <c r="AT68" s="1">
        <f t="shared" si="71"/>
        <v>2.5542922841083291</v>
      </c>
    </row>
    <row r="69" spans="24:46" x14ac:dyDescent="0.35">
      <c r="X69" t="s">
        <v>345</v>
      </c>
      <c r="Y69" s="30" t="s">
        <v>460</v>
      </c>
      <c r="Z69" s="1">
        <f t="shared" ref="Z69:AT69" si="72">Y34</f>
        <v>0.97322253000923364</v>
      </c>
      <c r="AA69" s="1">
        <f t="shared" si="72"/>
        <v>0.92742382271468127</v>
      </c>
      <c r="AB69" s="1">
        <f t="shared" si="72"/>
        <v>0.81292705447830083</v>
      </c>
      <c r="AC69" s="1">
        <f t="shared" si="72"/>
        <v>0.75567867036011094</v>
      </c>
      <c r="AD69" s="1">
        <f t="shared" si="72"/>
        <v>0.74422899353647287</v>
      </c>
      <c r="AE69" s="1">
        <f t="shared" si="72"/>
        <v>0.73277931671283458</v>
      </c>
      <c r="AF69" s="1">
        <f t="shared" si="72"/>
        <v>0.73277931671283458</v>
      </c>
      <c r="AG69" s="1">
        <f t="shared" si="72"/>
        <v>6.6087782633479017</v>
      </c>
      <c r="AH69" s="1">
        <f t="shared" si="72"/>
        <v>7.3391601748052455</v>
      </c>
      <c r="AI69" s="1">
        <f t="shared" si="72"/>
        <v>6.9268478054341633</v>
      </c>
      <c r="AJ69" s="1">
        <f t="shared" si="72"/>
        <v>6.4438533155994699</v>
      </c>
      <c r="AK69" s="1">
        <f t="shared" si="72"/>
        <v>7.1271138134144021</v>
      </c>
      <c r="AL69" s="1">
        <f t="shared" si="72"/>
        <v>7.5394261827854843</v>
      </c>
      <c r="AM69" s="1">
        <f t="shared" si="72"/>
        <v>7.8692760782823488</v>
      </c>
      <c r="AN69" s="1">
        <f t="shared" si="72"/>
        <v>1.0454777721001534</v>
      </c>
      <c r="AO69" s="1">
        <f t="shared" si="72"/>
        <v>0.98607562595809906</v>
      </c>
      <c r="AP69" s="1">
        <f t="shared" si="72"/>
        <v>1.152401635155851</v>
      </c>
      <c r="AQ69" s="1">
        <f t="shared" si="72"/>
        <v>0.79598875830352589</v>
      </c>
      <c r="AR69" s="1">
        <f t="shared" si="72"/>
        <v>0.95043433827286672</v>
      </c>
      <c r="AS69" s="1">
        <f t="shared" si="72"/>
        <v>1.3187276443536025</v>
      </c>
      <c r="AT69" s="1">
        <f t="shared" si="72"/>
        <v>0.97419519672968824</v>
      </c>
    </row>
    <row r="70" spans="24:46" x14ac:dyDescent="0.35">
      <c r="X70" t="s">
        <v>346</v>
      </c>
      <c r="Y70" s="30" t="s">
        <v>460</v>
      </c>
      <c r="Z70" s="1">
        <f t="shared" ref="Z70:AT70" si="73">Y37</f>
        <v>1.9120960295475531</v>
      </c>
      <c r="AA70" s="1">
        <f t="shared" si="73"/>
        <v>1.9120960295475531</v>
      </c>
      <c r="AB70" s="1">
        <f t="shared" si="73"/>
        <v>1.2709141274238227</v>
      </c>
      <c r="AC70" s="1">
        <f t="shared" si="73"/>
        <v>0.95032317636195751</v>
      </c>
      <c r="AD70" s="1">
        <f t="shared" si="73"/>
        <v>0.90452446906740536</v>
      </c>
      <c r="AE70" s="1">
        <f t="shared" si="73"/>
        <v>0.76712834718374878</v>
      </c>
      <c r="AF70" s="1">
        <f t="shared" si="73"/>
        <v>0.81292705447830083</v>
      </c>
      <c r="AG70" s="1">
        <f t="shared" si="73"/>
        <v>35.129013870416124</v>
      </c>
      <c r="AH70" s="1">
        <f t="shared" si="73"/>
        <v>7.716131483944519</v>
      </c>
      <c r="AI70" s="1">
        <f t="shared" si="73"/>
        <v>11.144214326429793</v>
      </c>
      <c r="AJ70" s="1">
        <f t="shared" si="73"/>
        <v>6.5263157894736858</v>
      </c>
      <c r="AK70" s="1">
        <f t="shared" si="73"/>
        <v>6.5263157894736858</v>
      </c>
      <c r="AL70" s="1">
        <f t="shared" si="73"/>
        <v>6.9504085122553674</v>
      </c>
      <c r="AM70" s="1">
        <f t="shared" si="73"/>
        <v>7.4687440623218695</v>
      </c>
      <c r="AN70" s="1">
        <f t="shared" si="73"/>
        <v>1.2236842105263157</v>
      </c>
      <c r="AO70" s="1">
        <f t="shared" si="73"/>
        <v>1.6870209504343381</v>
      </c>
      <c r="AP70" s="1">
        <f t="shared" si="73"/>
        <v>1.1999233520694945</v>
      </c>
      <c r="AQ70" s="1">
        <f t="shared" si="73"/>
        <v>0.57026060296372005</v>
      </c>
      <c r="AR70" s="1">
        <f t="shared" si="73"/>
        <v>0.87915176290240138</v>
      </c>
      <c r="AS70" s="1">
        <f t="shared" si="73"/>
        <v>0.96231476750127742</v>
      </c>
      <c r="AT70" s="1">
        <f t="shared" si="73"/>
        <v>0.84351047521716904</v>
      </c>
    </row>
    <row r="71" spans="24:46" x14ac:dyDescent="0.35">
      <c r="X71" t="s">
        <v>344</v>
      </c>
      <c r="Y71" s="30" t="s">
        <v>461</v>
      </c>
      <c r="Z71" s="1">
        <f t="shared" ref="Z71:AT71" si="74">Y40</f>
        <v>9.3360103255413732E-2</v>
      </c>
      <c r="AA71" s="1">
        <f t="shared" si="74"/>
        <v>0.12003441847124621</v>
      </c>
      <c r="AB71" s="1">
        <f t="shared" si="74"/>
        <v>0.12003441847124621</v>
      </c>
      <c r="AC71" s="1">
        <f t="shared" si="74"/>
        <v>0.12003441847124621</v>
      </c>
      <c r="AD71" s="1">
        <f t="shared" si="74"/>
        <v>0.13337157607916245</v>
      </c>
      <c r="AE71" s="1">
        <f t="shared" si="74"/>
        <v>0.13337157607916245</v>
      </c>
      <c r="AF71" s="1">
        <f t="shared" si="74"/>
        <v>0.14670873368707871</v>
      </c>
      <c r="AG71" s="1">
        <f t="shared" si="74"/>
        <v>0.98694966298580222</v>
      </c>
      <c r="AH71" s="1">
        <f t="shared" si="74"/>
        <v>1.2536928151441273</v>
      </c>
      <c r="AI71" s="1">
        <f t="shared" si="74"/>
        <v>1.413738706439122</v>
      </c>
      <c r="AJ71" s="1">
        <f t="shared" si="74"/>
        <v>1.547110282518285</v>
      </c>
      <c r="AK71" s="1">
        <f t="shared" si="74"/>
        <v>1.613796070557866</v>
      </c>
      <c r="AL71" s="1">
        <f t="shared" si="74"/>
        <v>1.6538075433816148</v>
      </c>
      <c r="AM71" s="1">
        <f t="shared" si="74"/>
        <v>1.7738419618528609</v>
      </c>
      <c r="AN71" s="1">
        <f t="shared" si="74"/>
        <v>0.12003441847124621</v>
      </c>
      <c r="AO71" s="1">
        <f t="shared" si="74"/>
        <v>0.10669726086332998</v>
      </c>
      <c r="AP71" s="1">
        <f t="shared" si="74"/>
        <v>0.36010325541373872</v>
      </c>
      <c r="AQ71" s="1">
        <f t="shared" si="74"/>
        <v>0.69353219561164481</v>
      </c>
      <c r="AR71" s="1">
        <f t="shared" si="74"/>
        <v>0.86691524451455604</v>
      </c>
      <c r="AS71" s="1">
        <f t="shared" si="74"/>
        <v>0.92026387494622097</v>
      </c>
      <c r="AT71" s="1">
        <f t="shared" si="74"/>
        <v>1.133658396672881</v>
      </c>
    </row>
    <row r="72" spans="24:46" x14ac:dyDescent="0.35">
      <c r="X72" t="s">
        <v>345</v>
      </c>
      <c r="Y72" s="30" t="s">
        <v>461</v>
      </c>
      <c r="Z72" s="1">
        <f t="shared" ref="Z72:AT72" si="75">Y43</f>
        <v>0.42678904345331992</v>
      </c>
      <c r="AA72" s="1">
        <f t="shared" si="75"/>
        <v>0.33342894019790625</v>
      </c>
      <c r="AB72" s="1">
        <f t="shared" si="75"/>
        <v>0.22673167933457619</v>
      </c>
      <c r="AC72" s="1">
        <f t="shared" si="75"/>
        <v>0.18672020651082746</v>
      </c>
      <c r="AD72" s="1">
        <f t="shared" si="75"/>
        <v>0.1733830489029112</v>
      </c>
      <c r="AE72" s="1">
        <f t="shared" si="75"/>
        <v>0.1733830489029112</v>
      </c>
      <c r="AF72" s="1">
        <f t="shared" si="75"/>
        <v>0.18672020651082746</v>
      </c>
      <c r="AG72" s="1">
        <f t="shared" si="75"/>
        <v>0.52014914670873358</v>
      </c>
      <c r="AH72" s="1">
        <f t="shared" si="75"/>
        <v>0.60017209235623115</v>
      </c>
      <c r="AI72" s="1">
        <f t="shared" si="75"/>
        <v>0.78689229886705858</v>
      </c>
      <c r="AJ72" s="1">
        <f t="shared" si="75"/>
        <v>0.92026387494622097</v>
      </c>
      <c r="AK72" s="1">
        <f t="shared" si="75"/>
        <v>1.0936469238491322</v>
      </c>
      <c r="AL72" s="1">
        <f t="shared" si="75"/>
        <v>1.2003441847124623</v>
      </c>
      <c r="AM72" s="1">
        <f t="shared" si="75"/>
        <v>1.2937042879678762</v>
      </c>
      <c r="AN72" s="1">
        <f t="shared" si="75"/>
        <v>0.50681198910081726</v>
      </c>
      <c r="AO72" s="1">
        <f t="shared" si="75"/>
        <v>0.36010325541373872</v>
      </c>
      <c r="AP72" s="1">
        <f t="shared" si="75"/>
        <v>0.22673167933457619</v>
      </c>
      <c r="AQ72" s="1">
        <f t="shared" si="75"/>
        <v>0.38677757062957124</v>
      </c>
      <c r="AR72" s="1">
        <f t="shared" si="75"/>
        <v>0.50681198910081726</v>
      </c>
      <c r="AS72" s="1">
        <f t="shared" si="75"/>
        <v>0.57349777714039862</v>
      </c>
      <c r="AT72" s="1">
        <f t="shared" si="75"/>
        <v>0.65352072278789619</v>
      </c>
    </row>
    <row r="73" spans="24:46" x14ac:dyDescent="0.35">
      <c r="X73" t="s">
        <v>346</v>
      </c>
      <c r="Y73" s="30" t="s">
        <v>461</v>
      </c>
      <c r="Z73" s="1">
        <f t="shared" ref="Z73:AT73" si="76">Y46</f>
        <v>1.080309766241216</v>
      </c>
      <c r="AA73" s="1">
        <f t="shared" si="76"/>
        <v>0.84024092929872363</v>
      </c>
      <c r="AB73" s="1">
        <f t="shared" si="76"/>
        <v>0.40011472823748739</v>
      </c>
      <c r="AC73" s="1">
        <f t="shared" si="76"/>
        <v>0.18672020651082746</v>
      </c>
      <c r="AD73" s="1">
        <f t="shared" si="76"/>
        <v>0.1733830489029112</v>
      </c>
      <c r="AE73" s="1">
        <f t="shared" si="76"/>
        <v>0.12003441847124621</v>
      </c>
      <c r="AF73" s="1">
        <f t="shared" si="76"/>
        <v>0.10669726086332998</v>
      </c>
      <c r="AG73" s="1">
        <f t="shared" si="76"/>
        <v>0.84024092929872363</v>
      </c>
      <c r="AH73" s="1">
        <f t="shared" si="76"/>
        <v>0.84024092929872363</v>
      </c>
      <c r="AI73" s="1">
        <f t="shared" si="76"/>
        <v>0.73354366843539365</v>
      </c>
      <c r="AJ73" s="1">
        <f t="shared" si="76"/>
        <v>0.92026387494622097</v>
      </c>
      <c r="AK73" s="1">
        <f t="shared" si="76"/>
        <v>1.0136239782016345</v>
      </c>
      <c r="AL73" s="1">
        <f t="shared" si="76"/>
        <v>1.1069840814570484</v>
      </c>
      <c r="AM73" s="1">
        <f t="shared" si="76"/>
        <v>1.1203212390649646</v>
      </c>
      <c r="AN73" s="1">
        <f t="shared" si="76"/>
        <v>1.2937042879678762</v>
      </c>
      <c r="AO73" s="1">
        <f t="shared" si="76"/>
        <v>0.65352072278789619</v>
      </c>
      <c r="AP73" s="1">
        <f t="shared" si="76"/>
        <v>0.33342894019790625</v>
      </c>
      <c r="AQ73" s="1">
        <f t="shared" si="76"/>
        <v>0.42678904345331992</v>
      </c>
      <c r="AR73" s="1">
        <f t="shared" si="76"/>
        <v>0.49347483149290111</v>
      </c>
      <c r="AS73" s="1">
        <f t="shared" si="76"/>
        <v>0.58683493474831483</v>
      </c>
      <c r="AT73" s="1">
        <f t="shared" si="76"/>
        <v>0.65352072278789619</v>
      </c>
    </row>
    <row r="74" spans="24:46" x14ac:dyDescent="0.35">
      <c r="X74" t="s">
        <v>344</v>
      </c>
      <c r="Y74" s="30" t="s">
        <v>462</v>
      </c>
      <c r="Z74" s="1">
        <f t="shared" ref="Z74:AT74" si="77">Y49</f>
        <v>0.29341746737415741</v>
      </c>
      <c r="AA74" s="1">
        <f t="shared" si="77"/>
        <v>0.40011472823748739</v>
      </c>
      <c r="AB74" s="1">
        <f t="shared" si="77"/>
        <v>0.48013767388498485</v>
      </c>
      <c r="AC74" s="1">
        <f t="shared" si="77"/>
        <v>0.58683493474831483</v>
      </c>
      <c r="AD74" s="1">
        <f t="shared" si="77"/>
        <v>0.61350924996414735</v>
      </c>
      <c r="AE74" s="1">
        <f t="shared" si="77"/>
        <v>0.74688082604330985</v>
      </c>
      <c r="AF74" s="1">
        <f t="shared" si="77"/>
        <v>0.80022945647497479</v>
      </c>
      <c r="AG74" s="1">
        <f t="shared" si="77"/>
        <v>0.42678904345331992</v>
      </c>
      <c r="AH74" s="1">
        <f t="shared" si="77"/>
        <v>0.58683493474831483</v>
      </c>
      <c r="AI74" s="1">
        <f t="shared" si="77"/>
        <v>0.66685788039581251</v>
      </c>
      <c r="AJ74" s="1">
        <f t="shared" si="77"/>
        <v>0.82690377169080742</v>
      </c>
      <c r="AK74" s="1">
        <f t="shared" si="77"/>
        <v>0.9336010325541374</v>
      </c>
      <c r="AL74" s="1">
        <f t="shared" si="77"/>
        <v>1.0669726086332996</v>
      </c>
      <c r="AM74" s="1">
        <f t="shared" si="77"/>
        <v>1.2670299727520435</v>
      </c>
      <c r="AN74" s="1">
        <f t="shared" si="77"/>
        <v>1.0640732265446224</v>
      </c>
      <c r="AO74" s="1">
        <f t="shared" si="77"/>
        <v>1.0032690421706441</v>
      </c>
      <c r="AP74" s="1">
        <f t="shared" si="77"/>
        <v>0.97286694998365497</v>
      </c>
      <c r="AQ74" s="1">
        <f t="shared" si="77"/>
        <v>0.89686171951618177</v>
      </c>
      <c r="AR74" s="1">
        <f t="shared" si="77"/>
        <v>0.86645962732919257</v>
      </c>
      <c r="AS74" s="1">
        <f t="shared" si="77"/>
        <v>0.83605753514220338</v>
      </c>
      <c r="AT74" s="1">
        <f t="shared" si="77"/>
        <v>0.80565544295521407</v>
      </c>
    </row>
    <row r="75" spans="24:46" x14ac:dyDescent="0.35">
      <c r="X75" t="s">
        <v>345</v>
      </c>
      <c r="Y75" s="30" t="s">
        <v>462</v>
      </c>
      <c r="Z75" s="1">
        <f t="shared" ref="Z75:AT75" si="78">Y52</f>
        <v>0.49347483149290111</v>
      </c>
      <c r="AA75" s="1">
        <f t="shared" si="78"/>
        <v>0.24006883694249243</v>
      </c>
      <c r="AB75" s="1">
        <f t="shared" si="78"/>
        <v>0.24006883694249243</v>
      </c>
      <c r="AC75" s="1">
        <f t="shared" si="78"/>
        <v>0.26674315215832489</v>
      </c>
      <c r="AD75" s="1">
        <f t="shared" si="78"/>
        <v>0.21339452172665996</v>
      </c>
      <c r="AE75" s="1">
        <f t="shared" si="78"/>
        <v>0.26674315215832489</v>
      </c>
      <c r="AF75" s="1">
        <f t="shared" si="78"/>
        <v>0.21339452172665996</v>
      </c>
      <c r="AG75" s="1">
        <f t="shared" si="78"/>
        <v>0.30675462498207368</v>
      </c>
      <c r="AH75" s="1">
        <f t="shared" si="78"/>
        <v>0.32009178258998999</v>
      </c>
      <c r="AI75" s="1">
        <f t="shared" si="78"/>
        <v>0.3467660978058224</v>
      </c>
      <c r="AJ75" s="1">
        <f t="shared" si="78"/>
        <v>0.3467660978058224</v>
      </c>
      <c r="AK75" s="1">
        <f t="shared" si="78"/>
        <v>0.32009178258998999</v>
      </c>
      <c r="AL75" s="1">
        <f t="shared" si="78"/>
        <v>0.40011472823748739</v>
      </c>
      <c r="AM75" s="1">
        <f t="shared" si="78"/>
        <v>0.4668005162770687</v>
      </c>
      <c r="AN75" s="1">
        <f t="shared" si="78"/>
        <v>0.76005230467473039</v>
      </c>
      <c r="AO75" s="1">
        <f t="shared" si="78"/>
        <v>0.79045439686171948</v>
      </c>
      <c r="AP75" s="1">
        <f t="shared" si="78"/>
        <v>0.72965021248774109</v>
      </c>
      <c r="AQ75" s="1">
        <f t="shared" si="78"/>
        <v>0.71444916639424649</v>
      </c>
      <c r="AR75" s="1">
        <f t="shared" si="78"/>
        <v>0.71444916639424649</v>
      </c>
      <c r="AS75" s="1">
        <f t="shared" si="78"/>
        <v>0.653644982020268</v>
      </c>
      <c r="AT75" s="1">
        <f t="shared" si="78"/>
        <v>0.6080418437397842</v>
      </c>
    </row>
    <row r="76" spans="24:46" x14ac:dyDescent="0.35">
      <c r="X76" t="s">
        <v>346</v>
      </c>
      <c r="Y76" s="30" t="s">
        <v>462</v>
      </c>
      <c r="Z76" s="1">
        <f t="shared" ref="Z76:AT76" si="79">Y55</f>
        <v>0.73354366843539365</v>
      </c>
      <c r="AA76" s="1">
        <f t="shared" si="79"/>
        <v>0.61350924996414735</v>
      </c>
      <c r="AB76" s="1">
        <f t="shared" si="79"/>
        <v>0.58683493474831483</v>
      </c>
      <c r="AC76" s="1">
        <f t="shared" si="79"/>
        <v>0.62684640757206367</v>
      </c>
      <c r="AD76" s="1">
        <f t="shared" si="79"/>
        <v>0.57349777714039862</v>
      </c>
      <c r="AE76" s="1">
        <f t="shared" si="79"/>
        <v>0.58683493474831483</v>
      </c>
      <c r="AF76" s="1">
        <f t="shared" si="79"/>
        <v>0.53348630431664978</v>
      </c>
      <c r="AG76" s="1">
        <f t="shared" si="79"/>
        <v>0.69353219561164481</v>
      </c>
      <c r="AH76" s="1">
        <f t="shared" si="79"/>
        <v>0.69353219561164481</v>
      </c>
      <c r="AI76" s="1">
        <f t="shared" si="79"/>
        <v>0.72020651082747744</v>
      </c>
      <c r="AJ76" s="1">
        <f t="shared" si="79"/>
        <v>0.70686935321956101</v>
      </c>
      <c r="AK76" s="1">
        <f t="shared" si="79"/>
        <v>0.64018356517997999</v>
      </c>
      <c r="AL76" s="1">
        <f t="shared" si="79"/>
        <v>0.57349777714039862</v>
      </c>
      <c r="AM76" s="1">
        <f t="shared" si="79"/>
        <v>0.5468234619245661</v>
      </c>
      <c r="AN76" s="1">
        <f t="shared" si="79"/>
        <v>1.0032690421706441</v>
      </c>
      <c r="AO76" s="1">
        <f t="shared" si="79"/>
        <v>1.1704805491990846</v>
      </c>
      <c r="AP76" s="1">
        <f t="shared" si="79"/>
        <v>1.1248774109186008</v>
      </c>
      <c r="AQ76" s="1">
        <f t="shared" si="79"/>
        <v>1.0184700882641387</v>
      </c>
      <c r="AR76" s="1">
        <f t="shared" si="79"/>
        <v>0.94246485779666556</v>
      </c>
      <c r="AS76" s="1">
        <f t="shared" si="79"/>
        <v>0.86645962732919257</v>
      </c>
      <c r="AT76" s="1">
        <f t="shared" si="79"/>
        <v>0.80565544295521407</v>
      </c>
    </row>
    <row r="79" spans="24:46" x14ac:dyDescent="0.35">
      <c r="X79" t="s">
        <v>530</v>
      </c>
    </row>
    <row r="80" spans="24:46" x14ac:dyDescent="0.35">
      <c r="X80" t="s">
        <v>529</v>
      </c>
      <c r="Y80" t="s">
        <v>528</v>
      </c>
    </row>
    <row r="81" spans="24:25" x14ac:dyDescent="0.35">
      <c r="X81">
        <v>0</v>
      </c>
      <c r="Y81" s="1">
        <f>AVERAGE(H52:H53)</f>
        <v>0.53340346482840206</v>
      </c>
    </row>
    <row r="82" spans="24:25" x14ac:dyDescent="0.35">
      <c r="X82">
        <f t="shared" ref="X82:X87" si="80">X81+30</f>
        <v>30</v>
      </c>
      <c r="Y82" s="1">
        <f>AVERAGE(I51:I53)</f>
        <v>0.45020500546473396</v>
      </c>
    </row>
    <row r="83" spans="24:25" x14ac:dyDescent="0.35">
      <c r="X83">
        <f t="shared" si="80"/>
        <v>60</v>
      </c>
      <c r="Y83" s="1">
        <f>AVERAGE(J51:J53)</f>
        <v>0.43882838241201866</v>
      </c>
    </row>
    <row r="84" spans="24:25" x14ac:dyDescent="0.35">
      <c r="X84">
        <f t="shared" si="80"/>
        <v>90</v>
      </c>
      <c r="Y84" s="1">
        <f>AVERAGE(K51:K53)</f>
        <v>0.44265280545279789</v>
      </c>
    </row>
    <row r="85" spans="24:25" x14ac:dyDescent="0.35">
      <c r="X85">
        <f t="shared" si="80"/>
        <v>120</v>
      </c>
      <c r="Y85" s="1">
        <f>AVERAGE(L51:L53)</f>
        <v>0.41597849023696548</v>
      </c>
    </row>
    <row r="86" spans="24:25" x14ac:dyDescent="0.35">
      <c r="X86">
        <f t="shared" si="80"/>
        <v>150</v>
      </c>
      <c r="Y86" s="1">
        <f>AVERAGE(M51:M53)</f>
        <v>0.44016762080536004</v>
      </c>
    </row>
    <row r="87" spans="24:25" x14ac:dyDescent="0.35">
      <c r="X87">
        <f t="shared" si="80"/>
        <v>180</v>
      </c>
      <c r="Y87" s="1">
        <f>AVERAGE(N51:N53)</f>
        <v>0.42941229391450425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5194-B375-49B0-9361-3EE8FB92F525}">
  <sheetPr codeName="Sheet17">
    <tabColor theme="8" tint="0.39997558519241921"/>
  </sheetPr>
  <dimension ref="A1:AT87"/>
  <sheetViews>
    <sheetView topLeftCell="C1" zoomScale="75" zoomScaleNormal="75" workbookViewId="0">
      <selection activeCell="L34" sqref="L3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21</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143.01957129543337</v>
      </c>
      <c r="I3" s="11" cm="1">
        <f t="array" ref="I3">IFERROR(INDEX('Master Data Sheet'!$1:$1048576, MATCH(1, ('Master Data Sheet'!$H:$H=I$2) * (INDEX('Master Data Sheet'!$1:$1, , MATCH($F$1, 'Master Data Sheet'!$1:$1, 0)) = $F$1) * ('Master Data Sheet'!$G:$G=$B3) * ('Master Data Sheet'!$F:$F=$E3) * ('Master Data Sheet'!$A:$A=$F3), 0), MATCH($F$1, 'Master Data Sheet'!$1:$1, 0)), "")</f>
        <v>131.01584342963653</v>
      </c>
      <c r="J3" s="11" cm="1">
        <f t="array" ref="J3">IFERROR(INDEX('Master Data Sheet'!$1:$1048576, MATCH(1, ('Master Data Sheet'!$H:$H=J$2) * (INDEX('Master Data Sheet'!$1:$1, , MATCH($F$1, 'Master Data Sheet'!$1:$1, 0)) = $F$1) * ('Master Data Sheet'!$G:$G=$B3) * ('Master Data Sheet'!$F:$F=$E3) * ('Master Data Sheet'!$A:$A=$F3), 0), MATCH($F$1, 'Master Data Sheet'!$1:$1, 0)), "")</f>
        <v>130.0465983224604</v>
      </c>
      <c r="K3" s="11" cm="1">
        <f t="array" ref="K3">IFERROR(INDEX('Master Data Sheet'!$1:$1048576, MATCH(1, ('Master Data Sheet'!$H:$H=K$2) * (INDEX('Master Data Sheet'!$1:$1, , MATCH($F$1, 'Master Data Sheet'!$1:$1, 0)) = $F$1) * ('Master Data Sheet'!$G:$G=$B3) * ('Master Data Sheet'!$F:$F=$E3) * ('Master Data Sheet'!$A:$A=$F3), 0), MATCH($F$1, 'Master Data Sheet'!$1:$1, 0)), "")</f>
        <v>116.16029822926374</v>
      </c>
      <c r="L3" s="11" cm="1">
        <f t="array" ref="L3">IFERROR(INDEX('Master Data Sheet'!$1:$1048576, MATCH(1, ('Master Data Sheet'!$H:$H=L$2) * (INDEX('Master Data Sheet'!$1:$1, , MATCH($F$1, 'Master Data Sheet'!$1:$1, 0)) = $F$1) * ('Master Data Sheet'!$G:$G=$B3) * ('Master Data Sheet'!$F:$F=$E3) * ('Master Data Sheet'!$A:$A=$F3), 0), MATCH($F$1, 'Master Data Sheet'!$1:$1, 0)), "")</f>
        <v>112.26467847157501</v>
      </c>
      <c r="M3" s="11" cm="1">
        <f t="array" ref="M3">IFERROR(INDEX('Master Data Sheet'!$1:$1048576, MATCH(1, ('Master Data Sheet'!$H:$H=M$2) * (INDEX('Master Data Sheet'!$1:$1, , MATCH($F$1, 'Master Data Sheet'!$1:$1, 0)) = $F$1) * ('Master Data Sheet'!$G:$G=$B3) * ('Master Data Sheet'!$F:$F=$E3) * ('Master Data Sheet'!$A:$A=$F3), 0), MATCH($F$1, 'Master Data Sheet'!$1:$1, 0)), "")</f>
        <v>110.25163094128611</v>
      </c>
      <c r="N3" s="11" cm="1">
        <f t="array" ref="N3">IFERROR(INDEX('Master Data Sheet'!$1:$1048576, MATCH(1, ('Master Data Sheet'!$H:$H=N$2) * (INDEX('Master Data Sheet'!$1:$1, , MATCH($F$1, 'Master Data Sheet'!$1:$1, 0)) = $F$1) * ('Master Data Sheet'!$G:$G=$B3) * ('Master Data Sheet'!$F:$F=$E3) * ('Master Data Sheet'!$A:$A=$F3), 0), MATCH($F$1, 'Master Data Sheet'!$1:$1, 0)), "")</f>
        <v>117.44641192917055</v>
      </c>
      <c r="O3" s="11">
        <f>AVERAGE(H3:N3)</f>
        <v>122.88643323126082</v>
      </c>
      <c r="P3" s="11">
        <f>STDEV(H3:N3)</f>
        <v>12.041547170329801</v>
      </c>
      <c r="Q3" s="11">
        <f>AVERAGE(O3,O5)</f>
        <v>107.02835840766875</v>
      </c>
      <c r="S3" s="46">
        <f>AVERAGE(O3:O5)</f>
        <v>105.48351306971996</v>
      </c>
      <c r="T3" s="46">
        <f>AVERAGE(P3:P5)</f>
        <v>14.535569610139978</v>
      </c>
      <c r="V3" s="47">
        <f>AVERAGE(U6, U9)</f>
        <v>60.601574842329164</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124.56663560111835</v>
      </c>
      <c r="I4" s="11" cm="1">
        <f t="array" ref="I4">IFERROR(INDEX('Master Data Sheet'!$1:$1048576, MATCH(1, ('Master Data Sheet'!$H:$H=I$2) * (INDEX('Master Data Sheet'!$1:$1, , MATCH($F$1, 'Master Data Sheet'!$1:$1, 0)) = $F$1) * ('Master Data Sheet'!$G:$G=$B4) * ('Master Data Sheet'!$F:$F=$E4) * ('Master Data Sheet'!$A:$A=$F4), 0), MATCH($F$1, 'Master Data Sheet'!$1:$1, 0)), "")</f>
        <v>84.697110904007445</v>
      </c>
      <c r="J4" s="11" cm="1">
        <f t="array" ref="J4">IFERROR(INDEX('Master Data Sheet'!$1:$1048576, MATCH(1, ('Master Data Sheet'!$H:$H=J$2) * (INDEX('Master Data Sheet'!$1:$1, , MATCH($F$1, 'Master Data Sheet'!$1:$1, 0)) = $F$1) * ('Master Data Sheet'!$G:$G=$B4) * ('Master Data Sheet'!$F:$F=$E4) * ('Master Data Sheet'!$A:$A=$F4), 0), MATCH($F$1, 'Master Data Sheet'!$1:$1, 0)), "")</f>
        <v>87.343895619757689</v>
      </c>
      <c r="K4" s="11" cm="1">
        <f t="array" ref="K4">IFERROR(INDEX('Master Data Sheet'!$1:$1048576, MATCH(1, ('Master Data Sheet'!$H:$H=K$2) * (INDEX('Master Data Sheet'!$1:$1, , MATCH($F$1, 'Master Data Sheet'!$1:$1, 0)) = $F$1) * ('Master Data Sheet'!$G:$G=$B4) * ('Master Data Sheet'!$F:$F=$E4) * ('Master Data Sheet'!$A:$A=$F4), 0), MATCH($F$1, 'Master Data Sheet'!$1:$1, 0)), "")</f>
        <v>98.0242311276794</v>
      </c>
      <c r="L4" s="11" cm="1">
        <f t="array" ref="L4">IFERROR(INDEX('Master Data Sheet'!$1:$1048576, MATCH(1, ('Master Data Sheet'!$H:$H=L$2) * (INDEX('Master Data Sheet'!$1:$1, , MATCH($F$1, 'Master Data Sheet'!$1:$1, 0)) = $F$1) * ('Master Data Sheet'!$G:$G=$B4) * ('Master Data Sheet'!$F:$F=$E4) * ('Master Data Sheet'!$A:$A=$F4), 0), MATCH($F$1, 'Master Data Sheet'!$1:$1, 0)), "")</f>
        <v>102.77726001863932</v>
      </c>
      <c r="M4" s="11" cm="1">
        <f t="array" ref="M4">IFERROR(INDEX('Master Data Sheet'!$1:$1048576, MATCH(1, ('Master Data Sheet'!$H:$H=M$2) * (INDEX('Master Data Sheet'!$1:$1, , MATCH($F$1, 'Master Data Sheet'!$1:$1, 0)) = $F$1) * ('Master Data Sheet'!$G:$G=$B4) * ('Master Data Sheet'!$F:$F=$E4) * ('Master Data Sheet'!$A:$A=$F4), 0), MATCH($F$1, 'Master Data Sheet'!$1:$1, 0)), "")</f>
        <v>109.05871388630008</v>
      </c>
      <c r="N4" s="11" cm="1">
        <f t="array" ref="N4">IFERROR(INDEX('Master Data Sheet'!$1:$1048576, MATCH(1, ('Master Data Sheet'!$H:$H=N$2) * (INDEX('Master Data Sheet'!$1:$1, , MATCH($F$1, 'Master Data Sheet'!$1:$1, 0)) = $F$1) * ('Master Data Sheet'!$G:$G=$B4) * ('Master Data Sheet'!$F:$F=$E4) * ('Master Data Sheet'!$A:$A=$F4), 0), MATCH($F$1, 'Master Data Sheet'!$1:$1, 0)), "")</f>
        <v>110.28890959925441</v>
      </c>
      <c r="O4" s="11">
        <f>AVERAGE(H4:N4)</f>
        <v>102.39382239382238</v>
      </c>
      <c r="P4" s="11">
        <f t="shared" ref="P4:P56" si="4">STDEV(H4:N4)</f>
        <v>13.888250860693207</v>
      </c>
      <c r="Q4" s="11"/>
      <c r="X4" t="str">
        <f>IFERROR(INDEX('Date Key'!$G$57:$G$62, MATCH(B3,'Date Key'!$A$57:$A$62, 0)), "")</f>
        <v>Low HLR, Lower Outlet Height, No Plants</v>
      </c>
      <c r="Y4" s="1">
        <f t="shared" ref="Y4:AE4" si="5">H3</f>
        <v>143.01957129543337</v>
      </c>
      <c r="Z4" s="1">
        <f t="shared" si="5"/>
        <v>131.01584342963653</v>
      </c>
      <c r="AA4" s="1">
        <f t="shared" si="5"/>
        <v>130.0465983224604</v>
      </c>
      <c r="AB4" s="1">
        <f t="shared" si="5"/>
        <v>116.16029822926374</v>
      </c>
      <c r="AC4" s="1">
        <f t="shared" si="5"/>
        <v>112.26467847157501</v>
      </c>
      <c r="AD4" s="1">
        <f t="shared" si="5"/>
        <v>110.25163094128611</v>
      </c>
      <c r="AE4" s="1">
        <f t="shared" si="5"/>
        <v>117.44641192917055</v>
      </c>
      <c r="AF4" s="1">
        <f t="shared" ref="AF4:AL4" si="6">H4</f>
        <v>124.56663560111835</v>
      </c>
      <c r="AG4" s="1">
        <f t="shared" si="6"/>
        <v>84.697110904007445</v>
      </c>
      <c r="AH4" s="1">
        <f t="shared" si="6"/>
        <v>87.343895619757689</v>
      </c>
      <c r="AI4" s="1">
        <f t="shared" si="6"/>
        <v>98.0242311276794</v>
      </c>
      <c r="AJ4" s="1">
        <f t="shared" si="6"/>
        <v>102.77726001863932</v>
      </c>
      <c r="AK4" s="1">
        <f t="shared" si="6"/>
        <v>109.05871388630008</v>
      </c>
      <c r="AL4" s="1">
        <f t="shared" si="6"/>
        <v>110.28890959925441</v>
      </c>
      <c r="AM4" s="1">
        <f t="shared" ref="AM4:AS4" si="7">H5</f>
        <v>127.88443616029822</v>
      </c>
      <c r="AN4" s="1">
        <f t="shared" si="7"/>
        <v>100.57781919850885</v>
      </c>
      <c r="AO4" s="1">
        <f t="shared" si="7"/>
        <v>80.055917986952466</v>
      </c>
      <c r="AP4" s="1">
        <f t="shared" si="7"/>
        <v>84.249767008387678</v>
      </c>
      <c r="AQ4" s="1">
        <f t="shared" si="7"/>
        <v>80.652376514445479</v>
      </c>
      <c r="AR4" s="1">
        <f t="shared" si="7"/>
        <v>81.379310344827573</v>
      </c>
      <c r="AS4" s="1">
        <f t="shared" si="7"/>
        <v>83.392357875116488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127.88443616029822</v>
      </c>
      <c r="I5" s="11" cm="1">
        <f t="array" ref="I5">IFERROR(INDEX('Master Data Sheet'!$1:$1048576, MATCH(1, ('Master Data Sheet'!$H:$H=I$2) * (INDEX('Master Data Sheet'!$1:$1, , MATCH($F$1, 'Master Data Sheet'!$1:$1, 0)) = $F$1) * ('Master Data Sheet'!$G:$G=$B5) * ('Master Data Sheet'!$F:$F=$E5) * ('Master Data Sheet'!$A:$A=$F5), 0), MATCH($F$1, 'Master Data Sheet'!$1:$1, 0)), "")</f>
        <v>100.57781919850885</v>
      </c>
      <c r="J5" s="11" cm="1">
        <f t="array" ref="J5">IFERROR(INDEX('Master Data Sheet'!$1:$1048576, MATCH(1, ('Master Data Sheet'!$H:$H=J$2) * (INDEX('Master Data Sheet'!$1:$1, , MATCH($F$1, 'Master Data Sheet'!$1:$1, 0)) = $F$1) * ('Master Data Sheet'!$G:$G=$B5) * ('Master Data Sheet'!$F:$F=$E5) * ('Master Data Sheet'!$A:$A=$F5), 0), MATCH($F$1, 'Master Data Sheet'!$1:$1, 0)), "")</f>
        <v>80.055917986952466</v>
      </c>
      <c r="K5" s="11" cm="1">
        <f t="array" ref="K5">IFERROR(INDEX('Master Data Sheet'!$1:$1048576, MATCH(1, ('Master Data Sheet'!$H:$H=K$2) * (INDEX('Master Data Sheet'!$1:$1, , MATCH($F$1, 'Master Data Sheet'!$1:$1, 0)) = $F$1) * ('Master Data Sheet'!$G:$G=$B5) * ('Master Data Sheet'!$F:$F=$E5) * ('Master Data Sheet'!$A:$A=$F5), 0), MATCH($F$1, 'Master Data Sheet'!$1:$1, 0)), "")</f>
        <v>84.249767008387678</v>
      </c>
      <c r="L5" s="11" cm="1">
        <f t="array" ref="L5">IFERROR(INDEX('Master Data Sheet'!$1:$1048576, MATCH(1, ('Master Data Sheet'!$H:$H=L$2) * (INDEX('Master Data Sheet'!$1:$1, , MATCH($F$1, 'Master Data Sheet'!$1:$1, 0)) = $F$1) * ('Master Data Sheet'!$G:$G=$B5) * ('Master Data Sheet'!$F:$F=$E5) * ('Master Data Sheet'!$A:$A=$F5), 0), MATCH($F$1, 'Master Data Sheet'!$1:$1, 0)), "")</f>
        <v>80.652376514445479</v>
      </c>
      <c r="M5" s="11" cm="1">
        <f t="array" ref="M5">IFERROR(INDEX('Master Data Sheet'!$1:$1048576, MATCH(1, ('Master Data Sheet'!$H:$H=M$2) * (INDEX('Master Data Sheet'!$1:$1, , MATCH($F$1, 'Master Data Sheet'!$1:$1, 0)) = $F$1) * ('Master Data Sheet'!$G:$G=$B5) * ('Master Data Sheet'!$F:$F=$E5) * ('Master Data Sheet'!$A:$A=$F5), 0), MATCH($F$1, 'Master Data Sheet'!$1:$1, 0)), "")</f>
        <v>81.379310344827573</v>
      </c>
      <c r="N5" s="11" cm="1">
        <f t="array" ref="N5">IFERROR(INDEX('Master Data Sheet'!$1:$1048576, MATCH(1, ('Master Data Sheet'!$H:$H=N$2) * (INDEX('Master Data Sheet'!$1:$1, , MATCH($F$1, 'Master Data Sheet'!$1:$1, 0)) = $F$1) * ('Master Data Sheet'!$G:$G=$B5) * ('Master Data Sheet'!$F:$F=$E5) * ('Master Data Sheet'!$A:$A=$F5), 0), MATCH($F$1, 'Master Data Sheet'!$1:$1, 0)), "")</f>
        <v>83.392357875116488</v>
      </c>
      <c r="O5" s="11">
        <f>AVERAGE(H5:N5)</f>
        <v>91.170283584076671</v>
      </c>
      <c r="P5" s="11">
        <f t="shared" si="4"/>
        <v>17.676910799396925</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7.3625349487418452</v>
      </c>
      <c r="I6" s="11" cm="1">
        <f t="array" ref="I6">IFERROR(INDEX('Master Data Sheet'!$1:$1048576, MATCH(1, ('Master Data Sheet'!$H:$H=I$2) * (INDEX('Master Data Sheet'!$1:$1, , MATCH($F$1, 'Master Data Sheet'!$1:$1, 0)) = $F$1) * ('Master Data Sheet'!$G:$G=$B6) * ('Master Data Sheet'!$F:$F=$E6) * ('Master Data Sheet'!$A:$A=$F6), 0), MATCH($F$1, 'Master Data Sheet'!$1:$1, 0)), "")</f>
        <v>9.2823858341099719</v>
      </c>
      <c r="J6" s="11" cm="1">
        <f t="array" ref="J6">IFERROR(INDEX('Master Data Sheet'!$1:$1048576, MATCH(1, ('Master Data Sheet'!$H:$H=J$2) * (INDEX('Master Data Sheet'!$1:$1, , MATCH($F$1, 'Master Data Sheet'!$1:$1, 0)) = $F$1) * ('Master Data Sheet'!$G:$G=$B6) * ('Master Data Sheet'!$F:$F=$E6) * ('Master Data Sheet'!$A:$A=$F6), 0), MATCH($F$1, 'Master Data Sheet'!$1:$1, 0)), "")</f>
        <v>12.767940354147251</v>
      </c>
      <c r="K6" s="11" cm="1">
        <f t="array" ref="K6">IFERROR(INDEX('Master Data Sheet'!$1:$1048576, MATCH(1, ('Master Data Sheet'!$H:$H=K$2) * (INDEX('Master Data Sheet'!$1:$1, , MATCH($F$1, 'Master Data Sheet'!$1:$1, 0)) = $F$1) * ('Master Data Sheet'!$G:$G=$B6) * ('Master Data Sheet'!$F:$F=$E6) * ('Master Data Sheet'!$A:$A=$F6), 0), MATCH($F$1, 'Master Data Sheet'!$1:$1, 0)), "")</f>
        <v>23.168685927306619</v>
      </c>
      <c r="L6" s="11" cm="1">
        <f t="array" ref="L6">IFERROR(INDEX('Master Data Sheet'!$1:$1048576, MATCH(1, ('Master Data Sheet'!$H:$H=L$2) * (INDEX('Master Data Sheet'!$1:$1, , MATCH($F$1, 'Master Data Sheet'!$1:$1, 0)) = $F$1) * ('Master Data Sheet'!$G:$G=$B6) * ('Master Data Sheet'!$F:$F=$E6) * ('Master Data Sheet'!$A:$A=$F6), 0), MATCH($F$1, 'Master Data Sheet'!$1:$1, 0)), "")</f>
        <v>27.362534948741843</v>
      </c>
      <c r="M6" s="11" cm="1">
        <f t="array" ref="M6">IFERROR(INDEX('Master Data Sheet'!$1:$1048576, MATCH(1, ('Master Data Sheet'!$H:$H=M$2) * (INDEX('Master Data Sheet'!$1:$1, , MATCH($F$1, 'Master Data Sheet'!$1:$1, 0)) = $F$1) * ('Master Data Sheet'!$G:$G=$B6) * ('Master Data Sheet'!$F:$F=$E6) * ('Master Data Sheet'!$A:$A=$F6), 0), MATCH($F$1, 'Master Data Sheet'!$1:$1, 0)), "")</f>
        <v>62.833178005591797</v>
      </c>
      <c r="N6" s="11" cm="1">
        <f t="array" ref="N6">IFERROR(INDEX('Master Data Sheet'!$1:$1048576, MATCH(1, ('Master Data Sheet'!$H:$H=N$2) * (INDEX('Master Data Sheet'!$1:$1, , MATCH($F$1, 'Master Data Sheet'!$1:$1, 0)) = $F$1) * ('Master Data Sheet'!$G:$G=$B6) * ('Master Data Sheet'!$F:$F=$E6) * ('Master Data Sheet'!$A:$A=$F6), 0), MATCH($F$1, 'Master Data Sheet'!$1:$1, 0)), "")</f>
        <v>83.504193849021433</v>
      </c>
      <c r="O6" s="11">
        <f>AVERAGE(H6:N6)</f>
        <v>32.325921981094396</v>
      </c>
      <c r="P6" s="11">
        <f t="shared" si="4"/>
        <v>29.425295977310089</v>
      </c>
      <c r="Q6" s="11">
        <f>AVERAGE(O6,O8)</f>
        <v>43.883637331913192</v>
      </c>
      <c r="R6" s="46">
        <f>(1-(O6/O3))*100</f>
        <v>73.694474539544956</v>
      </c>
      <c r="S6" s="46">
        <f>AVERAGE(R6:R8)</f>
        <v>42.22040119566681</v>
      </c>
      <c r="T6" s="46">
        <f>STDEV(R6:R8)</f>
        <v>30.073276393247735</v>
      </c>
      <c r="U6" s="47">
        <f>(1-(AVERAGE(H6:N6,H8:N8)/AVERAGE(H3:N3,H5:N5)))*100</f>
        <v>58.998121633556821</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74.482758620689651</v>
      </c>
      <c r="I7" s="11" cm="1">
        <f t="array" ref="I7">IFERROR(INDEX('Master Data Sheet'!$1:$1048576, MATCH(1, ('Master Data Sheet'!$H:$H=I$2) * (INDEX('Master Data Sheet'!$1:$1, , MATCH($F$1, 'Master Data Sheet'!$1:$1, 0)) = $F$1) * ('Master Data Sheet'!$G:$G=$B7) * ('Master Data Sheet'!$F:$F=$E7) * ('Master Data Sheet'!$A:$A=$F7), 0), MATCH($F$1, 'Master Data Sheet'!$1:$1, 0)), "")</f>
        <v>79.85088536812674</v>
      </c>
      <c r="J7" s="11" cm="1">
        <f t="array" ref="J7">IFERROR(INDEX('Master Data Sheet'!$1:$1048576, MATCH(1, ('Master Data Sheet'!$H:$H=J$2) * (INDEX('Master Data Sheet'!$1:$1, , MATCH($F$1, 'Master Data Sheet'!$1:$1, 0)) = $F$1) * ('Master Data Sheet'!$G:$G=$B7) * ('Master Data Sheet'!$F:$F=$E7) * ('Master Data Sheet'!$A:$A=$F7), 0), MATCH($F$1, 'Master Data Sheet'!$1:$1, 0)), "")</f>
        <v>90.904007455731588</v>
      </c>
      <c r="K7" s="11" cm="1">
        <f t="array" ref="K7">IFERROR(INDEX('Master Data Sheet'!$1:$1048576, MATCH(1, ('Master Data Sheet'!$H:$H=K$2) * (INDEX('Master Data Sheet'!$1:$1, , MATCH($F$1, 'Master Data Sheet'!$1:$1, 0)) = $F$1) * ('Master Data Sheet'!$G:$G=$B7) * ('Master Data Sheet'!$F:$F=$E7) * ('Master Data Sheet'!$A:$A=$F7), 0), MATCH($F$1, 'Master Data Sheet'!$1:$1, 0)), "")</f>
        <v>94.911463187325239</v>
      </c>
      <c r="L7" s="11" cm="1">
        <f t="array" ref="L7">IFERROR(INDEX('Master Data Sheet'!$1:$1048576, MATCH(1, ('Master Data Sheet'!$H:$H=L$2) * (INDEX('Master Data Sheet'!$1:$1, , MATCH($F$1, 'Master Data Sheet'!$1:$1, 0)) = $F$1) * ('Master Data Sheet'!$G:$G=$B7) * ('Master Data Sheet'!$F:$F=$E7) * ('Master Data Sheet'!$A:$A=$F7), 0), MATCH($F$1, 'Master Data Sheet'!$1:$1, 0)), "")</f>
        <v>92.898415657036338</v>
      </c>
      <c r="M7" s="11" cm="1">
        <f t="array" ref="M7">IFERROR(INDEX('Master Data Sheet'!$1:$1048576, MATCH(1, ('Master Data Sheet'!$H:$H=M$2) * (INDEX('Master Data Sheet'!$1:$1, , MATCH($F$1, 'Master Data Sheet'!$1:$1, 0)) = $F$1) * ('Master Data Sheet'!$G:$G=$B7) * ('Master Data Sheet'!$F:$F=$E7) * ('Master Data Sheet'!$A:$A=$F7), 0), MATCH($F$1, 'Master Data Sheet'!$1:$1, 0)), "")</f>
        <v>92.544268406337366</v>
      </c>
      <c r="N7" s="11" cm="1">
        <f t="array" ref="N7">IFERROR(INDEX('Master Data Sheet'!$1:$1048576, MATCH(1, ('Master Data Sheet'!$H:$H=N$2) * (INDEX('Master Data Sheet'!$1:$1, , MATCH($F$1, 'Master Data Sheet'!$1:$1, 0)) = $F$1) * ('Master Data Sheet'!$G:$G=$B7) * ('Master Data Sheet'!$F:$F=$E7) * ('Master Data Sheet'!$A:$A=$F7), 0), MATCH($F$1, 'Master Data Sheet'!$1:$1, 0)), "")</f>
        <v>92.41379310344827</v>
      </c>
      <c r="O7" s="11">
        <f t="shared" ref="O7:O56" si="8">AVERAGE(H7:N7)</f>
        <v>88.286513114099307</v>
      </c>
      <c r="P7" s="11">
        <f t="shared" si="4"/>
        <v>7.8408891820249291</v>
      </c>
      <c r="Q7" s="11"/>
      <c r="R7" s="46">
        <f>(1-(O7/O4))*100</f>
        <v>13.777500390076458</v>
      </c>
      <c r="X7" t="str">
        <f>IFERROR(INDEX('Date Key'!$G$57:$G$62, MATCH(B6,'Date Key'!$A$57:$A$62, 0)), "")</f>
        <v>Low HLR, Lower Outlet Height, No Plants</v>
      </c>
      <c r="Y7" s="1">
        <f t="shared" ref="Y7:AE7" si="9">H6</f>
        <v>7.3625349487418452</v>
      </c>
      <c r="Z7" s="1">
        <f t="shared" si="9"/>
        <v>9.2823858341099719</v>
      </c>
      <c r="AA7" s="1">
        <f t="shared" si="9"/>
        <v>12.767940354147251</v>
      </c>
      <c r="AB7" s="1">
        <f t="shared" si="9"/>
        <v>23.168685927306619</v>
      </c>
      <c r="AC7" s="1">
        <f t="shared" si="9"/>
        <v>27.362534948741843</v>
      </c>
      <c r="AD7" s="1">
        <f t="shared" si="9"/>
        <v>62.833178005591797</v>
      </c>
      <c r="AE7" s="1">
        <f t="shared" si="9"/>
        <v>83.504193849021433</v>
      </c>
      <c r="AF7" s="1">
        <f t="shared" ref="AF7:AL7" si="10">H7</f>
        <v>74.482758620689651</v>
      </c>
      <c r="AG7" s="1">
        <f t="shared" si="10"/>
        <v>79.85088536812674</v>
      </c>
      <c r="AH7" s="1">
        <f t="shared" si="10"/>
        <v>90.904007455731588</v>
      </c>
      <c r="AI7" s="1">
        <f t="shared" si="10"/>
        <v>94.911463187325239</v>
      </c>
      <c r="AJ7" s="1">
        <f t="shared" si="10"/>
        <v>92.898415657036338</v>
      </c>
      <c r="AK7" s="1">
        <f t="shared" si="10"/>
        <v>92.544268406337366</v>
      </c>
      <c r="AL7" s="1">
        <f t="shared" si="10"/>
        <v>92.41379310344827</v>
      </c>
      <c r="AM7" s="1">
        <f t="shared" ref="AM7:AS7" si="11">H8</f>
        <v>54.501397949673809</v>
      </c>
      <c r="AN7" s="1">
        <f t="shared" si="11"/>
        <v>47.753960857409126</v>
      </c>
      <c r="AO7" s="1">
        <f t="shared" si="11"/>
        <v>49.95340167753961</v>
      </c>
      <c r="AP7" s="1">
        <f t="shared" si="11"/>
        <v>51.239515377446409</v>
      </c>
      <c r="AQ7" s="1">
        <f t="shared" si="11"/>
        <v>55.023299161230192</v>
      </c>
      <c r="AR7" s="1">
        <f t="shared" si="11"/>
        <v>61.491146318732518</v>
      </c>
      <c r="AS7" s="1">
        <f t="shared" si="11"/>
        <v>68.126747437092263</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54.501397949673809</v>
      </c>
      <c r="I8" s="11" cm="1">
        <f t="array" ref="I8">IFERROR(INDEX('Master Data Sheet'!$1:$1048576, MATCH(1, ('Master Data Sheet'!$H:$H=I$2) * (INDEX('Master Data Sheet'!$1:$1, , MATCH($F$1, 'Master Data Sheet'!$1:$1, 0)) = $F$1) * ('Master Data Sheet'!$G:$G=$B8) * ('Master Data Sheet'!$F:$F=$E8) * ('Master Data Sheet'!$A:$A=$F8), 0), MATCH($F$1, 'Master Data Sheet'!$1:$1, 0)), "")</f>
        <v>47.753960857409126</v>
      </c>
      <c r="J8" s="11" cm="1">
        <f t="array" ref="J8">IFERROR(INDEX('Master Data Sheet'!$1:$1048576, MATCH(1, ('Master Data Sheet'!$H:$H=J$2) * (INDEX('Master Data Sheet'!$1:$1, , MATCH($F$1, 'Master Data Sheet'!$1:$1, 0)) = $F$1) * ('Master Data Sheet'!$G:$G=$B8) * ('Master Data Sheet'!$F:$F=$E8) * ('Master Data Sheet'!$A:$A=$F8), 0), MATCH($F$1, 'Master Data Sheet'!$1:$1, 0)), "")</f>
        <v>49.95340167753961</v>
      </c>
      <c r="K8" s="11" cm="1">
        <f t="array" ref="K8">IFERROR(INDEX('Master Data Sheet'!$1:$1048576, MATCH(1, ('Master Data Sheet'!$H:$H=K$2) * (INDEX('Master Data Sheet'!$1:$1, , MATCH($F$1, 'Master Data Sheet'!$1:$1, 0)) = $F$1) * ('Master Data Sheet'!$G:$G=$B8) * ('Master Data Sheet'!$F:$F=$E8) * ('Master Data Sheet'!$A:$A=$F8), 0), MATCH($F$1, 'Master Data Sheet'!$1:$1, 0)), "")</f>
        <v>51.239515377446409</v>
      </c>
      <c r="L8" s="11" cm="1">
        <f t="array" ref="L8">IFERROR(INDEX('Master Data Sheet'!$1:$1048576, MATCH(1, ('Master Data Sheet'!$H:$H=L$2) * (INDEX('Master Data Sheet'!$1:$1, , MATCH($F$1, 'Master Data Sheet'!$1:$1, 0)) = $F$1) * ('Master Data Sheet'!$G:$G=$B8) * ('Master Data Sheet'!$F:$F=$E8) * ('Master Data Sheet'!$A:$A=$F8), 0), MATCH($F$1, 'Master Data Sheet'!$1:$1, 0)), "")</f>
        <v>55.023299161230192</v>
      </c>
      <c r="M8" s="11" cm="1">
        <f t="array" ref="M8">IFERROR(INDEX('Master Data Sheet'!$1:$1048576, MATCH(1, ('Master Data Sheet'!$H:$H=M$2) * (INDEX('Master Data Sheet'!$1:$1, , MATCH($F$1, 'Master Data Sheet'!$1:$1, 0)) = $F$1) * ('Master Data Sheet'!$G:$G=$B8) * ('Master Data Sheet'!$F:$F=$E8) * ('Master Data Sheet'!$A:$A=$F8), 0), MATCH($F$1, 'Master Data Sheet'!$1:$1, 0)), "")</f>
        <v>61.491146318732518</v>
      </c>
      <c r="N8" s="11" cm="1">
        <f t="array" ref="N8">IFERROR(INDEX('Master Data Sheet'!$1:$1048576, MATCH(1, ('Master Data Sheet'!$H:$H=N$2) * (INDEX('Master Data Sheet'!$1:$1, , MATCH($F$1, 'Master Data Sheet'!$1:$1, 0)) = $F$1) * ('Master Data Sheet'!$G:$G=$B8) * ('Master Data Sheet'!$F:$F=$E8) * ('Master Data Sheet'!$A:$A=$F8), 0), MATCH($F$1, 'Master Data Sheet'!$1:$1, 0)), "")</f>
        <v>68.126747437092263</v>
      </c>
      <c r="O8" s="11">
        <f t="shared" si="8"/>
        <v>55.441352682731981</v>
      </c>
      <c r="P8" s="11">
        <f t="shared" si="4"/>
        <v>7.1349674469090374</v>
      </c>
      <c r="Q8" s="11"/>
      <c r="R8" s="46">
        <f>(1-(O8/O5))*100</f>
        <v>39.189228657379019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1.0624417520969245</v>
      </c>
      <c r="I9" s="11" cm="1">
        <f t="array" ref="I9">IFERROR(INDEX('Master Data Sheet'!$1:$1048576, MATCH(1, ('Master Data Sheet'!$H:$H=I$2) * (INDEX('Master Data Sheet'!$1:$1, , MATCH($F$1, 'Master Data Sheet'!$1:$1, 0)) = $F$1) * ('Master Data Sheet'!$G:$G=$B9) * ('Master Data Sheet'!$F:$F=$E9) * ('Master Data Sheet'!$A:$A=$F9), 0), MATCH($F$1, 'Master Data Sheet'!$1:$1, 0)), "")</f>
        <v>1.4725069897483689</v>
      </c>
      <c r="J9" s="11" cm="1">
        <f t="array" ref="J9">IFERROR(INDEX('Master Data Sheet'!$1:$1048576, MATCH(1, ('Master Data Sheet'!$H:$H=J$2) * (INDEX('Master Data Sheet'!$1:$1, , MATCH($F$1, 'Master Data Sheet'!$1:$1, 0)) = $F$1) * ('Master Data Sheet'!$G:$G=$B9) * ('Master Data Sheet'!$F:$F=$E9) * ('Master Data Sheet'!$A:$A=$F9), 0), MATCH($F$1, 'Master Data Sheet'!$1:$1, 0)), "")</f>
        <v>16.141658900279587</v>
      </c>
      <c r="K9" s="11" cm="1">
        <f t="array" ref="K9">IFERROR(INDEX('Master Data Sheet'!$1:$1048576, MATCH(1, ('Master Data Sheet'!$H:$H=K$2) * (INDEX('Master Data Sheet'!$1:$1, , MATCH($F$1, 'Master Data Sheet'!$1:$1, 0)) = $F$1) * ('Master Data Sheet'!$G:$G=$B9) * ('Master Data Sheet'!$F:$F=$E9) * ('Master Data Sheet'!$A:$A=$F9), 0), MATCH($F$1, 'Master Data Sheet'!$1:$1, 0)), "")</f>
        <v>59.086672879776323</v>
      </c>
      <c r="L9" s="11" cm="1">
        <f t="array" ref="L9">IFERROR(INDEX('Master Data Sheet'!$1:$1048576, MATCH(1, ('Master Data Sheet'!$H:$H=L$2) * (INDEX('Master Data Sheet'!$1:$1, , MATCH($F$1, 'Master Data Sheet'!$1:$1, 0)) = $F$1) * ('Master Data Sheet'!$G:$G=$B9) * ('Master Data Sheet'!$F:$F=$E9) * ('Master Data Sheet'!$A:$A=$F9), 0), MATCH($F$1, 'Master Data Sheet'!$1:$1, 0)), "")</f>
        <v>90.288909599254424</v>
      </c>
      <c r="M9" s="11" cm="1">
        <f t="array" ref="M9">IFERROR(INDEX('Master Data Sheet'!$1:$1048576, MATCH(1, ('Master Data Sheet'!$H:$H=M$2) * (INDEX('Master Data Sheet'!$1:$1, , MATCH($F$1, 'Master Data Sheet'!$1:$1, 0)) = $F$1) * ('Master Data Sheet'!$G:$G=$B9) * ('Master Data Sheet'!$F:$F=$E9) * ('Master Data Sheet'!$A:$A=$F9), 0), MATCH($F$1, 'Master Data Sheet'!$1:$1, 0)), "")</f>
        <v>102.36719478098787</v>
      </c>
      <c r="N9" s="11" cm="1">
        <f t="array" ref="N9">IFERROR(INDEX('Master Data Sheet'!$1:$1048576, MATCH(1, ('Master Data Sheet'!$H:$H=N$2) * (INDEX('Master Data Sheet'!$1:$1, , MATCH($F$1, 'Master Data Sheet'!$1:$1, 0)) = $F$1) * ('Master Data Sheet'!$G:$G=$B9) * ('Master Data Sheet'!$F:$F=$E9) * ('Master Data Sheet'!$A:$A=$F9), 0), MATCH($F$1, 'Master Data Sheet'!$1:$1, 0)), "")</f>
        <v>105.90866728797764</v>
      </c>
      <c r="O9" s="11">
        <f t="shared" si="8"/>
        <v>53.761150312874456</v>
      </c>
      <c r="P9" s="11">
        <f t="shared" si="4"/>
        <v>47.207046990338824</v>
      </c>
      <c r="Q9" s="11">
        <f>AVERAGE(N9,N11)</f>
        <v>83.718546132339242</v>
      </c>
      <c r="R9" s="46">
        <f>(1-(O9/O3))*100</f>
        <v>56.251354279523291</v>
      </c>
      <c r="S9" s="46">
        <f>AVERAGE(R9:R11)</f>
        <v>47.611071372131128</v>
      </c>
      <c r="T9" s="46">
        <f>STDEV(R9:R11)</f>
        <v>27.958836575923662</v>
      </c>
      <c r="U9" s="47">
        <f>(1-(AVERAGE(H9:N9,H11:N11)/AVERAGE(H3:N3,H5:N5)))*100</f>
        <v>62.205028051101507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56.719478098788443</v>
      </c>
      <c r="I10" s="11" cm="1">
        <f t="array" ref="I10">IFERROR(INDEX('Master Data Sheet'!$1:$1048576, MATCH(1, ('Master Data Sheet'!$H:$H=I$2) * (INDEX('Master Data Sheet'!$1:$1, , MATCH($F$1, 'Master Data Sheet'!$1:$1, 0)) = $F$1) * ('Master Data Sheet'!$G:$G=$B10) * ('Master Data Sheet'!$F:$F=$E10) * ('Master Data Sheet'!$A:$A=$F10), 0), MATCH($F$1, 'Master Data Sheet'!$1:$1, 0)), "")</f>
        <v>95.507921714818252</v>
      </c>
      <c r="J10" s="11" cm="1">
        <f t="array" ref="J10">IFERROR(INDEX('Master Data Sheet'!$1:$1048576, MATCH(1, ('Master Data Sheet'!$H:$H=J$2) * (INDEX('Master Data Sheet'!$1:$1, , MATCH($F$1, 'Master Data Sheet'!$1:$1, 0)) = $F$1) * ('Master Data Sheet'!$G:$G=$B10) * ('Master Data Sheet'!$F:$F=$E10) * ('Master Data Sheet'!$A:$A=$F10), 0), MATCH($F$1, 'Master Data Sheet'!$1:$1, 0)), "")</f>
        <v>96.607642124883498</v>
      </c>
      <c r="K10" s="11" cm="1">
        <f t="array" ref="K10">IFERROR(INDEX('Master Data Sheet'!$1:$1048576, MATCH(1, ('Master Data Sheet'!$H:$H=K$2) * (INDEX('Master Data Sheet'!$1:$1, , MATCH($F$1, 'Master Data Sheet'!$1:$1, 0)) = $F$1) * ('Master Data Sheet'!$G:$G=$B10) * ('Master Data Sheet'!$F:$F=$E10) * ('Master Data Sheet'!$A:$A=$F10), 0), MATCH($F$1, 'Master Data Sheet'!$1:$1, 0)), "")</f>
        <v>82.963653308480886</v>
      </c>
      <c r="L10" s="11" cm="1">
        <f t="array" ref="L10">IFERROR(INDEX('Master Data Sheet'!$1:$1048576, MATCH(1, ('Master Data Sheet'!$H:$H=L$2) * (INDEX('Master Data Sheet'!$1:$1, , MATCH($F$1, 'Master Data Sheet'!$1:$1, 0)) = $F$1) * ('Master Data Sheet'!$G:$G=$B10) * ('Master Data Sheet'!$F:$F=$E10) * ('Master Data Sheet'!$A:$A=$F10), 0), MATCH($F$1, 'Master Data Sheet'!$1:$1, 0)), "")</f>
        <v>84.007455731593652</v>
      </c>
      <c r="M10" s="11" cm="1">
        <f t="array" ref="M10">IFERROR(INDEX('Master Data Sheet'!$1:$1048576, MATCH(1, ('Master Data Sheet'!$H:$H=M$2) * (INDEX('Master Data Sheet'!$1:$1, , MATCH($F$1, 'Master Data Sheet'!$1:$1, 0)) = $F$1) * ('Master Data Sheet'!$G:$G=$B10) * ('Master Data Sheet'!$F:$F=$E10) * ('Master Data Sheet'!$A:$A=$F10), 0), MATCH($F$1, 'Master Data Sheet'!$1:$1, 0)), "")</f>
        <v>88.052190121155633</v>
      </c>
      <c r="N10" s="11" cm="1">
        <f t="array" ref="N10">IFERROR(INDEX('Master Data Sheet'!$1:$1048576, MATCH(1, ('Master Data Sheet'!$H:$H=N$2) * (INDEX('Master Data Sheet'!$1:$1, , MATCH($F$1, 'Master Data Sheet'!$1:$1, 0)) = $F$1) * ('Master Data Sheet'!$G:$G=$B10) * ('Master Data Sheet'!$F:$F=$E10) * ('Master Data Sheet'!$A:$A=$F10), 0), MATCH($F$1, 'Master Data Sheet'!$1:$1, 0)), "")</f>
        <v>95.694315004659828</v>
      </c>
      <c r="O10" s="11">
        <f t="shared" si="8"/>
        <v>85.65037944348289</v>
      </c>
      <c r="P10" s="11">
        <f t="shared" si="4"/>
        <v>13.968994412942196</v>
      </c>
      <c r="Q10" s="11"/>
      <c r="R10" s="46">
        <f>(1-(O10/O4))*100</f>
        <v>16.352004992978607</v>
      </c>
      <c r="X10" t="str">
        <f>IFERROR(INDEX('Date Key'!$G$57:$G$62, MATCH(B9,'Date Key'!$A$57:$A$62, 0)), "")</f>
        <v>Low HLR, Lower Outlet Height, No Plants</v>
      </c>
      <c r="Y10" s="1">
        <f t="shared" ref="Y10:AE10" si="12">H9</f>
        <v>1.0624417520969245</v>
      </c>
      <c r="Z10" s="1">
        <f t="shared" si="12"/>
        <v>1.4725069897483689</v>
      </c>
      <c r="AA10" s="1">
        <f t="shared" si="12"/>
        <v>16.141658900279587</v>
      </c>
      <c r="AB10" s="1">
        <f t="shared" si="12"/>
        <v>59.086672879776323</v>
      </c>
      <c r="AC10" s="1">
        <f t="shared" si="12"/>
        <v>90.288909599254424</v>
      </c>
      <c r="AD10" s="1">
        <f t="shared" si="12"/>
        <v>102.36719478098787</v>
      </c>
      <c r="AE10" s="1">
        <f t="shared" si="12"/>
        <v>105.90866728797764</v>
      </c>
      <c r="AF10" s="1">
        <f t="shared" ref="AF10:AL10" si="13">H10</f>
        <v>56.719478098788443</v>
      </c>
      <c r="AG10" s="1">
        <f t="shared" si="13"/>
        <v>95.507921714818252</v>
      </c>
      <c r="AH10" s="1">
        <f t="shared" si="13"/>
        <v>96.607642124883498</v>
      </c>
      <c r="AI10" s="1">
        <f t="shared" si="13"/>
        <v>82.963653308480886</v>
      </c>
      <c r="AJ10" s="1">
        <f t="shared" si="13"/>
        <v>84.007455731593652</v>
      </c>
      <c r="AK10" s="1">
        <f t="shared" si="13"/>
        <v>88.052190121155633</v>
      </c>
      <c r="AL10" s="1">
        <f t="shared" si="13"/>
        <v>95.694315004659828</v>
      </c>
      <c r="AM10" s="1">
        <f t="shared" ref="AM10:AS10" si="14">H11</f>
        <v>3.9328984156570361</v>
      </c>
      <c r="AN10" s="1">
        <f t="shared" si="14"/>
        <v>0.950605778191985</v>
      </c>
      <c r="AO10" s="1">
        <f t="shared" si="14"/>
        <v>3.9515377446411928</v>
      </c>
      <c r="AP10" s="1">
        <f t="shared" si="14"/>
        <v>17.054986020503261</v>
      </c>
      <c r="AQ10" s="1">
        <f t="shared" si="14"/>
        <v>45.890027958993478</v>
      </c>
      <c r="AR10" s="1">
        <f t="shared" si="14"/>
        <v>56.682199440820128</v>
      </c>
      <c r="AS10" s="1">
        <f t="shared" si="14"/>
        <v>61.52842497670084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3.9328984156570361</v>
      </c>
      <c r="I11" s="28" cm="1">
        <f t="array" ref="I11">IFERROR(INDEX('Master Data Sheet'!$1:$1048576, MATCH(1, ('Master Data Sheet'!$H:$H=I$2) * (INDEX('Master Data Sheet'!$1:$1, , MATCH($F$1, 'Master Data Sheet'!$1:$1, 0)) = $F$1) * ('Master Data Sheet'!$G:$G=$B11) * ('Master Data Sheet'!$F:$F=$E11) * ('Master Data Sheet'!$A:$A=$F11), 0), MATCH($F$1, 'Master Data Sheet'!$1:$1, 0)), "")</f>
        <v>0.950605778191985</v>
      </c>
      <c r="J11" s="28" cm="1">
        <f t="array" ref="J11">IFERROR(INDEX('Master Data Sheet'!$1:$1048576, MATCH(1, ('Master Data Sheet'!$H:$H=J$2) * (INDEX('Master Data Sheet'!$1:$1, , MATCH($F$1, 'Master Data Sheet'!$1:$1, 0)) = $F$1) * ('Master Data Sheet'!$G:$G=$B11) * ('Master Data Sheet'!$F:$F=$E11) * ('Master Data Sheet'!$A:$A=$F11), 0), MATCH($F$1, 'Master Data Sheet'!$1:$1, 0)), "")</f>
        <v>3.9515377446411928</v>
      </c>
      <c r="K11" s="28" cm="1">
        <f t="array" ref="K11">IFERROR(INDEX('Master Data Sheet'!$1:$1048576, MATCH(1, ('Master Data Sheet'!$H:$H=K$2) * (INDEX('Master Data Sheet'!$1:$1, , MATCH($F$1, 'Master Data Sheet'!$1:$1, 0)) = $F$1) * ('Master Data Sheet'!$G:$G=$B11) * ('Master Data Sheet'!$F:$F=$E11) * ('Master Data Sheet'!$A:$A=$F11), 0), MATCH($F$1, 'Master Data Sheet'!$1:$1, 0)), "")</f>
        <v>17.054986020503261</v>
      </c>
      <c r="L11" s="28" cm="1">
        <f t="array" ref="L11">IFERROR(INDEX('Master Data Sheet'!$1:$1048576, MATCH(1, ('Master Data Sheet'!$H:$H=L$2) * (INDEX('Master Data Sheet'!$1:$1, , MATCH($F$1, 'Master Data Sheet'!$1:$1, 0)) = $F$1) * ('Master Data Sheet'!$G:$G=$B11) * ('Master Data Sheet'!$F:$F=$E11) * ('Master Data Sheet'!$A:$A=$F11), 0), MATCH($F$1, 'Master Data Sheet'!$1:$1, 0)), "")</f>
        <v>45.890027958993478</v>
      </c>
      <c r="M11" s="28" cm="1">
        <f t="array" ref="M11">IFERROR(INDEX('Master Data Sheet'!$1:$1048576, MATCH(1, ('Master Data Sheet'!$H:$H=M$2) * (INDEX('Master Data Sheet'!$1:$1, , MATCH($F$1, 'Master Data Sheet'!$1:$1, 0)) = $F$1) * ('Master Data Sheet'!$G:$G=$B11) * ('Master Data Sheet'!$F:$F=$E11) * ('Master Data Sheet'!$A:$A=$F11), 0), MATCH($F$1, 'Master Data Sheet'!$1:$1, 0)), "")</f>
        <v>56.682199440820128</v>
      </c>
      <c r="N11" s="28" cm="1">
        <f t="array" ref="N11">IFERROR(INDEX('Master Data Sheet'!$1:$1048576, MATCH(1, ('Master Data Sheet'!$H:$H=N$2) * (INDEX('Master Data Sheet'!$1:$1, , MATCH($F$1, 'Master Data Sheet'!$1:$1, 0)) = $F$1) * ('Master Data Sheet'!$G:$G=$B11) * ('Master Data Sheet'!$F:$F=$E11) * ('Master Data Sheet'!$A:$A=$F11), 0), MATCH($F$1, 'Master Data Sheet'!$1:$1, 0)), "")</f>
        <v>61.52842497670084</v>
      </c>
      <c r="O11" s="28">
        <f t="shared" si="8"/>
        <v>27.141525762215419</v>
      </c>
      <c r="P11" s="28">
        <f t="shared" si="4"/>
        <v>26.679377412566211</v>
      </c>
      <c r="Q11" s="28"/>
      <c r="R11" s="48">
        <f>(1-(O11/O5))*100</f>
        <v>70.229854843891459</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118.55685131195334</v>
      </c>
      <c r="I12" s="11" cm="1">
        <f t="array" ref="I12">IFERROR(INDEX('Master Data Sheet'!$1:$1048576, MATCH(1, ('Master Data Sheet'!$H:$H=I$2) * (INDEX('Master Data Sheet'!$1:$1, , MATCH($F$1, 'Master Data Sheet'!$1:$1, 0)) = $F$1) * ('Master Data Sheet'!$G:$G=$B12) * ('Master Data Sheet'!$F:$F=$E12) * ('Master Data Sheet'!$A:$A=$F12), 0), MATCH($F$1, 'Master Data Sheet'!$1:$1, 0)), "")</f>
        <v>137.49271137026238</v>
      </c>
      <c r="J12" s="11" cm="1">
        <f t="array" ref="J12">IFERROR(INDEX('Master Data Sheet'!$1:$1048576, MATCH(1, ('Master Data Sheet'!$H:$H=J$2) * (INDEX('Master Data Sheet'!$1:$1, , MATCH($F$1, 'Master Data Sheet'!$1:$1, 0)) = $F$1) * ('Master Data Sheet'!$G:$G=$B12) * ('Master Data Sheet'!$F:$F=$E12) * ('Master Data Sheet'!$A:$A=$F12), 0), MATCH($F$1, 'Master Data Sheet'!$1:$1, 0)), "")</f>
        <v>119.50437317784257</v>
      </c>
      <c r="K12" s="11" cm="1">
        <f t="array" ref="K12">IFERROR(INDEX('Master Data Sheet'!$1:$1048576, MATCH(1, ('Master Data Sheet'!$H:$H=K$2) * (INDEX('Master Data Sheet'!$1:$1, , MATCH($F$1, 'Master Data Sheet'!$1:$1, 0)) = $F$1) * ('Master Data Sheet'!$G:$G=$B12) * ('Master Data Sheet'!$F:$F=$E12) * ('Master Data Sheet'!$A:$A=$F12), 0), MATCH($F$1, 'Master Data Sheet'!$1:$1, 0)), "")</f>
        <v>120.29154518950436</v>
      </c>
      <c r="L12" s="11" cm="1">
        <f t="array" ref="L12">IFERROR(INDEX('Master Data Sheet'!$1:$1048576, MATCH(1, ('Master Data Sheet'!$H:$H=L$2) * (INDEX('Master Data Sheet'!$1:$1, , MATCH($F$1, 'Master Data Sheet'!$1:$1, 0)) = $F$1) * ('Master Data Sheet'!$G:$G=$B12) * ('Master Data Sheet'!$F:$F=$E12) * ('Master Data Sheet'!$A:$A=$F12), 0), MATCH($F$1, 'Master Data Sheet'!$1:$1, 0)), "")</f>
        <v>105.97667638483964</v>
      </c>
      <c r="M12" s="11" cm="1">
        <f t="array" ref="M12">IFERROR(INDEX('Master Data Sheet'!$1:$1048576, MATCH(1, ('Master Data Sheet'!$H:$H=M$2) * (INDEX('Master Data Sheet'!$1:$1, , MATCH($F$1, 'Master Data Sheet'!$1:$1, 0)) = $F$1) * ('Master Data Sheet'!$G:$G=$B12) * ('Master Data Sheet'!$F:$F=$E12) * ('Master Data Sheet'!$A:$A=$F12), 0), MATCH($F$1, 'Master Data Sheet'!$1:$1, 0)), "")</f>
        <v>103.96501457725947</v>
      </c>
      <c r="N12" s="11" cm="1">
        <f t="array" ref="N12">IFERROR(INDEX('Master Data Sheet'!$1:$1048576, MATCH(1, ('Master Data Sheet'!$H:$H=N$2) * (INDEX('Master Data Sheet'!$1:$1, , MATCH($F$1, 'Master Data Sheet'!$1:$1, 0)) = $F$1) * ('Master Data Sheet'!$G:$G=$B12) * ('Master Data Sheet'!$F:$F=$E12) * ('Master Data Sheet'!$A:$A=$F12), 0), MATCH($F$1, 'Master Data Sheet'!$1:$1, 0)), "")</f>
        <v>99.970845481049551</v>
      </c>
      <c r="O12" s="11">
        <f t="shared" si="8"/>
        <v>115.10828821324446</v>
      </c>
      <c r="P12" s="11">
        <f t="shared" si="4"/>
        <v>12.883113998549401</v>
      </c>
      <c r="Q12" s="11">
        <f>AVERAGE(O12:O14)</f>
        <v>121.00193433490962</v>
      </c>
      <c r="S12" s="11">
        <f>AVERAGE(O12:O14)</f>
        <v>121.00193433490962</v>
      </c>
      <c r="T12" s="11">
        <f>AVERAGE(P12:P14)</f>
        <v>9.4635894866141506</v>
      </c>
      <c r="V12" s="47">
        <f>AVERAGE(U15, U18)</f>
        <v>22.07135563263461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95.27696793002913</v>
      </c>
      <c r="I13" s="11" cm="1">
        <f t="array" ref="I13">IFERROR(INDEX('Master Data Sheet'!$1:$1048576, MATCH(1, ('Master Data Sheet'!$H:$H=I$2) * (INDEX('Master Data Sheet'!$1:$1, , MATCH($F$1, 'Master Data Sheet'!$1:$1, 0)) = $F$1) * ('Master Data Sheet'!$G:$G=$B13) * ('Master Data Sheet'!$F:$F=$E13) * ('Master Data Sheet'!$A:$A=$F13), 0), MATCH($F$1, 'Master Data Sheet'!$1:$1, 0)), "")</f>
        <v>131.29737609329445</v>
      </c>
      <c r="J13" s="11" cm="1">
        <f t="array" ref="J13">IFERROR(INDEX('Master Data Sheet'!$1:$1048576, MATCH(1, ('Master Data Sheet'!$H:$H=J$2) * (INDEX('Master Data Sheet'!$1:$1, , MATCH($F$1, 'Master Data Sheet'!$1:$1, 0)) = $F$1) * ('Master Data Sheet'!$G:$G=$B13) * ('Master Data Sheet'!$F:$F=$E13) * ('Master Data Sheet'!$A:$A=$F13), 0), MATCH($F$1, 'Master Data Sheet'!$1:$1, 0)), "")</f>
        <v>114.05247813411079</v>
      </c>
      <c r="K13" s="11" cm="1">
        <f t="array" ref="K13">IFERROR(INDEX('Master Data Sheet'!$1:$1048576, MATCH(1, ('Master Data Sheet'!$H:$H=K$2) * (INDEX('Master Data Sheet'!$1:$1, , MATCH($F$1, 'Master Data Sheet'!$1:$1, 0)) = $F$1) * ('Master Data Sheet'!$G:$G=$B13) * ('Master Data Sheet'!$F:$F=$E13) * ('Master Data Sheet'!$A:$A=$F13), 0), MATCH($F$1, 'Master Data Sheet'!$1:$1, 0)), "")</f>
        <v>107.09912536443149</v>
      </c>
      <c r="L13" s="11" cm="1">
        <f t="array" ref="L13">IFERROR(INDEX('Master Data Sheet'!$1:$1048576, MATCH(1, ('Master Data Sheet'!$H:$H=L$2) * (INDEX('Master Data Sheet'!$1:$1, , MATCH($F$1, 'Master Data Sheet'!$1:$1, 0)) = $F$1) * ('Master Data Sheet'!$G:$G=$B13) * ('Master Data Sheet'!$F:$F=$E13) * ('Master Data Sheet'!$A:$A=$F13), 0), MATCH($F$1, 'Master Data Sheet'!$1:$1, 0)), "")</f>
        <v>101.90962099125363</v>
      </c>
      <c r="M13" s="11" cm="1">
        <f t="array" ref="M13">IFERROR(INDEX('Master Data Sheet'!$1:$1048576, MATCH(1, ('Master Data Sheet'!$H:$H=M$2) * (INDEX('Master Data Sheet'!$1:$1, , MATCH($F$1, 'Master Data Sheet'!$1:$1, 0)) = $F$1) * ('Master Data Sheet'!$G:$G=$B13) * ('Master Data Sheet'!$F:$F=$E13) * ('Master Data Sheet'!$A:$A=$F13), 0), MATCH($F$1, 'Master Data Sheet'!$1:$1, 0)), "")</f>
        <v>102.98833819241982</v>
      </c>
      <c r="N13" s="11" cm="1">
        <f t="array" ref="N13">IFERROR(INDEX('Master Data Sheet'!$1:$1048576, MATCH(1, ('Master Data Sheet'!$H:$H=N$2) * (INDEX('Master Data Sheet'!$1:$1, , MATCH($F$1, 'Master Data Sheet'!$1:$1, 0)) = $F$1) * ('Master Data Sheet'!$G:$G=$B13) * ('Master Data Sheet'!$F:$F=$E13) * ('Master Data Sheet'!$A:$A=$F13), 0), MATCH($F$1, 'Master Data Sheet'!$1:$1, 0)), "")</f>
        <v>104.27113702623906</v>
      </c>
      <c r="O13" s="11">
        <f t="shared" si="8"/>
        <v>108.12786339025408</v>
      </c>
      <c r="P13" s="11">
        <f t="shared" si="4"/>
        <v>11.676806004880396</v>
      </c>
      <c r="Q13" s="11"/>
      <c r="X13" t="str">
        <f>IFERROR(INDEX('Date Key'!$G$57:$G$62, MATCH(B12,'Date Key'!$A$57:$A$62, 0)), "")</f>
        <v>Medium HLR, Lower Outlet Height, No Plants</v>
      </c>
      <c r="Y13" s="1">
        <f t="shared" ref="Y13:AE13" si="16">H12</f>
        <v>118.55685131195334</v>
      </c>
      <c r="Z13" s="1">
        <f t="shared" si="16"/>
        <v>137.49271137026238</v>
      </c>
      <c r="AA13" s="1">
        <f t="shared" si="16"/>
        <v>119.50437317784257</v>
      </c>
      <c r="AB13" s="1">
        <f t="shared" si="16"/>
        <v>120.29154518950436</v>
      </c>
      <c r="AC13" s="1">
        <f t="shared" si="16"/>
        <v>105.97667638483964</v>
      </c>
      <c r="AD13" s="1">
        <f t="shared" si="16"/>
        <v>103.96501457725947</v>
      </c>
      <c r="AE13" s="1">
        <f t="shared" si="16"/>
        <v>99.970845481049551</v>
      </c>
      <c r="AF13" s="1">
        <f t="shared" ref="AF13:AL13" si="17">H13</f>
        <v>95.27696793002913</v>
      </c>
      <c r="AG13" s="1">
        <f t="shared" si="17"/>
        <v>131.29737609329445</v>
      </c>
      <c r="AH13" s="1">
        <f t="shared" si="17"/>
        <v>114.05247813411079</v>
      </c>
      <c r="AI13" s="1">
        <f t="shared" si="17"/>
        <v>107.09912536443149</v>
      </c>
      <c r="AJ13" s="1">
        <f t="shared" si="17"/>
        <v>101.90962099125363</v>
      </c>
      <c r="AK13" s="1">
        <f t="shared" si="17"/>
        <v>102.98833819241982</v>
      </c>
      <c r="AL13" s="1">
        <f t="shared" si="17"/>
        <v>104.27113702623906</v>
      </c>
      <c r="AM13" s="1">
        <f t="shared" ref="AM13:AS13" si="18">H14</f>
        <v>139.39234449760767</v>
      </c>
      <c r="AN13" s="1">
        <f t="shared" si="18"/>
        <v>139.73684210526315</v>
      </c>
      <c r="AO13" s="1">
        <f t="shared" si="18"/>
        <v>139.01913875598086</v>
      </c>
      <c r="AP13" s="1">
        <f t="shared" si="18"/>
        <v>147.94736842105263</v>
      </c>
      <c r="AQ13" s="1">
        <f t="shared" si="18"/>
        <v>139.0622009569378</v>
      </c>
      <c r="AR13" s="1">
        <f t="shared" si="18"/>
        <v>136.79425837320574</v>
      </c>
      <c r="AS13" s="1">
        <f t="shared" si="18"/>
        <v>136.43540669856461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139.39234449760767</v>
      </c>
      <c r="I14" s="11" cm="1">
        <f t="array" ref="I14">IFERROR(INDEX('Master Data Sheet'!$1:$1048576, MATCH(1, ('Master Data Sheet'!$H:$H=I$2) * (INDEX('Master Data Sheet'!$1:$1, , MATCH($F$1, 'Master Data Sheet'!$1:$1, 0)) = $F$1) * ('Master Data Sheet'!$G:$G=$B14) * ('Master Data Sheet'!$F:$F=$E14) * ('Master Data Sheet'!$A:$A=$F14), 0), MATCH($F$1, 'Master Data Sheet'!$1:$1, 0)), "")</f>
        <v>139.73684210526315</v>
      </c>
      <c r="J14" s="11" cm="1">
        <f t="array" ref="J14">IFERROR(INDEX('Master Data Sheet'!$1:$1048576, MATCH(1, ('Master Data Sheet'!$H:$H=J$2) * (INDEX('Master Data Sheet'!$1:$1, , MATCH($F$1, 'Master Data Sheet'!$1:$1, 0)) = $F$1) * ('Master Data Sheet'!$G:$G=$B14) * ('Master Data Sheet'!$F:$F=$E14) * ('Master Data Sheet'!$A:$A=$F14), 0), MATCH($F$1, 'Master Data Sheet'!$1:$1, 0)), "")</f>
        <v>139.01913875598086</v>
      </c>
      <c r="K14" s="11" cm="1">
        <f t="array" ref="K14">IFERROR(INDEX('Master Data Sheet'!$1:$1048576, MATCH(1, ('Master Data Sheet'!$H:$H=K$2) * (INDEX('Master Data Sheet'!$1:$1, , MATCH($F$1, 'Master Data Sheet'!$1:$1, 0)) = $F$1) * ('Master Data Sheet'!$G:$G=$B14) * ('Master Data Sheet'!$F:$F=$E14) * ('Master Data Sheet'!$A:$A=$F14), 0), MATCH($F$1, 'Master Data Sheet'!$1:$1, 0)), "")</f>
        <v>147.94736842105263</v>
      </c>
      <c r="L14" s="11" cm="1">
        <f t="array" ref="L14">IFERROR(INDEX('Master Data Sheet'!$1:$1048576, MATCH(1, ('Master Data Sheet'!$H:$H=L$2) * (INDEX('Master Data Sheet'!$1:$1, , MATCH($F$1, 'Master Data Sheet'!$1:$1, 0)) = $F$1) * ('Master Data Sheet'!$G:$G=$B14) * ('Master Data Sheet'!$F:$F=$E14) * ('Master Data Sheet'!$A:$A=$F14), 0), MATCH($F$1, 'Master Data Sheet'!$1:$1, 0)), "")</f>
        <v>139.0622009569378</v>
      </c>
      <c r="M14" s="11" cm="1">
        <f t="array" ref="M14">IFERROR(INDEX('Master Data Sheet'!$1:$1048576, MATCH(1, ('Master Data Sheet'!$H:$H=M$2) * (INDEX('Master Data Sheet'!$1:$1, , MATCH($F$1, 'Master Data Sheet'!$1:$1, 0)) = $F$1) * ('Master Data Sheet'!$G:$G=$B14) * ('Master Data Sheet'!$F:$F=$E14) * ('Master Data Sheet'!$A:$A=$F14), 0), MATCH($F$1, 'Master Data Sheet'!$1:$1, 0)), "")</f>
        <v>136.79425837320574</v>
      </c>
      <c r="N14" s="11" cm="1">
        <f t="array" ref="N14">IFERROR(INDEX('Master Data Sheet'!$1:$1048576, MATCH(1, ('Master Data Sheet'!$H:$H=N$2) * (INDEX('Master Data Sheet'!$1:$1, , MATCH($F$1, 'Master Data Sheet'!$1:$1, 0)) = $F$1) * ('Master Data Sheet'!$G:$G=$B14) * ('Master Data Sheet'!$F:$F=$E14) * ('Master Data Sheet'!$A:$A=$F14), 0), MATCH($F$1, 'Master Data Sheet'!$1:$1, 0)), "")</f>
        <v>136.43540669856461</v>
      </c>
      <c r="O14" s="11">
        <f t="shared" si="8"/>
        <v>139.76965140123033</v>
      </c>
      <c r="P14" s="11">
        <f t="shared" si="4"/>
        <v>3.8308484564126557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98.323615160349846</v>
      </c>
      <c r="I15" s="11" cm="1">
        <f t="array" ref="I15">IFERROR(INDEX('Master Data Sheet'!$1:$1048576, MATCH(1, ('Master Data Sheet'!$H:$H=I$2) * (INDEX('Master Data Sheet'!$1:$1, , MATCH($F$1, 'Master Data Sheet'!$1:$1, 0)) = $F$1) * ('Master Data Sheet'!$G:$G=$B15) * ('Master Data Sheet'!$F:$F=$E15) * ('Master Data Sheet'!$A:$A=$F15), 0), MATCH($F$1, 'Master Data Sheet'!$1:$1, 0)), "")</f>
        <v>86.413994169096199</v>
      </c>
      <c r="J15" s="11" cm="1">
        <f t="array" ref="J15">IFERROR(INDEX('Master Data Sheet'!$1:$1048576, MATCH(1, ('Master Data Sheet'!$H:$H=J$2) * (INDEX('Master Data Sheet'!$1:$1, , MATCH($F$1, 'Master Data Sheet'!$1:$1, 0)) = $F$1) * ('Master Data Sheet'!$G:$G=$B15) * ('Master Data Sheet'!$F:$F=$E15) * ('Master Data Sheet'!$A:$A=$F15), 0), MATCH($F$1, 'Master Data Sheet'!$1:$1, 0)), "")</f>
        <v>88.425655976676381</v>
      </c>
      <c r="K15" s="11" cm="1">
        <f t="array" ref="K15">IFERROR(INDEX('Master Data Sheet'!$1:$1048576, MATCH(1, ('Master Data Sheet'!$H:$H=K$2) * (INDEX('Master Data Sheet'!$1:$1, , MATCH($F$1, 'Master Data Sheet'!$1:$1, 0)) = $F$1) * ('Master Data Sheet'!$G:$G=$B15) * ('Master Data Sheet'!$F:$F=$E15) * ('Master Data Sheet'!$A:$A=$F15), 0), MATCH($F$1, 'Master Data Sheet'!$1:$1, 0)), "")</f>
        <v>107.12827988338192</v>
      </c>
      <c r="L15" s="11" cm="1">
        <f t="array" ref="L15">IFERROR(INDEX('Master Data Sheet'!$1:$1048576, MATCH(1, ('Master Data Sheet'!$H:$H=L$2) * (INDEX('Master Data Sheet'!$1:$1, , MATCH($F$1, 'Master Data Sheet'!$1:$1, 0)) = $F$1) * ('Master Data Sheet'!$G:$G=$B15) * ('Master Data Sheet'!$F:$F=$E15) * ('Master Data Sheet'!$A:$A=$F15), 0), MATCH($F$1, 'Master Data Sheet'!$1:$1, 0)), "")</f>
        <v>114.18367346938776</v>
      </c>
      <c r="M15" s="11" cm="1">
        <f t="array" ref="M15">IFERROR(INDEX('Master Data Sheet'!$1:$1048576, MATCH(1, ('Master Data Sheet'!$H:$H=M$2) * (INDEX('Master Data Sheet'!$1:$1, , MATCH($F$1, 'Master Data Sheet'!$1:$1, 0)) = $F$1) * ('Master Data Sheet'!$G:$G=$B15) * ('Master Data Sheet'!$F:$F=$E15) * ('Master Data Sheet'!$A:$A=$F15), 0), MATCH($F$1, 'Master Data Sheet'!$1:$1, 0)), "")</f>
        <v>112.82798833819241</v>
      </c>
      <c r="N15" s="11" cm="1">
        <f t="array" ref="N15">IFERROR(INDEX('Master Data Sheet'!$1:$1048576, MATCH(1, ('Master Data Sheet'!$H:$H=N$2) * (INDEX('Master Data Sheet'!$1:$1, , MATCH($F$1, 'Master Data Sheet'!$1:$1, 0)) = $F$1) * ('Master Data Sheet'!$G:$G=$B15) * ('Master Data Sheet'!$F:$F=$E15) * ('Master Data Sheet'!$A:$A=$F15), 0), MATCH($F$1, 'Master Data Sheet'!$1:$1, 0)), "")</f>
        <v>107.62390670553935</v>
      </c>
      <c r="O15" s="11">
        <f t="shared" si="8"/>
        <v>102.13244481466056</v>
      </c>
      <c r="P15" s="11">
        <f t="shared" si="4"/>
        <v>11.285641462841127</v>
      </c>
      <c r="Q15" s="11">
        <f>AVERAGE(O15:O17)</f>
        <v>102.9528532436312</v>
      </c>
      <c r="R15" s="46">
        <f>(1-(O15/O12))*100</f>
        <v>11.272727272727256</v>
      </c>
      <c r="S15" s="46">
        <f>AVERAGE(R15:R17)</f>
        <v>15.435702793969446</v>
      </c>
      <c r="T15" s="46">
        <f>STDEV(R15:R17)</f>
        <v>7.9818228324180742</v>
      </c>
      <c r="U15" s="47">
        <f>(1-(AVERAGE(H15:N17)/AVERAGE(H12:N14)))*100</f>
        <v>14.916357486750664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62.915451895043731</v>
      </c>
      <c r="I16" s="11" cm="1">
        <f t="array" ref="I16">IFERROR(INDEX('Master Data Sheet'!$1:$1048576, MATCH(1, ('Master Data Sheet'!$H:$H=I$2) * (INDEX('Master Data Sheet'!$1:$1, , MATCH($F$1, 'Master Data Sheet'!$1:$1, 0)) = $F$1) * ('Master Data Sheet'!$G:$G=$B16) * ('Master Data Sheet'!$F:$F=$E16) * ('Master Data Sheet'!$A:$A=$F16), 0), MATCH($F$1, 'Master Data Sheet'!$1:$1, 0)), "")</f>
        <v>49.737609329446066</v>
      </c>
      <c r="J16" s="11" cm="1">
        <f t="array" ref="J16">IFERROR(INDEX('Master Data Sheet'!$1:$1048576, MATCH(1, ('Master Data Sheet'!$H:$H=J$2) * (INDEX('Master Data Sheet'!$1:$1, , MATCH($F$1, 'Master Data Sheet'!$1:$1, 0)) = $F$1) * ('Master Data Sheet'!$G:$G=$B16) * ('Master Data Sheet'!$F:$F=$E16) * ('Master Data Sheet'!$A:$A=$F16), 0), MATCH($F$1, 'Master Data Sheet'!$1:$1, 0)), "")</f>
        <v>64.008746355685133</v>
      </c>
      <c r="K16" s="11" cm="1">
        <f t="array" ref="K16">IFERROR(INDEX('Master Data Sheet'!$1:$1048576, MATCH(1, ('Master Data Sheet'!$H:$H=K$2) * (INDEX('Master Data Sheet'!$1:$1, , MATCH($F$1, 'Master Data Sheet'!$1:$1, 0)) = $F$1) * ('Master Data Sheet'!$G:$G=$B16) * ('Master Data Sheet'!$F:$F=$E16) * ('Master Data Sheet'!$A:$A=$F16), 0), MATCH($F$1, 'Master Data Sheet'!$1:$1, 0)), "")</f>
        <v>90.874635568513099</v>
      </c>
      <c r="L16" s="11" cm="1">
        <f t="array" ref="L16">IFERROR(INDEX('Master Data Sheet'!$1:$1048576, MATCH(1, ('Master Data Sheet'!$H:$H=L$2) * (INDEX('Master Data Sheet'!$1:$1, , MATCH($F$1, 'Master Data Sheet'!$1:$1, 0)) = $F$1) * ('Master Data Sheet'!$G:$G=$B16) * ('Master Data Sheet'!$F:$F=$E16) * ('Master Data Sheet'!$A:$A=$F16), 0), MATCH($F$1, 'Master Data Sheet'!$1:$1, 0)), "")</f>
        <v>99.868804664723029</v>
      </c>
      <c r="M16" s="11" cm="1">
        <f t="array" ref="M16">IFERROR(INDEX('Master Data Sheet'!$1:$1048576, MATCH(1, ('Master Data Sheet'!$H:$H=M$2) * (INDEX('Master Data Sheet'!$1:$1, , MATCH($F$1, 'Master Data Sheet'!$1:$1, 0)) = $F$1) * ('Master Data Sheet'!$G:$G=$B16) * ('Master Data Sheet'!$F:$F=$E16) * ('Master Data Sheet'!$A:$A=$F16), 0), MATCH($F$1, 'Master Data Sheet'!$1:$1, 0)), "")</f>
        <v>101.06413994169095</v>
      </c>
      <c r="N16" s="11" cm="1">
        <f t="array" ref="N16">IFERROR(INDEX('Master Data Sheet'!$1:$1048576, MATCH(1, ('Master Data Sheet'!$H:$H=N$2) * (INDEX('Master Data Sheet'!$1:$1, , MATCH($F$1, 'Master Data Sheet'!$1:$1, 0)) = $F$1) * ('Master Data Sheet'!$G:$G=$B16) * ('Master Data Sheet'!$F:$F=$E16) * ('Master Data Sheet'!$A:$A=$F16), 0), MATCH($F$1, 'Master Data Sheet'!$1:$1, 0)), "")</f>
        <v>101.93877551020407</v>
      </c>
      <c r="O16" s="11">
        <f t="shared" si="8"/>
        <v>81.486880466472286</v>
      </c>
      <c r="P16" s="11">
        <f t="shared" si="4"/>
        <v>21.931611627347191</v>
      </c>
      <c r="Q16" s="11"/>
      <c r="R16" s="46">
        <f>(1-(O16/O13))*100</f>
        <v>24.638406871713915</v>
      </c>
      <c r="X16" t="str">
        <f>IFERROR(INDEX('Date Key'!$G$57:$G$62, MATCH(B15,'Date Key'!$A$57:$A$62, 0)), "")</f>
        <v>Medium HLR, Lower Outlet Height, No Plants</v>
      </c>
      <c r="Y16" s="1">
        <f t="shared" ref="Y16:AE16" si="19">H15</f>
        <v>98.323615160349846</v>
      </c>
      <c r="Z16" s="1">
        <f t="shared" si="19"/>
        <v>86.413994169096199</v>
      </c>
      <c r="AA16" s="1">
        <f t="shared" si="19"/>
        <v>88.425655976676381</v>
      </c>
      <c r="AB16" s="1">
        <f t="shared" si="19"/>
        <v>107.12827988338192</v>
      </c>
      <c r="AC16" s="1">
        <f t="shared" si="19"/>
        <v>114.18367346938776</v>
      </c>
      <c r="AD16" s="1">
        <f t="shared" si="19"/>
        <v>112.82798833819241</v>
      </c>
      <c r="AE16" s="1">
        <f t="shared" si="19"/>
        <v>107.62390670553935</v>
      </c>
      <c r="AF16" s="1">
        <f t="shared" ref="AF16:AL16" si="20">H16</f>
        <v>62.915451895043731</v>
      </c>
      <c r="AG16" s="1">
        <f t="shared" si="20"/>
        <v>49.737609329446066</v>
      </c>
      <c r="AH16" s="1">
        <f t="shared" si="20"/>
        <v>64.008746355685133</v>
      </c>
      <c r="AI16" s="1">
        <f t="shared" si="20"/>
        <v>90.874635568513099</v>
      </c>
      <c r="AJ16" s="1">
        <f t="shared" si="20"/>
        <v>99.868804664723029</v>
      </c>
      <c r="AK16" s="1">
        <f t="shared" si="20"/>
        <v>101.06413994169095</v>
      </c>
      <c r="AL16" s="1">
        <f t="shared" si="20"/>
        <v>101.93877551020407</v>
      </c>
      <c r="AM16" s="1">
        <f t="shared" ref="AM16:AS16" si="21">H17</f>
        <v>108.30143540669856</v>
      </c>
      <c r="AN16" s="1">
        <f t="shared" si="21"/>
        <v>109.67942583732059</v>
      </c>
      <c r="AO16" s="1">
        <f t="shared" si="21"/>
        <v>118.22009569377992</v>
      </c>
      <c r="AP16" s="1">
        <f t="shared" si="21"/>
        <v>128.65550239234449</v>
      </c>
      <c r="AQ16" s="1">
        <f t="shared" si="21"/>
        <v>136.07655502392345</v>
      </c>
      <c r="AR16" s="1">
        <f t="shared" si="21"/>
        <v>135.24401913875599</v>
      </c>
      <c r="AS16" s="1">
        <f t="shared" si="21"/>
        <v>140.49760765550241</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108.30143540669856</v>
      </c>
      <c r="I17" s="11" cm="1">
        <f t="array" ref="I17">IFERROR(INDEX('Master Data Sheet'!$1:$1048576, MATCH(1, ('Master Data Sheet'!$H:$H=I$2) * (INDEX('Master Data Sheet'!$1:$1, , MATCH($F$1, 'Master Data Sheet'!$1:$1, 0)) = $F$1) * ('Master Data Sheet'!$G:$G=$B17) * ('Master Data Sheet'!$F:$F=$E17) * ('Master Data Sheet'!$A:$A=$F17), 0), MATCH($F$1, 'Master Data Sheet'!$1:$1, 0)), "")</f>
        <v>109.67942583732059</v>
      </c>
      <c r="J17" s="11" cm="1">
        <f t="array" ref="J17">IFERROR(INDEX('Master Data Sheet'!$1:$1048576, MATCH(1, ('Master Data Sheet'!$H:$H=J$2) * (INDEX('Master Data Sheet'!$1:$1, , MATCH($F$1, 'Master Data Sheet'!$1:$1, 0)) = $F$1) * ('Master Data Sheet'!$G:$G=$B17) * ('Master Data Sheet'!$F:$F=$E17) * ('Master Data Sheet'!$A:$A=$F17), 0), MATCH($F$1, 'Master Data Sheet'!$1:$1, 0)), "")</f>
        <v>118.22009569377992</v>
      </c>
      <c r="K17" s="11" cm="1">
        <f t="array" ref="K17">IFERROR(INDEX('Master Data Sheet'!$1:$1048576, MATCH(1, ('Master Data Sheet'!$H:$H=K$2) * (INDEX('Master Data Sheet'!$1:$1, , MATCH($F$1, 'Master Data Sheet'!$1:$1, 0)) = $F$1) * ('Master Data Sheet'!$G:$G=$B17) * ('Master Data Sheet'!$F:$F=$E17) * ('Master Data Sheet'!$A:$A=$F17), 0), MATCH($F$1, 'Master Data Sheet'!$1:$1, 0)), "")</f>
        <v>128.65550239234449</v>
      </c>
      <c r="L17" s="11" cm="1">
        <f t="array" ref="L17">IFERROR(INDEX('Master Data Sheet'!$1:$1048576, MATCH(1, ('Master Data Sheet'!$H:$H=L$2) * (INDEX('Master Data Sheet'!$1:$1, , MATCH($F$1, 'Master Data Sheet'!$1:$1, 0)) = $F$1) * ('Master Data Sheet'!$G:$G=$B17) * ('Master Data Sheet'!$F:$F=$E17) * ('Master Data Sheet'!$A:$A=$F17), 0), MATCH($F$1, 'Master Data Sheet'!$1:$1, 0)), "")</f>
        <v>136.07655502392345</v>
      </c>
      <c r="M17" s="11" cm="1">
        <f t="array" ref="M17">IFERROR(INDEX('Master Data Sheet'!$1:$1048576, MATCH(1, ('Master Data Sheet'!$H:$H=M$2) * (INDEX('Master Data Sheet'!$1:$1, , MATCH($F$1, 'Master Data Sheet'!$1:$1, 0)) = $F$1) * ('Master Data Sheet'!$G:$G=$B17) * ('Master Data Sheet'!$F:$F=$E17) * ('Master Data Sheet'!$A:$A=$F17), 0), MATCH($F$1, 'Master Data Sheet'!$1:$1, 0)), "")</f>
        <v>135.24401913875599</v>
      </c>
      <c r="N17" s="11" cm="1">
        <f t="array" ref="N17">IFERROR(INDEX('Master Data Sheet'!$1:$1048576, MATCH(1, ('Master Data Sheet'!$H:$H=N$2) * (INDEX('Master Data Sheet'!$1:$1, , MATCH($F$1, 'Master Data Sheet'!$1:$1, 0)) = $F$1) * ('Master Data Sheet'!$G:$G=$B17) * ('Master Data Sheet'!$F:$F=$E17) * ('Master Data Sheet'!$A:$A=$F17), 0), MATCH($F$1, 'Master Data Sheet'!$1:$1, 0)), "")</f>
        <v>140.49760765550241</v>
      </c>
      <c r="O17" s="11">
        <f t="shared" si="8"/>
        <v>125.23923444976076</v>
      </c>
      <c r="P17" s="11">
        <f t="shared" si="4"/>
        <v>13.167491932762424</v>
      </c>
      <c r="Q17" s="11"/>
      <c r="R17" s="46">
        <f>(1-(O17/O14))*100</f>
        <v>10.395974237467165</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35.568513119533527</v>
      </c>
      <c r="J18" s="11" cm="1">
        <f t="array" ref="J18">IFERROR(INDEX('Master Data Sheet'!$1:$1048576, MATCH(1, ('Master Data Sheet'!$H:$H=J$2) * (INDEX('Master Data Sheet'!$1:$1, , MATCH($F$1, 'Master Data Sheet'!$1:$1, 0)) = $F$1) * ('Master Data Sheet'!$G:$G=$B18) * ('Master Data Sheet'!$F:$F=$E18) * ('Master Data Sheet'!$A:$A=$F18), 0), MATCH($F$1, 'Master Data Sheet'!$1:$1, 0)), "")</f>
        <v>64.620991253644306</v>
      </c>
      <c r="K18" s="11" cm="1">
        <f t="array" ref="K18">IFERROR(INDEX('Master Data Sheet'!$1:$1048576, MATCH(1, ('Master Data Sheet'!$H:$H=K$2) * (INDEX('Master Data Sheet'!$1:$1, , MATCH($F$1, 'Master Data Sheet'!$1:$1, 0)) = $F$1) * ('Master Data Sheet'!$G:$G=$B18) * ('Master Data Sheet'!$F:$F=$E18) * ('Master Data Sheet'!$A:$A=$F18), 0), MATCH($F$1, 'Master Data Sheet'!$1:$1, 0)), "")</f>
        <v>106.86588921282799</v>
      </c>
      <c r="L18" s="11" cm="1">
        <f t="array" ref="L18">IFERROR(INDEX('Master Data Sheet'!$1:$1048576, MATCH(1, ('Master Data Sheet'!$H:$H=L$2) * (INDEX('Master Data Sheet'!$1:$1, , MATCH($F$1, 'Master Data Sheet'!$1:$1, 0)) = $F$1) * ('Master Data Sheet'!$G:$G=$B18) * ('Master Data Sheet'!$F:$F=$E18) * ('Master Data Sheet'!$A:$A=$F18), 0), MATCH($F$1, 'Master Data Sheet'!$1:$1, 0)), "")</f>
        <v>115.37900874635568</v>
      </c>
      <c r="M18" s="11" cm="1">
        <f t="array" ref="M18">IFERROR(INDEX('Master Data Sheet'!$1:$1048576, MATCH(1, ('Master Data Sheet'!$H:$H=M$2) * (INDEX('Master Data Sheet'!$1:$1, , MATCH($F$1, 'Master Data Sheet'!$1:$1, 0)) = $F$1) * ('Master Data Sheet'!$G:$G=$B18) * ('Master Data Sheet'!$F:$F=$E18) * ('Master Data Sheet'!$A:$A=$F18), 0), MATCH($F$1, 'Master Data Sheet'!$1:$1, 0)), "")</f>
        <v>111.19533527696792</v>
      </c>
      <c r="N18" s="11" cm="1">
        <f t="array" ref="N18">IFERROR(INDEX('Master Data Sheet'!$1:$1048576, MATCH(1, ('Master Data Sheet'!$H:$H=N$2) * (INDEX('Master Data Sheet'!$1:$1, , MATCH($F$1, 'Master Data Sheet'!$1:$1, 0)) = $F$1) * ('Master Data Sheet'!$G:$G=$B18) * ('Master Data Sheet'!$F:$F=$E18) * ('Master Data Sheet'!$A:$A=$F18), 0), MATCH($F$1, 'Master Data Sheet'!$1:$1, 0)), "")</f>
        <v>106.76384839650146</v>
      </c>
      <c r="O18" s="11">
        <f t="shared" si="8"/>
        <v>77.199083715118704</v>
      </c>
      <c r="P18" s="11">
        <f t="shared" si="4"/>
        <v>45.126964960522145</v>
      </c>
      <c r="Q18" s="11">
        <f>AVERAGE(N18:N20)</f>
        <v>118.33357047535351</v>
      </c>
      <c r="R18" s="46">
        <f>(1-(O18/O12))*100</f>
        <v>32.93351424694707</v>
      </c>
      <c r="S18" s="46">
        <f>AVERAGE(R18:R20)</f>
        <v>29.483453647088982</v>
      </c>
      <c r="T18" s="46">
        <f>STDEV(R18:R20)</f>
        <v>3.5874612531886996</v>
      </c>
      <c r="U18" s="47">
        <f>(1-(AVERAGE(H18:N20)/AVERAGE(H12:N14)))*100</f>
        <v>29.226353778518554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11.967930029154518</v>
      </c>
      <c r="I19" s="11" cm="1">
        <f t="array" ref="I19">IFERROR(INDEX('Master Data Sheet'!$1:$1048576, MATCH(1, ('Master Data Sheet'!$H:$H=I$2) * (INDEX('Master Data Sheet'!$1:$1, , MATCH($F$1, 'Master Data Sheet'!$1:$1, 0)) = $F$1) * ('Master Data Sheet'!$G:$G=$B19) * ('Master Data Sheet'!$F:$F=$E19) * ('Master Data Sheet'!$A:$A=$F19), 0), MATCH($F$1, 'Master Data Sheet'!$1:$1, 0)), "")</f>
        <v>8.4839650145772598</v>
      </c>
      <c r="J19" s="11" cm="1">
        <f t="array" ref="J19">IFERROR(INDEX('Master Data Sheet'!$1:$1048576, MATCH(1, ('Master Data Sheet'!$H:$H=J$2) * (INDEX('Master Data Sheet'!$1:$1, , MATCH($F$1, 'Master Data Sheet'!$1:$1, 0)) = $F$1) * ('Master Data Sheet'!$G:$G=$B19) * ('Master Data Sheet'!$F:$F=$E19) * ('Master Data Sheet'!$A:$A=$F19), 0), MATCH($F$1, 'Master Data Sheet'!$1:$1, 0)), "")</f>
        <v>81.10787172011662</v>
      </c>
      <c r="K19" s="11" cm="1">
        <f t="array" ref="K19">IFERROR(INDEX('Master Data Sheet'!$1:$1048576, MATCH(1, ('Master Data Sheet'!$H:$H=K$2) * (INDEX('Master Data Sheet'!$1:$1, , MATCH($F$1, 'Master Data Sheet'!$1:$1, 0)) = $F$1) * ('Master Data Sheet'!$G:$G=$B19) * ('Master Data Sheet'!$F:$F=$E19) * ('Master Data Sheet'!$A:$A=$F19), 0), MATCH($F$1, 'Master Data Sheet'!$1:$1, 0)), "")</f>
        <v>104.85422740524781</v>
      </c>
      <c r="L19" s="11" cm="1">
        <f t="array" ref="L19">IFERROR(INDEX('Master Data Sheet'!$1:$1048576, MATCH(1, ('Master Data Sheet'!$H:$H=L$2) * (INDEX('Master Data Sheet'!$1:$1, , MATCH($F$1, 'Master Data Sheet'!$1:$1, 0)) = $F$1) * ('Master Data Sheet'!$G:$G=$B19) * ('Master Data Sheet'!$F:$F=$E19) * ('Master Data Sheet'!$A:$A=$F19), 0), MATCH($F$1, 'Master Data Sheet'!$1:$1, 0)), "")</f>
        <v>108.52769679300292</v>
      </c>
      <c r="M19" s="11" cm="1">
        <f t="array" ref="M19">IFERROR(INDEX('Master Data Sheet'!$1:$1048576, MATCH(1, ('Master Data Sheet'!$H:$H=M$2) * (INDEX('Master Data Sheet'!$1:$1, , MATCH($F$1, 'Master Data Sheet'!$1:$1, 0)) = $F$1) * ('Master Data Sheet'!$G:$G=$B19) * ('Master Data Sheet'!$F:$F=$E19) * ('Master Data Sheet'!$A:$A=$F19), 0), MATCH($F$1, 'Master Data Sheet'!$1:$1, 0)), "")</f>
        <v>110.10204081632652</v>
      </c>
      <c r="N19" s="11" cm="1">
        <f t="array" ref="N19">IFERROR(INDEX('Master Data Sheet'!$1:$1048576, MATCH(1, ('Master Data Sheet'!$H:$H=N$2) * (INDEX('Master Data Sheet'!$1:$1, , MATCH($F$1, 'Master Data Sheet'!$1:$1, 0)) = $F$1) * ('Master Data Sheet'!$G:$G=$B19) * ('Master Data Sheet'!$F:$F=$E19) * ('Master Data Sheet'!$A:$A=$F19), 0), MATCH($F$1, 'Master Data Sheet'!$1:$1, 0)), "")</f>
        <v>106.72011661807581</v>
      </c>
      <c r="O19" s="11">
        <f t="shared" si="8"/>
        <v>75.966264056643055</v>
      </c>
      <c r="P19" s="11">
        <f t="shared" si="4"/>
        <v>45.974441454453803</v>
      </c>
      <c r="Q19" s="11"/>
      <c r="R19" s="46">
        <f>(1-(O19/O13))*100</f>
        <v>29.744044065250485</v>
      </c>
      <c r="X19" t="str">
        <f>IFERROR(INDEX('Date Key'!$G$57:$G$62, MATCH(B18,'Date Key'!$A$57:$A$62, 0)), "")</f>
        <v>Medium HLR, Lower Outlet Height, No Plants</v>
      </c>
      <c r="Y19" s="1">
        <f t="shared" ref="Y19:AE19" si="23">H18</f>
        <v>0</v>
      </c>
      <c r="Z19" s="1">
        <f t="shared" si="23"/>
        <v>35.568513119533527</v>
      </c>
      <c r="AA19" s="1">
        <f t="shared" si="23"/>
        <v>64.620991253644306</v>
      </c>
      <c r="AB19" s="1">
        <f t="shared" si="23"/>
        <v>106.86588921282799</v>
      </c>
      <c r="AC19" s="1">
        <f t="shared" si="23"/>
        <v>115.37900874635568</v>
      </c>
      <c r="AD19" s="1">
        <f t="shared" si="23"/>
        <v>111.19533527696792</v>
      </c>
      <c r="AE19" s="1">
        <f t="shared" si="23"/>
        <v>106.76384839650146</v>
      </c>
      <c r="AF19" s="1">
        <f t="shared" ref="AF19:AL19" si="24">H19</f>
        <v>11.967930029154518</v>
      </c>
      <c r="AG19" s="1">
        <f t="shared" si="24"/>
        <v>8.4839650145772598</v>
      </c>
      <c r="AH19" s="1">
        <f t="shared" si="24"/>
        <v>81.10787172011662</v>
      </c>
      <c r="AI19" s="1">
        <f t="shared" si="24"/>
        <v>104.85422740524781</v>
      </c>
      <c r="AJ19" s="1">
        <f t="shared" si="24"/>
        <v>108.52769679300292</v>
      </c>
      <c r="AK19" s="1">
        <f t="shared" si="24"/>
        <v>110.10204081632652</v>
      </c>
      <c r="AL19" s="1">
        <f t="shared" si="24"/>
        <v>106.72011661807581</v>
      </c>
      <c r="AM19" s="1">
        <f t="shared" ref="AM19:AS19" si="25">H20</f>
        <v>35.626794258373209</v>
      </c>
      <c r="AN19" s="1">
        <f t="shared" si="25"/>
        <v>48.602870813397139</v>
      </c>
      <c r="AO19" s="1">
        <f t="shared" si="25"/>
        <v>104.29665071770336</v>
      </c>
      <c r="AP19" s="1">
        <f t="shared" si="25"/>
        <v>124.72248803827752</v>
      </c>
      <c r="AQ19" s="1">
        <f t="shared" si="25"/>
        <v>132.61722488038279</v>
      </c>
      <c r="AR19" s="1">
        <f t="shared" si="25"/>
        <v>138.84688995215311</v>
      </c>
      <c r="AS19" s="1">
        <f t="shared" si="25"/>
        <v>141.51674641148324</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35.626794258373209</v>
      </c>
      <c r="I20" s="28" cm="1">
        <f t="array" ref="I20">IFERROR(INDEX('Master Data Sheet'!$1:$1048576, MATCH(1, ('Master Data Sheet'!$H:$H=I$2) * (INDEX('Master Data Sheet'!$1:$1, , MATCH($F$1, 'Master Data Sheet'!$1:$1, 0)) = $F$1) * ('Master Data Sheet'!$G:$G=$B20) * ('Master Data Sheet'!$F:$F=$E20) * ('Master Data Sheet'!$A:$A=$F20), 0), MATCH($F$1, 'Master Data Sheet'!$1:$1, 0)), "")</f>
        <v>48.602870813397139</v>
      </c>
      <c r="J20" s="28" cm="1">
        <f t="array" ref="J20">IFERROR(INDEX('Master Data Sheet'!$1:$1048576, MATCH(1, ('Master Data Sheet'!$H:$H=J$2) * (INDEX('Master Data Sheet'!$1:$1, , MATCH($F$1, 'Master Data Sheet'!$1:$1, 0)) = $F$1) * ('Master Data Sheet'!$G:$G=$B20) * ('Master Data Sheet'!$F:$F=$E20) * ('Master Data Sheet'!$A:$A=$F20), 0), MATCH($F$1, 'Master Data Sheet'!$1:$1, 0)), "")</f>
        <v>104.29665071770336</v>
      </c>
      <c r="K20" s="28" cm="1">
        <f t="array" ref="K20">IFERROR(INDEX('Master Data Sheet'!$1:$1048576, MATCH(1, ('Master Data Sheet'!$H:$H=K$2) * (INDEX('Master Data Sheet'!$1:$1, , MATCH($F$1, 'Master Data Sheet'!$1:$1, 0)) = $F$1) * ('Master Data Sheet'!$G:$G=$B20) * ('Master Data Sheet'!$F:$F=$E20) * ('Master Data Sheet'!$A:$A=$F20), 0), MATCH($F$1, 'Master Data Sheet'!$1:$1, 0)), "")</f>
        <v>124.72248803827752</v>
      </c>
      <c r="L20" s="28" cm="1">
        <f t="array" ref="L20">IFERROR(INDEX('Master Data Sheet'!$1:$1048576, MATCH(1, ('Master Data Sheet'!$H:$H=L$2) * (INDEX('Master Data Sheet'!$1:$1, , MATCH($F$1, 'Master Data Sheet'!$1:$1, 0)) = $F$1) * ('Master Data Sheet'!$G:$G=$B20) * ('Master Data Sheet'!$F:$F=$E20) * ('Master Data Sheet'!$A:$A=$F20), 0), MATCH($F$1, 'Master Data Sheet'!$1:$1, 0)), "")</f>
        <v>132.61722488038279</v>
      </c>
      <c r="M20" s="28" cm="1">
        <f t="array" ref="M20">IFERROR(INDEX('Master Data Sheet'!$1:$1048576, MATCH(1, ('Master Data Sheet'!$H:$H=M$2) * (INDEX('Master Data Sheet'!$1:$1, , MATCH($F$1, 'Master Data Sheet'!$1:$1, 0)) = $F$1) * ('Master Data Sheet'!$G:$G=$B20) * ('Master Data Sheet'!$F:$F=$E20) * ('Master Data Sheet'!$A:$A=$F20), 0), MATCH($F$1, 'Master Data Sheet'!$1:$1, 0)), "")</f>
        <v>138.84688995215311</v>
      </c>
      <c r="N20" s="28" cm="1">
        <f t="array" ref="N20">IFERROR(INDEX('Master Data Sheet'!$1:$1048576, MATCH(1, ('Master Data Sheet'!$H:$H=N$2) * (INDEX('Master Data Sheet'!$1:$1, , MATCH($F$1, 'Master Data Sheet'!$1:$1, 0)) = $F$1) * ('Master Data Sheet'!$G:$G=$B20) * ('Master Data Sheet'!$F:$F=$E20) * ('Master Data Sheet'!$A:$A=$F20), 0), MATCH($F$1, 'Master Data Sheet'!$1:$1, 0)), "")</f>
        <v>141.51674641148324</v>
      </c>
      <c r="O20" s="28">
        <f t="shared" si="8"/>
        <v>103.74709501025291</v>
      </c>
      <c r="P20" s="28">
        <f t="shared" si="4"/>
        <v>43.995371975560126</v>
      </c>
      <c r="Q20" s="28"/>
      <c r="R20" s="48">
        <f>(1-(O20/O14))*100</f>
        <v>25.772802629069403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124.95215311004786</v>
      </c>
      <c r="I21" s="11" cm="1">
        <f t="array" ref="I21">IFERROR(INDEX('Master Data Sheet'!$1:$1048576, MATCH(1, ('Master Data Sheet'!$H:$H=I$2) * (INDEX('Master Data Sheet'!$1:$1, , MATCH($F$1, 'Master Data Sheet'!$1:$1, 0)) = $F$1) * ('Master Data Sheet'!$G:$G=$B21) * ('Master Data Sheet'!$F:$F=$E21) * ('Master Data Sheet'!$A:$A=$F21), 0), MATCH($F$1, 'Master Data Sheet'!$1:$1, 0)), "")</f>
        <v>119.28229665071771</v>
      </c>
      <c r="J21" s="11" cm="1">
        <f t="array" ref="J21">IFERROR(INDEX('Master Data Sheet'!$1:$1048576, MATCH(1, ('Master Data Sheet'!$H:$H=J$2) * (INDEX('Master Data Sheet'!$1:$1, , MATCH($F$1, 'Master Data Sheet'!$1:$1, 0)) = $F$1) * ('Master Data Sheet'!$G:$G=$B21) * ('Master Data Sheet'!$F:$F=$E21) * ('Master Data Sheet'!$A:$A=$F21), 0), MATCH($F$1, 'Master Data Sheet'!$1:$1, 0)), "")</f>
        <v>109.20574162679425</v>
      </c>
      <c r="K21" s="11" cm="1">
        <f t="array" ref="K21">IFERROR(INDEX('Master Data Sheet'!$1:$1048576, MATCH(1, ('Master Data Sheet'!$H:$H=K$2) * (INDEX('Master Data Sheet'!$1:$1, , MATCH($F$1, 'Master Data Sheet'!$1:$1, 0)) = $F$1) * ('Master Data Sheet'!$G:$G=$B21) * ('Master Data Sheet'!$F:$F=$E21) * ('Master Data Sheet'!$A:$A=$F21), 0), MATCH($F$1, 'Master Data Sheet'!$1:$1, 0)), "")</f>
        <v>102.34449760765551</v>
      </c>
      <c r="L21" s="11" cm="1">
        <f t="array" ref="L21">IFERROR(INDEX('Master Data Sheet'!$1:$1048576, MATCH(1, ('Master Data Sheet'!$H:$H=L$2) * (INDEX('Master Data Sheet'!$1:$1, , MATCH($F$1, 'Master Data Sheet'!$1:$1, 0)) = $F$1) * ('Master Data Sheet'!$G:$G=$B21) * ('Master Data Sheet'!$F:$F=$E21) * ('Master Data Sheet'!$A:$A=$F21), 0), MATCH($F$1, 'Master Data Sheet'!$1:$1, 0)), "")</f>
        <v>103.19138755980862</v>
      </c>
      <c r="M21" s="11" cm="1">
        <f t="array" ref="M21">IFERROR(INDEX('Master Data Sheet'!$1:$1048576, MATCH(1, ('Master Data Sheet'!$H:$H=M$2) * (INDEX('Master Data Sheet'!$1:$1, , MATCH($F$1, 'Master Data Sheet'!$1:$1, 0)) = $F$1) * ('Master Data Sheet'!$G:$G=$B21) * ('Master Data Sheet'!$F:$F=$E21) * ('Master Data Sheet'!$A:$A=$F21), 0), MATCH($F$1, 'Master Data Sheet'!$1:$1, 0)), "")</f>
        <v>103.17703349282297</v>
      </c>
      <c r="N21" s="11" cm="1">
        <f t="array" ref="N21">IFERROR(INDEX('Master Data Sheet'!$1:$1048576, MATCH(1, ('Master Data Sheet'!$H:$H=N$2) * (INDEX('Master Data Sheet'!$1:$1, , MATCH($F$1, 'Master Data Sheet'!$1:$1, 0)) = $F$1) * ('Master Data Sheet'!$G:$G=$B21) * ('Master Data Sheet'!$F:$F=$E21) * ('Master Data Sheet'!$A:$A=$F21), 0), MATCH($F$1, 'Master Data Sheet'!$1:$1, 0)), "")</f>
        <v>107.00956937799045</v>
      </c>
      <c r="O21" s="11">
        <f t="shared" si="8"/>
        <v>109.88038277511963</v>
      </c>
      <c r="P21" s="11">
        <f t="shared" si="4"/>
        <v>8.8573704679705685</v>
      </c>
      <c r="Q21" s="11">
        <f>AVERAGE(O21:O23)</f>
        <v>114.73069036226933</v>
      </c>
      <c r="S21" s="11">
        <f>AVERAGE(O21:O23)</f>
        <v>114.73069036226933</v>
      </c>
      <c r="T21" s="11">
        <f>AVERAGE(P21:P23)</f>
        <v>5.5431514305685754</v>
      </c>
      <c r="V21" s="47">
        <f>AVERAGE(U24, U27)</f>
        <v>6.1929925946226092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88.722488038277518</v>
      </c>
      <c r="I22" s="11" cm="1">
        <f t="array" ref="I22">IFERROR(INDEX('Master Data Sheet'!$1:$1048576, MATCH(1, ('Master Data Sheet'!$H:$H=I$2) * (INDEX('Master Data Sheet'!$1:$1, , MATCH($F$1, 'Master Data Sheet'!$1:$1, 0)) = $F$1) * ('Master Data Sheet'!$G:$G=$B22) * ('Master Data Sheet'!$F:$F=$E22) * ('Master Data Sheet'!$A:$A=$F22), 0), MATCH($F$1, 'Master Data Sheet'!$1:$1, 0)), "")</f>
        <v>107.35406698564594</v>
      </c>
      <c r="J22" s="11" cm="1">
        <f t="array" ref="J22">IFERROR(INDEX('Master Data Sheet'!$1:$1048576, MATCH(1, ('Master Data Sheet'!$H:$H=J$2) * (INDEX('Master Data Sheet'!$1:$1, , MATCH($F$1, 'Master Data Sheet'!$1:$1, 0)) = $F$1) * ('Master Data Sheet'!$G:$G=$B22) * ('Master Data Sheet'!$F:$F=$E22) * ('Master Data Sheet'!$A:$A=$F22), 0), MATCH($F$1, 'Master Data Sheet'!$1:$1, 0)), "")</f>
        <v>102.07177033492823</v>
      </c>
      <c r="K22" s="11" cm="1">
        <f t="array" ref="K22">IFERROR(INDEX('Master Data Sheet'!$1:$1048576, MATCH(1, ('Master Data Sheet'!$H:$H=K$2) * (INDEX('Master Data Sheet'!$1:$1, , MATCH($F$1, 'Master Data Sheet'!$1:$1, 0)) = $F$1) * ('Master Data Sheet'!$G:$G=$B22) * ('Master Data Sheet'!$F:$F=$E22) * ('Master Data Sheet'!$A:$A=$F22), 0), MATCH($F$1, 'Master Data Sheet'!$1:$1, 0)), "")</f>
        <v>99.717703349282303</v>
      </c>
      <c r="L22" s="11" cm="1">
        <f t="array" ref="L22">IFERROR(INDEX('Master Data Sheet'!$1:$1048576, MATCH(1, ('Master Data Sheet'!$H:$H=L$2) * (INDEX('Master Data Sheet'!$1:$1, , MATCH($F$1, 'Master Data Sheet'!$1:$1, 0)) = $F$1) * ('Master Data Sheet'!$G:$G=$B22) * ('Master Data Sheet'!$F:$F=$E22) * ('Master Data Sheet'!$A:$A=$F22), 0), MATCH($F$1, 'Master Data Sheet'!$1:$1, 0)), "")</f>
        <v>99.100478468899524</v>
      </c>
      <c r="M22" s="11" cm="1">
        <f t="array" ref="M22">IFERROR(INDEX('Master Data Sheet'!$1:$1048576, MATCH(1, ('Master Data Sheet'!$H:$H=M$2) * (INDEX('Master Data Sheet'!$1:$1, , MATCH($F$1, 'Master Data Sheet'!$1:$1, 0)) = $F$1) * ('Master Data Sheet'!$G:$G=$B22) * ('Master Data Sheet'!$F:$F=$E22) * ('Master Data Sheet'!$A:$A=$F22), 0), MATCH($F$1, 'Master Data Sheet'!$1:$1, 0)), "")</f>
        <v>105.90430622009571</v>
      </c>
      <c r="N22" s="11" cm="1">
        <f t="array" ref="N22">IFERROR(INDEX('Master Data Sheet'!$1:$1048576, MATCH(1, ('Master Data Sheet'!$H:$H=N$2) * (INDEX('Master Data Sheet'!$1:$1, , MATCH($F$1, 'Master Data Sheet'!$1:$1, 0)) = $F$1) * ('Master Data Sheet'!$G:$G=$B22) * ('Master Data Sheet'!$F:$F=$E22) * ('Master Data Sheet'!$A:$A=$F22), 0), MATCH($F$1, 'Master Data Sheet'!$1:$1, 0)), "")</f>
        <v>102.57416267942584</v>
      </c>
      <c r="O22" s="11">
        <f t="shared" si="8"/>
        <v>100.77785372522216</v>
      </c>
      <c r="P22" s="11">
        <f t="shared" si="4"/>
        <v>6.1059723563175625</v>
      </c>
      <c r="Q22" s="11"/>
      <c r="X22" t="str">
        <f>IFERROR(INDEX('Date Key'!$G$57:$G$62, MATCH(B21,'Date Key'!$A$57:$A$62, 0)), "")</f>
        <v>High HLR, Lower Outlet Height, No Plants</v>
      </c>
      <c r="Y22" s="1">
        <f t="shared" ref="Y22:AE22" si="26">H21</f>
        <v>124.95215311004786</v>
      </c>
      <c r="Z22" s="1">
        <f t="shared" si="26"/>
        <v>119.28229665071771</v>
      </c>
      <c r="AA22" s="1">
        <f t="shared" si="26"/>
        <v>109.20574162679425</v>
      </c>
      <c r="AB22" s="1">
        <f t="shared" si="26"/>
        <v>102.34449760765551</v>
      </c>
      <c r="AC22" s="1">
        <f t="shared" si="26"/>
        <v>103.19138755980862</v>
      </c>
      <c r="AD22" s="1">
        <f t="shared" si="26"/>
        <v>103.17703349282297</v>
      </c>
      <c r="AE22" s="1">
        <f t="shared" si="26"/>
        <v>107.00956937799045</v>
      </c>
      <c r="AF22" s="1">
        <f t="shared" ref="AF22:AL22" si="27">H22</f>
        <v>88.722488038277518</v>
      </c>
      <c r="AG22" s="1">
        <f t="shared" si="27"/>
        <v>107.35406698564594</v>
      </c>
      <c r="AH22" s="1">
        <f t="shared" si="27"/>
        <v>102.07177033492823</v>
      </c>
      <c r="AI22" s="1">
        <f t="shared" si="27"/>
        <v>99.717703349282303</v>
      </c>
      <c r="AJ22" s="1">
        <f t="shared" si="27"/>
        <v>99.100478468899524</v>
      </c>
      <c r="AK22" s="1">
        <f t="shared" si="27"/>
        <v>105.90430622009571</v>
      </c>
      <c r="AL22" s="1">
        <f t="shared" si="27"/>
        <v>102.57416267942584</v>
      </c>
      <c r="AM22" s="1">
        <f t="shared" ref="AM22:AS22" si="28">H23</f>
        <v>131.51196172248805</v>
      </c>
      <c r="AN22" s="1">
        <f t="shared" si="28"/>
        <v>132.48803827751198</v>
      </c>
      <c r="AO22" s="1">
        <f t="shared" si="28"/>
        <v>133.1626794258373</v>
      </c>
      <c r="AP22" s="1">
        <f t="shared" si="28"/>
        <v>133.63636363636365</v>
      </c>
      <c r="AQ22" s="1">
        <f t="shared" si="28"/>
        <v>133.2775119617225</v>
      </c>
      <c r="AR22" s="1">
        <f t="shared" si="28"/>
        <v>133.77990430622012</v>
      </c>
      <c r="AS22" s="1">
        <f t="shared" si="28"/>
        <v>136.88038277511961</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131.51196172248805</v>
      </c>
      <c r="I23" s="11" cm="1">
        <f t="array" ref="I23">IFERROR(INDEX('Master Data Sheet'!$1:$1048576, MATCH(1, ('Master Data Sheet'!$H:$H=I$2) * (INDEX('Master Data Sheet'!$1:$1, , MATCH($F$1, 'Master Data Sheet'!$1:$1, 0)) = $F$1) * ('Master Data Sheet'!$G:$G=$B23) * ('Master Data Sheet'!$F:$F=$E23) * ('Master Data Sheet'!$A:$A=$F23), 0), MATCH($F$1, 'Master Data Sheet'!$1:$1, 0)), "")</f>
        <v>132.48803827751198</v>
      </c>
      <c r="J23" s="11" cm="1">
        <f t="array" ref="J23">IFERROR(INDEX('Master Data Sheet'!$1:$1048576, MATCH(1, ('Master Data Sheet'!$H:$H=J$2) * (INDEX('Master Data Sheet'!$1:$1, , MATCH($F$1, 'Master Data Sheet'!$1:$1, 0)) = $F$1) * ('Master Data Sheet'!$G:$G=$B23) * ('Master Data Sheet'!$F:$F=$E23) * ('Master Data Sheet'!$A:$A=$F23), 0), MATCH($F$1, 'Master Data Sheet'!$1:$1, 0)), "")</f>
        <v>133.1626794258373</v>
      </c>
      <c r="K23" s="11" cm="1">
        <f t="array" ref="K23">IFERROR(INDEX('Master Data Sheet'!$1:$1048576, MATCH(1, ('Master Data Sheet'!$H:$H=K$2) * (INDEX('Master Data Sheet'!$1:$1, , MATCH($F$1, 'Master Data Sheet'!$1:$1, 0)) = $F$1) * ('Master Data Sheet'!$G:$G=$B23) * ('Master Data Sheet'!$F:$F=$E23) * ('Master Data Sheet'!$A:$A=$F23), 0), MATCH($F$1, 'Master Data Sheet'!$1:$1, 0)), "")</f>
        <v>133.63636363636365</v>
      </c>
      <c r="L23" s="11" cm="1">
        <f t="array" ref="L23">IFERROR(INDEX('Master Data Sheet'!$1:$1048576, MATCH(1, ('Master Data Sheet'!$H:$H=L$2) * (INDEX('Master Data Sheet'!$1:$1, , MATCH($F$1, 'Master Data Sheet'!$1:$1, 0)) = $F$1) * ('Master Data Sheet'!$G:$G=$B23) * ('Master Data Sheet'!$F:$F=$E23) * ('Master Data Sheet'!$A:$A=$F23), 0), MATCH($F$1, 'Master Data Sheet'!$1:$1, 0)), "")</f>
        <v>133.2775119617225</v>
      </c>
      <c r="M23" s="11" cm="1">
        <f t="array" ref="M23">IFERROR(INDEX('Master Data Sheet'!$1:$1048576, MATCH(1, ('Master Data Sheet'!$H:$H=M$2) * (INDEX('Master Data Sheet'!$1:$1, , MATCH($F$1, 'Master Data Sheet'!$1:$1, 0)) = $F$1) * ('Master Data Sheet'!$G:$G=$B23) * ('Master Data Sheet'!$F:$F=$E23) * ('Master Data Sheet'!$A:$A=$F23), 0), MATCH($F$1, 'Master Data Sheet'!$1:$1, 0)), "")</f>
        <v>133.77990430622012</v>
      </c>
      <c r="N23" s="11" cm="1">
        <f t="array" ref="N23">IFERROR(INDEX('Master Data Sheet'!$1:$1048576, MATCH(1, ('Master Data Sheet'!$H:$H=N$2) * (INDEX('Master Data Sheet'!$1:$1, , MATCH($F$1, 'Master Data Sheet'!$1:$1, 0)) = $F$1) * ('Master Data Sheet'!$G:$G=$B23) * ('Master Data Sheet'!$F:$F=$E23) * ('Master Data Sheet'!$A:$A=$F23), 0), MATCH($F$1, 'Master Data Sheet'!$1:$1, 0)), "")</f>
        <v>136.88038277511961</v>
      </c>
      <c r="O23" s="11">
        <f t="shared" si="8"/>
        <v>133.53383458646618</v>
      </c>
      <c r="P23" s="11">
        <f t="shared" si="4"/>
        <v>1.6661114674175983</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113.87081339712918</v>
      </c>
      <c r="I24" s="11" cm="1">
        <f t="array" ref="I24">IFERROR(INDEX('Master Data Sheet'!$1:$1048576, MATCH(1, ('Master Data Sheet'!$H:$H=I$2) * (INDEX('Master Data Sheet'!$1:$1, , MATCH($F$1, 'Master Data Sheet'!$1:$1, 0)) = $F$1) * ('Master Data Sheet'!$G:$G=$B24) * ('Master Data Sheet'!$F:$F=$E24) * ('Master Data Sheet'!$A:$A=$F24), 0), MATCH($F$1, 'Master Data Sheet'!$1:$1, 0)), "")</f>
        <v>115.13397129186605</v>
      </c>
      <c r="J24" s="11" cm="1">
        <f t="array" ref="J24">IFERROR(INDEX('Master Data Sheet'!$1:$1048576, MATCH(1, ('Master Data Sheet'!$H:$H=J$2) * (INDEX('Master Data Sheet'!$1:$1, , MATCH($F$1, 'Master Data Sheet'!$1:$1, 0)) = $F$1) * ('Master Data Sheet'!$G:$G=$B24) * ('Master Data Sheet'!$F:$F=$E24) * ('Master Data Sheet'!$A:$A=$F24), 0), MATCH($F$1, 'Master Data Sheet'!$1:$1, 0)), "")</f>
        <v>117.30143540669857</v>
      </c>
      <c r="K24" s="11" cm="1">
        <f t="array" ref="K24">IFERROR(INDEX('Master Data Sheet'!$1:$1048576, MATCH(1, ('Master Data Sheet'!$H:$H=K$2) * (INDEX('Master Data Sheet'!$1:$1, , MATCH($F$1, 'Master Data Sheet'!$1:$1, 0)) = $F$1) * ('Master Data Sheet'!$G:$G=$B24) * ('Master Data Sheet'!$F:$F=$E24) * ('Master Data Sheet'!$A:$A=$F24), 0), MATCH($F$1, 'Master Data Sheet'!$1:$1, 0)), "")</f>
        <v>113.1244019138756</v>
      </c>
      <c r="L24" s="11" cm="1">
        <f t="array" ref="L24">IFERROR(INDEX('Master Data Sheet'!$1:$1048576, MATCH(1, ('Master Data Sheet'!$H:$H=L$2) * (INDEX('Master Data Sheet'!$1:$1, , MATCH($F$1, 'Master Data Sheet'!$1:$1, 0)) = $F$1) * ('Master Data Sheet'!$G:$G=$B24) * ('Master Data Sheet'!$F:$F=$E24) * ('Master Data Sheet'!$A:$A=$F24), 0), MATCH($F$1, 'Master Data Sheet'!$1:$1, 0)), "")</f>
        <v>107.23923444976077</v>
      </c>
      <c r="M24" s="11" cm="1">
        <f t="array" ref="M24">IFERROR(INDEX('Master Data Sheet'!$1:$1048576, MATCH(1, ('Master Data Sheet'!$H:$H=M$2) * (INDEX('Master Data Sheet'!$1:$1, , MATCH($F$1, 'Master Data Sheet'!$1:$1, 0)) = $F$1) * ('Master Data Sheet'!$G:$G=$B24) * ('Master Data Sheet'!$F:$F=$E24) * ('Master Data Sheet'!$A:$A=$F24), 0), MATCH($F$1, 'Master Data Sheet'!$1:$1, 0)), "")</f>
        <v>106.09090909090911</v>
      </c>
      <c r="N24" s="11" cm="1">
        <f t="array" ref="N24">IFERROR(INDEX('Master Data Sheet'!$1:$1048576, MATCH(1, ('Master Data Sheet'!$H:$H=N$2) * (INDEX('Master Data Sheet'!$1:$1, , MATCH($F$1, 'Master Data Sheet'!$1:$1, 0)) = $F$1) * ('Master Data Sheet'!$G:$G=$B24) * ('Master Data Sheet'!$F:$F=$E24) * ('Master Data Sheet'!$A:$A=$F24), 0), MATCH($F$1, 'Master Data Sheet'!$1:$1, 0)), "")</f>
        <v>106.34928229665073</v>
      </c>
      <c r="O24" s="11">
        <f t="shared" si="8"/>
        <v>111.30143540669857</v>
      </c>
      <c r="P24" s="11">
        <f t="shared" si="4"/>
        <v>4.6329998018298468</v>
      </c>
      <c r="Q24" s="11">
        <f>AVERAGE(O24:O26)</f>
        <v>112.40806561859195</v>
      </c>
      <c r="R24" s="46">
        <f>(1-(O24/O21))*100</f>
        <v>-1.2932723709993432</v>
      </c>
      <c r="S24" s="46">
        <f>AVERAGE(R24:R26)</f>
        <v>1.1523849507546482</v>
      </c>
      <c r="T24" s="46">
        <f>STDEV(R24:R26)</f>
        <v>8.8762677803582459</v>
      </c>
      <c r="U24" s="47">
        <f>(1-(AVERAGE(H24:N26)/AVERAGE(H21:N23)))*100</f>
        <v>2.0244145104884592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119.68421052631578</v>
      </c>
      <c r="I25" s="11" cm="1">
        <f t="array" ref="I25">IFERROR(INDEX('Master Data Sheet'!$1:$1048576, MATCH(1, ('Master Data Sheet'!$H:$H=I$2) * (INDEX('Master Data Sheet'!$1:$1, , MATCH($F$1, 'Master Data Sheet'!$1:$1, 0)) = $F$1) * ('Master Data Sheet'!$G:$G=$B25) * ('Master Data Sheet'!$F:$F=$E25) * ('Master Data Sheet'!$A:$A=$F25), 0), MATCH($F$1, 'Master Data Sheet'!$1:$1, 0)), "")</f>
        <v>108.66028708133972</v>
      </c>
      <c r="J25" s="11" cm="1">
        <f t="array" ref="J25">IFERROR(INDEX('Master Data Sheet'!$1:$1048576, MATCH(1, ('Master Data Sheet'!$H:$H=J$2) * (INDEX('Master Data Sheet'!$1:$1, , MATCH($F$1, 'Master Data Sheet'!$1:$1, 0)) = $F$1) * ('Master Data Sheet'!$G:$G=$B25) * ('Master Data Sheet'!$F:$F=$E25) * ('Master Data Sheet'!$A:$A=$F25), 0), MATCH($F$1, 'Master Data Sheet'!$1:$1, 0)), "")</f>
        <v>107.48325358851676</v>
      </c>
      <c r="K25" s="11" cm="1">
        <f t="array" ref="K25">IFERROR(INDEX('Master Data Sheet'!$1:$1048576, MATCH(1, ('Master Data Sheet'!$H:$H=K$2) * (INDEX('Master Data Sheet'!$1:$1, , MATCH($F$1, 'Master Data Sheet'!$1:$1, 0)) = $F$1) * ('Master Data Sheet'!$G:$G=$B25) * ('Master Data Sheet'!$F:$F=$E25) * ('Master Data Sheet'!$A:$A=$F25), 0), MATCH($F$1, 'Master Data Sheet'!$1:$1, 0)), "")</f>
        <v>104.88516746411483</v>
      </c>
      <c r="L25" s="11" cm="1">
        <f t="array" ref="L25">IFERROR(INDEX('Master Data Sheet'!$1:$1048576, MATCH(1, ('Master Data Sheet'!$H:$H=L$2) * (INDEX('Master Data Sheet'!$1:$1, , MATCH($F$1, 'Master Data Sheet'!$1:$1, 0)) = $F$1) * ('Master Data Sheet'!$G:$G=$B25) * ('Master Data Sheet'!$F:$F=$E25) * ('Master Data Sheet'!$A:$A=$F25), 0), MATCH($F$1, 'Master Data Sheet'!$1:$1, 0)), "")</f>
        <v>102.5311004784689</v>
      </c>
      <c r="M25" s="11" cm="1">
        <f t="array" ref="M25">IFERROR(INDEX('Master Data Sheet'!$1:$1048576, MATCH(1, ('Master Data Sheet'!$H:$H=M$2) * (INDEX('Master Data Sheet'!$1:$1, , MATCH($F$1, 'Master Data Sheet'!$1:$1, 0)) = $F$1) * ('Master Data Sheet'!$G:$G=$B25) * ('Master Data Sheet'!$F:$F=$E25) * ('Master Data Sheet'!$A:$A=$F25), 0), MATCH($F$1, 'Master Data Sheet'!$1:$1, 0)), "")</f>
        <v>102.24401913875599</v>
      </c>
      <c r="N25" s="11" cm="1">
        <f t="array" ref="N25">IFERROR(INDEX('Master Data Sheet'!$1:$1048576, MATCH(1, ('Master Data Sheet'!$H:$H=N$2) * (INDEX('Master Data Sheet'!$1:$1, , MATCH($F$1, 'Master Data Sheet'!$1:$1, 0)) = $F$1) * ('Master Data Sheet'!$G:$G=$B25) * ('Master Data Sheet'!$F:$F=$E25) * ('Master Data Sheet'!$A:$A=$F25), 0), MATCH($F$1, 'Master Data Sheet'!$1:$1, 0)), "")</f>
        <v>104.00956937799043</v>
      </c>
      <c r="O25" s="11">
        <f t="shared" si="8"/>
        <v>107.07108680792892</v>
      </c>
      <c r="P25" s="11">
        <f t="shared" si="4"/>
        <v>6.0532294329184122</v>
      </c>
      <c r="Q25" s="11"/>
      <c r="R25" s="46">
        <f>(1-(O25/O22))*100</f>
        <v>-6.2446587718227198</v>
      </c>
      <c r="X25" t="str">
        <f>IFERROR(INDEX('Date Key'!$G$57:$G$62, MATCH(B24,'Date Key'!$A$57:$A$62, 0)), "")</f>
        <v>High HLR, Lower Outlet Height, No Plants</v>
      </c>
      <c r="Y25" s="1">
        <f t="shared" ref="Y25:AE25" si="29">H24</f>
        <v>113.87081339712918</v>
      </c>
      <c r="Z25" s="1">
        <f t="shared" si="29"/>
        <v>115.13397129186605</v>
      </c>
      <c r="AA25" s="1">
        <f t="shared" si="29"/>
        <v>117.30143540669857</v>
      </c>
      <c r="AB25" s="1">
        <f t="shared" si="29"/>
        <v>113.1244019138756</v>
      </c>
      <c r="AC25" s="1">
        <f t="shared" si="29"/>
        <v>107.23923444976077</v>
      </c>
      <c r="AD25" s="1">
        <f t="shared" si="29"/>
        <v>106.09090909090911</v>
      </c>
      <c r="AE25" s="1">
        <f t="shared" si="29"/>
        <v>106.34928229665073</v>
      </c>
      <c r="AF25" s="1">
        <f t="shared" ref="AF25:AL25" si="30">H25</f>
        <v>119.68421052631578</v>
      </c>
      <c r="AG25" s="1">
        <f t="shared" si="30"/>
        <v>108.66028708133972</v>
      </c>
      <c r="AH25" s="1">
        <f t="shared" si="30"/>
        <v>107.48325358851676</v>
      </c>
      <c r="AI25" s="1">
        <f t="shared" si="30"/>
        <v>104.88516746411483</v>
      </c>
      <c r="AJ25" s="1">
        <f t="shared" si="30"/>
        <v>102.5311004784689</v>
      </c>
      <c r="AK25" s="1">
        <f t="shared" si="30"/>
        <v>102.24401913875599</v>
      </c>
      <c r="AL25" s="1">
        <f t="shared" si="30"/>
        <v>104.00956937799043</v>
      </c>
      <c r="AM25" s="1">
        <f t="shared" ref="AM25:AS25" si="31">H26</f>
        <v>75.315789473684205</v>
      </c>
      <c r="AN25" s="1">
        <f t="shared" si="31"/>
        <v>102.83253588516746</v>
      </c>
      <c r="AO25" s="1">
        <f t="shared" si="31"/>
        <v>125.25358851674643</v>
      </c>
      <c r="AP25" s="1">
        <f t="shared" si="31"/>
        <v>131.35406698564594</v>
      </c>
      <c r="AQ25" s="1">
        <f t="shared" si="31"/>
        <v>132.97607655502392</v>
      </c>
      <c r="AR25" s="1">
        <f t="shared" si="31"/>
        <v>133.85167464114832</v>
      </c>
      <c r="AS25" s="1">
        <f t="shared" si="31"/>
        <v>130.37799043062202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75.315789473684205</v>
      </c>
      <c r="I26" s="11" cm="1">
        <f t="array" ref="I26">IFERROR(INDEX('Master Data Sheet'!$1:$1048576, MATCH(1, ('Master Data Sheet'!$H:$H=I$2) * (INDEX('Master Data Sheet'!$1:$1, , MATCH($F$1, 'Master Data Sheet'!$1:$1, 0)) = $F$1) * ('Master Data Sheet'!$G:$G=$B26) * ('Master Data Sheet'!$F:$F=$E26) * ('Master Data Sheet'!$A:$A=$F26), 0), MATCH($F$1, 'Master Data Sheet'!$1:$1, 0)), "")</f>
        <v>102.83253588516746</v>
      </c>
      <c r="J26" s="11" cm="1">
        <f t="array" ref="J26">IFERROR(INDEX('Master Data Sheet'!$1:$1048576, MATCH(1, ('Master Data Sheet'!$H:$H=J$2) * (INDEX('Master Data Sheet'!$1:$1, , MATCH($F$1, 'Master Data Sheet'!$1:$1, 0)) = $F$1) * ('Master Data Sheet'!$G:$G=$B26) * ('Master Data Sheet'!$F:$F=$E26) * ('Master Data Sheet'!$A:$A=$F26), 0), MATCH($F$1, 'Master Data Sheet'!$1:$1, 0)), "")</f>
        <v>125.25358851674643</v>
      </c>
      <c r="K26" s="11" cm="1">
        <f t="array" ref="K26">IFERROR(INDEX('Master Data Sheet'!$1:$1048576, MATCH(1, ('Master Data Sheet'!$H:$H=K$2) * (INDEX('Master Data Sheet'!$1:$1, , MATCH($F$1, 'Master Data Sheet'!$1:$1, 0)) = $F$1) * ('Master Data Sheet'!$G:$G=$B26) * ('Master Data Sheet'!$F:$F=$E26) * ('Master Data Sheet'!$A:$A=$F26), 0), MATCH($F$1, 'Master Data Sheet'!$1:$1, 0)), "")</f>
        <v>131.35406698564594</v>
      </c>
      <c r="L26" s="11" cm="1">
        <f t="array" ref="L26">IFERROR(INDEX('Master Data Sheet'!$1:$1048576, MATCH(1, ('Master Data Sheet'!$H:$H=L$2) * (INDEX('Master Data Sheet'!$1:$1, , MATCH($F$1, 'Master Data Sheet'!$1:$1, 0)) = $F$1) * ('Master Data Sheet'!$G:$G=$B26) * ('Master Data Sheet'!$F:$F=$E26) * ('Master Data Sheet'!$A:$A=$F26), 0), MATCH($F$1, 'Master Data Sheet'!$1:$1, 0)), "")</f>
        <v>132.97607655502392</v>
      </c>
      <c r="M26" s="11" cm="1">
        <f t="array" ref="M26">IFERROR(INDEX('Master Data Sheet'!$1:$1048576, MATCH(1, ('Master Data Sheet'!$H:$H=M$2) * (INDEX('Master Data Sheet'!$1:$1, , MATCH($F$1, 'Master Data Sheet'!$1:$1, 0)) = $F$1) * ('Master Data Sheet'!$G:$G=$B26) * ('Master Data Sheet'!$F:$F=$E26) * ('Master Data Sheet'!$A:$A=$F26), 0), MATCH($F$1, 'Master Data Sheet'!$1:$1, 0)), "")</f>
        <v>133.85167464114832</v>
      </c>
      <c r="N26" s="11" cm="1">
        <f t="array" ref="N26">IFERROR(INDEX('Master Data Sheet'!$1:$1048576, MATCH(1, ('Master Data Sheet'!$H:$H=N$2) * (INDEX('Master Data Sheet'!$1:$1, , MATCH($F$1, 'Master Data Sheet'!$1:$1, 0)) = $F$1) * ('Master Data Sheet'!$G:$G=$B26) * ('Master Data Sheet'!$F:$F=$E26) * ('Master Data Sheet'!$A:$A=$F26), 0), MATCH($F$1, 'Master Data Sheet'!$1:$1, 0)), "")</f>
        <v>130.37799043062202</v>
      </c>
      <c r="O26" s="11">
        <f t="shared" si="8"/>
        <v>118.85167464114832</v>
      </c>
      <c r="P26" s="11">
        <f t="shared" si="4"/>
        <v>22.009979193189153</v>
      </c>
      <c r="Q26" s="11"/>
      <c r="R26" s="46">
        <f>(1-(O26/O23))*100</f>
        <v>10.995085995086008</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57.703349282296649</v>
      </c>
      <c r="I27" s="11" cm="1">
        <f t="array" ref="I27">IFERROR(INDEX('Master Data Sheet'!$1:$1048576, MATCH(1, ('Master Data Sheet'!$H:$H=I$2) * (INDEX('Master Data Sheet'!$1:$1, , MATCH($F$1, 'Master Data Sheet'!$1:$1, 0)) = $F$1) * ('Master Data Sheet'!$G:$G=$B27) * ('Master Data Sheet'!$F:$F=$E27) * ('Master Data Sheet'!$A:$A=$F27), 0), MATCH($F$1, 'Master Data Sheet'!$1:$1, 0)), "")</f>
        <v>90.588516746411486</v>
      </c>
      <c r="J27" s="11" cm="1">
        <f t="array" ref="J27">IFERROR(INDEX('Master Data Sheet'!$1:$1048576, MATCH(1, ('Master Data Sheet'!$H:$H=J$2) * (INDEX('Master Data Sheet'!$1:$1, , MATCH($F$1, 'Master Data Sheet'!$1:$1, 0)) = $F$1) * ('Master Data Sheet'!$G:$G=$B27) * ('Master Data Sheet'!$F:$F=$E27) * ('Master Data Sheet'!$A:$A=$F27), 0), MATCH($F$1, 'Master Data Sheet'!$1:$1, 0)), "")</f>
        <v>111.64593301435407</v>
      </c>
      <c r="K27" s="11" cm="1">
        <f t="array" ref="K27">IFERROR(INDEX('Master Data Sheet'!$1:$1048576, MATCH(1, ('Master Data Sheet'!$H:$H=K$2) * (INDEX('Master Data Sheet'!$1:$1, , MATCH($F$1, 'Master Data Sheet'!$1:$1, 0)) = $F$1) * ('Master Data Sheet'!$G:$G=$B27) * ('Master Data Sheet'!$F:$F=$E27) * ('Master Data Sheet'!$A:$A=$F27), 0), MATCH($F$1, 'Master Data Sheet'!$1:$1, 0)), "")</f>
        <v>104.41148325358851</v>
      </c>
      <c r="L27" s="11" cm="1">
        <f t="array" ref="L27">IFERROR(INDEX('Master Data Sheet'!$1:$1048576, MATCH(1, ('Master Data Sheet'!$H:$H=L$2) * (INDEX('Master Data Sheet'!$1:$1, , MATCH($F$1, 'Master Data Sheet'!$1:$1, 0)) = $F$1) * ('Master Data Sheet'!$G:$G=$B27) * ('Master Data Sheet'!$F:$F=$E27) * ('Master Data Sheet'!$A:$A=$F27), 0), MATCH($F$1, 'Master Data Sheet'!$1:$1, 0)), "")</f>
        <v>109.96650717703348</v>
      </c>
      <c r="M27" s="11" cm="1">
        <f t="array" ref="M27">IFERROR(INDEX('Master Data Sheet'!$1:$1048576, MATCH(1, ('Master Data Sheet'!$H:$H=M$2) * (INDEX('Master Data Sheet'!$1:$1, , MATCH($F$1, 'Master Data Sheet'!$1:$1, 0)) = $F$1) * ('Master Data Sheet'!$G:$G=$B27) * ('Master Data Sheet'!$F:$F=$E27) * ('Master Data Sheet'!$A:$A=$F27), 0), MATCH($F$1, 'Master Data Sheet'!$1:$1, 0)), "")</f>
        <v>107.72727272727273</v>
      </c>
      <c r="N27" s="11" cm="1">
        <f t="array" ref="N27">IFERROR(INDEX('Master Data Sheet'!$1:$1048576, MATCH(1, ('Master Data Sheet'!$H:$H=N$2) * (INDEX('Master Data Sheet'!$1:$1, , MATCH($F$1, 'Master Data Sheet'!$1:$1, 0)) = $F$1) * ('Master Data Sheet'!$G:$G=$B27) * ('Master Data Sheet'!$F:$F=$E27) * ('Master Data Sheet'!$A:$A=$F27), 0), MATCH($F$1, 'Master Data Sheet'!$1:$1, 0)), "")</f>
        <v>108.45933014354067</v>
      </c>
      <c r="O27" s="11">
        <f t="shared" si="8"/>
        <v>98.643198906356801</v>
      </c>
      <c r="P27" s="11">
        <f t="shared" si="4"/>
        <v>19.36658432444246</v>
      </c>
      <c r="Q27" s="11">
        <f>AVERAGE(N27:N29)</f>
        <v>114.90909090909092</v>
      </c>
      <c r="R27" s="46">
        <f>(1-(O27/O21))*100</f>
        <v>10.226742558551837</v>
      </c>
      <c r="S27" s="46">
        <f>AVERAGE(R27:R29)</f>
        <v>9.8832162107087793</v>
      </c>
      <c r="T27" s="46">
        <f>STDEV(R27:R29)</f>
        <v>5.1114013738677011</v>
      </c>
      <c r="U27" s="47">
        <f>(1-(AVERAGE(H27:N29)/AVERAGE(H21:N23)))*100</f>
        <v>10.36157067875676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63.775119617224874</v>
      </c>
      <c r="I28" s="11" cm="1">
        <f t="array" ref="I28">IFERROR(INDEX('Master Data Sheet'!$1:$1048576, MATCH(1, ('Master Data Sheet'!$H:$H=I$2) * (INDEX('Master Data Sheet'!$1:$1, , MATCH($F$1, 'Master Data Sheet'!$1:$1, 0)) = $F$1) * ('Master Data Sheet'!$G:$G=$B28) * ('Master Data Sheet'!$F:$F=$E28) * ('Master Data Sheet'!$A:$A=$F28), 0), MATCH($F$1, 'Master Data Sheet'!$1:$1, 0)), "")</f>
        <v>87.74641148325361</v>
      </c>
      <c r="J28" s="11" cm="1">
        <f t="array" ref="J28">IFERROR(INDEX('Master Data Sheet'!$1:$1048576, MATCH(1, ('Master Data Sheet'!$H:$H=J$2) * (INDEX('Master Data Sheet'!$1:$1, , MATCH($F$1, 'Master Data Sheet'!$1:$1, 0)) = $F$1) * ('Master Data Sheet'!$G:$G=$B28) * ('Master Data Sheet'!$F:$F=$E28) * ('Master Data Sheet'!$A:$A=$F28), 0), MATCH($F$1, 'Master Data Sheet'!$1:$1, 0)), "")</f>
        <v>104.92822966507177</v>
      </c>
      <c r="K28" s="11" cm="1">
        <f t="array" ref="K28">IFERROR(INDEX('Master Data Sheet'!$1:$1048576, MATCH(1, ('Master Data Sheet'!$H:$H=K$2) * (INDEX('Master Data Sheet'!$1:$1, , MATCH($F$1, 'Master Data Sheet'!$1:$1, 0)) = $F$1) * ('Master Data Sheet'!$G:$G=$B28) * ('Master Data Sheet'!$F:$F=$E28) * ('Master Data Sheet'!$A:$A=$F28), 0), MATCH($F$1, 'Master Data Sheet'!$1:$1, 0)), "")</f>
        <v>104.59808612440192</v>
      </c>
      <c r="L28" s="11" cm="1">
        <f t="array" ref="L28">IFERROR(INDEX('Master Data Sheet'!$1:$1048576, MATCH(1, ('Master Data Sheet'!$H:$H=L$2) * (INDEX('Master Data Sheet'!$1:$1, , MATCH($F$1, 'Master Data Sheet'!$1:$1, 0)) = $F$1) * ('Master Data Sheet'!$G:$G=$B28) * ('Master Data Sheet'!$F:$F=$E28) * ('Master Data Sheet'!$A:$A=$F28), 0), MATCH($F$1, 'Master Data Sheet'!$1:$1, 0)), "")</f>
        <v>105.04306220095694</v>
      </c>
      <c r="M28" s="11" cm="1">
        <f t="array" ref="M28">IFERROR(INDEX('Master Data Sheet'!$1:$1048576, MATCH(1, ('Master Data Sheet'!$H:$H=M$2) * (INDEX('Master Data Sheet'!$1:$1, , MATCH($F$1, 'Master Data Sheet'!$1:$1, 0)) = $F$1) * ('Master Data Sheet'!$G:$G=$B28) * ('Master Data Sheet'!$F:$F=$E28) * ('Master Data Sheet'!$A:$A=$F28), 0), MATCH($F$1, 'Master Data Sheet'!$1:$1, 0)), "")</f>
        <v>100.90909090909091</v>
      </c>
      <c r="N28" s="11" cm="1">
        <f t="array" ref="N28">IFERROR(INDEX('Master Data Sheet'!$1:$1048576, MATCH(1, ('Master Data Sheet'!$H:$H=N$2) * (INDEX('Master Data Sheet'!$1:$1, , MATCH($F$1, 'Master Data Sheet'!$1:$1, 0)) = $F$1) * ('Master Data Sheet'!$G:$G=$B28) * ('Master Data Sheet'!$F:$F=$E28) * ('Master Data Sheet'!$A:$A=$F28), 0), MATCH($F$1, 'Master Data Sheet'!$1:$1, 0)), "")</f>
        <v>105.933014354067</v>
      </c>
      <c r="O28" s="11">
        <f t="shared" si="8"/>
        <v>96.133287764866722</v>
      </c>
      <c r="P28" s="11">
        <f t="shared" si="4"/>
        <v>15.623815002143223</v>
      </c>
      <c r="Q28" s="11"/>
      <c r="R28" s="46">
        <f>(1-(O28/O22))*100</f>
        <v>4.6087168843853004</v>
      </c>
      <c r="X28" t="str">
        <f>IFERROR(INDEX('Date Key'!$G$57:$G$62, MATCH(B27,'Date Key'!$A$57:$A$62, 0)), "")</f>
        <v>High HLR, Lower Outlet Height, No Plants</v>
      </c>
      <c r="Y28" s="1">
        <f t="shared" ref="Y28:AE28" si="32">H27</f>
        <v>57.703349282296649</v>
      </c>
      <c r="Z28" s="1">
        <f t="shared" si="32"/>
        <v>90.588516746411486</v>
      </c>
      <c r="AA28" s="1">
        <f t="shared" si="32"/>
        <v>111.64593301435407</v>
      </c>
      <c r="AB28" s="1">
        <f t="shared" si="32"/>
        <v>104.41148325358851</v>
      </c>
      <c r="AC28" s="1">
        <f t="shared" si="32"/>
        <v>109.96650717703348</v>
      </c>
      <c r="AD28" s="1">
        <f t="shared" si="32"/>
        <v>107.72727272727273</v>
      </c>
      <c r="AE28" s="1">
        <f t="shared" si="32"/>
        <v>108.45933014354067</v>
      </c>
      <c r="AF28" s="1">
        <f t="shared" ref="AF28:AL28" si="33">H28</f>
        <v>63.775119617224874</v>
      </c>
      <c r="AG28" s="1">
        <f t="shared" si="33"/>
        <v>87.74641148325361</v>
      </c>
      <c r="AH28" s="1">
        <f t="shared" si="33"/>
        <v>104.92822966507177</v>
      </c>
      <c r="AI28" s="1">
        <f t="shared" si="33"/>
        <v>104.59808612440192</v>
      </c>
      <c r="AJ28" s="1">
        <f t="shared" si="33"/>
        <v>105.04306220095694</v>
      </c>
      <c r="AK28" s="1">
        <f t="shared" si="33"/>
        <v>100.90909090909091</v>
      </c>
      <c r="AL28" s="1">
        <f t="shared" si="33"/>
        <v>105.933014354067</v>
      </c>
      <c r="AM28" s="1">
        <f t="shared" ref="AM28:AS28" si="34">H29</f>
        <v>10.794258373205743</v>
      </c>
      <c r="AN28" s="1">
        <f t="shared" si="34"/>
        <v>111.15789473684211</v>
      </c>
      <c r="AO28" s="1">
        <f t="shared" si="34"/>
        <v>131.03827751196172</v>
      </c>
      <c r="AP28" s="1">
        <f t="shared" si="34"/>
        <v>136.22009569377991</v>
      </c>
      <c r="AQ28" s="1">
        <f t="shared" si="34"/>
        <v>138.4019138755981</v>
      </c>
      <c r="AR28" s="1">
        <f t="shared" si="34"/>
        <v>138.31578947368419</v>
      </c>
      <c r="AS28" s="1">
        <f t="shared" si="34"/>
        <v>130.33492822966508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10.794258373205743</v>
      </c>
      <c r="I29" s="28" cm="1">
        <f t="array" ref="I29">IFERROR(INDEX('Master Data Sheet'!$1:$1048576, MATCH(1, ('Master Data Sheet'!$H:$H=I$2) * (INDEX('Master Data Sheet'!$1:$1, , MATCH($F$1, 'Master Data Sheet'!$1:$1, 0)) = $F$1) * ('Master Data Sheet'!$G:$G=$B29) * ('Master Data Sheet'!$F:$F=$E29) * ('Master Data Sheet'!$A:$A=$F29), 0), MATCH($F$1, 'Master Data Sheet'!$1:$1, 0)), "")</f>
        <v>111.15789473684211</v>
      </c>
      <c r="J29" s="28" cm="1">
        <f t="array" ref="J29">IFERROR(INDEX('Master Data Sheet'!$1:$1048576, MATCH(1, ('Master Data Sheet'!$H:$H=J$2) * (INDEX('Master Data Sheet'!$1:$1, , MATCH($F$1, 'Master Data Sheet'!$1:$1, 0)) = $F$1) * ('Master Data Sheet'!$G:$G=$B29) * ('Master Data Sheet'!$F:$F=$E29) * ('Master Data Sheet'!$A:$A=$F29), 0), MATCH($F$1, 'Master Data Sheet'!$1:$1, 0)), "")</f>
        <v>131.03827751196172</v>
      </c>
      <c r="K29" s="28" cm="1">
        <f t="array" ref="K29">IFERROR(INDEX('Master Data Sheet'!$1:$1048576, MATCH(1, ('Master Data Sheet'!$H:$H=K$2) * (INDEX('Master Data Sheet'!$1:$1, , MATCH($F$1, 'Master Data Sheet'!$1:$1, 0)) = $F$1) * ('Master Data Sheet'!$G:$G=$B29) * ('Master Data Sheet'!$F:$F=$E29) * ('Master Data Sheet'!$A:$A=$F29), 0), MATCH($F$1, 'Master Data Sheet'!$1:$1, 0)), "")</f>
        <v>136.22009569377991</v>
      </c>
      <c r="L29" s="28" cm="1">
        <f t="array" ref="L29">IFERROR(INDEX('Master Data Sheet'!$1:$1048576, MATCH(1, ('Master Data Sheet'!$H:$H=L$2) * (INDEX('Master Data Sheet'!$1:$1, , MATCH($F$1, 'Master Data Sheet'!$1:$1, 0)) = $F$1) * ('Master Data Sheet'!$G:$G=$B29) * ('Master Data Sheet'!$F:$F=$E29) * ('Master Data Sheet'!$A:$A=$F29), 0), MATCH($F$1, 'Master Data Sheet'!$1:$1, 0)), "")</f>
        <v>138.4019138755981</v>
      </c>
      <c r="M29" s="28" cm="1">
        <f t="array" ref="M29">IFERROR(INDEX('Master Data Sheet'!$1:$1048576, MATCH(1, ('Master Data Sheet'!$H:$H=M$2) * (INDEX('Master Data Sheet'!$1:$1, , MATCH($F$1, 'Master Data Sheet'!$1:$1, 0)) = $F$1) * ('Master Data Sheet'!$G:$G=$B29) * ('Master Data Sheet'!$F:$F=$E29) * ('Master Data Sheet'!$A:$A=$F29), 0), MATCH($F$1, 'Master Data Sheet'!$1:$1, 0)), "")</f>
        <v>138.31578947368419</v>
      </c>
      <c r="N29" s="28" cm="1">
        <f t="array" ref="N29">IFERROR(INDEX('Master Data Sheet'!$1:$1048576, MATCH(1, ('Master Data Sheet'!$H:$H=N$2) * (INDEX('Master Data Sheet'!$1:$1, , MATCH($F$1, 'Master Data Sheet'!$1:$1, 0)) = $F$1) * ('Master Data Sheet'!$G:$G=$B29) * ('Master Data Sheet'!$F:$F=$E29) * ('Master Data Sheet'!$A:$A=$F29), 0), MATCH($F$1, 'Master Data Sheet'!$1:$1, 0)), "")</f>
        <v>130.33492822966508</v>
      </c>
      <c r="O29" s="28">
        <f t="shared" si="8"/>
        <v>113.75187969924812</v>
      </c>
      <c r="P29" s="28">
        <f t="shared" si="4"/>
        <v>46.362068139953728</v>
      </c>
      <c r="Q29" s="28"/>
      <c r="R29" s="48">
        <f>(1-(O29/O23))*100</f>
        <v>14.814189189189197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136.47846889952152</v>
      </c>
      <c r="I30" s="11" cm="1">
        <f t="array" ref="I30">IFERROR(INDEX('Master Data Sheet'!$1:$1048576, MATCH(1, ('Master Data Sheet'!$H:$H=I$2) * (INDEX('Master Data Sheet'!$1:$1, , MATCH($F$1, 'Master Data Sheet'!$1:$1, 0)) = $F$1) * ('Master Data Sheet'!$G:$G=$B30) * ('Master Data Sheet'!$F:$F=$E30) * ('Master Data Sheet'!$A:$A=$F30), 0), MATCH($F$1, 'Master Data Sheet'!$1:$1, 0)), "")</f>
        <v>134.97129186602874</v>
      </c>
      <c r="J30" s="11" cm="1">
        <f t="array" ref="J30">IFERROR(INDEX('Master Data Sheet'!$1:$1048576, MATCH(1, ('Master Data Sheet'!$H:$H=J$2) * (INDEX('Master Data Sheet'!$1:$1, , MATCH($F$1, 'Master Data Sheet'!$1:$1, 0)) = $F$1) * ('Master Data Sheet'!$G:$G=$B30) * ('Master Data Sheet'!$F:$F=$E30) * ('Master Data Sheet'!$A:$A=$F30), 0), MATCH($F$1, 'Master Data Sheet'!$1:$1, 0)), "")</f>
        <v>137.66985645933013</v>
      </c>
      <c r="K30" s="11" cm="1">
        <f t="array" ref="K30">IFERROR(INDEX('Master Data Sheet'!$1:$1048576, MATCH(1, ('Master Data Sheet'!$H:$H=K$2) * (INDEX('Master Data Sheet'!$1:$1, , MATCH($F$1, 'Master Data Sheet'!$1:$1, 0)) = $F$1) * ('Master Data Sheet'!$G:$G=$B30) * ('Master Data Sheet'!$F:$F=$E30) * ('Master Data Sheet'!$A:$A=$F30), 0), MATCH($F$1, 'Master Data Sheet'!$1:$1, 0)), "")</f>
        <v>138.20095693779905</v>
      </c>
      <c r="L30" s="11" cm="1">
        <f t="array" ref="L30">IFERROR(INDEX('Master Data Sheet'!$1:$1048576, MATCH(1, ('Master Data Sheet'!$H:$H=L$2) * (INDEX('Master Data Sheet'!$1:$1, , MATCH($F$1, 'Master Data Sheet'!$1:$1, 0)) = $F$1) * ('Master Data Sheet'!$G:$G=$B30) * ('Master Data Sheet'!$F:$F=$E30) * ('Master Data Sheet'!$A:$A=$F30), 0), MATCH($F$1, 'Master Data Sheet'!$1:$1, 0)), "")</f>
        <v>137.05263157894737</v>
      </c>
      <c r="M30" s="11" cm="1">
        <f t="array" ref="M30">IFERROR(INDEX('Master Data Sheet'!$1:$1048576, MATCH(1, ('Master Data Sheet'!$H:$H=M$2) * (INDEX('Master Data Sheet'!$1:$1, , MATCH($F$1, 'Master Data Sheet'!$1:$1, 0)) = $F$1) * ('Master Data Sheet'!$G:$G=$B30) * ('Master Data Sheet'!$F:$F=$E30) * ('Master Data Sheet'!$A:$A=$F30), 0), MATCH($F$1, 'Master Data Sheet'!$1:$1, 0)), "")</f>
        <v>143.75598086124404</v>
      </c>
      <c r="N30" s="11" cm="1">
        <f t="array" ref="N30">IFERROR(INDEX('Master Data Sheet'!$1:$1048576, MATCH(1, ('Master Data Sheet'!$H:$H=N$2) * (INDEX('Master Data Sheet'!$1:$1, , MATCH($F$1, 'Master Data Sheet'!$1:$1, 0)) = $F$1) * ('Master Data Sheet'!$G:$G=$B30) * ('Master Data Sheet'!$F:$F=$E30) * ('Master Data Sheet'!$A:$A=$F30), 0), MATCH($F$1, 'Master Data Sheet'!$1:$1, 0)), "")</f>
        <v>137.49760765550241</v>
      </c>
      <c r="O30" s="11">
        <f t="shared" si="8"/>
        <v>137.94668489405331</v>
      </c>
      <c r="P30" s="11">
        <f t="shared" si="4"/>
        <v>2.7658281298486673</v>
      </c>
      <c r="Q30" s="11">
        <f>AVERAGE(O30:O32)</f>
        <v>112.61265415543721</v>
      </c>
      <c r="S30" s="11">
        <f>AVERAGE(O30:O32)</f>
        <v>112.61265415543721</v>
      </c>
      <c r="T30" s="11">
        <f>AVERAGE(P30:P32)</f>
        <v>6.8054177082339935</v>
      </c>
      <c r="V30" s="47">
        <f>AVERAGE(U33, U36)</f>
        <v>17.848661406196641</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82.289448209099703</v>
      </c>
      <c r="I31" s="11" cm="1">
        <f t="array" ref="I31">IFERROR(INDEX('Master Data Sheet'!$1:$1048576, MATCH(1, ('Master Data Sheet'!$H:$H=I$2) * (INDEX('Master Data Sheet'!$1:$1, , MATCH($F$1, 'Master Data Sheet'!$1:$1, 0)) = $F$1) * ('Master Data Sheet'!$G:$G=$B31) * ('Master Data Sheet'!$F:$F=$E31) * ('Master Data Sheet'!$A:$A=$F31), 0), MATCH($F$1, 'Master Data Sheet'!$1:$1, 0)), "")</f>
        <v>95.764762826718297</v>
      </c>
      <c r="J31" s="11" cm="1">
        <f t="array" ref="J31">IFERROR(INDEX('Master Data Sheet'!$1:$1048576, MATCH(1, ('Master Data Sheet'!$H:$H=J$2) * (INDEX('Master Data Sheet'!$1:$1, , MATCH($F$1, 'Master Data Sheet'!$1:$1, 0)) = $F$1) * ('Master Data Sheet'!$G:$G=$B31) * ('Master Data Sheet'!$F:$F=$E31) * ('Master Data Sheet'!$A:$A=$F31), 0), MATCH($F$1, 'Master Data Sheet'!$1:$1, 0)), "")</f>
        <v>89.840271055179088</v>
      </c>
      <c r="K31" s="11" cm="1">
        <f t="array" ref="K31">IFERROR(INDEX('Master Data Sheet'!$1:$1048576, MATCH(1, ('Master Data Sheet'!$H:$H=K$2) * (INDEX('Master Data Sheet'!$1:$1, , MATCH($F$1, 'Master Data Sheet'!$1:$1, 0)) = $F$1) * ('Master Data Sheet'!$G:$G=$B31) * ('Master Data Sheet'!$F:$F=$E31) * ('Master Data Sheet'!$A:$A=$F31), 0), MATCH($F$1, 'Master Data Sheet'!$1:$1, 0)), "")</f>
        <v>96.519845111326248</v>
      </c>
      <c r="L31" s="11" cm="1">
        <f t="array" ref="L31">IFERROR(INDEX('Master Data Sheet'!$1:$1048576, MATCH(1, ('Master Data Sheet'!$H:$H=L$2) * (INDEX('Master Data Sheet'!$1:$1, , MATCH($F$1, 'Master Data Sheet'!$1:$1, 0)) = $F$1) * ('Master Data Sheet'!$G:$G=$B31) * ('Master Data Sheet'!$F:$F=$E31) * ('Master Data Sheet'!$A:$A=$F31), 0), MATCH($F$1, 'Master Data Sheet'!$1:$1, 0)), "")</f>
        <v>94.574056147144248</v>
      </c>
      <c r="M31" s="11" cm="1">
        <f t="array" ref="M31">IFERROR(INDEX('Master Data Sheet'!$1:$1048576, MATCH(1, ('Master Data Sheet'!$H:$H=M$2) * (INDEX('Master Data Sheet'!$1:$1, , MATCH($F$1, 'Master Data Sheet'!$1:$1, 0)) = $F$1) * ('Master Data Sheet'!$G:$G=$B31) * ('Master Data Sheet'!$F:$F=$E31) * ('Master Data Sheet'!$A:$A=$F31), 0), MATCH($F$1, 'Master Data Sheet'!$1:$1, 0)), "")</f>
        <v>98.654404646660197</v>
      </c>
      <c r="N31" s="11" cm="1">
        <f t="array" ref="N31">IFERROR(INDEX('Master Data Sheet'!$1:$1048576, MATCH(1, ('Master Data Sheet'!$H:$H=N$2) * (INDEX('Master Data Sheet'!$1:$1, , MATCH($F$1, 'Master Data Sheet'!$1:$1, 0)) = $F$1) * ('Master Data Sheet'!$G:$G=$B31) * ('Master Data Sheet'!$F:$F=$E31) * ('Master Data Sheet'!$A:$A=$F31), 0), MATCH($F$1, 'Master Data Sheet'!$1:$1, 0)), "")</f>
        <v>98.39303000968053</v>
      </c>
      <c r="O31" s="11">
        <f t="shared" si="8"/>
        <v>93.719402572258318</v>
      </c>
      <c r="P31" s="11">
        <f t="shared" si="4"/>
        <v>5.8401621936249022</v>
      </c>
      <c r="Q31" s="11"/>
      <c r="X31" t="str">
        <f>IFERROR(INDEX('Date Key'!$G$57:$G$62, MATCH(B30,'Date Key'!$A$57:$A$62, 0)), "")</f>
        <v>High HLR, Upper Outlet Height, No Plants</v>
      </c>
      <c r="Y31" s="1">
        <f t="shared" ref="Y31:AE31" si="35">H30</f>
        <v>136.47846889952152</v>
      </c>
      <c r="Z31" s="1">
        <f t="shared" si="35"/>
        <v>134.97129186602874</v>
      </c>
      <c r="AA31" s="1">
        <f t="shared" si="35"/>
        <v>137.66985645933013</v>
      </c>
      <c r="AB31" s="1">
        <f t="shared" si="35"/>
        <v>138.20095693779905</v>
      </c>
      <c r="AC31" s="1">
        <f t="shared" si="35"/>
        <v>137.05263157894737</v>
      </c>
      <c r="AD31" s="1">
        <f t="shared" si="35"/>
        <v>143.75598086124404</v>
      </c>
      <c r="AE31" s="1">
        <f t="shared" si="35"/>
        <v>137.49760765550241</v>
      </c>
      <c r="AF31" s="1">
        <f t="shared" ref="AF31:AL31" si="36">H31</f>
        <v>82.289448209099703</v>
      </c>
      <c r="AG31" s="1">
        <f t="shared" si="36"/>
        <v>95.764762826718297</v>
      </c>
      <c r="AH31" s="1">
        <f t="shared" si="36"/>
        <v>89.840271055179088</v>
      </c>
      <c r="AI31" s="1">
        <f t="shared" si="36"/>
        <v>96.519845111326248</v>
      </c>
      <c r="AJ31" s="1">
        <f t="shared" si="36"/>
        <v>94.574056147144248</v>
      </c>
      <c r="AK31" s="1">
        <f t="shared" si="36"/>
        <v>98.654404646660197</v>
      </c>
      <c r="AL31" s="1">
        <f t="shared" si="36"/>
        <v>98.39303000968053</v>
      </c>
      <c r="AM31" s="1">
        <f t="shared" ref="AM31:AS31" si="37">H32</f>
        <v>126.50390624999999</v>
      </c>
      <c r="AN31" s="1">
        <f t="shared" si="37"/>
        <v>96.005859374999986</v>
      </c>
      <c r="AO31" s="1">
        <f t="shared" si="37"/>
        <v>103.28613281249999</v>
      </c>
      <c r="AP31" s="1">
        <f t="shared" si="37"/>
        <v>110.52246093749999</v>
      </c>
      <c r="AQ31" s="1">
        <f t="shared" si="37"/>
        <v>90.5712890625</v>
      </c>
      <c r="AR31" s="1">
        <f t="shared" si="37"/>
        <v>103.59375</v>
      </c>
      <c r="AS31" s="1">
        <f t="shared" si="37"/>
        <v>112.7197265625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126.50390624999999</v>
      </c>
      <c r="I32" s="11" cm="1">
        <f t="array" ref="I32">IFERROR(INDEX('Master Data Sheet'!$1:$1048576, MATCH(1, ('Master Data Sheet'!$H:$H=I$2) * (INDEX('Master Data Sheet'!$1:$1, , MATCH($F$1, 'Master Data Sheet'!$1:$1, 0)) = $F$1) * ('Master Data Sheet'!$G:$G=$B32) * ('Master Data Sheet'!$F:$F=$E32) * ('Master Data Sheet'!$A:$A=$F32), 0), MATCH($F$1, 'Master Data Sheet'!$1:$1, 0)), "")</f>
        <v>96.005859374999986</v>
      </c>
      <c r="J32" s="11" cm="1">
        <f t="array" ref="J32">IFERROR(INDEX('Master Data Sheet'!$1:$1048576, MATCH(1, ('Master Data Sheet'!$H:$H=J$2) * (INDEX('Master Data Sheet'!$1:$1, , MATCH($F$1, 'Master Data Sheet'!$1:$1, 0)) = $F$1) * ('Master Data Sheet'!$G:$G=$B32) * ('Master Data Sheet'!$F:$F=$E32) * ('Master Data Sheet'!$A:$A=$F32), 0), MATCH($F$1, 'Master Data Sheet'!$1:$1, 0)), "")</f>
        <v>103.28613281249999</v>
      </c>
      <c r="K32" s="11" cm="1">
        <f t="array" ref="K32">IFERROR(INDEX('Master Data Sheet'!$1:$1048576, MATCH(1, ('Master Data Sheet'!$H:$H=K$2) * (INDEX('Master Data Sheet'!$1:$1, , MATCH($F$1, 'Master Data Sheet'!$1:$1, 0)) = $F$1) * ('Master Data Sheet'!$G:$G=$B32) * ('Master Data Sheet'!$F:$F=$E32) * ('Master Data Sheet'!$A:$A=$F32), 0), MATCH($F$1, 'Master Data Sheet'!$1:$1, 0)), "")</f>
        <v>110.52246093749999</v>
      </c>
      <c r="L32" s="11" cm="1">
        <f t="array" ref="L32">IFERROR(INDEX('Master Data Sheet'!$1:$1048576, MATCH(1, ('Master Data Sheet'!$H:$H=L$2) * (INDEX('Master Data Sheet'!$1:$1, , MATCH($F$1, 'Master Data Sheet'!$1:$1, 0)) = $F$1) * ('Master Data Sheet'!$G:$G=$B32) * ('Master Data Sheet'!$F:$F=$E32) * ('Master Data Sheet'!$A:$A=$F32), 0), MATCH($F$1, 'Master Data Sheet'!$1:$1, 0)), "")</f>
        <v>90.5712890625</v>
      </c>
      <c r="M32" s="11" cm="1">
        <f t="array" ref="M32">IFERROR(INDEX('Master Data Sheet'!$1:$1048576, MATCH(1, ('Master Data Sheet'!$H:$H=M$2) * (INDEX('Master Data Sheet'!$1:$1, , MATCH($F$1, 'Master Data Sheet'!$1:$1, 0)) = $F$1) * ('Master Data Sheet'!$G:$G=$B32) * ('Master Data Sheet'!$F:$F=$E32) * ('Master Data Sheet'!$A:$A=$F32), 0), MATCH($F$1, 'Master Data Sheet'!$1:$1, 0)), "")</f>
        <v>103.59375</v>
      </c>
      <c r="N32" s="11" cm="1">
        <f t="array" ref="N32">IFERROR(INDEX('Master Data Sheet'!$1:$1048576, MATCH(1, ('Master Data Sheet'!$H:$H=N$2) * (INDEX('Master Data Sheet'!$1:$1, , MATCH($F$1, 'Master Data Sheet'!$1:$1, 0)) = $F$1) * ('Master Data Sheet'!$G:$G=$B32) * ('Master Data Sheet'!$F:$F=$E32) * ('Master Data Sheet'!$A:$A=$F32), 0), MATCH($F$1, 'Master Data Sheet'!$1:$1, 0)), "")</f>
        <v>112.7197265625</v>
      </c>
      <c r="O32" s="11">
        <f t="shared" si="8"/>
        <v>106.171875</v>
      </c>
      <c r="P32" s="11">
        <f t="shared" si="4"/>
        <v>11.810262801228413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114.78947368421053</v>
      </c>
      <c r="I33" s="11" cm="1">
        <f t="array" ref="I33">IFERROR(INDEX('Master Data Sheet'!$1:$1048576, MATCH(1, ('Master Data Sheet'!$H:$H=I$2) * (INDEX('Master Data Sheet'!$1:$1, , MATCH($F$1, 'Master Data Sheet'!$1:$1, 0)) = $F$1) * ('Master Data Sheet'!$G:$G=$B33) * ('Master Data Sheet'!$F:$F=$E33) * ('Master Data Sheet'!$A:$A=$F33), 0), MATCH($F$1, 'Master Data Sheet'!$1:$1, 0)), "")</f>
        <v>118.49282296650719</v>
      </c>
      <c r="J33" s="11" cm="1">
        <f t="array" ref="J33">IFERROR(INDEX('Master Data Sheet'!$1:$1048576, MATCH(1, ('Master Data Sheet'!$H:$H=J$2) * (INDEX('Master Data Sheet'!$1:$1, , MATCH($F$1, 'Master Data Sheet'!$1:$1, 0)) = $F$1) * ('Master Data Sheet'!$G:$G=$B33) * ('Master Data Sheet'!$F:$F=$E33) * ('Master Data Sheet'!$A:$A=$F33), 0), MATCH($F$1, 'Master Data Sheet'!$1:$1, 0)), "")</f>
        <v>130.60765550239236</v>
      </c>
      <c r="K33" s="11" cm="1">
        <f t="array" ref="K33">IFERROR(INDEX('Master Data Sheet'!$1:$1048576, MATCH(1, ('Master Data Sheet'!$H:$H=K$2) * (INDEX('Master Data Sheet'!$1:$1, , MATCH($F$1, 'Master Data Sheet'!$1:$1, 0)) = $F$1) * ('Master Data Sheet'!$G:$G=$B33) * ('Master Data Sheet'!$F:$F=$E33) * ('Master Data Sheet'!$A:$A=$F33), 0), MATCH($F$1, 'Master Data Sheet'!$1:$1, 0)), "")</f>
        <v>135.3732057416268</v>
      </c>
      <c r="L33" s="11" cm="1">
        <f t="array" ref="L33">IFERROR(INDEX('Master Data Sheet'!$1:$1048576, MATCH(1, ('Master Data Sheet'!$H:$H=L$2) * (INDEX('Master Data Sheet'!$1:$1, , MATCH($F$1, 'Master Data Sheet'!$1:$1, 0)) = $F$1) * ('Master Data Sheet'!$G:$G=$B33) * ('Master Data Sheet'!$F:$F=$E33) * ('Master Data Sheet'!$A:$A=$F33), 0), MATCH($F$1, 'Master Data Sheet'!$1:$1, 0)), "")</f>
        <v>137.38277511961724</v>
      </c>
      <c r="M33" s="11" cm="1">
        <f t="array" ref="M33">IFERROR(INDEX('Master Data Sheet'!$1:$1048576, MATCH(1, ('Master Data Sheet'!$H:$H=M$2) * (INDEX('Master Data Sheet'!$1:$1, , MATCH($F$1, 'Master Data Sheet'!$1:$1, 0)) = $F$1) * ('Master Data Sheet'!$G:$G=$B33) * ('Master Data Sheet'!$F:$F=$E33) * ('Master Data Sheet'!$A:$A=$F33), 0), MATCH($F$1, 'Master Data Sheet'!$1:$1, 0)), "")</f>
        <v>138.45933014354068</v>
      </c>
      <c r="N33" s="11" cm="1">
        <f t="array" ref="N33">IFERROR(INDEX('Master Data Sheet'!$1:$1048576, MATCH(1, ('Master Data Sheet'!$H:$H=N$2) * (INDEX('Master Data Sheet'!$1:$1, , MATCH($F$1, 'Master Data Sheet'!$1:$1, 0)) = $F$1) * ('Master Data Sheet'!$G:$G=$B33) * ('Master Data Sheet'!$F:$F=$E33) * ('Master Data Sheet'!$A:$A=$F33), 0), MATCH($F$1, 'Master Data Sheet'!$1:$1, 0)), "")</f>
        <v>139.0622009569378</v>
      </c>
      <c r="O33" s="11">
        <f t="shared" si="8"/>
        <v>130.59535201640466</v>
      </c>
      <c r="P33" s="11">
        <f t="shared" si="4"/>
        <v>9.9893596074275237</v>
      </c>
      <c r="Q33" s="11">
        <f>AVERAGE(O33:O35)</f>
        <v>102.24418952294506</v>
      </c>
      <c r="R33" s="46">
        <f>(1-(O33/O30))*100</f>
        <v>5.3291116660720501</v>
      </c>
      <c r="S33" s="46">
        <f>AVERAGE(R33:R35)</f>
        <v>9.0327433318250154</v>
      </c>
      <c r="T33" s="46">
        <f>STDEV(R33:R35)</f>
        <v>16.352820403962419</v>
      </c>
      <c r="U33" s="47">
        <f>(1-(AVERAGE(H33:N35)/AVERAGE(H30:N32)))*100</f>
        <v>9.2071931971168581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98.654404646660197</v>
      </c>
      <c r="I34" s="11" cm="1">
        <f t="array" ref="I34">IFERROR(INDEX('Master Data Sheet'!$1:$1048576, MATCH(1, ('Master Data Sheet'!$H:$H=I$2) * (INDEX('Master Data Sheet'!$1:$1, , MATCH($F$1, 'Master Data Sheet'!$1:$1, 0)) = $F$1) * ('Master Data Sheet'!$G:$G=$B34) * ('Master Data Sheet'!$F:$F=$E34) * ('Master Data Sheet'!$A:$A=$F34), 0), MATCH($F$1, 'Master Data Sheet'!$1:$1, 0)), "")</f>
        <v>102.60406582768636</v>
      </c>
      <c r="J34" s="11" cm="1">
        <f t="array" ref="J34">IFERROR(INDEX('Master Data Sheet'!$1:$1048576, MATCH(1, ('Master Data Sheet'!$H:$H=J$2) * (INDEX('Master Data Sheet'!$1:$1, , MATCH($F$1, 'Master Data Sheet'!$1:$1, 0)) = $F$1) * ('Master Data Sheet'!$G:$G=$B34) * ('Master Data Sheet'!$F:$F=$E34) * ('Master Data Sheet'!$A:$A=$F34), 0), MATCH($F$1, 'Master Data Sheet'!$1:$1, 0)), "")</f>
        <v>103.28654404646662</v>
      </c>
      <c r="K34" s="11" cm="1">
        <f t="array" ref="K34">IFERROR(INDEX('Master Data Sheet'!$1:$1048576, MATCH(1, ('Master Data Sheet'!$H:$H=K$2) * (INDEX('Master Data Sheet'!$1:$1, , MATCH($F$1, 'Master Data Sheet'!$1:$1, 0)) = $F$1) * ('Master Data Sheet'!$G:$G=$B34) * ('Master Data Sheet'!$F:$F=$E34) * ('Master Data Sheet'!$A:$A=$F34), 0), MATCH($F$1, 'Master Data Sheet'!$1:$1, 0)), "")</f>
        <v>88.41723136495645</v>
      </c>
      <c r="L34" s="11" cm="1">
        <f t="array" ref="L34">IFERROR(INDEX('Master Data Sheet'!$1:$1048576, MATCH(1, ('Master Data Sheet'!$H:$H=L$2) * (INDEX('Master Data Sheet'!$1:$1, , MATCH($F$1, 'Master Data Sheet'!$1:$1, 0)) = $F$1) * ('Master Data Sheet'!$G:$G=$B34) * ('Master Data Sheet'!$F:$F=$E34) * ('Master Data Sheet'!$A:$A=$F34), 0), MATCH($F$1, 'Master Data Sheet'!$1:$1, 0)), "")</f>
        <v>94.980638915779281</v>
      </c>
      <c r="M34" s="11" cm="1">
        <f t="array" ref="M34">IFERROR(INDEX('Master Data Sheet'!$1:$1048576, MATCH(1, ('Master Data Sheet'!$H:$H=M$2) * (INDEX('Master Data Sheet'!$1:$1, , MATCH($F$1, 'Master Data Sheet'!$1:$1, 0)) = $F$1) * ('Master Data Sheet'!$G:$G=$B34) * ('Master Data Sheet'!$F:$F=$E34) * ('Master Data Sheet'!$A:$A=$F34), 0), MATCH($F$1, 'Master Data Sheet'!$1:$1, 0)), "")</f>
        <v>102.63310745401742</v>
      </c>
      <c r="N34" s="11" cm="1">
        <f t="array" ref="N34">IFERROR(INDEX('Master Data Sheet'!$1:$1048576, MATCH(1, ('Master Data Sheet'!$H:$H=N$2) * (INDEX('Master Data Sheet'!$1:$1, , MATCH($F$1, 'Master Data Sheet'!$1:$1, 0)) = $F$1) * ('Master Data Sheet'!$G:$G=$B34) * ('Master Data Sheet'!$F:$F=$E34) * ('Master Data Sheet'!$A:$A=$F34), 0), MATCH($F$1, 'Master Data Sheet'!$1:$1, 0)), "")</f>
        <v>99.249757986447236</v>
      </c>
      <c r="O34" s="11">
        <f t="shared" si="8"/>
        <v>98.5465357488591</v>
      </c>
      <c r="P34" s="11">
        <f t="shared" si="4"/>
        <v>5.3456506003143343</v>
      </c>
      <c r="Q34" s="11"/>
      <c r="R34" s="46">
        <f>(1-(O34/O31))*100</f>
        <v>-5.1506230770933747</v>
      </c>
      <c r="X34" t="str">
        <f>IFERROR(INDEX('Date Key'!$G$57:$G$62, MATCH(B33,'Date Key'!$A$57:$A$62, 0)), "")</f>
        <v>High HLR, Upper Outlet Height, No Plants</v>
      </c>
      <c r="Y34" s="1">
        <f t="shared" ref="Y34:AE34" si="38">H33</f>
        <v>114.78947368421053</v>
      </c>
      <c r="Z34" s="1">
        <f t="shared" si="38"/>
        <v>118.49282296650719</v>
      </c>
      <c r="AA34" s="1">
        <f t="shared" si="38"/>
        <v>130.60765550239236</v>
      </c>
      <c r="AB34" s="1">
        <f t="shared" si="38"/>
        <v>135.3732057416268</v>
      </c>
      <c r="AC34" s="1">
        <f t="shared" si="38"/>
        <v>137.38277511961724</v>
      </c>
      <c r="AD34" s="1">
        <f t="shared" si="38"/>
        <v>138.45933014354068</v>
      </c>
      <c r="AE34" s="1">
        <f t="shared" si="38"/>
        <v>139.0622009569378</v>
      </c>
      <c r="AF34" s="1">
        <f t="shared" ref="AF34:AL34" si="39">H34</f>
        <v>98.654404646660197</v>
      </c>
      <c r="AG34" s="1">
        <f t="shared" si="39"/>
        <v>102.60406582768636</v>
      </c>
      <c r="AH34" s="1">
        <f t="shared" si="39"/>
        <v>103.28654404646662</v>
      </c>
      <c r="AI34" s="1">
        <f t="shared" si="39"/>
        <v>88.41723136495645</v>
      </c>
      <c r="AJ34" s="1">
        <f t="shared" si="39"/>
        <v>94.980638915779281</v>
      </c>
      <c r="AK34" s="1">
        <f t="shared" si="39"/>
        <v>102.63310745401742</v>
      </c>
      <c r="AL34" s="1">
        <f t="shared" si="39"/>
        <v>99.249757986447236</v>
      </c>
      <c r="AM34" s="1">
        <f t="shared" ref="AM34:AS34" si="40">H35</f>
        <v>88.7841796875</v>
      </c>
      <c r="AN34" s="1">
        <f t="shared" si="40"/>
        <v>87.612304687499986</v>
      </c>
      <c r="AO34" s="1">
        <f t="shared" si="40"/>
        <v>94.599609375</v>
      </c>
      <c r="AP34" s="1">
        <f t="shared" si="40"/>
        <v>69.462890624999986</v>
      </c>
      <c r="AQ34" s="1">
        <f t="shared" si="40"/>
        <v>64.8046875</v>
      </c>
      <c r="AR34" s="1">
        <f t="shared" si="40"/>
        <v>84.873046874999986</v>
      </c>
      <c r="AS34" s="1">
        <f t="shared" si="40"/>
        <v>52.998046874999993</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88.7841796875</v>
      </c>
      <c r="I35" s="11" cm="1">
        <f t="array" ref="I35">IFERROR(INDEX('Master Data Sheet'!$1:$1048576, MATCH(1, ('Master Data Sheet'!$H:$H=I$2) * (INDEX('Master Data Sheet'!$1:$1, , MATCH($F$1, 'Master Data Sheet'!$1:$1, 0)) = $F$1) * ('Master Data Sheet'!$G:$G=$B35) * ('Master Data Sheet'!$F:$F=$E35) * ('Master Data Sheet'!$A:$A=$F35), 0), MATCH($F$1, 'Master Data Sheet'!$1:$1, 0)), "")</f>
        <v>87.612304687499986</v>
      </c>
      <c r="J35" s="11" cm="1">
        <f t="array" ref="J35">IFERROR(INDEX('Master Data Sheet'!$1:$1048576, MATCH(1, ('Master Data Sheet'!$H:$H=J$2) * (INDEX('Master Data Sheet'!$1:$1, , MATCH($F$1, 'Master Data Sheet'!$1:$1, 0)) = $F$1) * ('Master Data Sheet'!$G:$G=$B35) * ('Master Data Sheet'!$F:$F=$E35) * ('Master Data Sheet'!$A:$A=$F35), 0), MATCH($F$1, 'Master Data Sheet'!$1:$1, 0)), "")</f>
        <v>94.599609375</v>
      </c>
      <c r="K35" s="11" cm="1">
        <f t="array" ref="K35">IFERROR(INDEX('Master Data Sheet'!$1:$1048576, MATCH(1, ('Master Data Sheet'!$H:$H=K$2) * (INDEX('Master Data Sheet'!$1:$1, , MATCH($F$1, 'Master Data Sheet'!$1:$1, 0)) = $F$1) * ('Master Data Sheet'!$G:$G=$B35) * ('Master Data Sheet'!$F:$F=$E35) * ('Master Data Sheet'!$A:$A=$F35), 0), MATCH($F$1, 'Master Data Sheet'!$1:$1, 0)), "")</f>
        <v>69.462890624999986</v>
      </c>
      <c r="L35" s="11" cm="1">
        <f t="array" ref="L35">IFERROR(INDEX('Master Data Sheet'!$1:$1048576, MATCH(1, ('Master Data Sheet'!$H:$H=L$2) * (INDEX('Master Data Sheet'!$1:$1, , MATCH($F$1, 'Master Data Sheet'!$1:$1, 0)) = $F$1) * ('Master Data Sheet'!$G:$G=$B35) * ('Master Data Sheet'!$F:$F=$E35) * ('Master Data Sheet'!$A:$A=$F35), 0), MATCH($F$1, 'Master Data Sheet'!$1:$1, 0)), "")</f>
        <v>64.8046875</v>
      </c>
      <c r="M35" s="11" cm="1">
        <f t="array" ref="M35">IFERROR(INDEX('Master Data Sheet'!$1:$1048576, MATCH(1, ('Master Data Sheet'!$H:$H=M$2) * (INDEX('Master Data Sheet'!$1:$1, , MATCH($F$1, 'Master Data Sheet'!$1:$1, 0)) = $F$1) * ('Master Data Sheet'!$G:$G=$B35) * ('Master Data Sheet'!$F:$F=$E35) * ('Master Data Sheet'!$A:$A=$F35), 0), MATCH($F$1, 'Master Data Sheet'!$1:$1, 0)), "")</f>
        <v>84.873046874999986</v>
      </c>
      <c r="N35" s="11" cm="1">
        <f t="array" ref="N35">IFERROR(INDEX('Master Data Sheet'!$1:$1048576, MATCH(1, ('Master Data Sheet'!$H:$H=N$2) * (INDEX('Master Data Sheet'!$1:$1, , MATCH($F$1, 'Master Data Sheet'!$1:$1, 0)) = $F$1) * ('Master Data Sheet'!$G:$G=$B35) * ('Master Data Sheet'!$F:$F=$E35) * ('Master Data Sheet'!$A:$A=$F35), 0), MATCH($F$1, 'Master Data Sheet'!$1:$1, 0)), "")</f>
        <v>52.998046874999993</v>
      </c>
      <c r="O35" s="11">
        <f t="shared" si="8"/>
        <v>77.590680803571431</v>
      </c>
      <c r="P35" s="11">
        <f t="shared" si="4"/>
        <v>15.288362190308128</v>
      </c>
      <c r="Q35" s="11"/>
      <c r="R35" s="46">
        <f>(1-(O35/O32))*100</f>
        <v>26.919741406496367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104.68421052631579</v>
      </c>
      <c r="I36" s="11" cm="1">
        <f t="array" ref="I36">IFERROR(INDEX('Master Data Sheet'!$1:$1048576, MATCH(1, ('Master Data Sheet'!$H:$H=I$2) * (INDEX('Master Data Sheet'!$1:$1, , MATCH($F$1, 'Master Data Sheet'!$1:$1, 0)) = $F$1) * ('Master Data Sheet'!$G:$G=$B36) * ('Master Data Sheet'!$F:$F=$E36) * ('Master Data Sheet'!$A:$A=$F36), 0), MATCH($F$1, 'Master Data Sheet'!$1:$1, 0)), "")</f>
        <v>105.44497607655504</v>
      </c>
      <c r="J36" s="11" cm="1">
        <f t="array" ref="J36">IFERROR(INDEX('Master Data Sheet'!$1:$1048576, MATCH(1, ('Master Data Sheet'!$H:$H=J$2) * (INDEX('Master Data Sheet'!$1:$1, , MATCH($F$1, 'Master Data Sheet'!$1:$1, 0)) = $F$1) * ('Master Data Sheet'!$G:$G=$B36) * ('Master Data Sheet'!$F:$F=$E36) * ('Master Data Sheet'!$A:$A=$F36), 0), MATCH($F$1, 'Master Data Sheet'!$1:$1, 0)), "")</f>
        <v>132.35885167464116</v>
      </c>
      <c r="K36" s="11" cm="1">
        <f t="array" ref="K36">IFERROR(INDEX('Master Data Sheet'!$1:$1048576, MATCH(1, ('Master Data Sheet'!$H:$H=K$2) * (INDEX('Master Data Sheet'!$1:$1, , MATCH($F$1, 'Master Data Sheet'!$1:$1, 0)) = $F$1) * ('Master Data Sheet'!$G:$G=$B36) * ('Master Data Sheet'!$F:$F=$E36) * ('Master Data Sheet'!$A:$A=$F36), 0), MATCH($F$1, 'Master Data Sheet'!$1:$1, 0)), "")</f>
        <v>139.17703349282297</v>
      </c>
      <c r="L36" s="11" cm="1">
        <f t="array" ref="L36">IFERROR(INDEX('Master Data Sheet'!$1:$1048576, MATCH(1, ('Master Data Sheet'!$H:$H=L$2) * (INDEX('Master Data Sheet'!$1:$1, , MATCH($F$1, 'Master Data Sheet'!$1:$1, 0)) = $F$1) * ('Master Data Sheet'!$G:$G=$B36) * ('Master Data Sheet'!$F:$F=$E36) * ('Master Data Sheet'!$A:$A=$F36), 0), MATCH($F$1, 'Master Data Sheet'!$1:$1, 0)), "")</f>
        <v>139.00478468899522</v>
      </c>
      <c r="M36" s="11" cm="1">
        <f t="array" ref="M36">IFERROR(INDEX('Master Data Sheet'!$1:$1048576, MATCH(1, ('Master Data Sheet'!$H:$H=M$2) * (INDEX('Master Data Sheet'!$1:$1, , MATCH($F$1, 'Master Data Sheet'!$1:$1, 0)) = $F$1) * ('Master Data Sheet'!$G:$G=$B36) * ('Master Data Sheet'!$F:$F=$E36) * ('Master Data Sheet'!$A:$A=$F36), 0), MATCH($F$1, 'Master Data Sheet'!$1:$1, 0)), "")</f>
        <v>141.21531100478467</v>
      </c>
      <c r="N36" s="11" cm="1">
        <f t="array" ref="N36">IFERROR(INDEX('Master Data Sheet'!$1:$1048576, MATCH(1, ('Master Data Sheet'!$H:$H=N$2) * (INDEX('Master Data Sheet'!$1:$1, , MATCH($F$1, 'Master Data Sheet'!$1:$1, 0)) = $F$1) * ('Master Data Sheet'!$G:$G=$B36) * ('Master Data Sheet'!$F:$F=$E36) * ('Master Data Sheet'!$A:$A=$F36), 0), MATCH($F$1, 'Master Data Sheet'!$1:$1, 0)), "")</f>
        <v>137.97129186602871</v>
      </c>
      <c r="O36" s="11">
        <f t="shared" si="8"/>
        <v>128.55092276144907</v>
      </c>
      <c r="P36" s="11">
        <f t="shared" si="4"/>
        <v>16.275403680850417</v>
      </c>
      <c r="Q36" s="11">
        <f>AVERAGE(N36:N38)</f>
        <v>92.04881450088179</v>
      </c>
      <c r="R36" s="46">
        <f>(1-(O36/O30))*100</f>
        <v>6.8111547151861078</v>
      </c>
      <c r="S36" s="46">
        <f>AVERAGE(R36:R38)</f>
        <v>27.942648332150672</v>
      </c>
      <c r="T36" s="46">
        <f>STDEV(R36:R38)</f>
        <v>31.046591398993471</v>
      </c>
      <c r="U36" s="47">
        <f>(1-(AVERAGE(H36:N38)/AVERAGE(H30:N32)))*100</f>
        <v>26.490129615276427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67.478218780251694</v>
      </c>
      <c r="I37" s="11" cm="1">
        <f t="array" ref="I37">IFERROR(INDEX('Master Data Sheet'!$1:$1048576, MATCH(1, ('Master Data Sheet'!$H:$H=I$2) * (INDEX('Master Data Sheet'!$1:$1, , MATCH($F$1, 'Master Data Sheet'!$1:$1, 0)) = $F$1) * ('Master Data Sheet'!$G:$G=$B37) * ('Master Data Sheet'!$F:$F=$E37) * ('Master Data Sheet'!$A:$A=$F37), 0), MATCH($F$1, 'Master Data Sheet'!$1:$1, 0)), "")</f>
        <v>54.394966118102609</v>
      </c>
      <c r="J37" s="11" cm="1">
        <f t="array" ref="J37">IFERROR(INDEX('Master Data Sheet'!$1:$1048576, MATCH(1, ('Master Data Sheet'!$H:$H=J$2) * (INDEX('Master Data Sheet'!$1:$1, , MATCH($F$1, 'Master Data Sheet'!$1:$1, 0)) = $F$1) * ('Master Data Sheet'!$G:$G=$B37) * ('Master Data Sheet'!$F:$F=$E37) * ('Master Data Sheet'!$A:$A=$F37), 0), MATCH($F$1, 'Master Data Sheet'!$1:$1, 0)), "")</f>
        <v>80.648596321393995</v>
      </c>
      <c r="K37" s="11" cm="1">
        <f t="array" ref="K37">IFERROR(INDEX('Master Data Sheet'!$1:$1048576, MATCH(1, ('Master Data Sheet'!$H:$H=K$2) * (INDEX('Master Data Sheet'!$1:$1, , MATCH($F$1, 'Master Data Sheet'!$1:$1, 0)) = $F$1) * ('Master Data Sheet'!$G:$G=$B37) * ('Master Data Sheet'!$F:$F=$E37) * ('Master Data Sheet'!$A:$A=$F37), 0), MATCH($F$1, 'Master Data Sheet'!$1:$1, 0)), "")</f>
        <v>86.602129719264298</v>
      </c>
      <c r="L37" s="11" cm="1">
        <f t="array" ref="L37">IFERROR(INDEX('Master Data Sheet'!$1:$1048576, MATCH(1, ('Master Data Sheet'!$H:$H=L$2) * (INDEX('Master Data Sheet'!$1:$1, , MATCH($F$1, 'Master Data Sheet'!$1:$1, 0)) = $F$1) * ('Master Data Sheet'!$G:$G=$B37) * ('Master Data Sheet'!$F:$F=$E37) * ('Master Data Sheet'!$A:$A=$F37), 0), MATCH($F$1, 'Master Data Sheet'!$1:$1, 0)), "")</f>
        <v>87.023233301064849</v>
      </c>
      <c r="M37" s="11" cm="1">
        <f t="array" ref="M37">IFERROR(INDEX('Master Data Sheet'!$1:$1048576, MATCH(1, ('Master Data Sheet'!$H:$H=M$2) * (INDEX('Master Data Sheet'!$1:$1, , MATCH($F$1, 'Master Data Sheet'!$1:$1, 0)) = $F$1) * ('Master Data Sheet'!$G:$G=$B37) * ('Master Data Sheet'!$F:$F=$E37) * ('Master Data Sheet'!$A:$A=$F37), 0), MATCH($F$1, 'Master Data Sheet'!$1:$1, 0)), "")</f>
        <v>94.719264278799599</v>
      </c>
      <c r="N37" s="11" cm="1">
        <f t="array" ref="N37">IFERROR(INDEX('Master Data Sheet'!$1:$1048576, MATCH(1, ('Master Data Sheet'!$H:$H=N$2) * (INDEX('Master Data Sheet'!$1:$1, , MATCH($F$1, 'Master Data Sheet'!$1:$1, 0)) = $F$1) * ('Master Data Sheet'!$G:$G=$B37) * ('Master Data Sheet'!$F:$F=$E37) * ('Master Data Sheet'!$A:$A=$F37), 0), MATCH($F$1, 'Master Data Sheet'!$1:$1, 0)), "")</f>
        <v>97.071636011616647</v>
      </c>
      <c r="O37" s="11">
        <f t="shared" si="8"/>
        <v>81.134006361499104</v>
      </c>
      <c r="P37" s="11">
        <f t="shared" si="4"/>
        <v>15.301650613874333</v>
      </c>
      <c r="Q37" s="11"/>
      <c r="R37" s="46">
        <f>(1-(O37/O31))*100</f>
        <v>13.428805418446609</v>
      </c>
      <c r="X37" t="str">
        <f>IFERROR(INDEX('Date Key'!$G$57:$G$62, MATCH(B36,'Date Key'!$A$57:$A$62, 0)), "")</f>
        <v>High HLR, Upper Outlet Height, No Plants</v>
      </c>
      <c r="Y37" s="1">
        <f t="shared" ref="Y37:AE37" si="41">H36</f>
        <v>104.68421052631579</v>
      </c>
      <c r="Z37" s="1">
        <f t="shared" si="41"/>
        <v>105.44497607655504</v>
      </c>
      <c r="AA37" s="1">
        <f t="shared" si="41"/>
        <v>132.35885167464116</v>
      </c>
      <c r="AB37" s="1">
        <f t="shared" si="41"/>
        <v>139.17703349282297</v>
      </c>
      <c r="AC37" s="1">
        <f t="shared" si="41"/>
        <v>139.00478468899522</v>
      </c>
      <c r="AD37" s="1">
        <f t="shared" si="41"/>
        <v>141.21531100478467</v>
      </c>
      <c r="AE37" s="1">
        <f t="shared" si="41"/>
        <v>137.97129186602871</v>
      </c>
      <c r="AF37" s="1">
        <f t="shared" ref="AF37:AL37" si="42">H37</f>
        <v>67.478218780251694</v>
      </c>
      <c r="AG37" s="1">
        <f t="shared" si="42"/>
        <v>54.394966118102609</v>
      </c>
      <c r="AH37" s="1">
        <f t="shared" si="42"/>
        <v>80.648596321393995</v>
      </c>
      <c r="AI37" s="1">
        <f t="shared" si="42"/>
        <v>86.602129719264298</v>
      </c>
      <c r="AJ37" s="1">
        <f t="shared" si="42"/>
        <v>87.023233301064849</v>
      </c>
      <c r="AK37" s="1">
        <f t="shared" si="42"/>
        <v>94.719264278799599</v>
      </c>
      <c r="AL37" s="1">
        <f t="shared" si="42"/>
        <v>97.071636011616647</v>
      </c>
      <c r="AM37" s="1">
        <f t="shared" ref="AM37:AS37" si="43">H38</f>
        <v>25.766601562499996</v>
      </c>
      <c r="AN37" s="1">
        <f t="shared" si="43"/>
        <v>33.7646484375</v>
      </c>
      <c r="AO37" s="1">
        <f t="shared" si="43"/>
        <v>39.287109374999993</v>
      </c>
      <c r="AP37" s="1">
        <f t="shared" si="43"/>
        <v>27.158203125</v>
      </c>
      <c r="AQ37" s="1">
        <f t="shared" si="43"/>
        <v>48.911132812499993</v>
      </c>
      <c r="AR37" s="1">
        <f t="shared" si="43"/>
        <v>54.6240234375</v>
      </c>
      <c r="AS37" s="1">
        <f t="shared" si="43"/>
        <v>41.103515624999993</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25.766601562499996</v>
      </c>
      <c r="I38" s="28" cm="1">
        <f t="array" ref="I38">IFERROR(INDEX('Master Data Sheet'!$1:$1048576, MATCH(1, ('Master Data Sheet'!$H:$H=I$2) * (INDEX('Master Data Sheet'!$1:$1, , MATCH($F$1, 'Master Data Sheet'!$1:$1, 0)) = $F$1) * ('Master Data Sheet'!$G:$G=$B38) * ('Master Data Sheet'!$F:$F=$E38) * ('Master Data Sheet'!$A:$A=$F38), 0), MATCH($F$1, 'Master Data Sheet'!$1:$1, 0)), "")</f>
        <v>33.7646484375</v>
      </c>
      <c r="J38" s="28" cm="1">
        <f t="array" ref="J38">IFERROR(INDEX('Master Data Sheet'!$1:$1048576, MATCH(1, ('Master Data Sheet'!$H:$H=J$2) * (INDEX('Master Data Sheet'!$1:$1, , MATCH($F$1, 'Master Data Sheet'!$1:$1, 0)) = $F$1) * ('Master Data Sheet'!$G:$G=$B38) * ('Master Data Sheet'!$F:$F=$E38) * ('Master Data Sheet'!$A:$A=$F38), 0), MATCH($F$1, 'Master Data Sheet'!$1:$1, 0)), "")</f>
        <v>39.287109374999993</v>
      </c>
      <c r="K38" s="28" cm="1">
        <f t="array" ref="K38">IFERROR(INDEX('Master Data Sheet'!$1:$1048576, MATCH(1, ('Master Data Sheet'!$H:$H=K$2) * (INDEX('Master Data Sheet'!$1:$1, , MATCH($F$1, 'Master Data Sheet'!$1:$1, 0)) = $F$1) * ('Master Data Sheet'!$G:$G=$B38) * ('Master Data Sheet'!$F:$F=$E38) * ('Master Data Sheet'!$A:$A=$F38), 0), MATCH($F$1, 'Master Data Sheet'!$1:$1, 0)), "")</f>
        <v>27.158203125</v>
      </c>
      <c r="L38" s="28" cm="1">
        <f t="array" ref="L38">IFERROR(INDEX('Master Data Sheet'!$1:$1048576, MATCH(1, ('Master Data Sheet'!$H:$H=L$2) * (INDEX('Master Data Sheet'!$1:$1, , MATCH($F$1, 'Master Data Sheet'!$1:$1, 0)) = $F$1) * ('Master Data Sheet'!$G:$G=$B38) * ('Master Data Sheet'!$F:$F=$E38) * ('Master Data Sheet'!$A:$A=$F38), 0), MATCH($F$1, 'Master Data Sheet'!$1:$1, 0)), "")</f>
        <v>48.911132812499993</v>
      </c>
      <c r="M38" s="28" cm="1">
        <f t="array" ref="M38">IFERROR(INDEX('Master Data Sheet'!$1:$1048576, MATCH(1, ('Master Data Sheet'!$H:$H=M$2) * (INDEX('Master Data Sheet'!$1:$1, , MATCH($F$1, 'Master Data Sheet'!$1:$1, 0)) = $F$1) * ('Master Data Sheet'!$G:$G=$B38) * ('Master Data Sheet'!$F:$F=$E38) * ('Master Data Sheet'!$A:$A=$F38), 0), MATCH($F$1, 'Master Data Sheet'!$1:$1, 0)), "")</f>
        <v>54.6240234375</v>
      </c>
      <c r="N38" s="28" cm="1">
        <f t="array" ref="N38">IFERROR(INDEX('Master Data Sheet'!$1:$1048576, MATCH(1, ('Master Data Sheet'!$H:$H=N$2) * (INDEX('Master Data Sheet'!$1:$1, , MATCH($F$1, 'Master Data Sheet'!$1:$1, 0)) = $F$1) * ('Master Data Sheet'!$G:$G=$B38) * ('Master Data Sheet'!$F:$F=$E38) * ('Master Data Sheet'!$A:$A=$F38), 0), MATCH($F$1, 'Master Data Sheet'!$1:$1, 0)), "")</f>
        <v>41.103515624999993</v>
      </c>
      <c r="O38" s="28">
        <f t="shared" si="8"/>
        <v>38.659319196428569</v>
      </c>
      <c r="P38" s="28">
        <f t="shared" si="4"/>
        <v>10.714439799699424</v>
      </c>
      <c r="Q38" s="28"/>
      <c r="R38" s="48">
        <f>(1-(O38/O32))*100</f>
        <v>63.587984862819305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123.50867375489648</v>
      </c>
      <c r="I39" s="11" cm="1">
        <f t="array" ref="I39">IFERROR(INDEX('Master Data Sheet'!$1:$1048576, MATCH(1, ('Master Data Sheet'!$H:$H=I$2) * (INDEX('Master Data Sheet'!$1:$1, , MATCH($F$1, 'Master Data Sheet'!$1:$1, 0)) = $F$1) * ('Master Data Sheet'!$G:$G=$B39) * ('Master Data Sheet'!$F:$F=$E39) * ('Master Data Sheet'!$A:$A=$F39), 0), MATCH($F$1, 'Master Data Sheet'!$1:$1, 0)), "")</f>
        <v>127.06771124790151</v>
      </c>
      <c r="J39" s="11" cm="1">
        <f t="array" ref="J39">IFERROR(INDEX('Master Data Sheet'!$1:$1048576, MATCH(1, ('Master Data Sheet'!$H:$H=J$2) * (INDEX('Master Data Sheet'!$1:$1, , MATCH($F$1, 'Master Data Sheet'!$1:$1, 0)) = $F$1) * ('Master Data Sheet'!$G:$G=$B39) * ('Master Data Sheet'!$F:$F=$E39) * ('Master Data Sheet'!$A:$A=$F39), 0), MATCH($F$1, 'Master Data Sheet'!$1:$1, 0)), "")</f>
        <v>125.45607162842754</v>
      </c>
      <c r="K39" s="11" cm="1">
        <f t="array" ref="K39">IFERROR(INDEX('Master Data Sheet'!$1:$1048576, MATCH(1, ('Master Data Sheet'!$H:$H=K$2) * (INDEX('Master Data Sheet'!$1:$1, , MATCH($F$1, 'Master Data Sheet'!$1:$1, 0)) = $F$1) * ('Master Data Sheet'!$G:$G=$B39) * ('Master Data Sheet'!$F:$F=$E39) * ('Master Data Sheet'!$A:$A=$F39), 0), MATCH($F$1, 'Master Data Sheet'!$1:$1, 0)), "")</f>
        <v>121.9641857862339</v>
      </c>
      <c r="L39" s="11" cm="1">
        <f t="array" ref="L39">IFERROR(INDEX('Master Data Sheet'!$1:$1048576, MATCH(1, ('Master Data Sheet'!$H:$H=L$2) * (INDEX('Master Data Sheet'!$1:$1, , MATCH($F$1, 'Master Data Sheet'!$1:$1, 0)) = $F$1) * ('Master Data Sheet'!$G:$G=$B39) * ('Master Data Sheet'!$F:$F=$E39) * ('Master Data Sheet'!$A:$A=$F39), 0), MATCH($F$1, 'Master Data Sheet'!$1:$1, 0)), "")</f>
        <v>126.14437604924456</v>
      </c>
      <c r="M39" s="11" cm="1">
        <f t="array" ref="M39">IFERROR(INDEX('Master Data Sheet'!$1:$1048576, MATCH(1, ('Master Data Sheet'!$H:$H=M$2) * (INDEX('Master Data Sheet'!$1:$1, , MATCH($F$1, 'Master Data Sheet'!$1:$1, 0)) = $F$1) * ('Master Data Sheet'!$G:$G=$B39) * ('Master Data Sheet'!$F:$F=$E39) * ('Master Data Sheet'!$A:$A=$F39), 0), MATCH($F$1, 'Master Data Sheet'!$1:$1, 0)), "")</f>
        <v>118.8752098489088</v>
      </c>
      <c r="N39" s="11" cm="1">
        <f t="array" ref="N39">IFERROR(INDEX('Master Data Sheet'!$1:$1048576, MATCH(1, ('Master Data Sheet'!$H:$H=N$2) * (INDEX('Master Data Sheet'!$1:$1, , MATCH($F$1, 'Master Data Sheet'!$1:$1, 0)) = $F$1) * ('Master Data Sheet'!$G:$G=$B39) * ('Master Data Sheet'!$F:$F=$E39) * ('Master Data Sheet'!$A:$A=$F39), 0), MATCH($F$1, 'Master Data Sheet'!$1:$1, 0)), "")</f>
        <v>120.35254616675992</v>
      </c>
      <c r="O39" s="11">
        <f t="shared" si="8"/>
        <v>123.33839635462466</v>
      </c>
      <c r="P39" s="11">
        <f t="shared" si="4"/>
        <v>3.0827110469414221</v>
      </c>
      <c r="Q39" s="11">
        <f>AVERAGE(O39:O41)</f>
        <v>109.96162762810776</v>
      </c>
      <c r="S39" s="11">
        <f>AVERAGE(O39:O41)</f>
        <v>109.96162762810776</v>
      </c>
      <c r="T39" s="11">
        <f>AVERAGE(P39:P41)</f>
        <v>7.7968611603276914</v>
      </c>
      <c r="V39" s="47">
        <f>AVERAGE(U42, U45)</f>
        <v>9.4303203902552202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96.026860660324573</v>
      </c>
      <c r="I40" s="11" cm="1">
        <f t="array" ref="I40">IFERROR(INDEX('Master Data Sheet'!$1:$1048576, MATCH(1, ('Master Data Sheet'!$H:$H=I$2) * (INDEX('Master Data Sheet'!$1:$1, , MATCH($F$1, 'Master Data Sheet'!$1:$1, 0)) = $F$1) * ('Master Data Sheet'!$G:$G=$B40) * ('Master Data Sheet'!$F:$F=$E40) * ('Master Data Sheet'!$A:$A=$F40), 0), MATCH($F$1, 'Master Data Sheet'!$1:$1, 0)), "")</f>
        <v>102.08729714605485</v>
      </c>
      <c r="J40" s="11" cm="1">
        <f t="array" ref="J40">IFERROR(INDEX('Master Data Sheet'!$1:$1048576, MATCH(1, ('Master Data Sheet'!$H:$H=J$2) * (INDEX('Master Data Sheet'!$1:$1, , MATCH($F$1, 'Master Data Sheet'!$1:$1, 0)) = $F$1) * ('Master Data Sheet'!$G:$G=$B40) * ('Master Data Sheet'!$F:$F=$E40) * ('Master Data Sheet'!$A:$A=$F40), 0), MATCH($F$1, 'Master Data Sheet'!$1:$1, 0)), "")</f>
        <v>100.24062674874091</v>
      </c>
      <c r="K40" s="11" cm="1">
        <f t="array" ref="K40">IFERROR(INDEX('Master Data Sheet'!$1:$1048576, MATCH(1, ('Master Data Sheet'!$H:$H=K$2) * (INDEX('Master Data Sheet'!$1:$1, , MATCH($F$1, 'Master Data Sheet'!$1:$1, 0)) = $F$1) * ('Master Data Sheet'!$G:$G=$B40) * ('Master Data Sheet'!$F:$F=$E40) * ('Master Data Sheet'!$A:$A=$F40), 0), MATCH($F$1, 'Master Data Sheet'!$1:$1, 0)), "")</f>
        <v>99.770565193061003</v>
      </c>
      <c r="L40" s="11" cm="1">
        <f t="array" ref="L40">IFERROR(INDEX('Master Data Sheet'!$1:$1048576, MATCH(1, ('Master Data Sheet'!$H:$H=L$2) * (INDEX('Master Data Sheet'!$1:$1, , MATCH($F$1, 'Master Data Sheet'!$1:$1, 0)) = $F$1) * ('Master Data Sheet'!$G:$G=$B40) * ('Master Data Sheet'!$F:$F=$E40) * ('Master Data Sheet'!$A:$A=$F40), 0), MATCH($F$1, 'Master Data Sheet'!$1:$1, 0)), "")</f>
        <v>99.451594851706787</v>
      </c>
      <c r="M40" s="11" cm="1">
        <f t="array" ref="M40">IFERROR(INDEX('Master Data Sheet'!$1:$1048576, MATCH(1, ('Master Data Sheet'!$H:$H=M$2) * (INDEX('Master Data Sheet'!$1:$1, , MATCH($F$1, 'Master Data Sheet'!$1:$1, 0)) = $F$1) * ('Master Data Sheet'!$G:$G=$B40) * ('Master Data Sheet'!$F:$F=$E40) * ('Master Data Sheet'!$A:$A=$F40), 0), MATCH($F$1, 'Master Data Sheet'!$1:$1, 0)), "")</f>
        <v>101.0800223838836</v>
      </c>
      <c r="N40" s="11" cm="1">
        <f t="array" ref="N40">IFERROR(INDEX('Master Data Sheet'!$1:$1048576, MATCH(1, ('Master Data Sheet'!$H:$H=N$2) * (INDEX('Master Data Sheet'!$1:$1, , MATCH($F$1, 'Master Data Sheet'!$1:$1, 0)) = $F$1) * ('Master Data Sheet'!$G:$G=$B40) * ('Master Data Sheet'!$F:$F=$E40) * ('Master Data Sheet'!$A:$A=$F40), 0), MATCH($F$1, 'Master Data Sheet'!$1:$1, 0)), "")</f>
        <v>106.09960828203694</v>
      </c>
      <c r="O40" s="11">
        <f t="shared" si="8"/>
        <v>100.67951075225837</v>
      </c>
      <c r="P40" s="11">
        <f t="shared" si="4"/>
        <v>3.046677448874004</v>
      </c>
      <c r="Q40" s="11"/>
      <c r="X40" t="str">
        <f>IFERROR(INDEX('Date Key'!$G$57:$G$62, MATCH(B39,'Date Key'!$A$57:$A$62, 0)), "")</f>
        <v>High HLR, Lower Outlet Height, Yes Plants</v>
      </c>
      <c r="Y40" s="1">
        <f t="shared" ref="Y40:AE40" si="44">H39</f>
        <v>123.50867375489648</v>
      </c>
      <c r="Z40" s="1">
        <f t="shared" si="44"/>
        <v>127.06771124790151</v>
      </c>
      <c r="AA40" s="1">
        <f t="shared" si="44"/>
        <v>125.45607162842754</v>
      </c>
      <c r="AB40" s="1">
        <f t="shared" si="44"/>
        <v>121.9641857862339</v>
      </c>
      <c r="AC40" s="1">
        <f t="shared" si="44"/>
        <v>126.14437604924456</v>
      </c>
      <c r="AD40" s="1">
        <f t="shared" si="44"/>
        <v>118.8752098489088</v>
      </c>
      <c r="AE40" s="1">
        <f t="shared" si="44"/>
        <v>120.35254616675992</v>
      </c>
      <c r="AF40" s="1">
        <f t="shared" ref="AF40:AL40" si="45">H40</f>
        <v>96.026860660324573</v>
      </c>
      <c r="AG40" s="1">
        <f t="shared" si="45"/>
        <v>102.08729714605485</v>
      </c>
      <c r="AH40" s="1">
        <f t="shared" si="45"/>
        <v>100.24062674874091</v>
      </c>
      <c r="AI40" s="1">
        <f t="shared" si="45"/>
        <v>99.770565193061003</v>
      </c>
      <c r="AJ40" s="1">
        <f t="shared" si="45"/>
        <v>99.451594851706787</v>
      </c>
      <c r="AK40" s="1">
        <f t="shared" si="45"/>
        <v>101.0800223838836</v>
      </c>
      <c r="AL40" s="1">
        <f t="shared" si="45"/>
        <v>106.09960828203694</v>
      </c>
      <c r="AM40" s="1">
        <f t="shared" ref="AM40:AS40" si="46">H41</f>
        <v>131.96978175713485</v>
      </c>
      <c r="AN40" s="1">
        <f t="shared" si="46"/>
        <v>125.97649692221601</v>
      </c>
      <c r="AO40" s="1">
        <f t="shared" si="46"/>
        <v>107.94627867935087</v>
      </c>
      <c r="AP40" s="1">
        <f t="shared" si="46"/>
        <v>92.283156127588143</v>
      </c>
      <c r="AQ40" s="1">
        <f t="shared" si="46"/>
        <v>92.199216564073865</v>
      </c>
      <c r="AR40" s="1">
        <f t="shared" si="46"/>
        <v>88.102965864577499</v>
      </c>
      <c r="AS40" s="1">
        <f t="shared" si="46"/>
        <v>102.59093452714045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131.96978175713485</v>
      </c>
      <c r="I41" s="11" cm="1">
        <f t="array" ref="I41">IFERROR(INDEX('Master Data Sheet'!$1:$1048576, MATCH(1, ('Master Data Sheet'!$H:$H=I$2) * (INDEX('Master Data Sheet'!$1:$1, , MATCH($F$1, 'Master Data Sheet'!$1:$1, 0)) = $F$1) * ('Master Data Sheet'!$G:$G=$B41) * ('Master Data Sheet'!$F:$F=$E41) * ('Master Data Sheet'!$A:$A=$F41), 0), MATCH($F$1, 'Master Data Sheet'!$1:$1, 0)), "")</f>
        <v>125.97649692221601</v>
      </c>
      <c r="J41" s="11" cm="1">
        <f t="array" ref="J41">IFERROR(INDEX('Master Data Sheet'!$1:$1048576, MATCH(1, ('Master Data Sheet'!$H:$H=J$2) * (INDEX('Master Data Sheet'!$1:$1, , MATCH($F$1, 'Master Data Sheet'!$1:$1, 0)) = $F$1) * ('Master Data Sheet'!$G:$G=$B41) * ('Master Data Sheet'!$F:$F=$E41) * ('Master Data Sheet'!$A:$A=$F41), 0), MATCH($F$1, 'Master Data Sheet'!$1:$1, 0)), "")</f>
        <v>107.94627867935087</v>
      </c>
      <c r="K41" s="11" cm="1">
        <f t="array" ref="K41">IFERROR(INDEX('Master Data Sheet'!$1:$1048576, MATCH(1, ('Master Data Sheet'!$H:$H=K$2) * (INDEX('Master Data Sheet'!$1:$1, , MATCH($F$1, 'Master Data Sheet'!$1:$1, 0)) = $F$1) * ('Master Data Sheet'!$G:$G=$B41) * ('Master Data Sheet'!$F:$F=$E41) * ('Master Data Sheet'!$A:$A=$F41), 0), MATCH($F$1, 'Master Data Sheet'!$1:$1, 0)), "")</f>
        <v>92.283156127588143</v>
      </c>
      <c r="L41" s="11" cm="1">
        <f t="array" ref="L41">IFERROR(INDEX('Master Data Sheet'!$1:$1048576, MATCH(1, ('Master Data Sheet'!$H:$H=L$2) * (INDEX('Master Data Sheet'!$1:$1, , MATCH($F$1, 'Master Data Sheet'!$1:$1, 0)) = $F$1) * ('Master Data Sheet'!$G:$G=$B41) * ('Master Data Sheet'!$F:$F=$E41) * ('Master Data Sheet'!$A:$A=$F41), 0), MATCH($F$1, 'Master Data Sheet'!$1:$1, 0)), "")</f>
        <v>92.199216564073865</v>
      </c>
      <c r="M41" s="11" cm="1">
        <f t="array" ref="M41">IFERROR(INDEX('Master Data Sheet'!$1:$1048576, MATCH(1, ('Master Data Sheet'!$H:$H=M$2) * (INDEX('Master Data Sheet'!$1:$1, , MATCH($F$1, 'Master Data Sheet'!$1:$1, 0)) = $F$1) * ('Master Data Sheet'!$G:$G=$B41) * ('Master Data Sheet'!$F:$F=$E41) * ('Master Data Sheet'!$A:$A=$F41), 0), MATCH($F$1, 'Master Data Sheet'!$1:$1, 0)), "")</f>
        <v>88.102965864577499</v>
      </c>
      <c r="N41" s="11" cm="1">
        <f t="array" ref="N41">IFERROR(INDEX('Master Data Sheet'!$1:$1048576, MATCH(1, ('Master Data Sheet'!$H:$H=N$2) * (INDEX('Master Data Sheet'!$1:$1, , MATCH($F$1, 'Master Data Sheet'!$1:$1, 0)) = $F$1) * ('Master Data Sheet'!$G:$G=$B41) * ('Master Data Sheet'!$F:$F=$E41) * ('Master Data Sheet'!$A:$A=$F41), 0), MATCH($F$1, 'Master Data Sheet'!$1:$1, 0)), "")</f>
        <v>102.59093452714045</v>
      </c>
      <c r="O41" s="11">
        <f t="shared" si="8"/>
        <v>105.86697577744026</v>
      </c>
      <c r="P41" s="11">
        <f t="shared" si="4"/>
        <v>17.261194985167648</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39.65304980414102</v>
      </c>
      <c r="I42" s="11" cm="1">
        <f t="array" ref="I42">IFERROR(INDEX('Master Data Sheet'!$1:$1048576, MATCH(1, ('Master Data Sheet'!$H:$H=I$2) * (INDEX('Master Data Sheet'!$1:$1, , MATCH($F$1, 'Master Data Sheet'!$1:$1, 0)) = $F$1) * ('Master Data Sheet'!$G:$G=$B42) * ('Master Data Sheet'!$F:$F=$E42) * ('Master Data Sheet'!$A:$A=$F42), 0), MATCH($F$1, 'Master Data Sheet'!$1:$1, 0)), "")</f>
        <v>84.862898712926693</v>
      </c>
      <c r="J42" s="11" cm="1">
        <f t="array" ref="J42">IFERROR(INDEX('Master Data Sheet'!$1:$1048576, MATCH(1, ('Master Data Sheet'!$H:$H=J$2) * (INDEX('Master Data Sheet'!$1:$1, , MATCH($F$1, 'Master Data Sheet'!$1:$1, 0)) = $F$1) * ('Master Data Sheet'!$G:$G=$B42) * ('Master Data Sheet'!$F:$F=$E42) * ('Master Data Sheet'!$A:$A=$F42), 0), MATCH($F$1, 'Master Data Sheet'!$1:$1, 0)), "")</f>
        <v>116.1387800783436</v>
      </c>
      <c r="K42" s="11" cm="1">
        <f t="array" ref="K42">IFERROR(INDEX('Master Data Sheet'!$1:$1048576, MATCH(1, ('Master Data Sheet'!$H:$H=K$2) * (INDEX('Master Data Sheet'!$1:$1, , MATCH($F$1, 'Master Data Sheet'!$1:$1, 0)) = $F$1) * ('Master Data Sheet'!$G:$G=$B42) * ('Master Data Sheet'!$F:$F=$E42) * ('Master Data Sheet'!$A:$A=$F42), 0), MATCH($F$1, 'Master Data Sheet'!$1:$1, 0)), "")</f>
        <v>120.47006155567991</v>
      </c>
      <c r="L42" s="11" cm="1">
        <f t="array" ref="L42">IFERROR(INDEX('Master Data Sheet'!$1:$1048576, MATCH(1, ('Master Data Sheet'!$H:$H=L$2) * (INDEX('Master Data Sheet'!$1:$1, , MATCH($F$1, 'Master Data Sheet'!$1:$1, 0)) = $F$1) * ('Master Data Sheet'!$G:$G=$B42) * ('Master Data Sheet'!$F:$F=$E42) * ('Master Data Sheet'!$A:$A=$F42), 0), MATCH($F$1, 'Master Data Sheet'!$1:$1, 0)), "")</f>
        <v>126.1275881365417</v>
      </c>
      <c r="M42" s="11" cm="1">
        <f t="array" ref="M42">IFERROR(INDEX('Master Data Sheet'!$1:$1048576, MATCH(1, ('Master Data Sheet'!$H:$H=M$2) * (INDEX('Master Data Sheet'!$1:$1, , MATCH($F$1, 'Master Data Sheet'!$1:$1, 0)) = $F$1) * ('Master Data Sheet'!$G:$G=$B42) * ('Master Data Sheet'!$F:$F=$E42) * ('Master Data Sheet'!$A:$A=$F42), 0), MATCH($F$1, 'Master Data Sheet'!$1:$1, 0)), "")</f>
        <v>120.83939563514271</v>
      </c>
      <c r="N42" s="11" cm="1">
        <f t="array" ref="N42">IFERROR(INDEX('Master Data Sheet'!$1:$1048576, MATCH(1, ('Master Data Sheet'!$H:$H=N$2) * (INDEX('Master Data Sheet'!$1:$1, , MATCH($F$1, 'Master Data Sheet'!$1:$1, 0)) = $F$1) * ('Master Data Sheet'!$G:$G=$B42) * ('Master Data Sheet'!$F:$F=$E42) * ('Master Data Sheet'!$A:$A=$F42), 0), MATCH($F$1, 'Master Data Sheet'!$1:$1, 0)), "")</f>
        <v>120.35254616675992</v>
      </c>
      <c r="O42" s="11">
        <f t="shared" si="8"/>
        <v>104.06347429850508</v>
      </c>
      <c r="P42" s="11">
        <f t="shared" si="4"/>
        <v>31.532904824288018</v>
      </c>
      <c r="Q42" s="11">
        <f>AVERAGE(O42:O44)</f>
        <v>98.955951714765376</v>
      </c>
      <c r="R42" s="46">
        <f>(1-(O42/O39))*100</f>
        <v>15.627673640818218</v>
      </c>
      <c r="S42" s="46">
        <f>AVERAGE(R42:R44)</f>
        <v>9.6588627938613083</v>
      </c>
      <c r="T42" s="46">
        <f>STDEV(R42:R44)</f>
        <v>5.2374960354841278</v>
      </c>
      <c r="U42" s="47">
        <f>(1-(AVERAGE(H42:N44)/AVERAGE(H39:N41)))*100</f>
        <v>10.00865133659512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81.052042529378852</v>
      </c>
      <c r="I43" s="11" cm="1">
        <f t="array" ref="I43">IFERROR(INDEX('Master Data Sheet'!$1:$1048576, MATCH(1, ('Master Data Sheet'!$H:$H=I$2) * (INDEX('Master Data Sheet'!$1:$1, , MATCH($F$1, 'Master Data Sheet'!$1:$1, 0)) = $F$1) * ('Master Data Sheet'!$G:$G=$B43) * ('Master Data Sheet'!$F:$F=$E43) * ('Master Data Sheet'!$A:$A=$F43), 0), MATCH($F$1, 'Master Data Sheet'!$1:$1, 0)), "")</f>
        <v>83.100167879127042</v>
      </c>
      <c r="J43" s="11" cm="1">
        <f t="array" ref="J43">IFERROR(INDEX('Master Data Sheet'!$1:$1048576, MATCH(1, ('Master Data Sheet'!$H:$H=J$2) * (INDEX('Master Data Sheet'!$1:$1, , MATCH($F$1, 'Master Data Sheet'!$1:$1, 0)) = $F$1) * ('Master Data Sheet'!$G:$G=$B43) * ('Master Data Sheet'!$F:$F=$E43) * ('Master Data Sheet'!$A:$A=$F43), 0), MATCH($F$1, 'Master Data Sheet'!$1:$1, 0)), "")</f>
        <v>92.887520984890884</v>
      </c>
      <c r="K43" s="11" cm="1">
        <f t="array" ref="K43">IFERROR(INDEX('Master Data Sheet'!$1:$1048576, MATCH(1, ('Master Data Sheet'!$H:$H=K$2) * (INDEX('Master Data Sheet'!$1:$1, , MATCH($F$1, 'Master Data Sheet'!$1:$1, 0)) = $F$1) * ('Master Data Sheet'!$G:$G=$B43) * ('Master Data Sheet'!$F:$F=$E43) * ('Master Data Sheet'!$A:$A=$F43), 0), MATCH($F$1, 'Master Data Sheet'!$1:$1, 0)), "")</f>
        <v>96.983771684387236</v>
      </c>
      <c r="L43" s="11" cm="1">
        <f t="array" ref="L43">IFERROR(INDEX('Master Data Sheet'!$1:$1048576, MATCH(1, ('Master Data Sheet'!$H:$H=L$2) * (INDEX('Master Data Sheet'!$1:$1, , MATCH($F$1, 'Master Data Sheet'!$1:$1, 0)) = $F$1) * ('Master Data Sheet'!$G:$G=$B43) * ('Master Data Sheet'!$F:$F=$E43) * ('Master Data Sheet'!$A:$A=$F43), 0), MATCH($F$1, 'Master Data Sheet'!$1:$1, 0)), "")</f>
        <v>99.283715724678217</v>
      </c>
      <c r="M43" s="11" cm="1">
        <f t="array" ref="M43">IFERROR(INDEX('Master Data Sheet'!$1:$1048576, MATCH(1, ('Master Data Sheet'!$H:$H=M$2) * (INDEX('Master Data Sheet'!$1:$1, , MATCH($F$1, 'Master Data Sheet'!$1:$1, 0)) = $F$1) * ('Master Data Sheet'!$G:$G=$B43) * ('Master Data Sheet'!$F:$F=$E43) * ('Master Data Sheet'!$A:$A=$F43), 0), MATCH($F$1, 'Master Data Sheet'!$1:$1, 0)), "")</f>
        <v>98.763290430889768</v>
      </c>
      <c r="N43" s="11" cm="1">
        <f t="array" ref="N43">IFERROR(INDEX('Master Data Sheet'!$1:$1048576, MATCH(1, ('Master Data Sheet'!$H:$H=N$2) * (INDEX('Master Data Sheet'!$1:$1, , MATCH($F$1, 'Master Data Sheet'!$1:$1, 0)) = $F$1) * ('Master Data Sheet'!$G:$G=$B43) * ('Master Data Sheet'!$F:$F=$E43) * ('Master Data Sheet'!$A:$A=$F43), 0), MATCH($F$1, 'Master Data Sheet'!$1:$1, 0)), "")</f>
        <v>99.703413542249578</v>
      </c>
      <c r="O43" s="11">
        <f t="shared" si="8"/>
        <v>93.110560396514515</v>
      </c>
      <c r="P43" s="11">
        <f t="shared" si="4"/>
        <v>7.8971961259701944</v>
      </c>
      <c r="Q43" s="11"/>
      <c r="R43" s="46">
        <f>(1-(O43/O40))*100</f>
        <v>7.5178656503096626</v>
      </c>
      <c r="X43" t="str">
        <f>IFERROR(INDEX('Date Key'!$G$57:$G$62, MATCH(B42,'Date Key'!$A$57:$A$62, 0)), "")</f>
        <v>High HLR, Lower Outlet Height, Yes Plants</v>
      </c>
      <c r="Y43" s="1">
        <f t="shared" ref="Y43:AE43" si="47">H42</f>
        <v>39.65304980414102</v>
      </c>
      <c r="Z43" s="1">
        <f t="shared" si="47"/>
        <v>84.862898712926693</v>
      </c>
      <c r="AA43" s="1">
        <f t="shared" si="47"/>
        <v>116.1387800783436</v>
      </c>
      <c r="AB43" s="1">
        <f t="shared" si="47"/>
        <v>120.47006155567991</v>
      </c>
      <c r="AC43" s="1">
        <f t="shared" si="47"/>
        <v>126.1275881365417</v>
      </c>
      <c r="AD43" s="1">
        <f t="shared" si="47"/>
        <v>120.83939563514271</v>
      </c>
      <c r="AE43" s="1">
        <f t="shared" si="47"/>
        <v>120.35254616675992</v>
      </c>
      <c r="AF43" s="1">
        <f t="shared" ref="AF43:AL43" si="48">H43</f>
        <v>81.052042529378852</v>
      </c>
      <c r="AG43" s="1">
        <f t="shared" si="48"/>
        <v>83.100167879127042</v>
      </c>
      <c r="AH43" s="1">
        <f t="shared" si="48"/>
        <v>92.887520984890884</v>
      </c>
      <c r="AI43" s="1">
        <f t="shared" si="48"/>
        <v>96.983771684387236</v>
      </c>
      <c r="AJ43" s="1">
        <f t="shared" si="48"/>
        <v>99.283715724678217</v>
      </c>
      <c r="AK43" s="1">
        <f t="shared" si="48"/>
        <v>98.763290430889768</v>
      </c>
      <c r="AL43" s="1">
        <f t="shared" si="48"/>
        <v>99.703413542249578</v>
      </c>
      <c r="AM43" s="1">
        <f t="shared" ref="AM43:AS43" si="49">H44</f>
        <v>75.780637940682723</v>
      </c>
      <c r="AN43" s="1">
        <f t="shared" si="49"/>
        <v>115.60156687185227</v>
      </c>
      <c r="AO43" s="1">
        <f t="shared" si="49"/>
        <v>112.98265249020706</v>
      </c>
      <c r="AP43" s="1">
        <f t="shared" si="49"/>
        <v>115.48405148293229</v>
      </c>
      <c r="AQ43" s="1">
        <f t="shared" si="49"/>
        <v>100.96250699496363</v>
      </c>
      <c r="AR43" s="1">
        <f t="shared" si="49"/>
        <v>90.285394515948525</v>
      </c>
      <c r="AS43" s="1">
        <f t="shared" si="49"/>
        <v>86.759932848349195</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75.780637940682723</v>
      </c>
      <c r="I44" s="11" cm="1">
        <f t="array" ref="I44">IFERROR(INDEX('Master Data Sheet'!$1:$1048576, MATCH(1, ('Master Data Sheet'!$H:$H=I$2) * (INDEX('Master Data Sheet'!$1:$1, , MATCH($F$1, 'Master Data Sheet'!$1:$1, 0)) = $F$1) * ('Master Data Sheet'!$G:$G=$B44) * ('Master Data Sheet'!$F:$F=$E44) * ('Master Data Sheet'!$A:$A=$F44), 0), MATCH($F$1, 'Master Data Sheet'!$1:$1, 0)), "")</f>
        <v>115.60156687185227</v>
      </c>
      <c r="J44" s="11" cm="1">
        <f t="array" ref="J44">IFERROR(INDEX('Master Data Sheet'!$1:$1048576, MATCH(1, ('Master Data Sheet'!$H:$H=J$2) * (INDEX('Master Data Sheet'!$1:$1, , MATCH($F$1, 'Master Data Sheet'!$1:$1, 0)) = $F$1) * ('Master Data Sheet'!$G:$G=$B44) * ('Master Data Sheet'!$F:$F=$E44) * ('Master Data Sheet'!$A:$A=$F44), 0), MATCH($F$1, 'Master Data Sheet'!$1:$1, 0)), "")</f>
        <v>112.98265249020706</v>
      </c>
      <c r="K44" s="11" cm="1">
        <f t="array" ref="K44">IFERROR(INDEX('Master Data Sheet'!$1:$1048576, MATCH(1, ('Master Data Sheet'!$H:$H=K$2) * (INDEX('Master Data Sheet'!$1:$1, , MATCH($F$1, 'Master Data Sheet'!$1:$1, 0)) = $F$1) * ('Master Data Sheet'!$G:$G=$B44) * ('Master Data Sheet'!$F:$F=$E44) * ('Master Data Sheet'!$A:$A=$F44), 0), MATCH($F$1, 'Master Data Sheet'!$1:$1, 0)), "")</f>
        <v>115.48405148293229</v>
      </c>
      <c r="L44" s="11" cm="1">
        <f t="array" ref="L44">IFERROR(INDEX('Master Data Sheet'!$1:$1048576, MATCH(1, ('Master Data Sheet'!$H:$H=L$2) * (INDEX('Master Data Sheet'!$1:$1, , MATCH($F$1, 'Master Data Sheet'!$1:$1, 0)) = $F$1) * ('Master Data Sheet'!$G:$G=$B44) * ('Master Data Sheet'!$F:$F=$E44) * ('Master Data Sheet'!$A:$A=$F44), 0), MATCH($F$1, 'Master Data Sheet'!$1:$1, 0)), "")</f>
        <v>100.96250699496363</v>
      </c>
      <c r="M44" s="11" cm="1">
        <f t="array" ref="M44">IFERROR(INDEX('Master Data Sheet'!$1:$1048576, MATCH(1, ('Master Data Sheet'!$H:$H=M$2) * (INDEX('Master Data Sheet'!$1:$1, , MATCH($F$1, 'Master Data Sheet'!$1:$1, 0)) = $F$1) * ('Master Data Sheet'!$G:$G=$B44) * ('Master Data Sheet'!$F:$F=$E44) * ('Master Data Sheet'!$A:$A=$F44), 0), MATCH($F$1, 'Master Data Sheet'!$1:$1, 0)), "")</f>
        <v>90.285394515948525</v>
      </c>
      <c r="N44" s="11" cm="1">
        <f t="array" ref="N44">IFERROR(INDEX('Master Data Sheet'!$1:$1048576, MATCH(1, ('Master Data Sheet'!$H:$H=N$2) * (INDEX('Master Data Sheet'!$1:$1, , MATCH($F$1, 'Master Data Sheet'!$1:$1, 0)) = $F$1) * ('Master Data Sheet'!$G:$G=$B44) * ('Master Data Sheet'!$F:$F=$E44) * ('Master Data Sheet'!$A:$A=$F44), 0), MATCH($F$1, 'Master Data Sheet'!$1:$1, 0)), "")</f>
        <v>86.759932848349195</v>
      </c>
      <c r="O44" s="11">
        <f t="shared" si="8"/>
        <v>99.693820449276515</v>
      </c>
      <c r="P44" s="11">
        <f t="shared" si="4"/>
        <v>15.854729260855338</v>
      </c>
      <c r="Q44" s="11"/>
      <c r="R44" s="46">
        <f>(1-(O44/O41))*100</f>
        <v>5.8310490904560419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19.222160044767769</v>
      </c>
      <c r="I45" s="11" cm="1">
        <f t="array" ref="I45">IFERROR(INDEX('Master Data Sheet'!$1:$1048576, MATCH(1, ('Master Data Sheet'!$H:$H=I$2) * (INDEX('Master Data Sheet'!$1:$1, , MATCH($F$1, 'Master Data Sheet'!$1:$1, 0)) = $F$1) * ('Master Data Sheet'!$G:$G=$B45) * ('Master Data Sheet'!$F:$F=$E45) * ('Master Data Sheet'!$A:$A=$F45), 0), MATCH($F$1, 'Master Data Sheet'!$1:$1, 0)), "")</f>
        <v>72.255176273083379</v>
      </c>
      <c r="J45" s="11" cm="1">
        <f t="array" ref="J45">IFERROR(INDEX('Master Data Sheet'!$1:$1048576, MATCH(1, ('Master Data Sheet'!$H:$H=J$2) * (INDEX('Master Data Sheet'!$1:$1, , MATCH($F$1, 'Master Data Sheet'!$1:$1, 0)) = $F$1) * ('Master Data Sheet'!$G:$G=$B45) * ('Master Data Sheet'!$F:$F=$E45) * ('Master Data Sheet'!$A:$A=$F45), 0), MATCH($F$1, 'Master Data Sheet'!$1:$1, 0)), "")</f>
        <v>119.71460548405149</v>
      </c>
      <c r="K45" s="11" cm="1">
        <f t="array" ref="K45">IFERROR(INDEX('Master Data Sheet'!$1:$1048576, MATCH(1, ('Master Data Sheet'!$H:$H=K$2) * (INDEX('Master Data Sheet'!$1:$1, , MATCH($F$1, 'Master Data Sheet'!$1:$1, 0)) = $F$1) * ('Master Data Sheet'!$G:$G=$B45) * ('Master Data Sheet'!$F:$F=$E45) * ('Master Data Sheet'!$A:$A=$F45), 0), MATCH($F$1, 'Master Data Sheet'!$1:$1, 0)), "")</f>
        <v>126.88304420817012</v>
      </c>
      <c r="L45" s="11" cm="1">
        <f t="array" ref="L45">IFERROR(INDEX('Master Data Sheet'!$1:$1048576, MATCH(1, ('Master Data Sheet'!$H:$H=L$2) * (INDEX('Master Data Sheet'!$1:$1, , MATCH($F$1, 'Master Data Sheet'!$1:$1, 0)) = $F$1) * ('Master Data Sheet'!$G:$G=$B45) * ('Master Data Sheet'!$F:$F=$E45) * ('Master Data Sheet'!$A:$A=$F45), 0), MATCH($F$1, 'Master Data Sheet'!$1:$1, 0)), "")</f>
        <v>124.33128147733632</v>
      </c>
      <c r="M45" s="11" cm="1">
        <f t="array" ref="M45">IFERROR(INDEX('Master Data Sheet'!$1:$1048576, MATCH(1, ('Master Data Sheet'!$H:$H=M$2) * (INDEX('Master Data Sheet'!$1:$1, , MATCH($F$1, 'Master Data Sheet'!$1:$1, 0)) = $F$1) * ('Master Data Sheet'!$G:$G=$B45) * ('Master Data Sheet'!$F:$F=$E45) * ('Master Data Sheet'!$A:$A=$F45), 0), MATCH($F$1, 'Master Data Sheet'!$1:$1, 0)), "")</f>
        <v>127.08449916060437</v>
      </c>
      <c r="N45" s="11" cm="1">
        <f t="array" ref="N45">IFERROR(INDEX('Master Data Sheet'!$1:$1048576, MATCH(1, ('Master Data Sheet'!$H:$H=N$2) * (INDEX('Master Data Sheet'!$1:$1, , MATCH($F$1, 'Master Data Sheet'!$1:$1, 0)) = $F$1) * ('Master Data Sheet'!$G:$G=$B45) * ('Master Data Sheet'!$F:$F=$E45) * ('Master Data Sheet'!$A:$A=$F45), 0), MATCH($F$1, 'Master Data Sheet'!$1:$1, 0)), "")</f>
        <v>125.77504196978175</v>
      </c>
      <c r="O45" s="11">
        <f t="shared" si="8"/>
        <v>102.18082980254219</v>
      </c>
      <c r="P45" s="11">
        <f t="shared" si="4"/>
        <v>41.558874740183469</v>
      </c>
      <c r="Q45" s="11">
        <f>AVERAGE(N45:N47)</f>
        <v>110.83939563514269</v>
      </c>
      <c r="R45" s="46">
        <f>(1-(O45/O39))*100</f>
        <v>17.154079489772091</v>
      </c>
      <c r="S45" s="46">
        <f>AVERAGE(R45:R47)</f>
        <v>8.4546564002030493</v>
      </c>
      <c r="T45" s="46">
        <f>STDEV(R45:R47)</f>
        <v>11.270187170396003</v>
      </c>
      <c r="U45" s="47">
        <f>(1-(AVERAGE(H45:N47)/AVERAGE(H39:N41)))*100</f>
        <v>8.8519894439153202</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31.82988248461108</v>
      </c>
      <c r="I46" s="11" cm="1">
        <f t="array" ref="I46">IFERROR(INDEX('Master Data Sheet'!$1:$1048576, MATCH(1, ('Master Data Sheet'!$H:$H=I$2) * (INDEX('Master Data Sheet'!$1:$1, , MATCH($F$1, 'Master Data Sheet'!$1:$1, 0)) = $F$1) * ('Master Data Sheet'!$G:$G=$B46) * ('Master Data Sheet'!$F:$F=$E46) * ('Master Data Sheet'!$A:$A=$F46), 0), MATCH($F$1, 'Master Data Sheet'!$1:$1, 0)), "")</f>
        <v>69.820928931169561</v>
      </c>
      <c r="J46" s="11" cm="1">
        <f t="array" ref="J46">IFERROR(INDEX('Master Data Sheet'!$1:$1048576, MATCH(1, ('Master Data Sheet'!$H:$H=J$2) * (INDEX('Master Data Sheet'!$1:$1, , MATCH($F$1, 'Master Data Sheet'!$1:$1, 0)) = $F$1) * ('Master Data Sheet'!$G:$G=$B46) * ('Master Data Sheet'!$F:$F=$E46) * ('Master Data Sheet'!$A:$A=$F46), 0), MATCH($F$1, 'Master Data Sheet'!$1:$1, 0)), "")</f>
        <v>97.974258533855647</v>
      </c>
      <c r="K46" s="11" cm="1">
        <f t="array" ref="K46">IFERROR(INDEX('Master Data Sheet'!$1:$1048576, MATCH(1, ('Master Data Sheet'!$H:$H=K$2) * (INDEX('Master Data Sheet'!$1:$1, , MATCH($F$1, 'Master Data Sheet'!$1:$1, 0)) = $F$1) * ('Master Data Sheet'!$G:$G=$B46) * ('Master Data Sheet'!$F:$F=$E46) * ('Master Data Sheet'!$A:$A=$F46), 0), MATCH($F$1, 'Master Data Sheet'!$1:$1, 0)), "")</f>
        <v>102.85954113038612</v>
      </c>
      <c r="L46" s="11" cm="1">
        <f t="array" ref="L46">IFERROR(INDEX('Master Data Sheet'!$1:$1048576, MATCH(1, ('Master Data Sheet'!$H:$H=L$2) * (INDEX('Master Data Sheet'!$1:$1, , MATCH($F$1, 'Master Data Sheet'!$1:$1, 0)) = $F$1) * ('Master Data Sheet'!$G:$G=$B46) * ('Master Data Sheet'!$F:$F=$E46) * ('Master Data Sheet'!$A:$A=$F46), 0), MATCH($F$1, 'Master Data Sheet'!$1:$1, 0)), "")</f>
        <v>102.6077224398433</v>
      </c>
      <c r="M46" s="11" cm="1">
        <f t="array" ref="M46">IFERROR(INDEX('Master Data Sheet'!$1:$1048576, MATCH(1, ('Master Data Sheet'!$H:$H=M$2) * (INDEX('Master Data Sheet'!$1:$1, , MATCH($F$1, 'Master Data Sheet'!$1:$1, 0)) = $F$1) * ('Master Data Sheet'!$G:$G=$B46) * ('Master Data Sheet'!$F:$F=$E46) * ('Master Data Sheet'!$A:$A=$F46), 0), MATCH($F$1, 'Master Data Sheet'!$1:$1, 0)), "")</f>
        <v>105.99888080581981</v>
      </c>
      <c r="N46" s="11" cm="1">
        <f t="array" ref="N46">IFERROR(INDEX('Master Data Sheet'!$1:$1048576, MATCH(1, ('Master Data Sheet'!$H:$H=N$2) * (INDEX('Master Data Sheet'!$1:$1, , MATCH($F$1, 'Master Data Sheet'!$1:$1, 0)) = $F$1) * ('Master Data Sheet'!$G:$G=$B46) * ('Master Data Sheet'!$F:$F=$E46) * ('Master Data Sheet'!$A:$A=$F46), 0), MATCH($F$1, 'Master Data Sheet'!$1:$1, 0)), "")</f>
        <v>105.66312255176273</v>
      </c>
      <c r="O46" s="11">
        <f t="shared" si="8"/>
        <v>88.10776241106403</v>
      </c>
      <c r="P46" s="11">
        <f t="shared" si="4"/>
        <v>27.854091251805855</v>
      </c>
      <c r="Q46" s="11"/>
      <c r="R46" s="46">
        <f>(1-(O46/O40))*100</f>
        <v>12.486898523106237</v>
      </c>
      <c r="X46" t="str">
        <f>IFERROR(INDEX('Date Key'!$G$57:$G$62, MATCH(B45,'Date Key'!$A$57:$A$62, 0)), "")</f>
        <v>High HLR, Lower Outlet Height, Yes Plants</v>
      </c>
      <c r="Y46" s="1">
        <f t="shared" ref="Y46:AE46" si="50">H45</f>
        <v>19.222160044767769</v>
      </c>
      <c r="Z46" s="1">
        <f t="shared" si="50"/>
        <v>72.255176273083379</v>
      </c>
      <c r="AA46" s="1">
        <f t="shared" si="50"/>
        <v>119.71460548405149</v>
      </c>
      <c r="AB46" s="1">
        <f t="shared" si="50"/>
        <v>126.88304420817012</v>
      </c>
      <c r="AC46" s="1">
        <f t="shared" si="50"/>
        <v>124.33128147733632</v>
      </c>
      <c r="AD46" s="1">
        <f t="shared" si="50"/>
        <v>127.08449916060437</v>
      </c>
      <c r="AE46" s="1">
        <f t="shared" si="50"/>
        <v>125.77504196978175</v>
      </c>
      <c r="AF46" s="1">
        <f t="shared" ref="AF46:AL46" si="51">H46</f>
        <v>31.82988248461108</v>
      </c>
      <c r="AG46" s="1">
        <f t="shared" si="51"/>
        <v>69.820928931169561</v>
      </c>
      <c r="AH46" s="1">
        <f t="shared" si="51"/>
        <v>97.974258533855647</v>
      </c>
      <c r="AI46" s="1">
        <f t="shared" si="51"/>
        <v>102.85954113038612</v>
      </c>
      <c r="AJ46" s="1">
        <f t="shared" si="51"/>
        <v>102.6077224398433</v>
      </c>
      <c r="AK46" s="1">
        <f t="shared" si="51"/>
        <v>105.99888080581981</v>
      </c>
      <c r="AL46" s="1">
        <f t="shared" si="51"/>
        <v>105.66312255176273</v>
      </c>
      <c r="AM46" s="1">
        <f t="shared" ref="AM46:AS46" si="52">H47</f>
        <v>83.687744823726931</v>
      </c>
      <c r="AN46" s="1">
        <f t="shared" si="52"/>
        <v>128.54504756575267</v>
      </c>
      <c r="AO46" s="1">
        <f t="shared" si="52"/>
        <v>136.36821488528258</v>
      </c>
      <c r="AP46" s="1">
        <f t="shared" si="52"/>
        <v>115.50083939563515</v>
      </c>
      <c r="AQ46" s="1">
        <f t="shared" si="52"/>
        <v>106.45215444879686</v>
      </c>
      <c r="AR46" s="1">
        <f t="shared" si="52"/>
        <v>101.13038612199216</v>
      </c>
      <c r="AS46" s="1">
        <f t="shared" si="52"/>
        <v>101.0800223838836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83.687744823726931</v>
      </c>
      <c r="I47" s="28" cm="1">
        <f t="array" ref="I47">IFERROR(INDEX('Master Data Sheet'!$1:$1048576, MATCH(1, ('Master Data Sheet'!$H:$H=I$2) * (INDEX('Master Data Sheet'!$1:$1, , MATCH($F$1, 'Master Data Sheet'!$1:$1, 0)) = $F$1) * ('Master Data Sheet'!$G:$G=$B47) * ('Master Data Sheet'!$F:$F=$E47) * ('Master Data Sheet'!$A:$A=$F47), 0), MATCH($F$1, 'Master Data Sheet'!$1:$1, 0)), "")</f>
        <v>128.54504756575267</v>
      </c>
      <c r="J47" s="28" cm="1">
        <f t="array" ref="J47">IFERROR(INDEX('Master Data Sheet'!$1:$1048576, MATCH(1, ('Master Data Sheet'!$H:$H=J$2) * (INDEX('Master Data Sheet'!$1:$1, , MATCH($F$1, 'Master Data Sheet'!$1:$1, 0)) = $F$1) * ('Master Data Sheet'!$G:$G=$B47) * ('Master Data Sheet'!$F:$F=$E47) * ('Master Data Sheet'!$A:$A=$F47), 0), MATCH($F$1, 'Master Data Sheet'!$1:$1, 0)), "")</f>
        <v>136.36821488528258</v>
      </c>
      <c r="K47" s="28" cm="1">
        <f t="array" ref="K47">IFERROR(INDEX('Master Data Sheet'!$1:$1048576, MATCH(1, ('Master Data Sheet'!$H:$H=K$2) * (INDEX('Master Data Sheet'!$1:$1, , MATCH($F$1, 'Master Data Sheet'!$1:$1, 0)) = $F$1) * ('Master Data Sheet'!$G:$G=$B47) * ('Master Data Sheet'!$F:$F=$E47) * ('Master Data Sheet'!$A:$A=$F47), 0), MATCH($F$1, 'Master Data Sheet'!$1:$1, 0)), "")</f>
        <v>115.50083939563515</v>
      </c>
      <c r="L47" s="28" cm="1">
        <f t="array" ref="L47">IFERROR(INDEX('Master Data Sheet'!$1:$1048576, MATCH(1, ('Master Data Sheet'!$H:$H=L$2) * (INDEX('Master Data Sheet'!$1:$1, , MATCH($F$1, 'Master Data Sheet'!$1:$1, 0)) = $F$1) * ('Master Data Sheet'!$G:$G=$B47) * ('Master Data Sheet'!$F:$F=$E47) * ('Master Data Sheet'!$A:$A=$F47), 0), MATCH($F$1, 'Master Data Sheet'!$1:$1, 0)), "")</f>
        <v>106.45215444879686</v>
      </c>
      <c r="M47" s="28" cm="1">
        <f t="array" ref="M47">IFERROR(INDEX('Master Data Sheet'!$1:$1048576, MATCH(1, ('Master Data Sheet'!$H:$H=M$2) * (INDEX('Master Data Sheet'!$1:$1, , MATCH($F$1, 'Master Data Sheet'!$1:$1, 0)) = $F$1) * ('Master Data Sheet'!$G:$G=$B47) * ('Master Data Sheet'!$F:$F=$E47) * ('Master Data Sheet'!$A:$A=$F47), 0), MATCH($F$1, 'Master Data Sheet'!$1:$1, 0)), "")</f>
        <v>101.13038612199216</v>
      </c>
      <c r="N47" s="28" cm="1">
        <f t="array" ref="N47">IFERROR(INDEX('Master Data Sheet'!$1:$1048576, MATCH(1, ('Master Data Sheet'!$H:$H=N$2) * (INDEX('Master Data Sheet'!$1:$1, , MATCH($F$1, 'Master Data Sheet'!$1:$1, 0)) = $F$1) * ('Master Data Sheet'!$G:$G=$B47) * ('Master Data Sheet'!$F:$F=$E47) * ('Master Data Sheet'!$A:$A=$F47), 0), MATCH($F$1, 'Master Data Sheet'!$1:$1, 0)), "")</f>
        <v>101.0800223838836</v>
      </c>
      <c r="O47" s="28">
        <f t="shared" si="8"/>
        <v>110.39491566072427</v>
      </c>
      <c r="P47" s="28">
        <f t="shared" si="4"/>
        <v>17.942162181060759</v>
      </c>
      <c r="Q47" s="28"/>
      <c r="R47" s="48">
        <f>(1-(O47/O41))*100</f>
        <v>-4.2770088122691785</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141.52210408505874</v>
      </c>
      <c r="I48" s="11" cm="1">
        <f t="array" ref="I48">IFERROR(INDEX('Master Data Sheet'!$1:$1048576, MATCH(1, ('Master Data Sheet'!$H:$H=I$2) * (INDEX('Master Data Sheet'!$1:$1, , MATCH($F$1, 'Master Data Sheet'!$1:$1, 0)) = $F$1) * ('Master Data Sheet'!$G:$G=$B48) * ('Master Data Sheet'!$F:$F=$E48) * ('Master Data Sheet'!$A:$A=$F48), 0), MATCH($F$1, 'Master Data Sheet'!$1:$1, 0)), "")</f>
        <v>125.54001119194179</v>
      </c>
      <c r="J48" s="11" cm="1">
        <f t="array" ref="J48">IFERROR(INDEX('Master Data Sheet'!$1:$1048576, MATCH(1, ('Master Data Sheet'!$H:$H=J$2) * (INDEX('Master Data Sheet'!$1:$1, , MATCH($F$1, 'Master Data Sheet'!$1:$1, 0)) = $F$1) * ('Master Data Sheet'!$G:$G=$B48) * ('Master Data Sheet'!$F:$F=$E48) * ('Master Data Sheet'!$A:$A=$F48), 0), MATCH($F$1, 'Master Data Sheet'!$1:$1, 0)), "")</f>
        <v>109.42361499720201</v>
      </c>
      <c r="K48" s="11" cm="1">
        <f t="array" ref="K48">IFERROR(INDEX('Master Data Sheet'!$1:$1048576, MATCH(1, ('Master Data Sheet'!$H:$H=K$2) * (INDEX('Master Data Sheet'!$1:$1, , MATCH($F$1, 'Master Data Sheet'!$1:$1, 0)) = $F$1) * ('Master Data Sheet'!$G:$G=$B48) * ('Master Data Sheet'!$F:$F=$E48) * ('Master Data Sheet'!$A:$A=$F48), 0), MATCH($F$1, 'Master Data Sheet'!$1:$1, 0)), "")</f>
        <v>109.1382204812535</v>
      </c>
      <c r="L48" s="11" cm="1">
        <f t="array" ref="L48">IFERROR(INDEX('Master Data Sheet'!$1:$1048576, MATCH(1, ('Master Data Sheet'!$H:$H=L$2) * (INDEX('Master Data Sheet'!$1:$1, , MATCH($F$1, 'Master Data Sheet'!$1:$1, 0)) = $F$1) * ('Master Data Sheet'!$G:$G=$B48) * ('Master Data Sheet'!$F:$F=$E48) * ('Master Data Sheet'!$A:$A=$F48), 0), MATCH($F$1, 'Master Data Sheet'!$1:$1, 0)), "")</f>
        <v>110.73307218802462</v>
      </c>
      <c r="M48" s="11" cm="1">
        <f t="array" ref="M48">IFERROR(INDEX('Master Data Sheet'!$1:$1048576, MATCH(1, ('Master Data Sheet'!$H:$H=M$2) * (INDEX('Master Data Sheet'!$1:$1, , MATCH($F$1, 'Master Data Sheet'!$1:$1, 0)) = $F$1) * ('Master Data Sheet'!$G:$G=$B48) * ('Master Data Sheet'!$F:$F=$E48) * ('Master Data Sheet'!$A:$A=$F48), 0), MATCH($F$1, 'Master Data Sheet'!$1:$1, 0)), "")</f>
        <v>110.43088975937326</v>
      </c>
      <c r="N48" s="11" cm="1">
        <f t="array" ref="N48">IFERROR(INDEX('Master Data Sheet'!$1:$1048576, MATCH(1, ('Master Data Sheet'!$H:$H=N$2) * (INDEX('Master Data Sheet'!$1:$1, , MATCH($F$1, 'Master Data Sheet'!$1:$1, 0)) = $F$1) * ('Master Data Sheet'!$G:$G=$B48) * ('Master Data Sheet'!$F:$F=$E48) * ('Master Data Sheet'!$A:$A=$F48), 0), MATCH($F$1, 'Master Data Sheet'!$1:$1, 0)), "")</f>
        <v>116.47453833240067</v>
      </c>
      <c r="O48" s="11">
        <f t="shared" si="8"/>
        <v>117.60892157646494</v>
      </c>
      <c r="P48" s="11">
        <f t="shared" si="4"/>
        <v>12.066363522502627</v>
      </c>
      <c r="Q48" s="11">
        <f>AVERAGE(O48:O50)</f>
        <v>124.45747989598254</v>
      </c>
      <c r="S48" s="11">
        <f>AVERAGE(O48:O50)</f>
        <v>124.45747989598254</v>
      </c>
      <c r="T48" s="11">
        <f>AVERAGE(P48:P50)</f>
        <v>8.3494216664464869</v>
      </c>
      <c r="V48" s="47">
        <f>AVERAGE(U51, U54)</f>
        <v>52.65803751968636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138.66815892557361</v>
      </c>
      <c r="I49" s="11" cm="1">
        <f t="array" ref="I49">IFERROR(INDEX('Master Data Sheet'!$1:$1048576, MATCH(1, ('Master Data Sheet'!$H:$H=I$2) * (INDEX('Master Data Sheet'!$1:$1, , MATCH($F$1, 'Master Data Sheet'!$1:$1, 0)) = $F$1) * ('Master Data Sheet'!$G:$G=$B49) * ('Master Data Sheet'!$F:$F=$E49) * ('Master Data Sheet'!$A:$A=$F49), 0), MATCH($F$1, 'Master Data Sheet'!$1:$1, 0)), "")</f>
        <v>126.93340794627868</v>
      </c>
      <c r="J49" s="11" cm="1">
        <f t="array" ref="J49">IFERROR(INDEX('Master Data Sheet'!$1:$1048576, MATCH(1, ('Master Data Sheet'!$H:$H=J$2) * (INDEX('Master Data Sheet'!$1:$1, , MATCH($F$1, 'Master Data Sheet'!$1:$1, 0)) = $F$1) * ('Master Data Sheet'!$G:$G=$B49) * ('Master Data Sheet'!$F:$F=$E49) * ('Master Data Sheet'!$A:$A=$F49), 0), MATCH($F$1, 'Master Data Sheet'!$1:$1, 0)), "")</f>
        <v>109.97761611639619</v>
      </c>
      <c r="K49" s="11" cm="1">
        <f t="array" ref="K49">IFERROR(INDEX('Master Data Sheet'!$1:$1048576, MATCH(1, ('Master Data Sheet'!$H:$H=K$2) * (INDEX('Master Data Sheet'!$1:$1, , MATCH($F$1, 'Master Data Sheet'!$1:$1, 0)) = $F$1) * ('Master Data Sheet'!$G:$G=$B49) * ('Master Data Sheet'!$F:$F=$E49) * ('Master Data Sheet'!$A:$A=$F49), 0), MATCH($F$1, 'Master Data Sheet'!$1:$1, 0)), "")</f>
        <v>112.61331841074428</v>
      </c>
      <c r="L49" s="11" cm="1">
        <f t="array" ref="L49">IFERROR(INDEX('Master Data Sheet'!$1:$1048576, MATCH(1, ('Master Data Sheet'!$H:$H=L$2) * (INDEX('Master Data Sheet'!$1:$1, , MATCH($F$1, 'Master Data Sheet'!$1:$1, 0)) = $F$1) * ('Master Data Sheet'!$G:$G=$B49) * ('Master Data Sheet'!$F:$F=$E49) * ('Master Data Sheet'!$A:$A=$F49), 0), MATCH($F$1, 'Master Data Sheet'!$1:$1, 0)), "")</f>
        <v>116.60884163402351</v>
      </c>
      <c r="M49" s="11" cm="1">
        <f t="array" ref="M49">IFERROR(INDEX('Master Data Sheet'!$1:$1048576, MATCH(1, ('Master Data Sheet'!$H:$H=M$2) * (INDEX('Master Data Sheet'!$1:$1, , MATCH($F$1, 'Master Data Sheet'!$1:$1, 0)) = $F$1) * ('Master Data Sheet'!$G:$G=$B49) * ('Master Data Sheet'!$F:$F=$E49) * ('Master Data Sheet'!$A:$A=$F49), 0), MATCH($F$1, 'Master Data Sheet'!$1:$1, 0)), "")</f>
        <v>116.67599328483493</v>
      </c>
      <c r="N49" s="11" cm="1">
        <f t="array" ref="N49">IFERROR(INDEX('Master Data Sheet'!$1:$1048576, MATCH(1, ('Master Data Sheet'!$H:$H=N$2) * (INDEX('Master Data Sheet'!$1:$1, , MATCH($F$1, 'Master Data Sheet'!$1:$1, 0)) = $F$1) * ('Master Data Sheet'!$G:$G=$B49) * ('Master Data Sheet'!$F:$F=$E49) * ('Master Data Sheet'!$A:$A=$F49), 0), MATCH($F$1, 'Master Data Sheet'!$1:$1, 0)), "")</f>
        <v>119.02630106323447</v>
      </c>
      <c r="O49" s="11">
        <f t="shared" si="8"/>
        <v>120.07194819729794</v>
      </c>
      <c r="P49" s="11">
        <f t="shared" si="4"/>
        <v>9.7898278547578563</v>
      </c>
      <c r="Q49" s="11"/>
      <c r="X49" t="str">
        <f>IFERROR(INDEX('Date Key'!$G$57:$G$62, MATCH(B48,'Date Key'!$A$57:$A$62, 0)), "")</f>
        <v>Medium HLR, Upper Outlet Height, Yes Plants</v>
      </c>
      <c r="Y49" s="1">
        <f t="shared" ref="Y49:AE49" si="53">H48</f>
        <v>141.52210408505874</v>
      </c>
      <c r="Z49" s="1">
        <f t="shared" si="53"/>
        <v>125.54001119194179</v>
      </c>
      <c r="AA49" s="1">
        <f t="shared" si="53"/>
        <v>109.42361499720201</v>
      </c>
      <c r="AB49" s="1">
        <f t="shared" si="53"/>
        <v>109.1382204812535</v>
      </c>
      <c r="AC49" s="1">
        <f t="shared" si="53"/>
        <v>110.73307218802462</v>
      </c>
      <c r="AD49" s="1">
        <f t="shared" si="53"/>
        <v>110.43088975937326</v>
      </c>
      <c r="AE49" s="1">
        <f t="shared" si="53"/>
        <v>116.47453833240067</v>
      </c>
      <c r="AF49" s="1">
        <f t="shared" ref="AF49:AL49" si="54">H49</f>
        <v>138.66815892557361</v>
      </c>
      <c r="AG49" s="1">
        <f t="shared" si="54"/>
        <v>126.93340794627868</v>
      </c>
      <c r="AH49" s="1">
        <f t="shared" si="54"/>
        <v>109.97761611639619</v>
      </c>
      <c r="AI49" s="1">
        <f t="shared" si="54"/>
        <v>112.61331841074428</v>
      </c>
      <c r="AJ49" s="1">
        <f t="shared" si="54"/>
        <v>116.60884163402351</v>
      </c>
      <c r="AK49" s="1">
        <f t="shared" si="54"/>
        <v>116.67599328483493</v>
      </c>
      <c r="AL49" s="1">
        <f t="shared" si="54"/>
        <v>119.02630106323447</v>
      </c>
      <c r="AM49" s="1">
        <f t="shared" ref="AM49:AS49" si="55">H50</f>
        <v>138.03886925795052</v>
      </c>
      <c r="AN49" s="1">
        <f t="shared" si="55"/>
        <v>135.31802120141342</v>
      </c>
      <c r="AO49" s="1">
        <f t="shared" si="55"/>
        <v>141.62544169611309</v>
      </c>
      <c r="AP49" s="1">
        <f t="shared" si="55"/>
        <v>132.49116607773851</v>
      </c>
      <c r="AQ49" s="1">
        <f t="shared" si="55"/>
        <v>133.07420494699647</v>
      </c>
      <c r="AR49" s="1">
        <f t="shared" si="55"/>
        <v>135.35335689045934</v>
      </c>
      <c r="AS49" s="1">
        <f t="shared" si="55"/>
        <v>133.93992932862193</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138.03886925795052</v>
      </c>
      <c r="I50" s="11" cm="1">
        <f t="array" ref="I50">IFERROR(INDEX('Master Data Sheet'!$1:$1048576, MATCH(1, ('Master Data Sheet'!$H:$H=I$2) * (INDEX('Master Data Sheet'!$1:$1, , MATCH($F$1, 'Master Data Sheet'!$1:$1, 0)) = $F$1) * ('Master Data Sheet'!$G:$G=$B50) * ('Master Data Sheet'!$F:$F=$E50) * ('Master Data Sheet'!$A:$A=$F50), 0), MATCH($F$1, 'Master Data Sheet'!$1:$1, 0)), "")</f>
        <v>135.31802120141342</v>
      </c>
      <c r="J50" s="11" cm="1">
        <f t="array" ref="J50">IFERROR(INDEX('Master Data Sheet'!$1:$1048576, MATCH(1, ('Master Data Sheet'!$H:$H=J$2) * (INDEX('Master Data Sheet'!$1:$1, , MATCH($F$1, 'Master Data Sheet'!$1:$1, 0)) = $F$1) * ('Master Data Sheet'!$G:$G=$B50) * ('Master Data Sheet'!$F:$F=$E50) * ('Master Data Sheet'!$A:$A=$F50), 0), MATCH($F$1, 'Master Data Sheet'!$1:$1, 0)), "")</f>
        <v>141.62544169611309</v>
      </c>
      <c r="K50" s="11" cm="1">
        <f t="array" ref="K50">IFERROR(INDEX('Master Data Sheet'!$1:$1048576, MATCH(1, ('Master Data Sheet'!$H:$H=K$2) * (INDEX('Master Data Sheet'!$1:$1, , MATCH($F$1, 'Master Data Sheet'!$1:$1, 0)) = $F$1) * ('Master Data Sheet'!$G:$G=$B50) * ('Master Data Sheet'!$F:$F=$E50) * ('Master Data Sheet'!$A:$A=$F50), 0), MATCH($F$1, 'Master Data Sheet'!$1:$1, 0)), "")</f>
        <v>132.49116607773851</v>
      </c>
      <c r="L50" s="11" cm="1">
        <f t="array" ref="L50">IFERROR(INDEX('Master Data Sheet'!$1:$1048576, MATCH(1, ('Master Data Sheet'!$H:$H=L$2) * (INDEX('Master Data Sheet'!$1:$1, , MATCH($F$1, 'Master Data Sheet'!$1:$1, 0)) = $F$1) * ('Master Data Sheet'!$G:$G=$B50) * ('Master Data Sheet'!$F:$F=$E50) * ('Master Data Sheet'!$A:$A=$F50), 0), MATCH($F$1, 'Master Data Sheet'!$1:$1, 0)), "")</f>
        <v>133.07420494699647</v>
      </c>
      <c r="M50" s="11" cm="1">
        <f t="array" ref="M50">IFERROR(INDEX('Master Data Sheet'!$1:$1048576, MATCH(1, ('Master Data Sheet'!$H:$H=M$2) * (INDEX('Master Data Sheet'!$1:$1, , MATCH($F$1, 'Master Data Sheet'!$1:$1, 0)) = $F$1) * ('Master Data Sheet'!$G:$G=$B50) * ('Master Data Sheet'!$F:$F=$E50) * ('Master Data Sheet'!$A:$A=$F50), 0), MATCH($F$1, 'Master Data Sheet'!$1:$1, 0)), "")</f>
        <v>135.35335689045934</v>
      </c>
      <c r="N50" s="11" cm="1">
        <f t="array" ref="N50">IFERROR(INDEX('Master Data Sheet'!$1:$1048576, MATCH(1, ('Master Data Sheet'!$H:$H=N$2) * (INDEX('Master Data Sheet'!$1:$1, , MATCH($F$1, 'Master Data Sheet'!$1:$1, 0)) = $F$1) * ('Master Data Sheet'!$G:$G=$B50) * ('Master Data Sheet'!$F:$F=$E50) * ('Master Data Sheet'!$A:$A=$F50), 0), MATCH($F$1, 'Master Data Sheet'!$1:$1, 0)), "")</f>
        <v>133.93992932862193</v>
      </c>
      <c r="O50" s="11">
        <f t="shared" si="8"/>
        <v>135.69156991418475</v>
      </c>
      <c r="P50" s="11">
        <f t="shared" si="4"/>
        <v>3.1920736220789756</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18.382764409625072</v>
      </c>
      <c r="I51" s="11" cm="1">
        <f t="array" ref="I51">IFERROR(INDEX('Master Data Sheet'!$1:$1048576, MATCH(1, ('Master Data Sheet'!$H:$H=I$2) * (INDEX('Master Data Sheet'!$1:$1, , MATCH($F$1, 'Master Data Sheet'!$1:$1, 0)) = $F$1) * ('Master Data Sheet'!$G:$G=$B51) * ('Master Data Sheet'!$F:$F=$E51) * ('Master Data Sheet'!$A:$A=$F51), 0), MATCH($F$1, 'Master Data Sheet'!$1:$1, 0)), "")</f>
        <v>15.243424734191384</v>
      </c>
      <c r="J51" s="11" cm="1">
        <f t="array" ref="J51">IFERROR(INDEX('Master Data Sheet'!$1:$1048576, MATCH(1, ('Master Data Sheet'!$H:$H=J$2) * (INDEX('Master Data Sheet'!$1:$1, , MATCH($F$1, 'Master Data Sheet'!$1:$1, 0)) = $F$1) * ('Master Data Sheet'!$G:$G=$B51) * ('Master Data Sheet'!$F:$F=$E51) * ('Master Data Sheet'!$A:$A=$F51), 0), MATCH($F$1, 'Master Data Sheet'!$1:$1, 0)), "")</f>
        <v>17.341913822048124</v>
      </c>
      <c r="K51" s="11" cm="1">
        <f t="array" ref="K51">IFERROR(INDEX('Master Data Sheet'!$1:$1048576, MATCH(1, ('Master Data Sheet'!$H:$H=K$2) * (INDEX('Master Data Sheet'!$1:$1, , MATCH($F$1, 'Master Data Sheet'!$1:$1, 0)) = $F$1) * ('Master Data Sheet'!$G:$G=$B51) * ('Master Data Sheet'!$F:$F=$E51) * ('Master Data Sheet'!$A:$A=$F51), 0), MATCH($F$1, 'Master Data Sheet'!$1:$1, 0)), "")</f>
        <v>20.716284275321769</v>
      </c>
      <c r="L51" s="11" cm="1">
        <f t="array" ref="L51">IFERROR(INDEX('Master Data Sheet'!$1:$1048576, MATCH(1, ('Master Data Sheet'!$H:$H=L$2) * (INDEX('Master Data Sheet'!$1:$1, , MATCH($F$1, 'Master Data Sheet'!$1:$1, 0)) = $F$1) * ('Master Data Sheet'!$G:$G=$B51) * ('Master Data Sheet'!$F:$F=$E51) * ('Master Data Sheet'!$A:$A=$F51), 0), MATCH($F$1, 'Master Data Sheet'!$1:$1, 0)), "")</f>
        <v>33.72691662003357</v>
      </c>
      <c r="M51" s="11" cm="1">
        <f t="array" ref="M51">IFERROR(INDEX('Master Data Sheet'!$1:$1048576, MATCH(1, ('Master Data Sheet'!$H:$H=M$2) * (INDEX('Master Data Sheet'!$1:$1, , MATCH($F$1, 'Master Data Sheet'!$1:$1, 0)) = $F$1) * ('Master Data Sheet'!$G:$G=$B51) * ('Master Data Sheet'!$F:$F=$E51) * ('Master Data Sheet'!$A:$A=$F51), 0), MATCH($F$1, 'Master Data Sheet'!$1:$1, 0)), "")</f>
        <v>54.745383324006724</v>
      </c>
      <c r="N51" s="11" cm="1">
        <f t="array" ref="N51">IFERROR(INDEX('Master Data Sheet'!$1:$1048576, MATCH(1, ('Master Data Sheet'!$H:$H=N$2) * (INDEX('Master Data Sheet'!$1:$1, , MATCH($F$1, 'Master Data Sheet'!$1:$1, 0)) = $F$1) * ('Master Data Sheet'!$G:$G=$B51) * ('Master Data Sheet'!$F:$F=$E51) * ('Master Data Sheet'!$A:$A=$F51), 0), MATCH($F$1, 'Master Data Sheet'!$1:$1, 0)), "")</f>
        <v>66.799104644655856</v>
      </c>
      <c r="O51" s="11">
        <f t="shared" si="8"/>
        <v>32.422255975697503</v>
      </c>
      <c r="P51" s="11">
        <f t="shared" si="4"/>
        <v>20.5688191914901</v>
      </c>
      <c r="Q51" s="11">
        <f>AVERAGE(O51:O53)</f>
        <v>58.145521796744504</v>
      </c>
      <c r="R51" s="46">
        <f>(1-(O51/O48))*100</f>
        <v>72.432145843104465</v>
      </c>
      <c r="S51" s="46">
        <f>AVERAGE(R51:R53)</f>
        <v>54.820940693728595</v>
      </c>
      <c r="T51" s="46">
        <f>STDEV(R51:R53)</f>
        <v>29.4839066072335</v>
      </c>
      <c r="U51" s="47">
        <f>(1-(AVERAGE(H51:N53)/AVERAGE(H48:N50)))*100</f>
        <v>53.280813780464939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5.1538891997761613</v>
      </c>
      <c r="I52" s="11" cm="1">
        <f t="array" ref="I52">IFERROR(INDEX('Master Data Sheet'!$1:$1048576, MATCH(1, ('Master Data Sheet'!$H:$H=I$2) * (INDEX('Master Data Sheet'!$1:$1, , MATCH($F$1, 'Master Data Sheet'!$1:$1, 0)) = $F$1) * ('Master Data Sheet'!$G:$G=$B52) * ('Master Data Sheet'!$F:$F=$E52) * ('Master Data Sheet'!$A:$A=$F52), 0), MATCH($F$1, 'Master Data Sheet'!$1:$1, 0)), "")</f>
        <v>5.3385562395075548</v>
      </c>
      <c r="J52" s="11" cm="1">
        <f t="array" ref="J52">IFERROR(INDEX('Master Data Sheet'!$1:$1048576, MATCH(1, ('Master Data Sheet'!$H:$H=J$2) * (INDEX('Master Data Sheet'!$1:$1, , MATCH($F$1, 'Master Data Sheet'!$1:$1, 0)) = $F$1) * ('Master Data Sheet'!$G:$G=$B52) * ('Master Data Sheet'!$F:$F=$E52) * ('Master Data Sheet'!$A:$A=$F52), 0), MATCH($F$1, 'Master Data Sheet'!$1:$1, 0)), "")</f>
        <v>7.9238947957470618</v>
      </c>
      <c r="K52" s="11" cm="1">
        <f t="array" ref="K52">IFERROR(INDEX('Master Data Sheet'!$1:$1048576, MATCH(1, ('Master Data Sheet'!$H:$H=K$2) * (INDEX('Master Data Sheet'!$1:$1, , MATCH($F$1, 'Master Data Sheet'!$1:$1, 0)) = $F$1) * ('Master Data Sheet'!$G:$G=$B52) * ('Master Data Sheet'!$F:$F=$E52) * ('Master Data Sheet'!$A:$A=$F52), 0), MATCH($F$1, 'Master Data Sheet'!$1:$1, 0)), "")</f>
        <v>11.701175153889199</v>
      </c>
      <c r="L52" s="11" cm="1">
        <f t="array" ref="L52">IFERROR(INDEX('Master Data Sheet'!$1:$1048576, MATCH(1, ('Master Data Sheet'!$H:$H=L$2) * (INDEX('Master Data Sheet'!$1:$1, , MATCH($F$1, 'Master Data Sheet'!$1:$1, 0)) = $F$1) * ('Master Data Sheet'!$G:$G=$B52) * ('Master Data Sheet'!$F:$F=$E52) * ('Master Data Sheet'!$A:$A=$F52), 0), MATCH($F$1, 'Master Data Sheet'!$1:$1, 0)), "")</f>
        <v>49.104644655847785</v>
      </c>
      <c r="M52" s="11" cm="1">
        <f t="array" ref="M52">IFERROR(INDEX('Master Data Sheet'!$1:$1048576, MATCH(1, ('Master Data Sheet'!$H:$H=M$2) * (INDEX('Master Data Sheet'!$1:$1, , MATCH($F$1, 'Master Data Sheet'!$1:$1, 0)) = $F$1) * ('Master Data Sheet'!$G:$G=$B52) * ('Master Data Sheet'!$F:$F=$E52) * ('Master Data Sheet'!$A:$A=$F52), 0), MATCH($F$1, 'Master Data Sheet'!$1:$1, 0)), "")</f>
        <v>73.984331281477338</v>
      </c>
      <c r="N52" s="11" cm="1">
        <f t="array" ref="N52">IFERROR(INDEX('Master Data Sheet'!$1:$1048576, MATCH(1, ('Master Data Sheet'!$H:$H=N$2) * (INDEX('Master Data Sheet'!$1:$1, , MATCH($F$1, 'Master Data Sheet'!$1:$1, 0)) = $F$1) * ('Master Data Sheet'!$G:$G=$B52) * ('Master Data Sheet'!$F:$F=$E52) * ('Master Data Sheet'!$A:$A=$F52), 0), MATCH($F$1, 'Master Data Sheet'!$1:$1, 0)), "")</f>
        <v>88.455512031337435</v>
      </c>
      <c r="O52" s="11">
        <f t="shared" si="8"/>
        <v>34.523143336797503</v>
      </c>
      <c r="P52" s="11">
        <f t="shared" si="4"/>
        <v>35.639775053117972</v>
      </c>
      <c r="Q52" s="11"/>
      <c r="R52" s="46">
        <f>(1-(O52/O49))*100</f>
        <v>71.247952702432798</v>
      </c>
      <c r="X52" t="str">
        <f>IFERROR(INDEX('Date Key'!$G$57:$G$62, MATCH(B51,'Date Key'!$A$57:$A$62, 0)), "")</f>
        <v>Medium HLR, Upper Outlet Height, Yes Plants</v>
      </c>
      <c r="Y52" s="1">
        <f t="shared" ref="Y52:AE52" si="56">H51</f>
        <v>18.382764409625072</v>
      </c>
      <c r="Z52" s="1">
        <f t="shared" si="56"/>
        <v>15.243424734191384</v>
      </c>
      <c r="AA52" s="1">
        <f t="shared" si="56"/>
        <v>17.341913822048124</v>
      </c>
      <c r="AB52" s="1">
        <f t="shared" si="56"/>
        <v>20.716284275321769</v>
      </c>
      <c r="AC52" s="1">
        <f t="shared" si="56"/>
        <v>33.72691662003357</v>
      </c>
      <c r="AD52" s="1">
        <f t="shared" si="56"/>
        <v>54.745383324006724</v>
      </c>
      <c r="AE52" s="1">
        <f t="shared" si="56"/>
        <v>66.799104644655856</v>
      </c>
      <c r="AF52" s="1">
        <f t="shared" ref="AF52:AL52" si="57">H52</f>
        <v>5.1538891997761613</v>
      </c>
      <c r="AG52" s="1">
        <f t="shared" si="57"/>
        <v>5.3385562395075548</v>
      </c>
      <c r="AH52" s="1">
        <f t="shared" si="57"/>
        <v>7.9238947957470618</v>
      </c>
      <c r="AI52" s="1">
        <f t="shared" si="57"/>
        <v>11.701175153889199</v>
      </c>
      <c r="AJ52" s="1">
        <f t="shared" si="57"/>
        <v>49.104644655847785</v>
      </c>
      <c r="AK52" s="1">
        <f t="shared" si="57"/>
        <v>73.984331281477338</v>
      </c>
      <c r="AL52" s="1">
        <f t="shared" si="57"/>
        <v>88.455512031337435</v>
      </c>
      <c r="AM52" s="1">
        <f t="shared" ref="AM52:AS52" si="58">H53</f>
        <v>100.17667844522967</v>
      </c>
      <c r="AN52" s="1">
        <f t="shared" si="58"/>
        <v>101.74911660777386</v>
      </c>
      <c r="AO52" s="1">
        <f t="shared" si="58"/>
        <v>95.954063604240275</v>
      </c>
      <c r="AP52" s="1">
        <f t="shared" si="58"/>
        <v>102.73851590106007</v>
      </c>
      <c r="AQ52" s="1">
        <f t="shared" si="58"/>
        <v>115.03533568904594</v>
      </c>
      <c r="AR52" s="1">
        <f t="shared" si="58"/>
        <v>118.18021201413427</v>
      </c>
      <c r="AS52" s="1">
        <f t="shared" si="58"/>
        <v>118.60424028268551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100.17667844522967</v>
      </c>
      <c r="I53" s="11" cm="1">
        <f t="array" ref="I53">IFERROR(INDEX('Master Data Sheet'!$1:$1048576, MATCH(1, ('Master Data Sheet'!$H:$H=I$2) * (INDEX('Master Data Sheet'!$1:$1, , MATCH($F$1, 'Master Data Sheet'!$1:$1, 0)) = $F$1) * ('Master Data Sheet'!$G:$G=$B53) * ('Master Data Sheet'!$F:$F=$E53) * ('Master Data Sheet'!$A:$A=$F53), 0), MATCH($F$1, 'Master Data Sheet'!$1:$1, 0)), "")</f>
        <v>101.74911660777386</v>
      </c>
      <c r="J53" s="11" cm="1">
        <f t="array" ref="J53">IFERROR(INDEX('Master Data Sheet'!$1:$1048576, MATCH(1, ('Master Data Sheet'!$H:$H=J$2) * (INDEX('Master Data Sheet'!$1:$1, , MATCH($F$1, 'Master Data Sheet'!$1:$1, 0)) = $F$1) * ('Master Data Sheet'!$G:$G=$B53) * ('Master Data Sheet'!$F:$F=$E53) * ('Master Data Sheet'!$A:$A=$F53), 0), MATCH($F$1, 'Master Data Sheet'!$1:$1, 0)), "")</f>
        <v>95.954063604240275</v>
      </c>
      <c r="K53" s="11" cm="1">
        <f t="array" ref="K53">IFERROR(INDEX('Master Data Sheet'!$1:$1048576, MATCH(1, ('Master Data Sheet'!$H:$H=K$2) * (INDEX('Master Data Sheet'!$1:$1, , MATCH($F$1, 'Master Data Sheet'!$1:$1, 0)) = $F$1) * ('Master Data Sheet'!$G:$G=$B53) * ('Master Data Sheet'!$F:$F=$E53) * ('Master Data Sheet'!$A:$A=$F53), 0), MATCH($F$1, 'Master Data Sheet'!$1:$1, 0)), "")</f>
        <v>102.73851590106007</v>
      </c>
      <c r="L53" s="11" cm="1">
        <f t="array" ref="L53">IFERROR(INDEX('Master Data Sheet'!$1:$1048576, MATCH(1, ('Master Data Sheet'!$H:$H=L$2) * (INDEX('Master Data Sheet'!$1:$1, , MATCH($F$1, 'Master Data Sheet'!$1:$1, 0)) = $F$1) * ('Master Data Sheet'!$G:$G=$B53) * ('Master Data Sheet'!$F:$F=$E53) * ('Master Data Sheet'!$A:$A=$F53), 0), MATCH($F$1, 'Master Data Sheet'!$1:$1, 0)), "")</f>
        <v>115.03533568904594</v>
      </c>
      <c r="M53" s="11" cm="1">
        <f t="array" ref="M53">IFERROR(INDEX('Master Data Sheet'!$1:$1048576, MATCH(1, ('Master Data Sheet'!$H:$H=M$2) * (INDEX('Master Data Sheet'!$1:$1, , MATCH($F$1, 'Master Data Sheet'!$1:$1, 0)) = $F$1) * ('Master Data Sheet'!$G:$G=$B53) * ('Master Data Sheet'!$F:$F=$E53) * ('Master Data Sheet'!$A:$A=$F53), 0), MATCH($F$1, 'Master Data Sheet'!$1:$1, 0)), "")</f>
        <v>118.18021201413427</v>
      </c>
      <c r="N53" s="11" cm="1">
        <f t="array" ref="N53">IFERROR(INDEX('Master Data Sheet'!$1:$1048576, MATCH(1, ('Master Data Sheet'!$H:$H=N$2) * (INDEX('Master Data Sheet'!$1:$1, , MATCH($F$1, 'Master Data Sheet'!$1:$1, 0)) = $F$1) * ('Master Data Sheet'!$G:$G=$B53) * ('Master Data Sheet'!$F:$F=$E53) * ('Master Data Sheet'!$A:$A=$F53), 0), MATCH($F$1, 'Master Data Sheet'!$1:$1, 0)), "")</f>
        <v>118.60424028268551</v>
      </c>
      <c r="O53" s="11">
        <f t="shared" si="8"/>
        <v>107.49116607773851</v>
      </c>
      <c r="P53" s="11">
        <f t="shared" si="4"/>
        <v>9.4589983178870334</v>
      </c>
      <c r="Q53" s="11"/>
      <c r="R53" s="46">
        <f>(1-(O53/O50))*100</f>
        <v>20.782723535648518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3.4583100167879128</v>
      </c>
      <c r="I54" s="11" cm="1">
        <f t="array" ref="I54">IFERROR(INDEX('Master Data Sheet'!$1:$1048576, MATCH(1, ('Master Data Sheet'!$H:$H=I$2) * (INDEX('Master Data Sheet'!$1:$1, , MATCH($F$1, 'Master Data Sheet'!$1:$1, 0)) = $F$1) * ('Master Data Sheet'!$G:$G=$B54) * ('Master Data Sheet'!$F:$F=$E54) * ('Master Data Sheet'!$A:$A=$F54), 0), MATCH($F$1, 'Master Data Sheet'!$1:$1, 0)), "")</f>
        <v>5.5735870173475099</v>
      </c>
      <c r="J54" s="11" cm="1">
        <f t="array" ref="J54">IFERROR(INDEX('Master Data Sheet'!$1:$1048576, MATCH(1, ('Master Data Sheet'!$H:$H=J$2) * (INDEX('Master Data Sheet'!$1:$1, , MATCH($F$1, 'Master Data Sheet'!$1:$1, 0)) = $F$1) * ('Master Data Sheet'!$G:$G=$B54) * ('Master Data Sheet'!$F:$F=$E54) * ('Master Data Sheet'!$A:$A=$F54), 0), MATCH($F$1, 'Master Data Sheet'!$1:$1, 0)), "")</f>
        <v>3.2400671516508113</v>
      </c>
      <c r="K54" s="11" cm="1">
        <f t="array" ref="K54">IFERROR(INDEX('Master Data Sheet'!$1:$1048576, MATCH(1, ('Master Data Sheet'!$H:$H=K$2) * (INDEX('Master Data Sheet'!$1:$1, , MATCH($F$1, 'Master Data Sheet'!$1:$1, 0)) = $F$1) * ('Master Data Sheet'!$G:$G=$B54) * ('Master Data Sheet'!$F:$F=$E54) * ('Master Data Sheet'!$A:$A=$F54), 0), MATCH($F$1, 'Master Data Sheet'!$1:$1, 0)), "")</f>
        <v>9.6698377168438707</v>
      </c>
      <c r="L54" s="11" cm="1">
        <f t="array" ref="L54">IFERROR(INDEX('Master Data Sheet'!$1:$1048576, MATCH(1, ('Master Data Sheet'!$H:$H=L$2) * (INDEX('Master Data Sheet'!$1:$1, , MATCH($F$1, 'Master Data Sheet'!$1:$1, 0)) = $F$1) * ('Master Data Sheet'!$G:$G=$B54) * ('Master Data Sheet'!$F:$F=$E54) * ('Master Data Sheet'!$A:$A=$F54), 0), MATCH($F$1, 'Master Data Sheet'!$1:$1, 0)), "")</f>
        <v>26.323447118074991</v>
      </c>
      <c r="M54" s="11" cm="1">
        <f t="array" ref="M54">IFERROR(INDEX('Master Data Sheet'!$1:$1048576, MATCH(1, ('Master Data Sheet'!$H:$H=M$2) * (INDEX('Master Data Sheet'!$1:$1, , MATCH($F$1, 'Master Data Sheet'!$1:$1, 0)) = $F$1) * ('Master Data Sheet'!$G:$G=$B54) * ('Master Data Sheet'!$F:$F=$E54) * ('Master Data Sheet'!$A:$A=$F54), 0), MATCH($F$1, 'Master Data Sheet'!$1:$1, 0)), "")</f>
        <v>49.709009513150527</v>
      </c>
      <c r="N54" s="11" cm="1">
        <f t="array" ref="N54">IFERROR(INDEX('Master Data Sheet'!$1:$1048576, MATCH(1, ('Master Data Sheet'!$H:$H=N$2) * (INDEX('Master Data Sheet'!$1:$1, , MATCH($F$1, 'Master Data Sheet'!$1:$1, 0)) = $F$1) * ('Master Data Sheet'!$G:$G=$B54) * ('Master Data Sheet'!$F:$F=$E54) * ('Master Data Sheet'!$A:$A=$F54), 0), MATCH($F$1, 'Master Data Sheet'!$1:$1, 0)), "")</f>
        <v>63.911583659764965</v>
      </c>
      <c r="O54" s="11">
        <f t="shared" si="8"/>
        <v>23.12654888480294</v>
      </c>
      <c r="P54" s="11">
        <f t="shared" si="4"/>
        <v>24.670386278008561</v>
      </c>
      <c r="Q54" s="11">
        <f>AVERAGE(N54:N56)</f>
        <v>97.540686135899705</v>
      </c>
      <c r="R54" s="46">
        <f>(1-(O54/O48))*100</f>
        <v>80.336059055037822</v>
      </c>
      <c r="S54" s="46">
        <f>AVERAGE(R54:R56)</f>
        <v>54.00730641789962</v>
      </c>
      <c r="T54" s="46">
        <f>STDEV(R54:R56)</f>
        <v>37.54145510520776</v>
      </c>
      <c r="U54" s="47">
        <f>(1-(AVERAGE(H54:N56)/AVERAGE(H48:N50)))*100</f>
        <v>52.035261258907781</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6.3122551762730845</v>
      </c>
      <c r="I55" s="11" cm="1">
        <f t="array" ref="I55">IFERROR(INDEX('Master Data Sheet'!$1:$1048576, MATCH(1, ('Master Data Sheet'!$H:$H=I$2) * (INDEX('Master Data Sheet'!$1:$1, , MATCH($F$1, 'Master Data Sheet'!$1:$1, 0)) = $F$1) * ('Master Data Sheet'!$G:$G=$B55) * ('Master Data Sheet'!$F:$F=$E55) * ('Master Data Sheet'!$A:$A=$F55), 0), MATCH($F$1, 'Master Data Sheet'!$1:$1, 0)), "")</f>
        <v>3.4415221040850588</v>
      </c>
      <c r="J55" s="11" cm="1">
        <f t="array" ref="J55">IFERROR(INDEX('Master Data Sheet'!$1:$1048576, MATCH(1, ('Master Data Sheet'!$H:$H=J$2) * (INDEX('Master Data Sheet'!$1:$1, , MATCH($F$1, 'Master Data Sheet'!$1:$1, 0)) = $F$1) * ('Master Data Sheet'!$G:$G=$B55) * ('Master Data Sheet'!$F:$F=$E55) * ('Master Data Sheet'!$A:$A=$F55), 0), MATCH($F$1, 'Master Data Sheet'!$1:$1, 0)), "")</f>
        <v>1.5109121432568551</v>
      </c>
      <c r="K55" s="11" cm="1">
        <f t="array" ref="K55">IFERROR(INDEX('Master Data Sheet'!$1:$1048576, MATCH(1, ('Master Data Sheet'!$H:$H=K$2) * (INDEX('Master Data Sheet'!$1:$1, , MATCH($F$1, 'Master Data Sheet'!$1:$1, 0)) = $F$1) * ('Master Data Sheet'!$G:$G=$B55) * ('Master Data Sheet'!$F:$F=$E55) * ('Master Data Sheet'!$A:$A=$F55), 0), MATCH($F$1, 'Master Data Sheet'!$1:$1, 0)), "")</f>
        <v>12.120872971460548</v>
      </c>
      <c r="L55" s="11" cm="1">
        <f t="array" ref="L55">IFERROR(INDEX('Master Data Sheet'!$1:$1048576, MATCH(1, ('Master Data Sheet'!$H:$H=L$2) * (INDEX('Master Data Sheet'!$1:$1, , MATCH($F$1, 'Master Data Sheet'!$1:$1, 0)) = $F$1) * ('Master Data Sheet'!$G:$G=$B55) * ('Master Data Sheet'!$F:$F=$E55) * ('Master Data Sheet'!$A:$A=$F55), 0), MATCH($F$1, 'Master Data Sheet'!$1:$1, 0)), "")</f>
        <v>49.776161163961945</v>
      </c>
      <c r="M55" s="11" cm="1">
        <f t="array" ref="M55">IFERROR(INDEX('Master Data Sheet'!$1:$1048576, MATCH(1, ('Master Data Sheet'!$H:$H=M$2) * (INDEX('Master Data Sheet'!$1:$1, , MATCH($F$1, 'Master Data Sheet'!$1:$1, 0)) = $F$1) * ('Master Data Sheet'!$G:$G=$B55) * ('Master Data Sheet'!$F:$F=$E55) * ('Master Data Sheet'!$A:$A=$F55), 0), MATCH($F$1, 'Master Data Sheet'!$1:$1, 0)), "")</f>
        <v>77.996642417459427</v>
      </c>
      <c r="N55" s="11" cm="1">
        <f t="array" ref="N55">IFERROR(INDEX('Master Data Sheet'!$1:$1048576, MATCH(1, ('Master Data Sheet'!$H:$H=N$2) * (INDEX('Master Data Sheet'!$1:$1, , MATCH($F$1, 'Master Data Sheet'!$1:$1, 0)) = $F$1) * ('Master Data Sheet'!$G:$G=$B55) * ('Master Data Sheet'!$F:$F=$E55) * ('Master Data Sheet'!$A:$A=$F55), 0), MATCH($F$1, 'Master Data Sheet'!$1:$1, 0)), "")</f>
        <v>95.388919977616112</v>
      </c>
      <c r="O55" s="11">
        <f t="shared" si="8"/>
        <v>35.221040850587578</v>
      </c>
      <c r="P55" s="11">
        <f t="shared" si="4"/>
        <v>39.109724983735823</v>
      </c>
      <c r="Q55" s="11"/>
      <c r="R55" s="46">
        <f>(1-(O55/O49))*100</f>
        <v>70.666719929692803</v>
      </c>
      <c r="X55" t="str">
        <f>IFERROR(INDEX('Date Key'!$G$57:$G$62, MATCH(B54,'Date Key'!$A$57:$A$62, 0)), "")</f>
        <v>Medium HLR, Upper Outlet Height, Yes Plants</v>
      </c>
      <c r="Y55" s="1">
        <f t="shared" ref="Y55:AE55" si="59">H54</f>
        <v>3.4583100167879128</v>
      </c>
      <c r="Z55" s="1">
        <f t="shared" si="59"/>
        <v>5.5735870173475099</v>
      </c>
      <c r="AA55" s="1">
        <f t="shared" si="59"/>
        <v>3.2400671516508113</v>
      </c>
      <c r="AB55" s="1">
        <f t="shared" si="59"/>
        <v>9.6698377168438707</v>
      </c>
      <c r="AC55" s="1">
        <f t="shared" si="59"/>
        <v>26.323447118074991</v>
      </c>
      <c r="AD55" s="1">
        <f t="shared" si="59"/>
        <v>49.709009513150527</v>
      </c>
      <c r="AE55" s="1">
        <f t="shared" si="59"/>
        <v>63.911583659764965</v>
      </c>
      <c r="AF55" s="1">
        <f t="shared" ref="AF55:AL55" si="60">H55</f>
        <v>6.3122551762730845</v>
      </c>
      <c r="AG55" s="1">
        <f t="shared" si="60"/>
        <v>3.4415221040850588</v>
      </c>
      <c r="AH55" s="1">
        <f t="shared" si="60"/>
        <v>1.5109121432568551</v>
      </c>
      <c r="AI55" s="1">
        <f t="shared" si="60"/>
        <v>12.120872971460548</v>
      </c>
      <c r="AJ55" s="1">
        <f t="shared" si="60"/>
        <v>49.776161163961945</v>
      </c>
      <c r="AK55" s="1">
        <f t="shared" si="60"/>
        <v>77.996642417459427</v>
      </c>
      <c r="AL55" s="1">
        <f t="shared" si="60"/>
        <v>95.388919977616112</v>
      </c>
      <c r="AM55" s="1">
        <f t="shared" ref="AM55:AS55" si="61">H56</f>
        <v>113.37455830388691</v>
      </c>
      <c r="AN55" s="1">
        <f t="shared" si="61"/>
        <v>103.67491166077738</v>
      </c>
      <c r="AO55" s="1">
        <f t="shared" si="61"/>
        <v>109.89399293286219</v>
      </c>
      <c r="AP55" s="1">
        <f t="shared" si="61"/>
        <v>117.17314487632508</v>
      </c>
      <c r="AQ55" s="1">
        <f t="shared" si="61"/>
        <v>131.60777385159011</v>
      </c>
      <c r="AR55" s="1">
        <f t="shared" si="61"/>
        <v>136.13074204946997</v>
      </c>
      <c r="AS55" s="1">
        <f t="shared" si="61"/>
        <v>133.32155477031802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113.37455830388691</v>
      </c>
      <c r="I56" s="28" cm="1">
        <f t="array" ref="I56">IFERROR(INDEX('Master Data Sheet'!$1:$1048576, MATCH(1, ('Master Data Sheet'!$H:$H=I$2) * (INDEX('Master Data Sheet'!$1:$1, , MATCH($F$1, 'Master Data Sheet'!$1:$1, 0)) = $F$1) * ('Master Data Sheet'!$G:$G=$B56) * ('Master Data Sheet'!$F:$F=$E56) * ('Master Data Sheet'!$A:$A=$F56), 0), MATCH($F$1, 'Master Data Sheet'!$1:$1, 0)), "")</f>
        <v>103.67491166077738</v>
      </c>
      <c r="J56" s="28" cm="1">
        <f t="array" ref="J56">IFERROR(INDEX('Master Data Sheet'!$1:$1048576, MATCH(1, ('Master Data Sheet'!$H:$H=J$2) * (INDEX('Master Data Sheet'!$1:$1, , MATCH($F$1, 'Master Data Sheet'!$1:$1, 0)) = $F$1) * ('Master Data Sheet'!$G:$G=$B56) * ('Master Data Sheet'!$F:$F=$E56) * ('Master Data Sheet'!$A:$A=$F56), 0), MATCH($F$1, 'Master Data Sheet'!$1:$1, 0)), "")</f>
        <v>109.89399293286219</v>
      </c>
      <c r="K56" s="28" cm="1">
        <f t="array" ref="K56">IFERROR(INDEX('Master Data Sheet'!$1:$1048576, MATCH(1, ('Master Data Sheet'!$H:$H=K$2) * (INDEX('Master Data Sheet'!$1:$1, , MATCH($F$1, 'Master Data Sheet'!$1:$1, 0)) = $F$1) * ('Master Data Sheet'!$G:$G=$B56) * ('Master Data Sheet'!$F:$F=$E56) * ('Master Data Sheet'!$A:$A=$F56), 0), MATCH($F$1, 'Master Data Sheet'!$1:$1, 0)), "")</f>
        <v>117.17314487632508</v>
      </c>
      <c r="L56" s="28" cm="1">
        <f t="array" ref="L56">IFERROR(INDEX('Master Data Sheet'!$1:$1048576, MATCH(1, ('Master Data Sheet'!$H:$H=L$2) * (INDEX('Master Data Sheet'!$1:$1, , MATCH($F$1, 'Master Data Sheet'!$1:$1, 0)) = $F$1) * ('Master Data Sheet'!$G:$G=$B56) * ('Master Data Sheet'!$F:$F=$E56) * ('Master Data Sheet'!$A:$A=$F56), 0), MATCH($F$1, 'Master Data Sheet'!$1:$1, 0)), "")</f>
        <v>131.60777385159011</v>
      </c>
      <c r="M56" s="28" cm="1">
        <f t="array" ref="M56">IFERROR(INDEX('Master Data Sheet'!$1:$1048576, MATCH(1, ('Master Data Sheet'!$H:$H=M$2) * (INDEX('Master Data Sheet'!$1:$1, , MATCH($F$1, 'Master Data Sheet'!$1:$1, 0)) = $F$1) * ('Master Data Sheet'!$G:$G=$B56) * ('Master Data Sheet'!$F:$F=$E56) * ('Master Data Sheet'!$A:$A=$F56), 0), MATCH($F$1, 'Master Data Sheet'!$1:$1, 0)), "")</f>
        <v>136.13074204946997</v>
      </c>
      <c r="N56" s="28" cm="1">
        <f t="array" ref="N56">IFERROR(INDEX('Master Data Sheet'!$1:$1048576, MATCH(1, ('Master Data Sheet'!$H:$H=N$2) * (INDEX('Master Data Sheet'!$1:$1, , MATCH($F$1, 'Master Data Sheet'!$1:$1, 0)) = $F$1) * ('Master Data Sheet'!$G:$G=$B56) * ('Master Data Sheet'!$F:$F=$E56) * ('Master Data Sheet'!$A:$A=$F56), 0), MATCH($F$1, 'Master Data Sheet'!$1:$1, 0)), "")</f>
        <v>133.32155477031802</v>
      </c>
      <c r="O56" s="28">
        <f t="shared" si="8"/>
        <v>120.73952549217566</v>
      </c>
      <c r="P56" s="28">
        <f t="shared" si="4"/>
        <v>12.839420186565016</v>
      </c>
      <c r="Q56" s="28"/>
      <c r="R56" s="48">
        <f>(1-(O56/O50))*100</f>
        <v>11.019140268968219</v>
      </c>
      <c r="S56" s="27"/>
      <c r="T56" s="27"/>
      <c r="U56" s="27"/>
      <c r="V56" s="27"/>
    </row>
    <row r="58" spans="1:46" x14ac:dyDescent="0.35">
      <c r="X58" t="s">
        <v>456</v>
      </c>
      <c r="Y58" t="s">
        <v>465</v>
      </c>
    </row>
    <row r="59" spans="1:46" x14ac:dyDescent="0.35">
      <c r="X59" t="s">
        <v>344</v>
      </c>
      <c r="Y59" s="30" t="s">
        <v>457</v>
      </c>
      <c r="Z59" s="1">
        <f t="shared" ref="Z59:AT59" si="62">Y4</f>
        <v>143.01957129543337</v>
      </c>
      <c r="AA59" s="1">
        <f t="shared" si="62"/>
        <v>131.01584342963653</v>
      </c>
      <c r="AB59" s="1">
        <f t="shared" si="62"/>
        <v>130.0465983224604</v>
      </c>
      <c r="AC59" s="1">
        <f t="shared" si="62"/>
        <v>116.16029822926374</v>
      </c>
      <c r="AD59" s="1">
        <f t="shared" si="62"/>
        <v>112.26467847157501</v>
      </c>
      <c r="AE59" s="1">
        <f t="shared" si="62"/>
        <v>110.25163094128611</v>
      </c>
      <c r="AF59" s="1">
        <f t="shared" si="62"/>
        <v>117.44641192917055</v>
      </c>
      <c r="AG59" s="1">
        <f t="shared" si="62"/>
        <v>124.56663560111835</v>
      </c>
      <c r="AH59" s="1">
        <f t="shared" si="62"/>
        <v>84.697110904007445</v>
      </c>
      <c r="AI59" s="1">
        <f t="shared" si="62"/>
        <v>87.343895619757689</v>
      </c>
      <c r="AJ59" s="1">
        <f t="shared" si="62"/>
        <v>98.0242311276794</v>
      </c>
      <c r="AK59" s="1">
        <f t="shared" si="62"/>
        <v>102.77726001863932</v>
      </c>
      <c r="AL59" s="1">
        <f t="shared" si="62"/>
        <v>109.05871388630008</v>
      </c>
      <c r="AM59" s="1">
        <f t="shared" si="62"/>
        <v>110.28890959925441</v>
      </c>
      <c r="AN59" s="1">
        <f t="shared" si="62"/>
        <v>127.88443616029822</v>
      </c>
      <c r="AO59" s="1">
        <f t="shared" si="62"/>
        <v>100.57781919850885</v>
      </c>
      <c r="AP59" s="1">
        <f t="shared" si="62"/>
        <v>80.055917986952466</v>
      </c>
      <c r="AQ59" s="1">
        <f t="shared" si="62"/>
        <v>84.249767008387678</v>
      </c>
      <c r="AR59" s="1">
        <f t="shared" si="62"/>
        <v>80.652376514445479</v>
      </c>
      <c r="AS59" s="1">
        <f t="shared" si="62"/>
        <v>81.379310344827573</v>
      </c>
      <c r="AT59" s="1">
        <f t="shared" si="62"/>
        <v>83.392357875116488</v>
      </c>
    </row>
    <row r="60" spans="1:46" x14ac:dyDescent="0.35">
      <c r="X60" t="s">
        <v>345</v>
      </c>
      <c r="Y60" s="30" t="s">
        <v>457</v>
      </c>
      <c r="Z60" s="1">
        <f t="shared" ref="Z60:AT60" si="63">Y7</f>
        <v>7.3625349487418452</v>
      </c>
      <c r="AA60" s="1">
        <f t="shared" si="63"/>
        <v>9.2823858341099719</v>
      </c>
      <c r="AB60" s="1">
        <f t="shared" si="63"/>
        <v>12.767940354147251</v>
      </c>
      <c r="AC60" s="1">
        <f t="shared" si="63"/>
        <v>23.168685927306619</v>
      </c>
      <c r="AD60" s="1">
        <f t="shared" si="63"/>
        <v>27.362534948741843</v>
      </c>
      <c r="AE60" s="1">
        <f t="shared" si="63"/>
        <v>62.833178005591797</v>
      </c>
      <c r="AF60" s="1">
        <f t="shared" si="63"/>
        <v>83.504193849021433</v>
      </c>
      <c r="AG60" s="1">
        <f t="shared" si="63"/>
        <v>74.482758620689651</v>
      </c>
      <c r="AH60" s="1">
        <f t="shared" si="63"/>
        <v>79.85088536812674</v>
      </c>
      <c r="AI60" s="1">
        <f t="shared" si="63"/>
        <v>90.904007455731588</v>
      </c>
      <c r="AJ60" s="1">
        <f t="shared" si="63"/>
        <v>94.911463187325239</v>
      </c>
      <c r="AK60" s="1">
        <f t="shared" si="63"/>
        <v>92.898415657036338</v>
      </c>
      <c r="AL60" s="1">
        <f t="shared" si="63"/>
        <v>92.544268406337366</v>
      </c>
      <c r="AM60" s="1">
        <f t="shared" si="63"/>
        <v>92.41379310344827</v>
      </c>
      <c r="AN60" s="1">
        <f t="shared" si="63"/>
        <v>54.501397949673809</v>
      </c>
      <c r="AO60" s="1">
        <f t="shared" si="63"/>
        <v>47.753960857409126</v>
      </c>
      <c r="AP60" s="1">
        <f t="shared" si="63"/>
        <v>49.95340167753961</v>
      </c>
      <c r="AQ60" s="1">
        <f t="shared" si="63"/>
        <v>51.239515377446409</v>
      </c>
      <c r="AR60" s="1">
        <f t="shared" si="63"/>
        <v>55.023299161230192</v>
      </c>
      <c r="AS60" s="1">
        <f t="shared" si="63"/>
        <v>61.491146318732518</v>
      </c>
      <c r="AT60" s="1">
        <f t="shared" si="63"/>
        <v>68.126747437092263</v>
      </c>
    </row>
    <row r="61" spans="1:46" x14ac:dyDescent="0.35">
      <c r="X61" t="s">
        <v>346</v>
      </c>
      <c r="Y61" s="30" t="s">
        <v>457</v>
      </c>
      <c r="Z61" s="1">
        <f t="shared" ref="Z61:AT61" si="64">Y10</f>
        <v>1.0624417520969245</v>
      </c>
      <c r="AA61" s="1">
        <f t="shared" si="64"/>
        <v>1.4725069897483689</v>
      </c>
      <c r="AB61" s="1">
        <f t="shared" si="64"/>
        <v>16.141658900279587</v>
      </c>
      <c r="AC61" s="1">
        <f t="shared" si="64"/>
        <v>59.086672879776323</v>
      </c>
      <c r="AD61" s="1">
        <f t="shared" si="64"/>
        <v>90.288909599254424</v>
      </c>
      <c r="AE61" s="1">
        <f t="shared" si="64"/>
        <v>102.36719478098787</v>
      </c>
      <c r="AF61" s="1">
        <f t="shared" si="64"/>
        <v>105.90866728797764</v>
      </c>
      <c r="AG61" s="1">
        <f t="shared" si="64"/>
        <v>56.719478098788443</v>
      </c>
      <c r="AH61" s="1">
        <f t="shared" si="64"/>
        <v>95.507921714818252</v>
      </c>
      <c r="AI61" s="1">
        <f t="shared" si="64"/>
        <v>96.607642124883498</v>
      </c>
      <c r="AJ61" s="1">
        <f t="shared" si="64"/>
        <v>82.963653308480886</v>
      </c>
      <c r="AK61" s="1">
        <f t="shared" si="64"/>
        <v>84.007455731593652</v>
      </c>
      <c r="AL61" s="1">
        <f t="shared" si="64"/>
        <v>88.052190121155633</v>
      </c>
      <c r="AM61" s="1">
        <f t="shared" si="64"/>
        <v>95.694315004659828</v>
      </c>
      <c r="AN61" s="1">
        <f t="shared" si="64"/>
        <v>3.9328984156570361</v>
      </c>
      <c r="AO61" s="1">
        <f t="shared" si="64"/>
        <v>0.950605778191985</v>
      </c>
      <c r="AP61" s="1">
        <f t="shared" si="64"/>
        <v>3.9515377446411928</v>
      </c>
      <c r="AQ61" s="1">
        <f t="shared" si="64"/>
        <v>17.054986020503261</v>
      </c>
      <c r="AR61" s="1">
        <f t="shared" si="64"/>
        <v>45.890027958993478</v>
      </c>
      <c r="AS61" s="1">
        <f t="shared" si="64"/>
        <v>56.682199440820128</v>
      </c>
      <c r="AT61" s="1">
        <f t="shared" si="64"/>
        <v>61.52842497670084</v>
      </c>
    </row>
    <row r="62" spans="1:46" x14ac:dyDescent="0.35">
      <c r="X62" t="s">
        <v>344</v>
      </c>
      <c r="Y62" s="30" t="s">
        <v>458</v>
      </c>
      <c r="Z62" s="1">
        <f t="shared" ref="Z62:AT62" si="65">Y13</f>
        <v>118.55685131195334</v>
      </c>
      <c r="AA62" s="1">
        <f t="shared" si="65"/>
        <v>137.49271137026238</v>
      </c>
      <c r="AB62" s="1">
        <f t="shared" si="65"/>
        <v>119.50437317784257</v>
      </c>
      <c r="AC62" s="1">
        <f t="shared" si="65"/>
        <v>120.29154518950436</v>
      </c>
      <c r="AD62" s="1">
        <f t="shared" si="65"/>
        <v>105.97667638483964</v>
      </c>
      <c r="AE62" s="1">
        <f t="shared" si="65"/>
        <v>103.96501457725947</v>
      </c>
      <c r="AF62" s="1">
        <f t="shared" si="65"/>
        <v>99.970845481049551</v>
      </c>
      <c r="AG62" s="1">
        <f t="shared" si="65"/>
        <v>95.27696793002913</v>
      </c>
      <c r="AH62" s="1">
        <f t="shared" si="65"/>
        <v>131.29737609329445</v>
      </c>
      <c r="AI62" s="1">
        <f t="shared" si="65"/>
        <v>114.05247813411079</v>
      </c>
      <c r="AJ62" s="1">
        <f t="shared" si="65"/>
        <v>107.09912536443149</v>
      </c>
      <c r="AK62" s="1">
        <f t="shared" si="65"/>
        <v>101.90962099125363</v>
      </c>
      <c r="AL62" s="1">
        <f t="shared" si="65"/>
        <v>102.98833819241982</v>
      </c>
      <c r="AM62" s="1">
        <f t="shared" si="65"/>
        <v>104.27113702623906</v>
      </c>
      <c r="AN62" s="1">
        <f t="shared" si="65"/>
        <v>139.39234449760767</v>
      </c>
      <c r="AO62" s="1">
        <f t="shared" si="65"/>
        <v>139.73684210526315</v>
      </c>
      <c r="AP62" s="1">
        <f t="shared" si="65"/>
        <v>139.01913875598086</v>
      </c>
      <c r="AQ62" s="1">
        <f t="shared" si="65"/>
        <v>147.94736842105263</v>
      </c>
      <c r="AR62" s="1">
        <f t="shared" si="65"/>
        <v>139.0622009569378</v>
      </c>
      <c r="AS62" s="1">
        <f t="shared" si="65"/>
        <v>136.79425837320574</v>
      </c>
      <c r="AT62" s="1">
        <f t="shared" si="65"/>
        <v>136.43540669856461</v>
      </c>
    </row>
    <row r="63" spans="1:46" x14ac:dyDescent="0.35">
      <c r="X63" t="s">
        <v>345</v>
      </c>
      <c r="Y63" s="30" t="s">
        <v>458</v>
      </c>
      <c r="Z63" s="1">
        <f t="shared" ref="Z63:AT63" si="66">Y16</f>
        <v>98.323615160349846</v>
      </c>
      <c r="AA63" s="1">
        <f t="shared" si="66"/>
        <v>86.413994169096199</v>
      </c>
      <c r="AB63" s="1">
        <f t="shared" si="66"/>
        <v>88.425655976676381</v>
      </c>
      <c r="AC63" s="1">
        <f t="shared" si="66"/>
        <v>107.12827988338192</v>
      </c>
      <c r="AD63" s="1">
        <f t="shared" si="66"/>
        <v>114.18367346938776</v>
      </c>
      <c r="AE63" s="1">
        <f t="shared" si="66"/>
        <v>112.82798833819241</v>
      </c>
      <c r="AF63" s="1">
        <f t="shared" si="66"/>
        <v>107.62390670553935</v>
      </c>
      <c r="AG63" s="1">
        <f t="shared" si="66"/>
        <v>62.915451895043731</v>
      </c>
      <c r="AH63" s="1">
        <f t="shared" si="66"/>
        <v>49.737609329446066</v>
      </c>
      <c r="AI63" s="1">
        <f t="shared" si="66"/>
        <v>64.008746355685133</v>
      </c>
      <c r="AJ63" s="1">
        <f t="shared" si="66"/>
        <v>90.874635568513099</v>
      </c>
      <c r="AK63" s="1">
        <f t="shared" si="66"/>
        <v>99.868804664723029</v>
      </c>
      <c r="AL63" s="1">
        <f t="shared" si="66"/>
        <v>101.06413994169095</v>
      </c>
      <c r="AM63" s="1">
        <f t="shared" si="66"/>
        <v>101.93877551020407</v>
      </c>
      <c r="AN63" s="1">
        <f t="shared" si="66"/>
        <v>108.30143540669856</v>
      </c>
      <c r="AO63" s="1">
        <f t="shared" si="66"/>
        <v>109.67942583732059</v>
      </c>
      <c r="AP63" s="1">
        <f t="shared" si="66"/>
        <v>118.22009569377992</v>
      </c>
      <c r="AQ63" s="1">
        <f t="shared" si="66"/>
        <v>128.65550239234449</v>
      </c>
      <c r="AR63" s="1">
        <f t="shared" si="66"/>
        <v>136.07655502392345</v>
      </c>
      <c r="AS63" s="1">
        <f t="shared" si="66"/>
        <v>135.24401913875599</v>
      </c>
      <c r="AT63" s="1">
        <f t="shared" si="66"/>
        <v>140.49760765550241</v>
      </c>
    </row>
    <row r="64" spans="1:46" x14ac:dyDescent="0.35">
      <c r="X64" t="s">
        <v>346</v>
      </c>
      <c r="Y64" s="30" t="s">
        <v>458</v>
      </c>
      <c r="Z64" s="1">
        <f t="shared" ref="Z64:AT64" si="67">Y19</f>
        <v>0</v>
      </c>
      <c r="AA64" s="1">
        <f t="shared" si="67"/>
        <v>35.568513119533527</v>
      </c>
      <c r="AB64" s="1">
        <f t="shared" si="67"/>
        <v>64.620991253644306</v>
      </c>
      <c r="AC64" s="1">
        <f t="shared" si="67"/>
        <v>106.86588921282799</v>
      </c>
      <c r="AD64" s="1">
        <f t="shared" si="67"/>
        <v>115.37900874635568</v>
      </c>
      <c r="AE64" s="1">
        <f t="shared" si="67"/>
        <v>111.19533527696792</v>
      </c>
      <c r="AF64" s="1">
        <f t="shared" si="67"/>
        <v>106.76384839650146</v>
      </c>
      <c r="AG64" s="1">
        <f t="shared" si="67"/>
        <v>11.967930029154518</v>
      </c>
      <c r="AH64" s="1">
        <f t="shared" si="67"/>
        <v>8.4839650145772598</v>
      </c>
      <c r="AI64" s="1">
        <f t="shared" si="67"/>
        <v>81.10787172011662</v>
      </c>
      <c r="AJ64" s="1">
        <f t="shared" si="67"/>
        <v>104.85422740524781</v>
      </c>
      <c r="AK64" s="1">
        <f t="shared" si="67"/>
        <v>108.52769679300292</v>
      </c>
      <c r="AL64" s="1">
        <f t="shared" si="67"/>
        <v>110.10204081632652</v>
      </c>
      <c r="AM64" s="1">
        <f t="shared" si="67"/>
        <v>106.72011661807581</v>
      </c>
      <c r="AN64" s="1">
        <f t="shared" si="67"/>
        <v>35.626794258373209</v>
      </c>
      <c r="AO64" s="1">
        <f t="shared" si="67"/>
        <v>48.602870813397139</v>
      </c>
      <c r="AP64" s="1">
        <f t="shared" si="67"/>
        <v>104.29665071770336</v>
      </c>
      <c r="AQ64" s="1">
        <f t="shared" si="67"/>
        <v>124.72248803827752</v>
      </c>
      <c r="AR64" s="1">
        <f t="shared" si="67"/>
        <v>132.61722488038279</v>
      </c>
      <c r="AS64" s="1">
        <f t="shared" si="67"/>
        <v>138.84688995215311</v>
      </c>
      <c r="AT64" s="1">
        <f t="shared" si="67"/>
        <v>141.51674641148324</v>
      </c>
    </row>
    <row r="65" spans="24:46" x14ac:dyDescent="0.35">
      <c r="X65" t="s">
        <v>344</v>
      </c>
      <c r="Y65" s="30" t="s">
        <v>459</v>
      </c>
      <c r="Z65" s="1">
        <f t="shared" ref="Z65:AT65" si="68">Y22</f>
        <v>124.95215311004786</v>
      </c>
      <c r="AA65" s="1">
        <f t="shared" si="68"/>
        <v>119.28229665071771</v>
      </c>
      <c r="AB65" s="1">
        <f t="shared" si="68"/>
        <v>109.20574162679425</v>
      </c>
      <c r="AC65" s="1">
        <f t="shared" si="68"/>
        <v>102.34449760765551</v>
      </c>
      <c r="AD65" s="1">
        <f t="shared" si="68"/>
        <v>103.19138755980862</v>
      </c>
      <c r="AE65" s="1">
        <f t="shared" si="68"/>
        <v>103.17703349282297</v>
      </c>
      <c r="AF65" s="1">
        <f t="shared" si="68"/>
        <v>107.00956937799045</v>
      </c>
      <c r="AG65" s="1">
        <f t="shared" si="68"/>
        <v>88.722488038277518</v>
      </c>
      <c r="AH65" s="1">
        <f t="shared" si="68"/>
        <v>107.35406698564594</v>
      </c>
      <c r="AI65" s="1">
        <f t="shared" si="68"/>
        <v>102.07177033492823</v>
      </c>
      <c r="AJ65" s="1">
        <f t="shared" si="68"/>
        <v>99.717703349282303</v>
      </c>
      <c r="AK65" s="1">
        <f t="shared" si="68"/>
        <v>99.100478468899524</v>
      </c>
      <c r="AL65" s="1">
        <f t="shared" si="68"/>
        <v>105.90430622009571</v>
      </c>
      <c r="AM65" s="1">
        <f t="shared" si="68"/>
        <v>102.57416267942584</v>
      </c>
      <c r="AN65" s="1">
        <f t="shared" si="68"/>
        <v>131.51196172248805</v>
      </c>
      <c r="AO65" s="1">
        <f t="shared" si="68"/>
        <v>132.48803827751198</v>
      </c>
      <c r="AP65" s="1">
        <f t="shared" si="68"/>
        <v>133.1626794258373</v>
      </c>
      <c r="AQ65" s="1">
        <f t="shared" si="68"/>
        <v>133.63636363636365</v>
      </c>
      <c r="AR65" s="1">
        <f t="shared" si="68"/>
        <v>133.2775119617225</v>
      </c>
      <c r="AS65" s="1">
        <f t="shared" si="68"/>
        <v>133.77990430622012</v>
      </c>
      <c r="AT65" s="1">
        <f t="shared" si="68"/>
        <v>136.88038277511961</v>
      </c>
    </row>
    <row r="66" spans="24:46" x14ac:dyDescent="0.35">
      <c r="X66" t="s">
        <v>345</v>
      </c>
      <c r="Y66" s="30" t="s">
        <v>459</v>
      </c>
      <c r="Z66" s="1">
        <f t="shared" ref="Z66:AT66" si="69">Y25</f>
        <v>113.87081339712918</v>
      </c>
      <c r="AA66" s="1">
        <f t="shared" si="69"/>
        <v>115.13397129186605</v>
      </c>
      <c r="AB66" s="1">
        <f t="shared" si="69"/>
        <v>117.30143540669857</v>
      </c>
      <c r="AC66" s="1">
        <f t="shared" si="69"/>
        <v>113.1244019138756</v>
      </c>
      <c r="AD66" s="1">
        <f t="shared" si="69"/>
        <v>107.23923444976077</v>
      </c>
      <c r="AE66" s="1">
        <f t="shared" si="69"/>
        <v>106.09090909090911</v>
      </c>
      <c r="AF66" s="1">
        <f t="shared" si="69"/>
        <v>106.34928229665073</v>
      </c>
      <c r="AG66" s="1">
        <f t="shared" si="69"/>
        <v>119.68421052631578</v>
      </c>
      <c r="AH66" s="1">
        <f t="shared" si="69"/>
        <v>108.66028708133972</v>
      </c>
      <c r="AI66" s="1">
        <f t="shared" si="69"/>
        <v>107.48325358851676</v>
      </c>
      <c r="AJ66" s="1">
        <f t="shared" si="69"/>
        <v>104.88516746411483</v>
      </c>
      <c r="AK66" s="1">
        <f t="shared" si="69"/>
        <v>102.5311004784689</v>
      </c>
      <c r="AL66" s="1">
        <f t="shared" si="69"/>
        <v>102.24401913875599</v>
      </c>
      <c r="AM66" s="1">
        <f t="shared" si="69"/>
        <v>104.00956937799043</v>
      </c>
      <c r="AN66" s="1">
        <f t="shared" si="69"/>
        <v>75.315789473684205</v>
      </c>
      <c r="AO66" s="1">
        <f t="shared" si="69"/>
        <v>102.83253588516746</v>
      </c>
      <c r="AP66" s="1">
        <f t="shared" si="69"/>
        <v>125.25358851674643</v>
      </c>
      <c r="AQ66" s="1">
        <f t="shared" si="69"/>
        <v>131.35406698564594</v>
      </c>
      <c r="AR66" s="1">
        <f t="shared" si="69"/>
        <v>132.97607655502392</v>
      </c>
      <c r="AS66" s="1">
        <f t="shared" si="69"/>
        <v>133.85167464114832</v>
      </c>
      <c r="AT66" s="1">
        <f t="shared" si="69"/>
        <v>130.37799043062202</v>
      </c>
    </row>
    <row r="67" spans="24:46" x14ac:dyDescent="0.35">
      <c r="X67" t="s">
        <v>346</v>
      </c>
      <c r="Y67" s="30" t="s">
        <v>459</v>
      </c>
      <c r="Z67" s="1">
        <f t="shared" ref="Z67:AT67" si="70">Y28</f>
        <v>57.703349282296649</v>
      </c>
      <c r="AA67" s="1">
        <f t="shared" si="70"/>
        <v>90.588516746411486</v>
      </c>
      <c r="AB67" s="1">
        <f t="shared" si="70"/>
        <v>111.64593301435407</v>
      </c>
      <c r="AC67" s="1">
        <f t="shared" si="70"/>
        <v>104.41148325358851</v>
      </c>
      <c r="AD67" s="1">
        <f t="shared" si="70"/>
        <v>109.96650717703348</v>
      </c>
      <c r="AE67" s="1">
        <f t="shared" si="70"/>
        <v>107.72727272727273</v>
      </c>
      <c r="AF67" s="1">
        <f t="shared" si="70"/>
        <v>108.45933014354067</v>
      </c>
      <c r="AG67" s="1">
        <f t="shared" si="70"/>
        <v>63.775119617224874</v>
      </c>
      <c r="AH67" s="1">
        <f t="shared" si="70"/>
        <v>87.74641148325361</v>
      </c>
      <c r="AI67" s="1">
        <f t="shared" si="70"/>
        <v>104.92822966507177</v>
      </c>
      <c r="AJ67" s="1">
        <f t="shared" si="70"/>
        <v>104.59808612440192</v>
      </c>
      <c r="AK67" s="1">
        <f t="shared" si="70"/>
        <v>105.04306220095694</v>
      </c>
      <c r="AL67" s="1">
        <f t="shared" si="70"/>
        <v>100.90909090909091</v>
      </c>
      <c r="AM67" s="1">
        <f t="shared" si="70"/>
        <v>105.933014354067</v>
      </c>
      <c r="AN67" s="1">
        <f t="shared" si="70"/>
        <v>10.794258373205743</v>
      </c>
      <c r="AO67" s="1">
        <f t="shared" si="70"/>
        <v>111.15789473684211</v>
      </c>
      <c r="AP67" s="1">
        <f t="shared" si="70"/>
        <v>131.03827751196172</v>
      </c>
      <c r="AQ67" s="1">
        <f t="shared" si="70"/>
        <v>136.22009569377991</v>
      </c>
      <c r="AR67" s="1">
        <f t="shared" si="70"/>
        <v>138.4019138755981</v>
      </c>
      <c r="AS67" s="1">
        <f t="shared" si="70"/>
        <v>138.31578947368419</v>
      </c>
      <c r="AT67" s="1">
        <f t="shared" si="70"/>
        <v>130.33492822966508</v>
      </c>
    </row>
    <row r="68" spans="24:46" x14ac:dyDescent="0.35">
      <c r="X68" t="s">
        <v>344</v>
      </c>
      <c r="Y68" s="30" t="s">
        <v>460</v>
      </c>
      <c r="Z68" s="1">
        <f t="shared" ref="Z68:AT68" si="71">Y31</f>
        <v>136.47846889952152</v>
      </c>
      <c r="AA68" s="1">
        <f t="shared" si="71"/>
        <v>134.97129186602874</v>
      </c>
      <c r="AB68" s="1">
        <f t="shared" si="71"/>
        <v>137.66985645933013</v>
      </c>
      <c r="AC68" s="1">
        <f t="shared" si="71"/>
        <v>138.20095693779905</v>
      </c>
      <c r="AD68" s="1">
        <f t="shared" si="71"/>
        <v>137.05263157894737</v>
      </c>
      <c r="AE68" s="1">
        <f t="shared" si="71"/>
        <v>143.75598086124404</v>
      </c>
      <c r="AF68" s="1">
        <f t="shared" si="71"/>
        <v>137.49760765550241</v>
      </c>
      <c r="AG68" s="1">
        <f t="shared" si="71"/>
        <v>82.289448209099703</v>
      </c>
      <c r="AH68" s="1">
        <f t="shared" si="71"/>
        <v>95.764762826718297</v>
      </c>
      <c r="AI68" s="1">
        <f t="shared" si="71"/>
        <v>89.840271055179088</v>
      </c>
      <c r="AJ68" s="1">
        <f t="shared" si="71"/>
        <v>96.519845111326248</v>
      </c>
      <c r="AK68" s="1">
        <f t="shared" si="71"/>
        <v>94.574056147144248</v>
      </c>
      <c r="AL68" s="1">
        <f t="shared" si="71"/>
        <v>98.654404646660197</v>
      </c>
      <c r="AM68" s="1">
        <f t="shared" si="71"/>
        <v>98.39303000968053</v>
      </c>
      <c r="AN68" s="1">
        <f t="shared" si="71"/>
        <v>126.50390624999999</v>
      </c>
      <c r="AO68" s="1">
        <f t="shared" si="71"/>
        <v>96.005859374999986</v>
      </c>
      <c r="AP68" s="1">
        <f t="shared" si="71"/>
        <v>103.28613281249999</v>
      </c>
      <c r="AQ68" s="1">
        <f t="shared" si="71"/>
        <v>110.52246093749999</v>
      </c>
      <c r="AR68" s="1">
        <f t="shared" si="71"/>
        <v>90.5712890625</v>
      </c>
      <c r="AS68" s="1">
        <f t="shared" si="71"/>
        <v>103.59375</v>
      </c>
      <c r="AT68" s="1">
        <f t="shared" si="71"/>
        <v>112.7197265625</v>
      </c>
    </row>
    <row r="69" spans="24:46" x14ac:dyDescent="0.35">
      <c r="X69" t="s">
        <v>345</v>
      </c>
      <c r="Y69" s="30" t="s">
        <v>460</v>
      </c>
      <c r="Z69" s="1">
        <f t="shared" ref="Z69:AT69" si="72">Y34</f>
        <v>114.78947368421053</v>
      </c>
      <c r="AA69" s="1">
        <f t="shared" si="72"/>
        <v>118.49282296650719</v>
      </c>
      <c r="AB69" s="1">
        <f t="shared" si="72"/>
        <v>130.60765550239236</v>
      </c>
      <c r="AC69" s="1">
        <f t="shared" si="72"/>
        <v>135.3732057416268</v>
      </c>
      <c r="AD69" s="1">
        <f t="shared" si="72"/>
        <v>137.38277511961724</v>
      </c>
      <c r="AE69" s="1">
        <f t="shared" si="72"/>
        <v>138.45933014354068</v>
      </c>
      <c r="AF69" s="1">
        <f t="shared" si="72"/>
        <v>139.0622009569378</v>
      </c>
      <c r="AG69" s="1">
        <f t="shared" si="72"/>
        <v>98.654404646660197</v>
      </c>
      <c r="AH69" s="1">
        <f t="shared" si="72"/>
        <v>102.60406582768636</v>
      </c>
      <c r="AI69" s="1">
        <f t="shared" si="72"/>
        <v>103.28654404646662</v>
      </c>
      <c r="AJ69" s="1">
        <f t="shared" si="72"/>
        <v>88.41723136495645</v>
      </c>
      <c r="AK69" s="1">
        <f t="shared" si="72"/>
        <v>94.980638915779281</v>
      </c>
      <c r="AL69" s="1">
        <f t="shared" si="72"/>
        <v>102.63310745401742</v>
      </c>
      <c r="AM69" s="1">
        <f t="shared" si="72"/>
        <v>99.249757986447236</v>
      </c>
      <c r="AN69" s="1">
        <f t="shared" si="72"/>
        <v>88.7841796875</v>
      </c>
      <c r="AO69" s="1">
        <f t="shared" si="72"/>
        <v>87.612304687499986</v>
      </c>
      <c r="AP69" s="1">
        <f t="shared" si="72"/>
        <v>94.599609375</v>
      </c>
      <c r="AQ69" s="1">
        <f t="shared" si="72"/>
        <v>69.462890624999986</v>
      </c>
      <c r="AR69" s="1">
        <f t="shared" si="72"/>
        <v>64.8046875</v>
      </c>
      <c r="AS69" s="1">
        <f t="shared" si="72"/>
        <v>84.873046874999986</v>
      </c>
      <c r="AT69" s="1">
        <f t="shared" si="72"/>
        <v>52.998046874999993</v>
      </c>
    </row>
    <row r="70" spans="24:46" x14ac:dyDescent="0.35">
      <c r="X70" t="s">
        <v>346</v>
      </c>
      <c r="Y70" s="30" t="s">
        <v>460</v>
      </c>
      <c r="Z70" s="1">
        <f t="shared" ref="Z70:AT70" si="73">Y37</f>
        <v>104.68421052631579</v>
      </c>
      <c r="AA70" s="1">
        <f t="shared" si="73"/>
        <v>105.44497607655504</v>
      </c>
      <c r="AB70" s="1">
        <f t="shared" si="73"/>
        <v>132.35885167464116</v>
      </c>
      <c r="AC70" s="1">
        <f t="shared" si="73"/>
        <v>139.17703349282297</v>
      </c>
      <c r="AD70" s="1">
        <f t="shared" si="73"/>
        <v>139.00478468899522</v>
      </c>
      <c r="AE70" s="1">
        <f t="shared" si="73"/>
        <v>141.21531100478467</v>
      </c>
      <c r="AF70" s="1">
        <f t="shared" si="73"/>
        <v>137.97129186602871</v>
      </c>
      <c r="AG70" s="1">
        <f t="shared" si="73"/>
        <v>67.478218780251694</v>
      </c>
      <c r="AH70" s="1">
        <f t="shared" si="73"/>
        <v>54.394966118102609</v>
      </c>
      <c r="AI70" s="1">
        <f t="shared" si="73"/>
        <v>80.648596321393995</v>
      </c>
      <c r="AJ70" s="1">
        <f t="shared" si="73"/>
        <v>86.602129719264298</v>
      </c>
      <c r="AK70" s="1">
        <f t="shared" si="73"/>
        <v>87.023233301064849</v>
      </c>
      <c r="AL70" s="1">
        <f t="shared" si="73"/>
        <v>94.719264278799599</v>
      </c>
      <c r="AM70" s="1">
        <f t="shared" si="73"/>
        <v>97.071636011616647</v>
      </c>
      <c r="AN70" s="1">
        <f t="shared" si="73"/>
        <v>25.766601562499996</v>
      </c>
      <c r="AO70" s="1">
        <f t="shared" si="73"/>
        <v>33.7646484375</v>
      </c>
      <c r="AP70" s="1">
        <f t="shared" si="73"/>
        <v>39.287109374999993</v>
      </c>
      <c r="AQ70" s="1">
        <f t="shared" si="73"/>
        <v>27.158203125</v>
      </c>
      <c r="AR70" s="1">
        <f t="shared" si="73"/>
        <v>48.911132812499993</v>
      </c>
      <c r="AS70" s="1">
        <f t="shared" si="73"/>
        <v>54.6240234375</v>
      </c>
      <c r="AT70" s="1">
        <f t="shared" si="73"/>
        <v>41.103515624999993</v>
      </c>
    </row>
    <row r="71" spans="24:46" x14ac:dyDescent="0.35">
      <c r="X71" t="s">
        <v>344</v>
      </c>
      <c r="Y71" s="30" t="s">
        <v>461</v>
      </c>
      <c r="Z71" s="1">
        <f t="shared" ref="Z71:AT71" si="74">Y40</f>
        <v>123.50867375489648</v>
      </c>
      <c r="AA71" s="1">
        <f t="shared" si="74"/>
        <v>127.06771124790151</v>
      </c>
      <c r="AB71" s="1">
        <f t="shared" si="74"/>
        <v>125.45607162842754</v>
      </c>
      <c r="AC71" s="1">
        <f t="shared" si="74"/>
        <v>121.9641857862339</v>
      </c>
      <c r="AD71" s="1">
        <f t="shared" si="74"/>
        <v>126.14437604924456</v>
      </c>
      <c r="AE71" s="1">
        <f t="shared" si="74"/>
        <v>118.8752098489088</v>
      </c>
      <c r="AF71" s="1">
        <f t="shared" si="74"/>
        <v>120.35254616675992</v>
      </c>
      <c r="AG71" s="1">
        <f t="shared" si="74"/>
        <v>96.026860660324573</v>
      </c>
      <c r="AH71" s="1">
        <f t="shared" si="74"/>
        <v>102.08729714605485</v>
      </c>
      <c r="AI71" s="1">
        <f t="shared" si="74"/>
        <v>100.24062674874091</v>
      </c>
      <c r="AJ71" s="1">
        <f t="shared" si="74"/>
        <v>99.770565193061003</v>
      </c>
      <c r="AK71" s="1">
        <f t="shared" si="74"/>
        <v>99.451594851706787</v>
      </c>
      <c r="AL71" s="1">
        <f t="shared" si="74"/>
        <v>101.0800223838836</v>
      </c>
      <c r="AM71" s="1">
        <f t="shared" si="74"/>
        <v>106.09960828203694</v>
      </c>
      <c r="AN71" s="1">
        <f t="shared" si="74"/>
        <v>131.96978175713485</v>
      </c>
      <c r="AO71" s="1">
        <f t="shared" si="74"/>
        <v>125.97649692221601</v>
      </c>
      <c r="AP71" s="1">
        <f t="shared" si="74"/>
        <v>107.94627867935087</v>
      </c>
      <c r="AQ71" s="1">
        <f t="shared" si="74"/>
        <v>92.283156127588143</v>
      </c>
      <c r="AR71" s="1">
        <f t="shared" si="74"/>
        <v>92.199216564073865</v>
      </c>
      <c r="AS71" s="1">
        <f t="shared" si="74"/>
        <v>88.102965864577499</v>
      </c>
      <c r="AT71" s="1">
        <f t="shared" si="74"/>
        <v>102.59093452714045</v>
      </c>
    </row>
    <row r="72" spans="24:46" x14ac:dyDescent="0.35">
      <c r="X72" t="s">
        <v>345</v>
      </c>
      <c r="Y72" s="30" t="s">
        <v>461</v>
      </c>
      <c r="Z72" s="1">
        <f t="shared" ref="Z72:AT72" si="75">Y43</f>
        <v>39.65304980414102</v>
      </c>
      <c r="AA72" s="1">
        <f t="shared" si="75"/>
        <v>84.862898712926693</v>
      </c>
      <c r="AB72" s="1">
        <f t="shared" si="75"/>
        <v>116.1387800783436</v>
      </c>
      <c r="AC72" s="1">
        <f t="shared" si="75"/>
        <v>120.47006155567991</v>
      </c>
      <c r="AD72" s="1">
        <f t="shared" si="75"/>
        <v>126.1275881365417</v>
      </c>
      <c r="AE72" s="1">
        <f t="shared" si="75"/>
        <v>120.83939563514271</v>
      </c>
      <c r="AF72" s="1">
        <f t="shared" si="75"/>
        <v>120.35254616675992</v>
      </c>
      <c r="AG72" s="1">
        <f t="shared" si="75"/>
        <v>81.052042529378852</v>
      </c>
      <c r="AH72" s="1">
        <f t="shared" si="75"/>
        <v>83.100167879127042</v>
      </c>
      <c r="AI72" s="1">
        <f t="shared" si="75"/>
        <v>92.887520984890884</v>
      </c>
      <c r="AJ72" s="1">
        <f t="shared" si="75"/>
        <v>96.983771684387236</v>
      </c>
      <c r="AK72" s="1">
        <f t="shared" si="75"/>
        <v>99.283715724678217</v>
      </c>
      <c r="AL72" s="1">
        <f t="shared" si="75"/>
        <v>98.763290430889768</v>
      </c>
      <c r="AM72" s="1">
        <f t="shared" si="75"/>
        <v>99.703413542249578</v>
      </c>
      <c r="AN72" s="1">
        <f t="shared" si="75"/>
        <v>75.780637940682723</v>
      </c>
      <c r="AO72" s="1">
        <f t="shared" si="75"/>
        <v>115.60156687185227</v>
      </c>
      <c r="AP72" s="1">
        <f t="shared" si="75"/>
        <v>112.98265249020706</v>
      </c>
      <c r="AQ72" s="1">
        <f t="shared" si="75"/>
        <v>115.48405148293229</v>
      </c>
      <c r="AR72" s="1">
        <f t="shared" si="75"/>
        <v>100.96250699496363</v>
      </c>
      <c r="AS72" s="1">
        <f t="shared" si="75"/>
        <v>90.285394515948525</v>
      </c>
      <c r="AT72" s="1">
        <f t="shared" si="75"/>
        <v>86.759932848349195</v>
      </c>
    </row>
    <row r="73" spans="24:46" x14ac:dyDescent="0.35">
      <c r="X73" t="s">
        <v>346</v>
      </c>
      <c r="Y73" s="30" t="s">
        <v>461</v>
      </c>
      <c r="Z73" s="1">
        <f t="shared" ref="Z73:AT73" si="76">Y46</f>
        <v>19.222160044767769</v>
      </c>
      <c r="AA73" s="1">
        <f t="shared" si="76"/>
        <v>72.255176273083379</v>
      </c>
      <c r="AB73" s="1">
        <f t="shared" si="76"/>
        <v>119.71460548405149</v>
      </c>
      <c r="AC73" s="1">
        <f t="shared" si="76"/>
        <v>126.88304420817012</v>
      </c>
      <c r="AD73" s="1">
        <f t="shared" si="76"/>
        <v>124.33128147733632</v>
      </c>
      <c r="AE73" s="1">
        <f t="shared" si="76"/>
        <v>127.08449916060437</v>
      </c>
      <c r="AF73" s="1">
        <f t="shared" si="76"/>
        <v>125.77504196978175</v>
      </c>
      <c r="AG73" s="1">
        <f t="shared" si="76"/>
        <v>31.82988248461108</v>
      </c>
      <c r="AH73" s="1">
        <f t="shared" si="76"/>
        <v>69.820928931169561</v>
      </c>
      <c r="AI73" s="1">
        <f t="shared" si="76"/>
        <v>97.974258533855647</v>
      </c>
      <c r="AJ73" s="1">
        <f t="shared" si="76"/>
        <v>102.85954113038612</v>
      </c>
      <c r="AK73" s="1">
        <f t="shared" si="76"/>
        <v>102.6077224398433</v>
      </c>
      <c r="AL73" s="1">
        <f t="shared" si="76"/>
        <v>105.99888080581981</v>
      </c>
      <c r="AM73" s="1">
        <f t="shared" si="76"/>
        <v>105.66312255176273</v>
      </c>
      <c r="AN73" s="1">
        <f t="shared" si="76"/>
        <v>83.687744823726931</v>
      </c>
      <c r="AO73" s="1">
        <f t="shared" si="76"/>
        <v>128.54504756575267</v>
      </c>
      <c r="AP73" s="1">
        <f t="shared" si="76"/>
        <v>136.36821488528258</v>
      </c>
      <c r="AQ73" s="1">
        <f t="shared" si="76"/>
        <v>115.50083939563515</v>
      </c>
      <c r="AR73" s="1">
        <f t="shared" si="76"/>
        <v>106.45215444879686</v>
      </c>
      <c r="AS73" s="1">
        <f t="shared" si="76"/>
        <v>101.13038612199216</v>
      </c>
      <c r="AT73" s="1">
        <f t="shared" si="76"/>
        <v>101.0800223838836</v>
      </c>
    </row>
    <row r="74" spans="24:46" x14ac:dyDescent="0.35">
      <c r="X74" t="s">
        <v>344</v>
      </c>
      <c r="Y74" s="30" t="s">
        <v>462</v>
      </c>
      <c r="Z74" s="1">
        <f t="shared" ref="Z74:AT74" si="77">Y49</f>
        <v>141.52210408505874</v>
      </c>
      <c r="AA74" s="1">
        <f t="shared" si="77"/>
        <v>125.54001119194179</v>
      </c>
      <c r="AB74" s="1">
        <f t="shared" si="77"/>
        <v>109.42361499720201</v>
      </c>
      <c r="AC74" s="1">
        <f t="shared" si="77"/>
        <v>109.1382204812535</v>
      </c>
      <c r="AD74" s="1">
        <f t="shared" si="77"/>
        <v>110.73307218802462</v>
      </c>
      <c r="AE74" s="1">
        <f t="shared" si="77"/>
        <v>110.43088975937326</v>
      </c>
      <c r="AF74" s="1">
        <f t="shared" si="77"/>
        <v>116.47453833240067</v>
      </c>
      <c r="AG74" s="1">
        <f t="shared" si="77"/>
        <v>138.66815892557361</v>
      </c>
      <c r="AH74" s="1">
        <f t="shared" si="77"/>
        <v>126.93340794627868</v>
      </c>
      <c r="AI74" s="1">
        <f t="shared" si="77"/>
        <v>109.97761611639619</v>
      </c>
      <c r="AJ74" s="1">
        <f t="shared" si="77"/>
        <v>112.61331841074428</v>
      </c>
      <c r="AK74" s="1">
        <f t="shared" si="77"/>
        <v>116.60884163402351</v>
      </c>
      <c r="AL74" s="1">
        <f t="shared" si="77"/>
        <v>116.67599328483493</v>
      </c>
      <c r="AM74" s="1">
        <f t="shared" si="77"/>
        <v>119.02630106323447</v>
      </c>
      <c r="AN74" s="1">
        <f t="shared" si="77"/>
        <v>138.03886925795052</v>
      </c>
      <c r="AO74" s="1">
        <f t="shared" si="77"/>
        <v>135.31802120141342</v>
      </c>
      <c r="AP74" s="1">
        <f t="shared" si="77"/>
        <v>141.62544169611309</v>
      </c>
      <c r="AQ74" s="1">
        <f t="shared" si="77"/>
        <v>132.49116607773851</v>
      </c>
      <c r="AR74" s="1">
        <f t="shared" si="77"/>
        <v>133.07420494699647</v>
      </c>
      <c r="AS74" s="1">
        <f t="shared" si="77"/>
        <v>135.35335689045934</v>
      </c>
      <c r="AT74" s="1">
        <f t="shared" si="77"/>
        <v>133.93992932862193</v>
      </c>
    </row>
    <row r="75" spans="24:46" x14ac:dyDescent="0.35">
      <c r="X75" t="s">
        <v>345</v>
      </c>
      <c r="Y75" s="30" t="s">
        <v>462</v>
      </c>
      <c r="Z75" s="1">
        <f t="shared" ref="Z75:AT75" si="78">Y52</f>
        <v>18.382764409625072</v>
      </c>
      <c r="AA75" s="1">
        <f t="shared" si="78"/>
        <v>15.243424734191384</v>
      </c>
      <c r="AB75" s="1">
        <f t="shared" si="78"/>
        <v>17.341913822048124</v>
      </c>
      <c r="AC75" s="1">
        <f t="shared" si="78"/>
        <v>20.716284275321769</v>
      </c>
      <c r="AD75" s="1">
        <f t="shared" si="78"/>
        <v>33.72691662003357</v>
      </c>
      <c r="AE75" s="1">
        <f t="shared" si="78"/>
        <v>54.745383324006724</v>
      </c>
      <c r="AF75" s="1">
        <f t="shared" si="78"/>
        <v>66.799104644655856</v>
      </c>
      <c r="AG75" s="1">
        <f t="shared" si="78"/>
        <v>5.1538891997761613</v>
      </c>
      <c r="AH75" s="1">
        <f t="shared" si="78"/>
        <v>5.3385562395075548</v>
      </c>
      <c r="AI75" s="1">
        <f t="shared" si="78"/>
        <v>7.9238947957470618</v>
      </c>
      <c r="AJ75" s="1">
        <f t="shared" si="78"/>
        <v>11.701175153889199</v>
      </c>
      <c r="AK75" s="1">
        <f t="shared" si="78"/>
        <v>49.104644655847785</v>
      </c>
      <c r="AL75" s="1">
        <f t="shared" si="78"/>
        <v>73.984331281477338</v>
      </c>
      <c r="AM75" s="1">
        <f t="shared" si="78"/>
        <v>88.455512031337435</v>
      </c>
      <c r="AN75" s="1">
        <f t="shared" si="78"/>
        <v>100.17667844522967</v>
      </c>
      <c r="AO75" s="1">
        <f t="shared" si="78"/>
        <v>101.74911660777386</v>
      </c>
      <c r="AP75" s="1">
        <f t="shared" si="78"/>
        <v>95.954063604240275</v>
      </c>
      <c r="AQ75" s="1">
        <f t="shared" si="78"/>
        <v>102.73851590106007</v>
      </c>
      <c r="AR75" s="1">
        <f t="shared" si="78"/>
        <v>115.03533568904594</v>
      </c>
      <c r="AS75" s="1">
        <f t="shared" si="78"/>
        <v>118.18021201413427</v>
      </c>
      <c r="AT75" s="1">
        <f t="shared" si="78"/>
        <v>118.60424028268551</v>
      </c>
    </row>
    <row r="76" spans="24:46" x14ac:dyDescent="0.35">
      <c r="X76" t="s">
        <v>346</v>
      </c>
      <c r="Y76" s="30" t="s">
        <v>462</v>
      </c>
      <c r="Z76" s="1">
        <f t="shared" ref="Z76:AT76" si="79">Y55</f>
        <v>3.4583100167879128</v>
      </c>
      <c r="AA76" s="1">
        <f t="shared" si="79"/>
        <v>5.5735870173475099</v>
      </c>
      <c r="AB76" s="1">
        <f t="shared" si="79"/>
        <v>3.2400671516508113</v>
      </c>
      <c r="AC76" s="1">
        <f t="shared" si="79"/>
        <v>9.6698377168438707</v>
      </c>
      <c r="AD76" s="1">
        <f t="shared" si="79"/>
        <v>26.323447118074991</v>
      </c>
      <c r="AE76" s="1">
        <f t="shared" si="79"/>
        <v>49.709009513150527</v>
      </c>
      <c r="AF76" s="1">
        <f t="shared" si="79"/>
        <v>63.911583659764965</v>
      </c>
      <c r="AG76" s="1">
        <f t="shared" si="79"/>
        <v>6.3122551762730845</v>
      </c>
      <c r="AH76" s="1">
        <f t="shared" si="79"/>
        <v>3.4415221040850588</v>
      </c>
      <c r="AI76" s="1">
        <f t="shared" si="79"/>
        <v>1.5109121432568551</v>
      </c>
      <c r="AJ76" s="1">
        <f t="shared" si="79"/>
        <v>12.120872971460548</v>
      </c>
      <c r="AK76" s="1">
        <f t="shared" si="79"/>
        <v>49.776161163961945</v>
      </c>
      <c r="AL76" s="1">
        <f t="shared" si="79"/>
        <v>77.996642417459427</v>
      </c>
      <c r="AM76" s="1">
        <f t="shared" si="79"/>
        <v>95.388919977616112</v>
      </c>
      <c r="AN76" s="1">
        <f t="shared" si="79"/>
        <v>113.37455830388691</v>
      </c>
      <c r="AO76" s="1">
        <f t="shared" si="79"/>
        <v>103.67491166077738</v>
      </c>
      <c r="AP76" s="1">
        <f t="shared" si="79"/>
        <v>109.89399293286219</v>
      </c>
      <c r="AQ76" s="1">
        <f t="shared" si="79"/>
        <v>117.17314487632508</v>
      </c>
      <c r="AR76" s="1">
        <f t="shared" si="79"/>
        <v>131.60777385159011</v>
      </c>
      <c r="AS76" s="1">
        <f t="shared" si="79"/>
        <v>136.13074204946997</v>
      </c>
      <c r="AT76" s="1">
        <f t="shared" si="79"/>
        <v>133.32155477031802</v>
      </c>
    </row>
    <row r="79" spans="24:46" x14ac:dyDescent="0.35">
      <c r="X79" t="s">
        <v>530</v>
      </c>
    </row>
    <row r="80" spans="24:46" x14ac:dyDescent="0.35">
      <c r="X80" t="s">
        <v>529</v>
      </c>
      <c r="Y80" t="s">
        <v>528</v>
      </c>
    </row>
    <row r="81" spans="24:25" x14ac:dyDescent="0.35">
      <c r="X81">
        <v>0</v>
      </c>
      <c r="Y81" s="1">
        <f>AVERAGE(H52:H53)</f>
        <v>52.665283822502914</v>
      </c>
    </row>
    <row r="82" spans="24:25" x14ac:dyDescent="0.35">
      <c r="X82">
        <f t="shared" ref="X82:X87" si="80">X81+30</f>
        <v>30</v>
      </c>
      <c r="Y82" s="1">
        <f>AVERAGE(I51:I53)</f>
        <v>40.777032527157594</v>
      </c>
    </row>
    <row r="83" spans="24:25" x14ac:dyDescent="0.35">
      <c r="X83">
        <f t="shared" si="80"/>
        <v>60</v>
      </c>
      <c r="Y83" s="1">
        <f>AVERAGE(J51:J53)</f>
        <v>40.406624074011823</v>
      </c>
    </row>
    <row r="84" spans="24:25" x14ac:dyDescent="0.35">
      <c r="X84">
        <f t="shared" si="80"/>
        <v>90</v>
      </c>
      <c r="Y84" s="1">
        <f>AVERAGE(K51:K53)</f>
        <v>45.051991776757006</v>
      </c>
    </row>
    <row r="85" spans="24:25" x14ac:dyDescent="0.35">
      <c r="X85">
        <f t="shared" si="80"/>
        <v>120</v>
      </c>
      <c r="Y85" s="1">
        <f>AVERAGE(L51:L53)</f>
        <v>65.955632321642426</v>
      </c>
    </row>
    <row r="86" spans="24:25" x14ac:dyDescent="0.35">
      <c r="X86">
        <f t="shared" si="80"/>
        <v>150</v>
      </c>
      <c r="Y86" s="1">
        <f>AVERAGE(M51:M53)</f>
        <v>82.303308873206106</v>
      </c>
    </row>
    <row r="87" spans="24:25" x14ac:dyDescent="0.35">
      <c r="X87">
        <f t="shared" si="80"/>
        <v>180</v>
      </c>
      <c r="Y87" s="1">
        <f>AVERAGE(N51:N53)</f>
        <v>91.286285652892943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4C424-21C7-4456-9F22-E8CECE136337}">
  <sheetPr codeName="Sheet18">
    <tabColor theme="8" tint="0.39997558519241921"/>
  </sheetPr>
  <dimension ref="A1:AW146"/>
  <sheetViews>
    <sheetView topLeftCell="F1" zoomScale="75" zoomScaleNormal="75" workbookViewId="0">
      <selection activeCell="W26" sqref="W2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22</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6.7864258201379855</v>
      </c>
      <c r="I3" s="11" cm="1">
        <f t="array" ref="I3">IFERROR(INDEX('Master Data Sheet'!$1:$1048576, MATCH(1, ('Master Data Sheet'!$H:$H=I$2) * (INDEX('Master Data Sheet'!$1:$1, , MATCH($F$1, 'Master Data Sheet'!$1:$1, 0)) = $F$1) * ('Master Data Sheet'!$G:$G=$B3) * ('Master Data Sheet'!$F:$F=$E3) * ('Master Data Sheet'!$A:$A=$F3), 0), MATCH($F$1, 'Master Data Sheet'!$1:$1, 0)), "")</f>
        <v>3.6718610975715427</v>
      </c>
      <c r="J3" s="11" cm="1">
        <f t="array" ref="J3">IFERROR(INDEX('Master Data Sheet'!$1:$1048576, MATCH(1, ('Master Data Sheet'!$H:$H=J$2) * (INDEX('Master Data Sheet'!$1:$1, , MATCH($F$1, 'Master Data Sheet'!$1:$1, 0)) = $F$1) * ('Master Data Sheet'!$G:$G=$B3) * ('Master Data Sheet'!$F:$F=$E3) * ('Master Data Sheet'!$A:$A=$F3), 0), MATCH($F$1, 'Master Data Sheet'!$1:$1, 0)), "")</f>
        <v>3.9701639422620665</v>
      </c>
      <c r="K3" s="11" cm="1">
        <f t="array" ref="K3">IFERROR(INDEX('Master Data Sheet'!$1:$1048576, MATCH(1, ('Master Data Sheet'!$H:$H=K$2) * (INDEX('Master Data Sheet'!$1:$1, , MATCH($F$1, 'Master Data Sheet'!$1:$1, 0)) = $F$1) * ('Master Data Sheet'!$G:$G=$B3) * ('Master Data Sheet'!$F:$F=$E3) * ('Master Data Sheet'!$A:$A=$F3), 0), MATCH($F$1, 'Master Data Sheet'!$1:$1, 0)), "")</f>
        <v>3.6579243049808268</v>
      </c>
      <c r="L3" s="11" cm="1">
        <f t="array" ref="L3">IFERROR(INDEX('Master Data Sheet'!$1:$1048576, MATCH(1, ('Master Data Sheet'!$H:$H=L$2) * (INDEX('Master Data Sheet'!$1:$1, , MATCH($F$1, 'Master Data Sheet'!$1:$1, 0)) = $F$1) * ('Master Data Sheet'!$G:$G=$B3) * ('Master Data Sheet'!$F:$F=$E3) * ('Master Data Sheet'!$A:$A=$F3), 0), MATCH($F$1, 'Master Data Sheet'!$1:$1, 0)), "")</f>
        <v>2.800981582233288</v>
      </c>
      <c r="M3" s="11" cm="1">
        <f t="array" ref="M3">IFERROR(INDEX('Master Data Sheet'!$1:$1048576, MATCH(1, ('Master Data Sheet'!$H:$H=M$2) * (INDEX('Master Data Sheet'!$1:$1, , MATCH($F$1, 'Master Data Sheet'!$1:$1, 0)) = $F$1) * ('Master Data Sheet'!$G:$G=$B3) * ('Master Data Sheet'!$F:$F=$E3) * ('Master Data Sheet'!$A:$A=$F3), 0), MATCH($F$1, 'Master Data Sheet'!$1:$1, 0)), "")</f>
        <v>3.2223223100286869</v>
      </c>
      <c r="N3" s="11" cm="1">
        <f t="array" ref="N3">IFERROR(INDEX('Master Data Sheet'!$1:$1048576, MATCH(1, ('Master Data Sheet'!$H:$H=N$2) * (INDEX('Master Data Sheet'!$1:$1, , MATCH($F$1, 'Master Data Sheet'!$1:$1, 0)) = $F$1) * ('Master Data Sheet'!$G:$G=$B3) * ('Master Data Sheet'!$F:$F=$E3) * ('Master Data Sheet'!$A:$A=$F3), 0), MATCH($F$1, 'Master Data Sheet'!$1:$1, 0)), "")</f>
        <v>3.5667076301494847</v>
      </c>
      <c r="O3" s="11">
        <f>AVERAGE(H3:N3)</f>
        <v>3.9537695267662687</v>
      </c>
      <c r="P3" s="11">
        <f>STDEV(H3:N3)</f>
        <v>1.3041574035041734</v>
      </c>
      <c r="Q3" s="11">
        <f>AVERAGE(O3,O5)</f>
        <v>2.7216552525675235</v>
      </c>
      <c r="S3" s="46">
        <f>AVERAGE(O3:O5)</f>
        <v>2.7915126589300621</v>
      </c>
      <c r="T3" s="46">
        <f>AVERAGE(P3:P5)</f>
        <v>1.4735839862941436</v>
      </c>
      <c r="V3" s="47">
        <f>AVERAGE(U6, U9)</f>
        <v>74.188807335578403</v>
      </c>
      <c r="W3" s="47">
        <f>_xlfn.STDEV.S(U6,U9)</f>
        <v>6.0978718791580153</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6.0052880352484941</v>
      </c>
      <c r="I4" s="11" cm="1">
        <f t="array" ref="I4">IFERROR(INDEX('Master Data Sheet'!$1:$1048576, MATCH(1, ('Master Data Sheet'!$H:$H=I$2) * (INDEX('Master Data Sheet'!$1:$1, , MATCH($F$1, 'Master Data Sheet'!$1:$1, 0)) = $F$1) * ('Master Data Sheet'!$G:$G=$B4) * ('Master Data Sheet'!$F:$F=$E4) * ('Master Data Sheet'!$A:$A=$F4), 0), MATCH($F$1, 'Master Data Sheet'!$1:$1, 0)), "")</f>
        <v>2.605218021341932</v>
      </c>
      <c r="J4" s="11" cm="1">
        <f t="array" ref="J4">IFERROR(INDEX('Master Data Sheet'!$1:$1048576, MATCH(1, ('Master Data Sheet'!$H:$H=J$2) * (INDEX('Master Data Sheet'!$1:$1, , MATCH($F$1, 'Master Data Sheet'!$1:$1, 0)) = $F$1) * ('Master Data Sheet'!$G:$G=$B4) * ('Master Data Sheet'!$F:$F=$E4) * ('Master Data Sheet'!$A:$A=$F4), 0), MATCH($F$1, 'Master Data Sheet'!$1:$1, 0)), "")</f>
        <v>1.9785209571728168</v>
      </c>
      <c r="K4" s="11" cm="1">
        <f t="array" ref="K4">IFERROR(INDEX('Master Data Sheet'!$1:$1048576, MATCH(1, ('Master Data Sheet'!$H:$H=K$2) * (INDEX('Master Data Sheet'!$1:$1, , MATCH($F$1, 'Master Data Sheet'!$1:$1, 0)) = $F$1) * ('Master Data Sheet'!$G:$G=$B4) * ('Master Data Sheet'!$F:$F=$E4) * ('Master Data Sheet'!$A:$A=$F4), 0), MATCH($F$1, 'Master Data Sheet'!$1:$1, 0)), "")</f>
        <v>1.9609170627724697</v>
      </c>
      <c r="L4" s="11" cm="1">
        <f t="array" ref="L4">IFERROR(INDEX('Master Data Sheet'!$1:$1048576, MATCH(1, ('Master Data Sheet'!$H:$H=L$2) * (INDEX('Master Data Sheet'!$1:$1, , MATCH($F$1, 'Master Data Sheet'!$1:$1, 0)) = $F$1) * ('Master Data Sheet'!$G:$G=$B4) * ('Master Data Sheet'!$F:$F=$E4) * ('Master Data Sheet'!$A:$A=$F4), 0), MATCH($F$1, 'Master Data Sheet'!$1:$1, 0)), "")</f>
        <v>1.9567892225347985</v>
      </c>
      <c r="M4" s="11" cm="1">
        <f t="array" ref="M4">IFERROR(INDEX('Master Data Sheet'!$1:$1048576, MATCH(1, ('Master Data Sheet'!$H:$H=M$2) * (INDEX('Master Data Sheet'!$1:$1, , MATCH($F$1, 'Master Data Sheet'!$1:$1, 0)) = $F$1) * ('Master Data Sheet'!$G:$G=$B4) * ('Master Data Sheet'!$F:$F=$E4) * ('Master Data Sheet'!$A:$A=$F4), 0), MATCH($F$1, 'Master Data Sheet'!$1:$1, 0)), "")</f>
        <v>2.4717146617135231</v>
      </c>
      <c r="N4" s="11" cm="1">
        <f t="array" ref="N4">IFERROR(INDEX('Master Data Sheet'!$1:$1048576, MATCH(1, ('Master Data Sheet'!$H:$H=N$2) * (INDEX('Master Data Sheet'!$1:$1, , MATCH($F$1, 'Master Data Sheet'!$1:$1, 0)) = $F$1) * ('Master Data Sheet'!$G:$G=$B4) * ('Master Data Sheet'!$F:$F=$E4) * ('Master Data Sheet'!$A:$A=$F4), 0), MATCH($F$1, 'Master Data Sheet'!$1:$1, 0)), "")</f>
        <v>3.5401443408019464</v>
      </c>
      <c r="O4" s="11">
        <f>AVERAGE(H4:N4)</f>
        <v>2.9312274716551405</v>
      </c>
      <c r="P4" s="11">
        <f t="shared" ref="P4:P56" si="4">STDEV(H4:N4)</f>
        <v>1.4683746218203999</v>
      </c>
      <c r="Q4" s="11"/>
      <c r="W4" s="47"/>
      <c r="AA4" t="str">
        <f>IFERROR(INDEX('Date Key'!$G$57:$G$62, MATCH(B3,'Date Key'!$A$57:$A$62, 0)), "")</f>
        <v>Low HLR, Lower Outlet Height, No Plants</v>
      </c>
      <c r="AB4" s="1">
        <f t="shared" ref="AB4:AH4" si="5">H3</f>
        <v>6.7864258201379855</v>
      </c>
      <c r="AC4" s="1">
        <f t="shared" si="5"/>
        <v>3.6718610975715427</v>
      </c>
      <c r="AD4" s="1">
        <f t="shared" si="5"/>
        <v>3.9701639422620665</v>
      </c>
      <c r="AE4" s="1">
        <f t="shared" si="5"/>
        <v>3.6579243049808268</v>
      </c>
      <c r="AF4" s="1">
        <f t="shared" si="5"/>
        <v>2.800981582233288</v>
      </c>
      <c r="AG4" s="1">
        <f t="shared" si="5"/>
        <v>3.2223223100286869</v>
      </c>
      <c r="AH4" s="1">
        <f t="shared" si="5"/>
        <v>3.5667076301494847</v>
      </c>
      <c r="AI4" s="1">
        <f t="shared" ref="AI4:AO4" si="6">H4</f>
        <v>6.0052880352484941</v>
      </c>
      <c r="AJ4" s="1">
        <f t="shared" si="6"/>
        <v>2.605218021341932</v>
      </c>
      <c r="AK4" s="1">
        <f t="shared" si="6"/>
        <v>1.9785209571728168</v>
      </c>
      <c r="AL4" s="1">
        <f t="shared" si="6"/>
        <v>1.9609170627724697</v>
      </c>
      <c r="AM4" s="1">
        <f t="shared" si="6"/>
        <v>1.9567892225347985</v>
      </c>
      <c r="AN4" s="1">
        <f t="shared" si="6"/>
        <v>2.4717146617135231</v>
      </c>
      <c r="AO4" s="1">
        <f t="shared" si="6"/>
        <v>3.5401443408019464</v>
      </c>
      <c r="AP4" s="1">
        <f t="shared" ref="AP4:AV4" si="7">H5</f>
        <v>5.2054491784097259</v>
      </c>
      <c r="AQ4" s="1">
        <f t="shared" si="7"/>
        <v>1.1763301515023006</v>
      </c>
      <c r="AR4" s="1">
        <f t="shared" si="7"/>
        <v>0.73184342812513203</v>
      </c>
      <c r="AS4" s="1">
        <f t="shared" si="7"/>
        <v>0.96197232387737008</v>
      </c>
      <c r="AT4" s="1">
        <f t="shared" si="7"/>
        <v>0.90833325458351177</v>
      </c>
      <c r="AU4" s="1">
        <f t="shared" si="7"/>
        <v>0.61309872922776143</v>
      </c>
      <c r="AV4" s="1">
        <f t="shared" si="7"/>
        <v>0.82975978285564445</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5.2054491784097259</v>
      </c>
      <c r="I5" s="11" cm="1">
        <f t="array" ref="I5">IFERROR(INDEX('Master Data Sheet'!$1:$1048576, MATCH(1, ('Master Data Sheet'!$H:$H=I$2) * (INDEX('Master Data Sheet'!$1:$1, , MATCH($F$1, 'Master Data Sheet'!$1:$1, 0)) = $F$1) * ('Master Data Sheet'!$G:$G=$B5) * ('Master Data Sheet'!$F:$F=$E5) * ('Master Data Sheet'!$A:$A=$F5), 0), MATCH($F$1, 'Master Data Sheet'!$1:$1, 0)), "")</f>
        <v>1.1763301515023006</v>
      </c>
      <c r="J5" s="11" cm="1">
        <f t="array" ref="J5">IFERROR(INDEX('Master Data Sheet'!$1:$1048576, MATCH(1, ('Master Data Sheet'!$H:$H=J$2) * (INDEX('Master Data Sheet'!$1:$1, , MATCH($F$1, 'Master Data Sheet'!$1:$1, 0)) = $F$1) * ('Master Data Sheet'!$G:$G=$B5) * ('Master Data Sheet'!$F:$F=$E5) * ('Master Data Sheet'!$A:$A=$F5), 0), MATCH($F$1, 'Master Data Sheet'!$1:$1, 0)), "")</f>
        <v>0.73184342812513203</v>
      </c>
      <c r="K5" s="11" cm="1">
        <f t="array" ref="K5">IFERROR(INDEX('Master Data Sheet'!$1:$1048576, MATCH(1, ('Master Data Sheet'!$H:$H=K$2) * (INDEX('Master Data Sheet'!$1:$1, , MATCH($F$1, 'Master Data Sheet'!$1:$1, 0)) = $F$1) * ('Master Data Sheet'!$G:$G=$B5) * ('Master Data Sheet'!$F:$F=$E5) * ('Master Data Sheet'!$A:$A=$F5), 0), MATCH($F$1, 'Master Data Sheet'!$1:$1, 0)), "")</f>
        <v>0.96197232387737008</v>
      </c>
      <c r="L5" s="11" cm="1">
        <f t="array" ref="L5">IFERROR(INDEX('Master Data Sheet'!$1:$1048576, MATCH(1, ('Master Data Sheet'!$H:$H=L$2) * (INDEX('Master Data Sheet'!$1:$1, , MATCH($F$1, 'Master Data Sheet'!$1:$1, 0)) = $F$1) * ('Master Data Sheet'!$G:$G=$B5) * ('Master Data Sheet'!$F:$F=$E5) * ('Master Data Sheet'!$A:$A=$F5), 0), MATCH($F$1, 'Master Data Sheet'!$1:$1, 0)), "")</f>
        <v>0.90833325458351177</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0.82975978285564445</v>
      </c>
      <c r="O5" s="11">
        <f>AVERAGE(H5:N5)</f>
        <v>1.4895409783687781</v>
      </c>
      <c r="P5" s="11">
        <f t="shared" si="4"/>
        <v>1.6482199335578567</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0.35618582162709378</v>
      </c>
      <c r="I6" s="11" cm="1">
        <f t="array" ref="I6">IFERROR(INDEX('Master Data Sheet'!$1:$1048576, MATCH(1, ('Master Data Sheet'!$H:$H=I$2) * (INDEX('Master Data Sheet'!$1:$1, , MATCH($F$1, 'Master Data Sheet'!$1:$1, 0)) = $F$1) * ('Master Data Sheet'!$G:$G=$B6) * ('Master Data Sheet'!$F:$F=$E6) * ('Master Data Sheet'!$A:$A=$F6), 0), MATCH($F$1, 'Master Data Sheet'!$1:$1, 0)), "")</f>
        <v>0.48032539873361624</v>
      </c>
      <c r="J6" s="11" cm="1">
        <f t="array" ref="J6">IFERROR(INDEX('Master Data Sheet'!$1:$1048576, MATCH(1, ('Master Data Sheet'!$H:$H=J$2) * (INDEX('Master Data Sheet'!$1:$1, , MATCH($F$1, 'Master Data Sheet'!$1:$1, 0)) = $F$1) * ('Master Data Sheet'!$G:$G=$B6) * ('Master Data Sheet'!$F:$F=$E6) * ('Master Data Sheet'!$A:$A=$F6), 0), MATCH($F$1, 'Master Data Sheet'!$1:$1, 0)), "")</f>
        <v>0.73296138614480744</v>
      </c>
      <c r="K6" s="11" cm="1">
        <f t="array" ref="K6">IFERROR(INDEX('Master Data Sheet'!$1:$1048576, MATCH(1, ('Master Data Sheet'!$H:$H=K$2) * (INDEX('Master Data Sheet'!$1:$1, , MATCH($F$1, 'Master Data Sheet'!$1:$1, 0)) = $F$1) * ('Master Data Sheet'!$G:$G=$B6) * ('Master Data Sheet'!$F:$F=$E6) * ('Master Data Sheet'!$A:$A=$F6), 0), MATCH($F$1, 'Master Data Sheet'!$1:$1, 0)), "")</f>
        <v>0.78786036406747639</v>
      </c>
      <c r="L6" s="11" cm="1">
        <f t="array" ref="L6">IFERROR(INDEX('Master Data Sheet'!$1:$1048576, MATCH(1, ('Master Data Sheet'!$H:$H=L$2) * (INDEX('Master Data Sheet'!$1:$1, , MATCH($F$1, 'Master Data Sheet'!$1:$1, 0)) = $F$1) * ('Master Data Sheet'!$G:$G=$B6) * ('Master Data Sheet'!$F:$F=$E6) * ('Master Data Sheet'!$A:$A=$F6), 0), MATCH($F$1, 'Master Data Sheet'!$1:$1, 0)), "")</f>
        <v>1.4089140819077663</v>
      </c>
      <c r="M6" s="11" cm="1">
        <f t="array" ref="M6">IFERROR(INDEX('Master Data Sheet'!$1:$1048576, MATCH(1, ('Master Data Sheet'!$H:$H=M$2) * (INDEX('Master Data Sheet'!$1:$1, , MATCH($F$1, 'Master Data Sheet'!$1:$1, 0)) = $F$1) * ('Master Data Sheet'!$G:$G=$B6) * ('Master Data Sheet'!$F:$F=$E6) * ('Master Data Sheet'!$A:$A=$F6), 0), MATCH($F$1, 'Master Data Sheet'!$1:$1, 0)), "")</f>
        <v>1.1860449947186162</v>
      </c>
      <c r="N6" s="11" cm="1">
        <f t="array" ref="N6">IFERROR(INDEX('Master Data Sheet'!$1:$1048576, MATCH(1, ('Master Data Sheet'!$H:$H=N$2) * (INDEX('Master Data Sheet'!$1:$1, , MATCH($F$1, 'Master Data Sheet'!$1:$1, 0)) = $F$1) * ('Master Data Sheet'!$G:$G=$B6) * ('Master Data Sheet'!$F:$F=$E6) * ('Master Data Sheet'!$A:$A=$F6), 0), MATCH($F$1, 'Master Data Sheet'!$1:$1, 0)), "")</f>
        <v>1.3285608631297592</v>
      </c>
      <c r="O6" s="11">
        <f>AVERAGE(H6:N6)</f>
        <v>0.8972647014755909</v>
      </c>
      <c r="P6" s="11">
        <f t="shared" si="4"/>
        <v>0.41568520745495985</v>
      </c>
      <c r="Q6" s="11">
        <f>AVERAGE(O6,O8)</f>
        <v>0.58513808261230338</v>
      </c>
      <c r="R6" s="46">
        <f>(1-(O6/O3))*100</f>
        <v>77.306094970855554</v>
      </c>
      <c r="S6" s="46">
        <f>AVERAGE(R6:R8)</f>
        <v>79.488765746499212</v>
      </c>
      <c r="T6" s="46">
        <f>STDEV(R6:R8)</f>
        <v>3.0867626131106536</v>
      </c>
      <c r="U6" s="47">
        <f>(1-(AVERAGE(H6:N6,H8:N8)/AVERAGE(H3:N3,H5:N5)))*100</f>
        <v>78.500653892137791</v>
      </c>
      <c r="V6" s="47"/>
      <c r="X6" s="47">
        <f>(O3-O6)/70.1</f>
        <v>4.3602065981322082E-2</v>
      </c>
      <c r="Y6" s="47">
        <f>O3/70.1</f>
        <v>5.6401847742742782E-2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0.88448060278669793</v>
      </c>
      <c r="I7" s="11" cm="1">
        <f t="array" ref="I7">IFERROR(INDEX('Master Data Sheet'!$1:$1048576, MATCH(1, ('Master Data Sheet'!$H:$H=I$2) * (INDEX('Master Data Sheet'!$1:$1, , MATCH($F$1, 'Master Data Sheet'!$1:$1, 0)) = $F$1) * ('Master Data Sheet'!$G:$G=$B7) * ('Master Data Sheet'!$F:$F=$E7) * ('Master Data Sheet'!$A:$A=$F7), 0), MATCH($F$1, 'Master Data Sheet'!$1:$1, 0)), "")</f>
        <v>1.3902472057379733</v>
      </c>
      <c r="J7" s="11" cm="1">
        <f t="array" ref="J7">IFERROR(INDEX('Master Data Sheet'!$1:$1048576, MATCH(1, ('Master Data Sheet'!$H:$H=J$2) * (INDEX('Master Data Sheet'!$1:$1, , MATCH($F$1, 'Master Data Sheet'!$1:$1, 0)) = $F$1) * ('Master Data Sheet'!$G:$G=$B7) * ('Master Data Sheet'!$F:$F=$E7) * ('Master Data Sheet'!$A:$A=$F7), 0), MATCH($F$1, 'Master Data Sheet'!$1:$1, 0)), "")</f>
        <v>0.66980285166110276</v>
      </c>
      <c r="K7" s="11" cm="1">
        <f t="array" ref="K7">IFERROR(INDEX('Master Data Sheet'!$1:$1048576, MATCH(1, ('Master Data Sheet'!$H:$H=K$2) * (INDEX('Master Data Sheet'!$1:$1, , MATCH($F$1, 'Master Data Sheet'!$1:$1, 0)) = $F$1) * ('Master Data Sheet'!$G:$G=$B7) * ('Master Data Sheet'!$F:$F=$E7) * ('Master Data Sheet'!$A:$A=$F7), 0), MATCH($F$1, 'Master Data Sheet'!$1:$1, 0)), "")</f>
        <v>0.89385079335348105</v>
      </c>
      <c r="L7" s="11" cm="1">
        <f t="array" ref="L7">IFERROR(INDEX('Master Data Sheet'!$1:$1048576, MATCH(1, ('Master Data Sheet'!$H:$H=L$2) * (INDEX('Master Data Sheet'!$1:$1, , MATCH($F$1, 'Master Data Sheet'!$1:$1, 0)) = $F$1) * ('Master Data Sheet'!$G:$G=$B7) * ('Master Data Sheet'!$F:$F=$E7) * ('Master Data Sheet'!$A:$A=$F7), 0), MATCH($F$1, 'Master Data Sheet'!$1:$1, 0)), "")</f>
        <v>0.89032154091940996</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0.92061358997198384</v>
      </c>
      <c r="P7" s="11">
        <f t="shared" si="4"/>
        <v>0.32946926877930605</v>
      </c>
      <c r="Q7" s="11"/>
      <c r="R7" s="46"/>
      <c r="X7" s="47">
        <f>(O4-O7)/70.1</f>
        <v>2.8682081051114937E-2</v>
      </c>
      <c r="Y7" s="47">
        <f>O4/70.1</f>
        <v>4.1814942534310139E-2</v>
      </c>
      <c r="AA7" t="str">
        <f>IFERROR(INDEX('Date Key'!$G$57:$G$62, MATCH(B6,'Date Key'!$A$57:$A$62, 0)), "")</f>
        <v>Low HLR, Lower Outlet Height, No Plants</v>
      </c>
      <c r="AB7" s="1">
        <f t="shared" ref="AB7:AH7" si="9">H6</f>
        <v>0.35618582162709378</v>
      </c>
      <c r="AC7" s="1">
        <f t="shared" si="9"/>
        <v>0.48032539873361624</v>
      </c>
      <c r="AD7" s="1">
        <f t="shared" si="9"/>
        <v>0.73296138614480744</v>
      </c>
      <c r="AE7" s="1">
        <f t="shared" si="9"/>
        <v>0.78786036406747639</v>
      </c>
      <c r="AF7" s="1">
        <f t="shared" si="9"/>
        <v>1.4089140819077663</v>
      </c>
      <c r="AG7" s="1">
        <f t="shared" si="9"/>
        <v>1.1860449947186162</v>
      </c>
      <c r="AH7" s="1">
        <f t="shared" si="9"/>
        <v>1.3285608631297592</v>
      </c>
      <c r="AI7" s="1">
        <f t="shared" ref="AI7:AO7" si="10">H7</f>
        <v>0.88448060278669793</v>
      </c>
      <c r="AJ7" s="1">
        <f t="shared" si="10"/>
        <v>1.3902472057379733</v>
      </c>
      <c r="AK7" s="1">
        <f t="shared" si="10"/>
        <v>0.66980285166110276</v>
      </c>
      <c r="AL7" s="1">
        <f t="shared" si="10"/>
        <v>0.89385079335348105</v>
      </c>
      <c r="AM7" s="1">
        <f t="shared" si="10"/>
        <v>0.89032154091940996</v>
      </c>
      <c r="AN7" s="1">
        <f t="shared" si="10"/>
        <v>0.43529949702789206</v>
      </c>
      <c r="AO7" s="1">
        <f t="shared" si="10"/>
        <v>1.2802926383173299</v>
      </c>
      <c r="AP7" s="1">
        <f t="shared" ref="AP7:AV7" si="11">H8</f>
        <v>0.26123833757421538</v>
      </c>
      <c r="AQ7" s="1">
        <f t="shared" si="11"/>
        <v>0.28498727735368956</v>
      </c>
      <c r="AR7" s="1">
        <f t="shared" si="11"/>
        <v>0.19176050084693275</v>
      </c>
      <c r="AS7" s="1">
        <f t="shared" si="11"/>
        <v>0.11689214230460229</v>
      </c>
      <c r="AT7" s="1">
        <f t="shared" si="11"/>
        <v>0.3799830364715861</v>
      </c>
      <c r="AU7" s="1">
        <f t="shared" si="11"/>
        <v>0.31088921999938801</v>
      </c>
      <c r="AV7" s="1">
        <f t="shared" si="11"/>
        <v>0.3653297316926965</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0.19176050084693275</v>
      </c>
      <c r="K8" s="11" cm="1">
        <f t="array" ref="K8">IFERROR(INDEX('Master Data Sheet'!$1:$1048576, MATCH(1, ('Master Data Sheet'!$H:$H=K$2) * (INDEX('Master Data Sheet'!$1:$1, , MATCH($F$1, 'Master Data Sheet'!$1:$1, 0)) = $F$1) * ('Master Data Sheet'!$G:$G=$B8) * ('Master Data Sheet'!$F:$F=$E8) * ('Master Data Sheet'!$A:$A=$F8), 0), MATCH($F$1, 'Master Data Sheet'!$1:$1, 0)), "")</f>
        <v>0.11689214230460229</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0.31088921999938801</v>
      </c>
      <c r="N8" s="11" cm="1">
        <f t="array" ref="N8">IFERROR(INDEX('Master Data Sheet'!$1:$1048576, MATCH(1, ('Master Data Sheet'!$H:$H=N$2) * (INDEX('Master Data Sheet'!$1:$1, , MATCH($F$1, 'Master Data Sheet'!$1:$1, 0)) = $F$1) * ('Master Data Sheet'!$G:$G=$B8) * ('Master Data Sheet'!$F:$F=$E8) * ('Master Data Sheet'!$A:$A=$F8), 0), MATCH($F$1, 'Master Data Sheet'!$1:$1, 0)), "")</f>
        <v>0.3653297316926965</v>
      </c>
      <c r="O8" s="11">
        <f t="shared" si="8"/>
        <v>0.2730114637490158</v>
      </c>
      <c r="P8" s="11">
        <f t="shared" si="4"/>
        <v>9.3681457163469137E-2</v>
      </c>
      <c r="Q8" s="11"/>
      <c r="R8" s="46">
        <f>(1-(O8/O5))*100</f>
        <v>81.671436522142855</v>
      </c>
      <c r="X8" s="47">
        <f>(O5-O8)/70.1</f>
        <v>1.735420134978263E-2</v>
      </c>
      <c r="Y8" s="47">
        <f>O5/70.1</f>
        <v>2.1248801403263597E-2</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4.503230975062042E-2</v>
      </c>
      <c r="I9" s="11" cm="1">
        <f t="array" ref="I9">IFERROR(INDEX('Master Data Sheet'!$1:$1048576, MATCH(1, ('Master Data Sheet'!$H:$H=I$2) * (INDEX('Master Data Sheet'!$1:$1, , MATCH($F$1, 'Master Data Sheet'!$1:$1, 0)) = $F$1) * ('Master Data Sheet'!$G:$G=$B9) * ('Master Data Sheet'!$F:$F=$E9) * ('Master Data Sheet'!$A:$A=$F9), 0), MATCH($F$1, 'Master Data Sheet'!$1:$1, 0)), "")</f>
        <v>0.1733576634617052</v>
      </c>
      <c r="J9" s="11" cm="1">
        <f t="array" ref="J9">IFERROR(INDEX('Master Data Sheet'!$1:$1048576, MATCH(1, ('Master Data Sheet'!$H:$H=J$2) * (INDEX('Master Data Sheet'!$1:$1, , MATCH($F$1, 'Master Data Sheet'!$1:$1, 0)) = $F$1) * ('Master Data Sheet'!$G:$G=$B9) * ('Master Data Sheet'!$F:$F=$E9) * ('Master Data Sheet'!$A:$A=$F9), 0), MATCH($F$1, 'Master Data Sheet'!$1:$1, 0)), "")</f>
        <v>0.81224246260138289</v>
      </c>
      <c r="K9" s="11" cm="1">
        <f t="array" ref="K9">IFERROR(INDEX('Master Data Sheet'!$1:$1048576, MATCH(1, ('Master Data Sheet'!$H:$H=K$2) * (INDEX('Master Data Sheet'!$1:$1, , MATCH($F$1, 'Master Data Sheet'!$1:$1, 0)) = $F$1) * ('Master Data Sheet'!$G:$G=$B9) * ('Master Data Sheet'!$F:$F=$E9) * ('Master Data Sheet'!$A:$A=$F9), 0), MATCH($F$1, 'Master Data Sheet'!$1:$1, 0)), "")</f>
        <v>1.5746710035510729</v>
      </c>
      <c r="L9" s="11" cm="1">
        <f t="array" ref="L9">IFERROR(INDEX('Master Data Sheet'!$1:$1048576, MATCH(1, ('Master Data Sheet'!$H:$H=L$2) * (INDEX('Master Data Sheet'!$1:$1, , MATCH($F$1, 'Master Data Sheet'!$1:$1, 0)) = $F$1) * ('Master Data Sheet'!$G:$G=$B9) * ('Master Data Sheet'!$F:$F=$E9) * ('Master Data Sheet'!$A:$A=$F9), 0), MATCH($F$1, 'Master Data Sheet'!$1:$1, 0)), "")</f>
        <v>2.1397515745379412</v>
      </c>
      <c r="M9" s="11" cm="1">
        <f t="array" ref="M9">IFERROR(INDEX('Master Data Sheet'!$1:$1048576, MATCH(1, ('Master Data Sheet'!$H:$H=M$2) * (INDEX('Master Data Sheet'!$1:$1, , MATCH($F$1, 'Master Data Sheet'!$1:$1, 0)) = $F$1) * ('Master Data Sheet'!$G:$G=$B9) * ('Master Data Sheet'!$F:$F=$E9) * ('Master Data Sheet'!$A:$A=$F9), 0), MATCH($F$1, 'Master Data Sheet'!$1:$1, 0)), "")</f>
        <v>3.0110586210862111</v>
      </c>
      <c r="N9" s="11" cm="1">
        <f t="array" ref="N9">IFERROR(INDEX('Master Data Sheet'!$1:$1048576, MATCH(1, ('Master Data Sheet'!$H:$H=N$2) * (INDEX('Master Data Sheet'!$1:$1, , MATCH($F$1, 'Master Data Sheet'!$1:$1, 0)) = $F$1) * ('Master Data Sheet'!$G:$G=$B9) * ('Master Data Sheet'!$F:$F=$E9) * ('Master Data Sheet'!$A:$A=$F9), 0), MATCH($F$1, 'Master Data Sheet'!$1:$1, 0)), "")</f>
        <v>2.4869919843011781</v>
      </c>
      <c r="O9" s="11">
        <f t="shared" si="8"/>
        <v>1.4633008027557304</v>
      </c>
      <c r="P9" s="11">
        <f t="shared" si="4"/>
        <v>1.15562412075281</v>
      </c>
      <c r="Q9" s="11">
        <f>AVERAGE(N9,N11)</f>
        <v>1.3643936939141841</v>
      </c>
      <c r="R9" s="46">
        <f>(1-(O9/O3))*100</f>
        <v>62.98972934943572</v>
      </c>
      <c r="S9" s="46">
        <f>AVERAGE(R9:R11)</f>
        <v>75.573921303994183</v>
      </c>
      <c r="T9" s="46">
        <f>STDEV(R9:R11)</f>
        <v>17.796734933642941</v>
      </c>
      <c r="U9" s="47">
        <f>(1-(AVERAGE(H9:N9,H11:N11)/AVERAGE(H3:N3,H5:N5)))*100</f>
        <v>69.876960779019015</v>
      </c>
      <c r="V9" s="47"/>
      <c r="W9" s="47"/>
      <c r="X9" s="47">
        <f>(O6-O9)/45.6</f>
        <v>-1.2413072396494286E-2</v>
      </c>
      <c r="Y9" s="47">
        <f>O3/45.6</f>
        <v>8.670547207820764E-2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1.8991111918926666</v>
      </c>
      <c r="I10" s="11" cm="1">
        <f t="array" ref="I10">IFERROR(INDEX('Master Data Sheet'!$1:$1048576, MATCH(1, ('Master Data Sheet'!$H:$H=I$2) * (INDEX('Master Data Sheet'!$1:$1, , MATCH($F$1, 'Master Data Sheet'!$1:$1, 0)) = $F$1) * ('Master Data Sheet'!$G:$G=$B10) * ('Master Data Sheet'!$F:$F=$E10) * ('Master Data Sheet'!$A:$A=$F10), 0), MATCH($F$1, 'Master Data Sheet'!$1:$1, 0)), "")</f>
        <v>4.0584914172022293</v>
      </c>
      <c r="J10" s="11" cm="1">
        <f t="array" ref="J10">IFERROR(INDEX('Master Data Sheet'!$1:$1048576, MATCH(1, ('Master Data Sheet'!$H:$H=J$2) * (INDEX('Master Data Sheet'!$1:$1, , MATCH($F$1, 'Master Data Sheet'!$1:$1, 0)) = $F$1) * ('Master Data Sheet'!$G:$G=$B10) * ('Master Data Sheet'!$F:$F=$E10) * ('Master Data Sheet'!$A:$A=$F10), 0), MATCH($F$1, 'Master Data Sheet'!$1:$1, 0)), "")</f>
        <v>3.4268480925833531</v>
      </c>
      <c r="K10" s="11" cm="1">
        <f t="array" ref="K10">IFERROR(INDEX('Master Data Sheet'!$1:$1048576, MATCH(1, ('Master Data Sheet'!$H:$H=K$2) * (INDEX('Master Data Sheet'!$1:$1, , MATCH($F$1, 'Master Data Sheet'!$1:$1, 0)) = $F$1) * ('Master Data Sheet'!$G:$G=$B10) * ('Master Data Sheet'!$F:$F=$E10) * ('Master Data Sheet'!$A:$A=$F10), 0), MATCH($F$1, 'Master Data Sheet'!$1:$1, 0)), "")</f>
        <v>2.1855837628487924</v>
      </c>
      <c r="L10" s="11" cm="1">
        <f t="array" ref="L10">IFERROR(INDEX('Master Data Sheet'!$1:$1048576, MATCH(1, ('Master Data Sheet'!$H:$H=L$2) * (INDEX('Master Data Sheet'!$1:$1, , MATCH($F$1, 'Master Data Sheet'!$1:$1, 0)) = $F$1) * ('Master Data Sheet'!$G:$G=$B10) * ('Master Data Sheet'!$F:$F=$E10) * ('Master Data Sheet'!$A:$A=$F10), 0), MATCH($F$1, 'Master Data Sheet'!$1:$1, 0)), "")</f>
        <v>1.1317757852082493</v>
      </c>
      <c r="M10" s="11" cm="1">
        <f t="array" ref="M10">IFERROR(INDEX('Master Data Sheet'!$1:$1048576, MATCH(1, ('Master Data Sheet'!$H:$H=M$2) * (INDEX('Master Data Sheet'!$1:$1, , MATCH($F$1, 'Master Data Sheet'!$1:$1, 0)) = $F$1) * ('Master Data Sheet'!$G:$G=$B10) * ('Master Data Sheet'!$F:$F=$E10) * ('Master Data Sheet'!$A:$A=$F10), 0), MATCH($F$1, 'Master Data Sheet'!$1:$1, 0)), "")</f>
        <v>1.1486228513012053</v>
      </c>
      <c r="N10" s="11" cm="1">
        <f t="array" ref="N10">IFERROR(INDEX('Master Data Sheet'!$1:$1048576, MATCH(1, ('Master Data Sheet'!$H:$H=N$2) * (INDEX('Master Data Sheet'!$1:$1, , MATCH($F$1, 'Master Data Sheet'!$1:$1, 0)) = $F$1) * ('Master Data Sheet'!$G:$G=$B10) * ('Master Data Sheet'!$F:$F=$E10) * ('Master Data Sheet'!$A:$A=$F10), 0), MATCH($F$1, 'Master Data Sheet'!$1:$1, 0)), "")</f>
        <v>1.4693599781080544</v>
      </c>
      <c r="O10" s="11">
        <f t="shared" si="8"/>
        <v>2.1885418684492213</v>
      </c>
      <c r="P10" s="11">
        <f t="shared" si="4"/>
        <v>1.1423149882906565</v>
      </c>
      <c r="Q10" s="11"/>
      <c r="R10" s="46"/>
      <c r="X10" s="47">
        <f>(O7-O10)/45.6</f>
        <v>-2.7805444703448187E-2</v>
      </c>
      <c r="Y10" s="47">
        <f>O4/45.6</f>
        <v>6.4281304202963602E-2</v>
      </c>
      <c r="AA10" t="str">
        <f>IFERROR(INDEX('Date Key'!$G$57:$G$62, MATCH(B9,'Date Key'!$A$57:$A$62, 0)), "")</f>
        <v>Low HLR, Lower Outlet Height, No Plants</v>
      </c>
      <c r="AB10" s="1">
        <f t="shared" ref="AB10:AH10" si="12">H9</f>
        <v>4.503230975062042E-2</v>
      </c>
      <c r="AC10" s="1">
        <f t="shared" si="12"/>
        <v>0.1733576634617052</v>
      </c>
      <c r="AD10" s="1">
        <f t="shared" si="12"/>
        <v>0.81224246260138289</v>
      </c>
      <c r="AE10" s="1">
        <f t="shared" si="12"/>
        <v>1.5746710035510729</v>
      </c>
      <c r="AF10" s="1">
        <f t="shared" si="12"/>
        <v>2.1397515745379412</v>
      </c>
      <c r="AG10" s="1">
        <f t="shared" si="12"/>
        <v>3.0110586210862111</v>
      </c>
      <c r="AH10" s="1">
        <f t="shared" si="12"/>
        <v>2.4869919843011781</v>
      </c>
      <c r="AI10" s="1">
        <f t="shared" ref="AI10:AO10" si="13">H10</f>
        <v>1.8991111918926666</v>
      </c>
      <c r="AJ10" s="1">
        <f t="shared" si="13"/>
        <v>4.0584914172022293</v>
      </c>
      <c r="AK10" s="1">
        <f t="shared" si="13"/>
        <v>3.4268480925833531</v>
      </c>
      <c r="AL10" s="1">
        <f t="shared" si="13"/>
        <v>2.1855837628487924</v>
      </c>
      <c r="AM10" s="1">
        <f t="shared" si="13"/>
        <v>1.1317757852082493</v>
      </c>
      <c r="AN10" s="1">
        <f t="shared" si="13"/>
        <v>1.1486228513012053</v>
      </c>
      <c r="AO10" s="1">
        <f t="shared" si="13"/>
        <v>1.4693599781080544</v>
      </c>
      <c r="AP10" s="1">
        <f t="shared" ref="AP10:AV10" si="14">H11</f>
        <v>9.5296205391352459E-2</v>
      </c>
      <c r="AQ10" s="1">
        <f t="shared" si="14"/>
        <v>4.0321450306231424E-2</v>
      </c>
      <c r="AR10" s="1">
        <f t="shared" si="14"/>
        <v>0.21374045801526714</v>
      </c>
      <c r="AS10" s="1">
        <f t="shared" si="14"/>
        <v>0.1894407977812288</v>
      </c>
      <c r="AT10" s="1">
        <f t="shared" si="14"/>
        <v>0.36778318083237665</v>
      </c>
      <c r="AU10" s="1">
        <f t="shared" si="14"/>
        <v>8.6350793527495903E-2</v>
      </c>
      <c r="AV10" s="1">
        <f t="shared" si="14"/>
        <v>0.24179540352718989</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9.5296205391352459E-2</v>
      </c>
      <c r="I11" s="28" cm="1">
        <f t="array" ref="I11">IFERROR(INDEX('Master Data Sheet'!$1:$1048576, MATCH(1, ('Master Data Sheet'!$H:$H=I$2) * (INDEX('Master Data Sheet'!$1:$1, , MATCH($F$1, 'Master Data Sheet'!$1:$1, 0)) = $F$1) * ('Master Data Sheet'!$G:$G=$B11) * ('Master Data Sheet'!$F:$F=$E11) * ('Master Data Sheet'!$A:$A=$F11), 0), MATCH($F$1, 'Master Data Sheet'!$1:$1, 0)), "")</f>
        <v>4.0321450306231424E-2</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0.1894407977812288</v>
      </c>
      <c r="L11" s="28" cm="1">
        <f t="array" ref="L11">IFERROR(INDEX('Master Data Sheet'!$1:$1048576, MATCH(1, ('Master Data Sheet'!$H:$H=L$2) * (INDEX('Master Data Sheet'!$1:$1, , MATCH($F$1, 'Master Data Sheet'!$1:$1, 0)) = $F$1) * ('Master Data Sheet'!$G:$G=$B11) * ('Master Data Sheet'!$F:$F=$E11) * ('Master Data Sheet'!$A:$A=$F11), 0), MATCH($F$1, 'Master Data Sheet'!$1:$1, 0)), "")</f>
        <v>0.36778318083237665</v>
      </c>
      <c r="M11" s="28" cm="1">
        <f t="array" ref="M11">IFERROR(INDEX('Master Data Sheet'!$1:$1048576, MATCH(1, ('Master Data Sheet'!$H:$H=M$2) * (INDEX('Master Data Sheet'!$1:$1, , MATCH($F$1, 'Master Data Sheet'!$1:$1, 0)) = $F$1) * ('Master Data Sheet'!$G:$G=$B11) * ('Master Data Sheet'!$F:$F=$E11) * ('Master Data Sheet'!$A:$A=$F11), 0), MATCH($F$1, 'Master Data Sheet'!$1:$1, 0)), "")</f>
        <v>8.6350793527495903E-2</v>
      </c>
      <c r="N11" s="28" cm="1">
        <f t="array" ref="N11">IFERROR(INDEX('Master Data Sheet'!$1:$1048576, MATCH(1, ('Master Data Sheet'!$H:$H=N$2) * (INDEX('Master Data Sheet'!$1:$1, , MATCH($F$1, 'Master Data Sheet'!$1:$1, 0)) = $F$1) * ('Master Data Sheet'!$G:$G=$B11) * ('Master Data Sheet'!$F:$F=$E11) * ('Master Data Sheet'!$A:$A=$F11), 0), MATCH($F$1, 'Master Data Sheet'!$1:$1, 0)), "")</f>
        <v>0.24179540352718989</v>
      </c>
      <c r="O11" s="28">
        <f t="shared" si="8"/>
        <v>0.17638975562587747</v>
      </c>
      <c r="P11" s="28">
        <f t="shared" si="4"/>
        <v>0.11230353879697454</v>
      </c>
      <c r="Q11" s="28"/>
      <c r="R11" s="48">
        <f>(1-(O11/O5))*100</f>
        <v>88.158113258552646</v>
      </c>
      <c r="S11" s="27"/>
      <c r="T11" s="27"/>
      <c r="U11" s="27"/>
      <c r="V11" s="27"/>
      <c r="W11" s="27"/>
      <c r="X11" s="47">
        <f>(O8-O11)/45.6</f>
        <v>2.1188971079635598E-3</v>
      </c>
      <c r="Y11" s="47">
        <f>O5/45.6</f>
        <v>3.2665372332648643E-2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3.6693650023900903</v>
      </c>
      <c r="I12" s="11" cm="1">
        <f t="array" ref="I12">IFERROR(INDEX('Master Data Sheet'!$1:$1048576, MATCH(1, ('Master Data Sheet'!$H:$H=I$2) * (INDEX('Master Data Sheet'!$1:$1, , MATCH($F$1, 'Master Data Sheet'!$1:$1, 0)) = $F$1) * ('Master Data Sheet'!$G:$G=$B12) * ('Master Data Sheet'!$F:$F=$E12) * ('Master Data Sheet'!$A:$A=$F12), 0), MATCH($F$1, 'Master Data Sheet'!$1:$1, 0)), "")</f>
        <v>3.4584988059507777</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1.0287332002560565</v>
      </c>
      <c r="L12" s="11" cm="1">
        <f t="array" ref="L12">IFERROR(INDEX('Master Data Sheet'!$1:$1048576, MATCH(1, ('Master Data Sheet'!$H:$H=L$2) * (INDEX('Master Data Sheet'!$1:$1, , MATCH($F$1, 'Master Data Sheet'!$1:$1, 0)) = $F$1) * ('Master Data Sheet'!$G:$G=$B12) * ('Master Data Sheet'!$F:$F=$E12) * ('Master Data Sheet'!$A:$A=$F12), 0), MATCH($F$1, 'Master Data Sheet'!$1:$1, 0)), "")</f>
        <v>0.78872180169355988</v>
      </c>
      <c r="M12" s="11" cm="1">
        <f t="array" ref="M12">IFERROR(INDEX('Master Data Sheet'!$1:$1048576, MATCH(1, ('Master Data Sheet'!$H:$H=M$2) * (INDEX('Master Data Sheet'!$1:$1, , MATCH($F$1, 'Master Data Sheet'!$1:$1, 0)) = $F$1) * ('Master Data Sheet'!$G:$G=$B12) * ('Master Data Sheet'!$F:$F=$E12) * ('Master Data Sheet'!$A:$A=$F12), 0), MATCH($F$1, 'Master Data Sheet'!$1:$1, 0)), "")</f>
        <v>0.792393289086882</v>
      </c>
      <c r="N12" s="11" cm="1">
        <f t="array" ref="N12">IFERROR(INDEX('Master Data Sheet'!$1:$1048576, MATCH(1, ('Master Data Sheet'!$H:$H=N$2) * (INDEX('Master Data Sheet'!$1:$1, , MATCH($F$1, 'Master Data Sheet'!$1:$1, 0)) = $F$1) * ('Master Data Sheet'!$G:$G=$B12) * ('Master Data Sheet'!$F:$F=$E12) * ('Master Data Sheet'!$A:$A=$F12), 0), MATCH($F$1, 'Master Data Sheet'!$1:$1, 0)), "")</f>
        <v>0.77228487130110235</v>
      </c>
      <c r="O12" s="11">
        <f t="shared" si="8"/>
        <v>1.641165416242971</v>
      </c>
      <c r="P12" s="11">
        <f t="shared" si="4"/>
        <v>1.3186464020909887</v>
      </c>
      <c r="Q12" s="11">
        <f>AVERAGE(O12:O14)</f>
        <v>1.8024963990414389</v>
      </c>
      <c r="S12" s="11">
        <f>AVERAGE(O12:O14)</f>
        <v>1.8024963990414389</v>
      </c>
      <c r="T12" s="11">
        <f>AVERAGE(P12:P14)</f>
        <v>0.80741653954017467</v>
      </c>
      <c r="V12" s="47">
        <f>AVERAGE(U15, U18)</f>
        <v>72.119840244999565</v>
      </c>
      <c r="W12" s="47">
        <f>_xlfn.STDEV.S(U15,U18)</f>
        <v>19.68957863793884</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3.4536471054631894</v>
      </c>
      <c r="I13" s="11" cm="1">
        <f t="array" ref="I13">IFERROR(INDEX('Master Data Sheet'!$1:$1048576, MATCH(1, ('Master Data Sheet'!$H:$H=I$2) * (INDEX('Master Data Sheet'!$1:$1, , MATCH($F$1, 'Master Data Sheet'!$1:$1, 0)) = $F$1) * ('Master Data Sheet'!$G:$G=$B13) * ('Master Data Sheet'!$F:$F=$E13) * ('Master Data Sheet'!$A:$A=$F13), 0), MATCH($F$1, 'Master Data Sheet'!$1:$1, 0)), "")</f>
        <v>1.0890343719197133</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1.1591682376346673</v>
      </c>
      <c r="L13" s="11" cm="1">
        <f t="array" ref="L13">IFERROR(INDEX('Master Data Sheet'!$1:$1048576, MATCH(1, ('Master Data Sheet'!$H:$H=L$2) * (INDEX('Master Data Sheet'!$1:$1, , MATCH($F$1, 'Master Data Sheet'!$1:$1, 0)) = $F$1) * ('Master Data Sheet'!$G:$G=$B13) * ('Master Data Sheet'!$F:$F=$E13) * ('Master Data Sheet'!$A:$A=$F13), 0), MATCH($F$1, 'Master Data Sheet'!$1:$1, 0)), "")</f>
        <v>0.69361406314487417</v>
      </c>
      <c r="M13" s="11" cm="1">
        <f t="array" ref="M13">IFERROR(INDEX('Master Data Sheet'!$1:$1048576, MATCH(1, ('Master Data Sheet'!$H:$H=M$2) * (INDEX('Master Data Sheet'!$1:$1, , MATCH($F$1, 'Master Data Sheet'!$1:$1, 0)) = $F$1) * ('Master Data Sheet'!$G:$G=$B13) * ('Master Data Sheet'!$F:$F=$E13) * ('Master Data Sheet'!$A:$A=$F13), 0), MATCH($F$1, 'Master Data Sheet'!$1:$1, 0)), "")</f>
        <v>0.81476034931845986</v>
      </c>
      <c r="N13" s="11" cm="1">
        <f t="array" ref="N13">IFERROR(INDEX('Master Data Sheet'!$1:$1048576, MATCH(1, ('Master Data Sheet'!$H:$H=N$2) * (INDEX('Master Data Sheet'!$1:$1, , MATCH($F$1, 'Master Data Sheet'!$1:$1, 0)) = $F$1) * ('Master Data Sheet'!$G:$G=$B13) * ('Master Data Sheet'!$F:$F=$E13) * ('Master Data Sheet'!$A:$A=$F13), 0), MATCH($F$1, 'Master Data Sheet'!$1:$1, 0)), "")</f>
        <v>0.7229215322613094</v>
      </c>
      <c r="O13" s="11">
        <f t="shared" si="8"/>
        <v>1.2546573165035377</v>
      </c>
      <c r="P13" s="11">
        <f t="shared" si="4"/>
        <v>0.98550456627706184</v>
      </c>
      <c r="Q13" s="11"/>
      <c r="W13" s="47"/>
      <c r="AA13" t="str">
        <f>IFERROR(INDEX('Date Key'!$G$57:$G$62, MATCH(B12,'Date Key'!$A$57:$A$62, 0)), "")</f>
        <v>Medium HLR, Lower Outlet Height, No Plants</v>
      </c>
      <c r="AB13" s="1">
        <f t="shared" ref="AB13:AH13" si="16">H12</f>
        <v>3.6693650023900903</v>
      </c>
      <c r="AC13" s="1">
        <f t="shared" si="16"/>
        <v>3.4584988059507777</v>
      </c>
      <c r="AD13" s="1">
        <f t="shared" si="16"/>
        <v>0.97816094302232937</v>
      </c>
      <c r="AE13" s="1">
        <f t="shared" si="16"/>
        <v>1.0287332002560565</v>
      </c>
      <c r="AF13" s="1">
        <f t="shared" si="16"/>
        <v>0.78872180169355988</v>
      </c>
      <c r="AG13" s="1">
        <f t="shared" si="16"/>
        <v>0.792393289086882</v>
      </c>
      <c r="AH13" s="1">
        <f t="shared" si="16"/>
        <v>0.77228487130110235</v>
      </c>
      <c r="AI13" s="1">
        <f t="shared" ref="AI13:AO13" si="17">H13</f>
        <v>3.4536471054631894</v>
      </c>
      <c r="AJ13" s="1">
        <f t="shared" si="17"/>
        <v>1.0890343719197133</v>
      </c>
      <c r="AK13" s="1">
        <f t="shared" si="17"/>
        <v>0.84945555578254917</v>
      </c>
      <c r="AL13" s="1">
        <f t="shared" si="17"/>
        <v>1.1591682376346673</v>
      </c>
      <c r="AM13" s="1">
        <f t="shared" si="17"/>
        <v>0.69361406314487417</v>
      </c>
      <c r="AN13" s="1">
        <f t="shared" si="17"/>
        <v>0.81476034931845986</v>
      </c>
      <c r="AO13" s="1">
        <f t="shared" si="17"/>
        <v>0.7229215322613094</v>
      </c>
      <c r="AP13" s="1">
        <f t="shared" ref="AP13:AV13" si="18">H14</f>
        <v>2.7327513366209781</v>
      </c>
      <c r="AQ13" s="1">
        <f t="shared" si="18"/>
        <v>2.4166414474579767</v>
      </c>
      <c r="AR13" s="1">
        <f t="shared" si="18"/>
        <v>2.600645718665858</v>
      </c>
      <c r="AS13" s="1">
        <f t="shared" si="18"/>
        <v>2.5090624868037295</v>
      </c>
      <c r="AT13" s="1">
        <f t="shared" si="18"/>
        <v>2.4042884101706443</v>
      </c>
      <c r="AU13" s="1">
        <f t="shared" si="18"/>
        <v>2.4791734296248231</v>
      </c>
      <c r="AV13" s="1">
        <f t="shared" si="18"/>
        <v>2.4391024213006482</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2.7327513366209781</v>
      </c>
      <c r="I14" s="11" cm="1">
        <f t="array" ref="I14">IFERROR(INDEX('Master Data Sheet'!$1:$1048576, MATCH(1, ('Master Data Sheet'!$H:$H=I$2) * (INDEX('Master Data Sheet'!$1:$1, , MATCH($F$1, 'Master Data Sheet'!$1:$1, 0)) = $F$1) * ('Master Data Sheet'!$G:$G=$B14) * ('Master Data Sheet'!$F:$F=$E14) * ('Master Data Sheet'!$A:$A=$F14), 0), MATCH($F$1, 'Master Data Sheet'!$1:$1, 0)), "")</f>
        <v>2.4166414474579767</v>
      </c>
      <c r="J14" s="11" cm="1">
        <f t="array" ref="J14">IFERROR(INDEX('Master Data Sheet'!$1:$1048576, MATCH(1, ('Master Data Sheet'!$H:$H=J$2) * (INDEX('Master Data Sheet'!$1:$1, , MATCH($F$1, 'Master Data Sheet'!$1:$1, 0)) = $F$1) * ('Master Data Sheet'!$G:$G=$B14) * ('Master Data Sheet'!$F:$F=$E14) * ('Master Data Sheet'!$A:$A=$F14), 0), MATCH($F$1, 'Master Data Sheet'!$1:$1, 0)), "")</f>
        <v>2.600645718665858</v>
      </c>
      <c r="K14" s="11" cm="1">
        <f t="array" ref="K14">IFERROR(INDEX('Master Data Sheet'!$1:$1048576, MATCH(1, ('Master Data Sheet'!$H:$H=K$2) * (INDEX('Master Data Sheet'!$1:$1, , MATCH($F$1, 'Master Data Sheet'!$1:$1, 0)) = $F$1) * ('Master Data Sheet'!$G:$G=$B14) * ('Master Data Sheet'!$F:$F=$E14) * ('Master Data Sheet'!$A:$A=$F14), 0), MATCH($F$1, 'Master Data Sheet'!$1:$1, 0)), "")</f>
        <v>2.5090624868037295</v>
      </c>
      <c r="L14" s="11" cm="1">
        <f t="array" ref="L14">IFERROR(INDEX('Master Data Sheet'!$1:$1048576, MATCH(1, ('Master Data Sheet'!$H:$H=L$2) * (INDEX('Master Data Sheet'!$1:$1, , MATCH($F$1, 'Master Data Sheet'!$1:$1, 0)) = $F$1) * ('Master Data Sheet'!$G:$G=$B14) * ('Master Data Sheet'!$F:$F=$E14) * ('Master Data Sheet'!$A:$A=$F14), 0), MATCH($F$1, 'Master Data Sheet'!$1:$1, 0)), "")</f>
        <v>2.4042884101706443</v>
      </c>
      <c r="M14" s="11" cm="1">
        <f t="array" ref="M14">IFERROR(INDEX('Master Data Sheet'!$1:$1048576, MATCH(1, ('Master Data Sheet'!$H:$H=M$2) * (INDEX('Master Data Sheet'!$1:$1, , MATCH($F$1, 'Master Data Sheet'!$1:$1, 0)) = $F$1) * ('Master Data Sheet'!$G:$G=$B14) * ('Master Data Sheet'!$F:$F=$E14) * ('Master Data Sheet'!$A:$A=$F14), 0), MATCH($F$1, 'Master Data Sheet'!$1:$1, 0)), "")</f>
        <v>2.4791734296248231</v>
      </c>
      <c r="N14" s="11" cm="1">
        <f t="array" ref="N14">IFERROR(INDEX('Master Data Sheet'!$1:$1048576, MATCH(1, ('Master Data Sheet'!$H:$H=N$2) * (INDEX('Master Data Sheet'!$1:$1, , MATCH($F$1, 'Master Data Sheet'!$1:$1, 0)) = $F$1) * ('Master Data Sheet'!$G:$G=$B14) * ('Master Data Sheet'!$F:$F=$E14) * ('Master Data Sheet'!$A:$A=$F14), 0), MATCH($F$1, 'Master Data Sheet'!$1:$1, 0)), "")</f>
        <v>2.4391024213006482</v>
      </c>
      <c r="O14" s="11">
        <f t="shared" si="8"/>
        <v>2.5116664643778082</v>
      </c>
      <c r="P14" s="11">
        <f t="shared" si="4"/>
        <v>0.11809865025247326</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0.23099845698784571</v>
      </c>
      <c r="I15" s="11" cm="1">
        <f t="array" ref="I15">IFERROR(INDEX('Master Data Sheet'!$1:$1048576, MATCH(1, ('Master Data Sheet'!$H:$H=I$2) * (INDEX('Master Data Sheet'!$1:$1, , MATCH($F$1, 'Master Data Sheet'!$1:$1, 0)) = $F$1) * ('Master Data Sheet'!$G:$G=$B15) * ('Master Data Sheet'!$F:$F=$E15) * ('Master Data Sheet'!$A:$A=$F15), 0), MATCH($F$1, 'Master Data Sheet'!$1:$1, 0)), "")</f>
        <v>0.22271711837027647</v>
      </c>
      <c r="J15" s="11" cm="1">
        <f t="array" ref="J15">IFERROR(INDEX('Master Data Sheet'!$1:$1048576, MATCH(1, ('Master Data Sheet'!$H:$H=J$2) * (INDEX('Master Data Sheet'!$1:$1, , MATCH($F$1, 'Master Data Sheet'!$1:$1, 0)) = $F$1) * ('Master Data Sheet'!$G:$G=$B15) * ('Master Data Sheet'!$F:$F=$E15) * ('Master Data Sheet'!$A:$A=$F15), 0), MATCH($F$1, 'Master Data Sheet'!$1:$1, 0)), "")</f>
        <v>0.54995520493459116</v>
      </c>
      <c r="K15" s="11" cm="1">
        <f t="array" ref="K15">IFERROR(INDEX('Master Data Sheet'!$1:$1048576, MATCH(1, ('Master Data Sheet'!$H:$H=K$2) * (INDEX('Master Data Sheet'!$1:$1, , MATCH($F$1, 'Master Data Sheet'!$1:$1, 0)) = $F$1) * ('Master Data Sheet'!$G:$G=$B15) * ('Master Data Sheet'!$F:$F=$E15) * ('Master Data Sheet'!$A:$A=$F15), 0), MATCH($F$1, 'Master Data Sheet'!$1:$1, 0)), "")</f>
        <v>0.8244496705466382</v>
      </c>
      <c r="L15" s="11" cm="1">
        <f t="array" ref="L15">IFERROR(INDEX('Master Data Sheet'!$1:$1048576, MATCH(1, ('Master Data Sheet'!$H:$H=L$2) * (INDEX('Master Data Sheet'!$1:$1, , MATCH($F$1, 'Master Data Sheet'!$1:$1, 0)) = $F$1) * ('Master Data Sheet'!$G:$G=$B15) * ('Master Data Sheet'!$F:$F=$E15) * ('Master Data Sheet'!$A:$A=$F15), 0), MATCH($F$1, 'Master Data Sheet'!$1:$1, 0)), "")</f>
        <v>0.63866997576435014</v>
      </c>
      <c r="M15" s="11" cm="1">
        <f t="array" ref="M15">IFERROR(INDEX('Master Data Sheet'!$1:$1048576, MATCH(1, ('Master Data Sheet'!$H:$H=M$2) * (INDEX('Master Data Sheet'!$1:$1, , MATCH($F$1, 'Master Data Sheet'!$1:$1, 0)) = $F$1) * ('Master Data Sheet'!$G:$G=$B15) * ('Master Data Sheet'!$F:$F=$E15) * ('Master Data Sheet'!$A:$A=$F15), 0), MATCH($F$1, 'Master Data Sheet'!$1:$1, 0)), "")</f>
        <v>0.2794476725695153</v>
      </c>
      <c r="N15" s="11" cm="1">
        <f t="array" ref="N15">IFERROR(INDEX('Master Data Sheet'!$1:$1048576, MATCH(1, ('Master Data Sheet'!$H:$H=N$2) * (INDEX('Master Data Sheet'!$1:$1, , MATCH($F$1, 'Master Data Sheet'!$1:$1, 0)) = $F$1) * ('Master Data Sheet'!$G:$G=$B15) * ('Master Data Sheet'!$F:$F=$E15) * ('Master Data Sheet'!$A:$A=$F15), 0), MATCH($F$1, 'Master Data Sheet'!$1:$1, 0)), "")</f>
        <v>0.60871152011194662</v>
      </c>
      <c r="O15" s="11">
        <f t="shared" si="8"/>
        <v>0.47927851704073771</v>
      </c>
      <c r="P15" s="11">
        <f t="shared" si="4"/>
        <v>0.2358304351053967</v>
      </c>
      <c r="Q15" s="11">
        <f>AVERAGE(O15:O17)</f>
        <v>0.25158388879018317</v>
      </c>
      <c r="R15" s="46">
        <f>(1-(O15/O12))*100</f>
        <v>70.796452795238423</v>
      </c>
      <c r="S15" s="46">
        <f>AVERAGE(R15:R17)</f>
        <v>85.765335958036317</v>
      </c>
      <c r="T15" s="46">
        <f>STDEV(R15:R17)</f>
        <v>13.073071870796927</v>
      </c>
      <c r="U15" s="47">
        <f>(1-(AVERAGE(H15:N17)/AVERAGE(H12:N14)))*100</f>
        <v>86.042474818591899</v>
      </c>
      <c r="X15" s="47">
        <f>(O12-O15)/70.1</f>
        <v>1.6574706122713743E-2</v>
      </c>
      <c r="Y15" s="47">
        <f>O12/70.1</f>
        <v>2.3411774839414708E-2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8.7974955211727227E-2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9.4197065709098207E-2</v>
      </c>
      <c r="K16" s="11" cm="1">
        <f t="array" ref="K16">IFERROR(INDEX('Master Data Sheet'!$1:$1048576, MATCH(1, ('Master Data Sheet'!$H:$H=K$2) * (INDEX('Master Data Sheet'!$1:$1, , MATCH($F$1, 'Master Data Sheet'!$1:$1, 0)) = $F$1) * ('Master Data Sheet'!$G:$G=$B16) * ('Master Data Sheet'!$F:$F=$E16) * ('Master Data Sheet'!$A:$A=$F16), 0), MATCH($F$1, 'Master Data Sheet'!$1:$1, 0)), "")</f>
        <v>3.6492800315815144E-2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6.3493980033292971E-2</v>
      </c>
      <c r="P16" s="11">
        <f t="shared" si="4"/>
        <v>4.1957076849259853E-2</v>
      </c>
      <c r="Q16" s="11"/>
      <c r="R16" s="46">
        <f>(1-(O16/O13))*100</f>
        <v>94.939336885211247</v>
      </c>
      <c r="X16" s="47">
        <f>(O13-O16)/70.1</f>
        <v>1.6992344314839442E-2</v>
      </c>
      <c r="Y16" s="47">
        <f>O13/70.1</f>
        <v>1.7898107225442765E-2</v>
      </c>
      <c r="AA16" t="str">
        <f>IFERROR(INDEX('Date Key'!$G$57:$G$62, MATCH(B15,'Date Key'!$A$57:$A$62, 0)), "")</f>
        <v>Medium HLR, Lower Outlet Height, No Plants</v>
      </c>
      <c r="AB16" s="1">
        <f t="shared" ref="AB16:AH16" si="19">H15</f>
        <v>0.23099845698784571</v>
      </c>
      <c r="AC16" s="1">
        <f t="shared" si="19"/>
        <v>0.22271711837027647</v>
      </c>
      <c r="AD16" s="1">
        <f t="shared" si="19"/>
        <v>0.54995520493459116</v>
      </c>
      <c r="AE16" s="1">
        <f t="shared" si="19"/>
        <v>0.8244496705466382</v>
      </c>
      <c r="AF16" s="1">
        <f t="shared" si="19"/>
        <v>0.63866997576435014</v>
      </c>
      <c r="AG16" s="1">
        <f t="shared" si="19"/>
        <v>0.2794476725695153</v>
      </c>
      <c r="AH16" s="1">
        <f t="shared" si="19"/>
        <v>0.60871152011194662</v>
      </c>
      <c r="AI16" s="1">
        <f t="shared" ref="AI16:AO16" si="20">H16</f>
        <v>8.7974955211727227E-2</v>
      </c>
      <c r="AJ16" s="1">
        <f t="shared" si="20"/>
        <v>2.5741077447956038E-2</v>
      </c>
      <c r="AK16" s="1">
        <f t="shared" si="20"/>
        <v>9.4197065709098207E-2</v>
      </c>
      <c r="AL16" s="1">
        <f t="shared" si="20"/>
        <v>3.6492800315815144E-2</v>
      </c>
      <c r="AM16" s="1">
        <f t="shared" si="20"/>
        <v>0</v>
      </c>
      <c r="AN16" s="1">
        <f t="shared" si="20"/>
        <v>0.10911925175370227</v>
      </c>
      <c r="AO16" s="1">
        <f t="shared" si="20"/>
        <v>9.0932709794751876E-2</v>
      </c>
      <c r="AP16" s="1">
        <f t="shared" ref="AP16:AV16" si="21">H17</f>
        <v>5.1187202007584962E-2</v>
      </c>
      <c r="AQ16" s="1">
        <f t="shared" si="21"/>
        <v>0.2842398236046737</v>
      </c>
      <c r="AR16" s="1">
        <f t="shared" si="21"/>
        <v>0.35493423982415701</v>
      </c>
      <c r="AS16" s="1">
        <f t="shared" si="21"/>
        <v>0.1555426144021769</v>
      </c>
      <c r="AT16" s="1">
        <f t="shared" si="21"/>
        <v>0.11925008778026991</v>
      </c>
      <c r="AU16" s="1">
        <f t="shared" si="21"/>
        <v>0.20145319109739593</v>
      </c>
      <c r="AV16" s="1">
        <f t="shared" si="21"/>
        <v>0.31724702635937335</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5.1187202007584962E-2</v>
      </c>
      <c r="I17" s="11" cm="1">
        <f t="array" ref="I17">IFERROR(INDEX('Master Data Sheet'!$1:$1048576, MATCH(1, ('Master Data Sheet'!$H:$H=I$2) * (INDEX('Master Data Sheet'!$1:$1, , MATCH($F$1, 'Master Data Sheet'!$1:$1, 0)) = $F$1) * ('Master Data Sheet'!$G:$G=$B17) * ('Master Data Sheet'!$F:$F=$E17) * ('Master Data Sheet'!$A:$A=$F17), 0), MATCH($F$1, 'Master Data Sheet'!$1:$1, 0)), "")</f>
        <v>0.2842398236046737</v>
      </c>
      <c r="J17" s="11" cm="1">
        <f t="array" ref="J17">IFERROR(INDEX('Master Data Sheet'!$1:$1048576, MATCH(1, ('Master Data Sheet'!$H:$H=J$2) * (INDEX('Master Data Sheet'!$1:$1, , MATCH($F$1, 'Master Data Sheet'!$1:$1, 0)) = $F$1) * ('Master Data Sheet'!$G:$G=$B17) * ('Master Data Sheet'!$F:$F=$E17) * ('Master Data Sheet'!$A:$A=$F17), 0), MATCH($F$1, 'Master Data Sheet'!$1:$1, 0)), "")</f>
        <v>0.35493423982415701</v>
      </c>
      <c r="K17" s="11" cm="1">
        <f t="array" ref="K17">IFERROR(INDEX('Master Data Sheet'!$1:$1048576, MATCH(1, ('Master Data Sheet'!$H:$H=K$2) * (INDEX('Master Data Sheet'!$1:$1, , MATCH($F$1, 'Master Data Sheet'!$1:$1, 0)) = $F$1) * ('Master Data Sheet'!$G:$G=$B17) * ('Master Data Sheet'!$F:$F=$E17) * ('Master Data Sheet'!$A:$A=$F17), 0), MATCH($F$1, 'Master Data Sheet'!$1:$1, 0)), "")</f>
        <v>0.1555426144021769</v>
      </c>
      <c r="L17" s="11" cm="1">
        <f t="array" ref="L17">IFERROR(INDEX('Master Data Sheet'!$1:$1048576, MATCH(1, ('Master Data Sheet'!$H:$H=L$2) * (INDEX('Master Data Sheet'!$1:$1, , MATCH($F$1, 'Master Data Sheet'!$1:$1, 0)) = $F$1) * ('Master Data Sheet'!$G:$G=$B17) * ('Master Data Sheet'!$F:$F=$E17) * ('Master Data Sheet'!$A:$A=$F17), 0), MATCH($F$1, 'Master Data Sheet'!$1:$1, 0)), "")</f>
        <v>0.11925008778026991</v>
      </c>
      <c r="M17" s="11" cm="1">
        <f t="array" ref="M17">IFERROR(INDEX('Master Data Sheet'!$1:$1048576, MATCH(1, ('Master Data Sheet'!$H:$H=M$2) * (INDEX('Master Data Sheet'!$1:$1, , MATCH($F$1, 'Master Data Sheet'!$1:$1, 0)) = $F$1) * ('Master Data Sheet'!$G:$G=$B17) * ('Master Data Sheet'!$F:$F=$E17) * ('Master Data Sheet'!$A:$A=$F17), 0), MATCH($F$1, 'Master Data Sheet'!$1:$1, 0)), "")</f>
        <v>0.20145319109739593</v>
      </c>
      <c r="N17" s="11" cm="1">
        <f t="array" ref="N17">IFERROR(INDEX('Master Data Sheet'!$1:$1048576, MATCH(1, ('Master Data Sheet'!$H:$H=N$2) * (INDEX('Master Data Sheet'!$1:$1, , MATCH($F$1, 'Master Data Sheet'!$1:$1, 0)) = $F$1) * ('Master Data Sheet'!$G:$G=$B17) * ('Master Data Sheet'!$F:$F=$E17) * ('Master Data Sheet'!$A:$A=$F17), 0), MATCH($F$1, 'Master Data Sheet'!$1:$1, 0)), "")</f>
        <v>0.31724702635937335</v>
      </c>
      <c r="O17" s="11">
        <f t="shared" si="8"/>
        <v>0.21197916929651886</v>
      </c>
      <c r="P17" s="11">
        <f t="shared" si="4"/>
        <v>0.1114208959532078</v>
      </c>
      <c r="Q17" s="11"/>
      <c r="R17" s="46">
        <f>(1-(O17/O14))*100</f>
        <v>91.56021819365931</v>
      </c>
      <c r="X17" s="47">
        <f>(O14-O17)/70.1</f>
        <v>3.2805810200874315E-2</v>
      </c>
      <c r="Y17" s="47">
        <f>O14/70.1</f>
        <v>3.582976411380611E-2</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0.15445850553457693</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0.94501597158523776</v>
      </c>
      <c r="K18" s="11" cm="1">
        <f t="array" ref="K18">IFERROR(INDEX('Master Data Sheet'!$1:$1048576, MATCH(1, ('Master Data Sheet'!$H:$H=K$2) * (INDEX('Master Data Sheet'!$1:$1, , MATCH($F$1, 'Master Data Sheet'!$1:$1, 0)) = $F$1) * ('Master Data Sheet'!$G:$G=$B18) * ('Master Data Sheet'!$F:$F=$E18) * ('Master Data Sheet'!$A:$A=$F18), 0), MATCH($F$1, 'Master Data Sheet'!$1:$1, 0)), "")</f>
        <v>1.2203315057774062</v>
      </c>
      <c r="L18" s="11" cm="1">
        <f t="array" ref="L18">IFERROR(INDEX('Master Data Sheet'!$1:$1048576, MATCH(1, ('Master Data Sheet'!$H:$H=L$2) * (INDEX('Master Data Sheet'!$1:$1, , MATCH($F$1, 'Master Data Sheet'!$1:$1, 0)) = $F$1) * ('Master Data Sheet'!$G:$G=$B18) * ('Master Data Sheet'!$F:$F=$E18) * ('Master Data Sheet'!$A:$A=$F18), 0), MATCH($F$1, 'Master Data Sheet'!$1:$1, 0)), "")</f>
        <v>0.78836584882433036</v>
      </c>
      <c r="M18" s="11" cm="1">
        <f t="array" ref="M18">IFERROR(INDEX('Master Data Sheet'!$1:$1048576, MATCH(1, ('Master Data Sheet'!$H:$H=M$2) * (INDEX('Master Data Sheet'!$1:$1, , MATCH($F$1, 'Master Data Sheet'!$1:$1, 0)) = $F$1) * ('Master Data Sheet'!$G:$G=$B18) * ('Master Data Sheet'!$F:$F=$E18) * ('Master Data Sheet'!$A:$A=$F18), 0), MATCH($F$1, 'Master Data Sheet'!$1:$1, 0)), "")</f>
        <v>0.59592646014599715</v>
      </c>
      <c r="N18" s="11" cm="1">
        <f t="array" ref="N18">IFERROR(INDEX('Master Data Sheet'!$1:$1048576, MATCH(1, ('Master Data Sheet'!$H:$H=N$2) * (INDEX('Master Data Sheet'!$1:$1, , MATCH($F$1, 'Master Data Sheet'!$1:$1, 0)) = $F$1) * ('Master Data Sheet'!$G:$G=$B18) * ('Master Data Sheet'!$F:$F=$E18) * ('Master Data Sheet'!$A:$A=$F18), 0), MATCH($F$1, 'Master Data Sheet'!$1:$1, 0)), "")</f>
        <v>0.58941236899037586</v>
      </c>
      <c r="O18" s="11">
        <f t="shared" si="8"/>
        <v>0.6176563522489944</v>
      </c>
      <c r="P18" s="11">
        <f t="shared" si="4"/>
        <v>0.42043371409597857</v>
      </c>
      <c r="Q18" s="11">
        <f>AVERAGE(N18:N20)</f>
        <v>0.88096461092196454</v>
      </c>
      <c r="R18" s="46">
        <f>(1-(O18/O12))*100</f>
        <v>62.364771635088381</v>
      </c>
      <c r="S18" s="46">
        <f>AVERAGE(R18:R20)</f>
        <v>58.903209820643305</v>
      </c>
      <c r="T18" s="46">
        <f>STDEV(R18:R20)</f>
        <v>3.8219299586640569</v>
      </c>
      <c r="U18" s="47">
        <f>(1-(AVERAGE(H18:N20)/AVERAGE(H12:N14)))*100</f>
        <v>58.197205671407239</v>
      </c>
      <c r="V18" s="47"/>
      <c r="W18" s="47"/>
      <c r="X18" s="47">
        <f>(O15-O18)/45.6</f>
        <v>-3.0346016493038746E-3</v>
      </c>
      <c r="Y18" s="47">
        <f>O12/45.6</f>
        <v>3.5990469654451115E-2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6.2233877763771164E-2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0.90969901993132307</v>
      </c>
      <c r="K19" s="11" cm="1">
        <f t="array" ref="K19">IFERROR(INDEX('Master Data Sheet'!$1:$1048576, MATCH(1, ('Master Data Sheet'!$H:$H=K$2) * (INDEX('Master Data Sheet'!$1:$1, , MATCH($F$1, 'Master Data Sheet'!$1:$1, 0)) = $F$1) * ('Master Data Sheet'!$G:$G=$B19) * ('Master Data Sheet'!$F:$F=$E19) * ('Master Data Sheet'!$A:$A=$F19), 0), MATCH($F$1, 'Master Data Sheet'!$1:$1, 0)), "")</f>
        <v>0.9203588984947354</v>
      </c>
      <c r="L19" s="11" cm="1">
        <f t="array" ref="L19">IFERROR(INDEX('Master Data Sheet'!$1:$1048576, MATCH(1, ('Master Data Sheet'!$H:$H=L$2) * (INDEX('Master Data Sheet'!$1:$1, , MATCH($F$1, 'Master Data Sheet'!$1:$1, 0)) = $F$1) * ('Master Data Sheet'!$G:$G=$B19) * ('Master Data Sheet'!$F:$F=$E19) * ('Master Data Sheet'!$A:$A=$F19), 0), MATCH($F$1, 'Master Data Sheet'!$1:$1, 0)), "")</f>
        <v>0.59972771903311628</v>
      </c>
      <c r="M19" s="11" cm="1">
        <f t="array" ref="M19">IFERROR(INDEX('Master Data Sheet'!$1:$1048576, MATCH(1, ('Master Data Sheet'!$H:$H=M$2) * (INDEX('Master Data Sheet'!$1:$1, , MATCH($F$1, 'Master Data Sheet'!$1:$1, 0)) = $F$1) * ('Master Data Sheet'!$G:$G=$B19) * ('Master Data Sheet'!$F:$F=$E19) * ('Master Data Sheet'!$A:$A=$F19), 0), MATCH($F$1, 'Master Data Sheet'!$1:$1, 0)), "")</f>
        <v>0.60395073007228262</v>
      </c>
      <c r="N19" s="11" cm="1">
        <f t="array" ref="N19">IFERROR(INDEX('Master Data Sheet'!$1:$1048576, MATCH(1, ('Master Data Sheet'!$H:$H=N$2) * (INDEX('Master Data Sheet'!$1:$1, , MATCH($F$1, 'Master Data Sheet'!$1:$1, 0)) = $F$1) * ('Master Data Sheet'!$G:$G=$B19) * ('Master Data Sheet'!$F:$F=$E19) * ('Master Data Sheet'!$A:$A=$F19), 0), MATCH($F$1, 'Master Data Sheet'!$1:$1, 0)), "")</f>
        <v>0.44003241964590056</v>
      </c>
      <c r="O19" s="11">
        <f t="shared" si="8"/>
        <v>0.50759476903425238</v>
      </c>
      <c r="P19" s="11">
        <f t="shared" si="4"/>
        <v>0.36360957988637471</v>
      </c>
      <c r="Q19" s="11"/>
      <c r="R19" s="46">
        <f>(1-(O19/O13))*100</f>
        <v>59.54315474373427</v>
      </c>
      <c r="X19" s="47">
        <f>(O16-O19)/45.6</f>
        <v>-9.7390523903719169E-3</v>
      </c>
      <c r="Y19" s="47">
        <f>O13/45.6</f>
        <v>2.7514414835603896E-2</v>
      </c>
      <c r="AA19" t="str">
        <f>IFERROR(INDEX('Date Key'!$G$57:$G$62, MATCH(B18,'Date Key'!$A$57:$A$62, 0)), "")</f>
        <v>Medium HLR, Lower Outlet Height, No Plants</v>
      </c>
      <c r="AB19" s="1">
        <f t="shared" ref="AB19:AH19" si="23">H18</f>
        <v>0.15445850553457693</v>
      </c>
      <c r="AC19" s="1">
        <f t="shared" si="23"/>
        <v>3.008380488503689E-2</v>
      </c>
      <c r="AD19" s="1">
        <f t="shared" si="23"/>
        <v>0.94501597158523776</v>
      </c>
      <c r="AE19" s="1">
        <f t="shared" si="23"/>
        <v>1.2203315057774062</v>
      </c>
      <c r="AF19" s="1">
        <f t="shared" si="23"/>
        <v>0.78836584882433036</v>
      </c>
      <c r="AG19" s="1">
        <f t="shared" si="23"/>
        <v>0.59592646014599715</v>
      </c>
      <c r="AH19" s="1">
        <f t="shared" si="23"/>
        <v>0.58941236899037586</v>
      </c>
      <c r="AI19" s="1">
        <f t="shared" ref="AI19:AO19" si="24">H19</f>
        <v>6.2233877763771164E-2</v>
      </c>
      <c r="AJ19" s="1">
        <f t="shared" si="24"/>
        <v>1.7160718298637353E-2</v>
      </c>
      <c r="AK19" s="1">
        <f t="shared" si="24"/>
        <v>0.90969901993132307</v>
      </c>
      <c r="AL19" s="1">
        <f t="shared" si="24"/>
        <v>0.9203588984947354</v>
      </c>
      <c r="AM19" s="1">
        <f t="shared" si="24"/>
        <v>0.59972771903311628</v>
      </c>
      <c r="AN19" s="1">
        <f t="shared" si="24"/>
        <v>0.60395073007228262</v>
      </c>
      <c r="AO19" s="1">
        <f t="shared" si="24"/>
        <v>0.44003241964590056</v>
      </c>
      <c r="AP19" s="1">
        <f t="shared" ref="AP19:AV19" si="25">H20</f>
        <v>0.18186541958950375</v>
      </c>
      <c r="AQ19" s="1">
        <f t="shared" si="25"/>
        <v>3.1602701852725332E-2</v>
      </c>
      <c r="AR19" s="1">
        <f t="shared" si="25"/>
        <v>0.9450196098174547</v>
      </c>
      <c r="AS19" s="1">
        <f t="shared" si="25"/>
        <v>1.6558907619010519</v>
      </c>
      <c r="AT19" s="1">
        <f t="shared" si="25"/>
        <v>1.7249595914620528</v>
      </c>
      <c r="AU19" s="1">
        <f t="shared" si="25"/>
        <v>1.7938261341681196</v>
      </c>
      <c r="AV19" s="1">
        <f t="shared" si="25"/>
        <v>1.6134490441296168</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3.1602701852725332E-2</v>
      </c>
      <c r="J20" s="28" cm="1">
        <f t="array" ref="J20">IFERROR(INDEX('Master Data Sheet'!$1:$1048576, MATCH(1, ('Master Data Sheet'!$H:$H=J$2) * (INDEX('Master Data Sheet'!$1:$1, , MATCH($F$1, 'Master Data Sheet'!$1:$1, 0)) = $F$1) * ('Master Data Sheet'!$G:$G=$B20) * ('Master Data Sheet'!$F:$F=$E20) * ('Master Data Sheet'!$A:$A=$F20), 0), MATCH($F$1, 'Master Data Sheet'!$1:$1, 0)), "")</f>
        <v>0.9450196098174547</v>
      </c>
      <c r="K20" s="28" cm="1">
        <f t="array" ref="K20">IFERROR(INDEX('Master Data Sheet'!$1:$1048576, MATCH(1, ('Master Data Sheet'!$H:$H=K$2) * (INDEX('Master Data Sheet'!$1:$1, , MATCH($F$1, 'Master Data Sheet'!$1:$1, 0)) = $F$1) * ('Master Data Sheet'!$G:$G=$B20) * ('Master Data Sheet'!$F:$F=$E20) * ('Master Data Sheet'!$A:$A=$F20), 0), MATCH($F$1, 'Master Data Sheet'!$1:$1, 0)), "")</f>
        <v>1.6558907619010519</v>
      </c>
      <c r="L20" s="28" cm="1">
        <f t="array" ref="L20">IFERROR(INDEX('Master Data Sheet'!$1:$1048576, MATCH(1, ('Master Data Sheet'!$H:$H=L$2) * (INDEX('Master Data Sheet'!$1:$1, , MATCH($F$1, 'Master Data Sheet'!$1:$1, 0)) = $F$1) * ('Master Data Sheet'!$G:$G=$B20) * ('Master Data Sheet'!$F:$F=$E20) * ('Master Data Sheet'!$A:$A=$F20), 0), MATCH($F$1, 'Master Data Sheet'!$1:$1, 0)), "")</f>
        <v>1.7249595914620528</v>
      </c>
      <c r="M20" s="28" cm="1">
        <f t="array" ref="M20">IFERROR(INDEX('Master Data Sheet'!$1:$1048576, MATCH(1, ('Master Data Sheet'!$H:$H=M$2) * (INDEX('Master Data Sheet'!$1:$1, , MATCH($F$1, 'Master Data Sheet'!$1:$1, 0)) = $F$1) * ('Master Data Sheet'!$G:$G=$B20) * ('Master Data Sheet'!$F:$F=$E20) * ('Master Data Sheet'!$A:$A=$F20), 0), MATCH($F$1, 'Master Data Sheet'!$1:$1, 0)), "")</f>
        <v>1.7938261341681196</v>
      </c>
      <c r="N20" s="28" cm="1">
        <f t="array" ref="N20">IFERROR(INDEX('Master Data Sheet'!$1:$1048576, MATCH(1, ('Master Data Sheet'!$H:$H=N$2) * (INDEX('Master Data Sheet'!$1:$1, , MATCH($F$1, 'Master Data Sheet'!$1:$1, 0)) = $F$1) * ('Master Data Sheet'!$G:$G=$B20) * ('Master Data Sheet'!$F:$F=$E20) * ('Master Data Sheet'!$A:$A=$F20), 0), MATCH($F$1, 'Master Data Sheet'!$1:$1, 0)), "")</f>
        <v>1.6134490441296168</v>
      </c>
      <c r="O20" s="28">
        <f t="shared" si="8"/>
        <v>1.1352304661315036</v>
      </c>
      <c r="P20" s="28">
        <f t="shared" si="4"/>
        <v>0.75767057167212959</v>
      </c>
      <c r="Q20" s="28"/>
      <c r="R20" s="48">
        <f>(1-(O20/O14))*100</f>
        <v>54.80170308310727</v>
      </c>
      <c r="S20" s="27"/>
      <c r="T20" s="27"/>
      <c r="U20" s="27"/>
      <c r="V20" s="27"/>
      <c r="W20" s="27"/>
      <c r="X20" s="47">
        <f>(O17-O20)/45.6</f>
        <v>-2.0246738965679488E-2</v>
      </c>
      <c r="Y20" s="47">
        <f>O14/45.6</f>
        <v>5.508040492056597E-2</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1.2083462812883385</v>
      </c>
      <c r="I21" s="11" cm="1">
        <f t="array" ref="I21">IFERROR(INDEX('Master Data Sheet'!$1:$1048576, MATCH(1, ('Master Data Sheet'!$H:$H=I$2) * (INDEX('Master Data Sheet'!$1:$1, , MATCH($F$1, 'Master Data Sheet'!$1:$1, 0)) = $F$1) * ('Master Data Sheet'!$G:$G=$B21) * ('Master Data Sheet'!$F:$F=$E21) * ('Master Data Sheet'!$A:$A=$F21), 0), MATCH($F$1, 'Master Data Sheet'!$1:$1, 0)), "")</f>
        <v>0.94821687566932522</v>
      </c>
      <c r="J21" s="11" cm="1">
        <f t="array" ref="J21">IFERROR(INDEX('Master Data Sheet'!$1:$1048576, MATCH(1, ('Master Data Sheet'!$H:$H=J$2) * (INDEX('Master Data Sheet'!$1:$1, , MATCH($F$1, 'Master Data Sheet'!$1:$1, 0)) = $F$1) * ('Master Data Sheet'!$G:$G=$B21) * ('Master Data Sheet'!$F:$F=$E21) * ('Master Data Sheet'!$A:$A=$F21), 0), MATCH($F$1, 'Master Data Sheet'!$1:$1, 0)), "")</f>
        <v>0.83275835500345297</v>
      </c>
      <c r="K21" s="11" cm="1">
        <f t="array" ref="K21">IFERROR(INDEX('Master Data Sheet'!$1:$1048576, MATCH(1, ('Master Data Sheet'!$H:$H=K$2) * (INDEX('Master Data Sheet'!$1:$1, , MATCH($F$1, 'Master Data Sheet'!$1:$1, 0)) = $F$1) * ('Master Data Sheet'!$G:$G=$B21) * ('Master Data Sheet'!$F:$F=$E21) * ('Master Data Sheet'!$A:$A=$F21), 0), MATCH($F$1, 'Master Data Sheet'!$1:$1, 0)), "")</f>
        <v>0.66413816665663894</v>
      </c>
      <c r="L21" s="11" cm="1">
        <f t="array" ref="L21">IFERROR(INDEX('Master Data Sheet'!$1:$1048576, MATCH(1, ('Master Data Sheet'!$H:$H=L$2) * (INDEX('Master Data Sheet'!$1:$1, , MATCH($F$1, 'Master Data Sheet'!$1:$1, 0)) = $F$1) * ('Master Data Sheet'!$G:$G=$B21) * ('Master Data Sheet'!$F:$F=$E21) * ('Master Data Sheet'!$A:$A=$F21), 0), MATCH($F$1, 'Master Data Sheet'!$1:$1, 0)), "")</f>
        <v>0.71030677200500214</v>
      </c>
      <c r="M21" s="11" cm="1">
        <f t="array" ref="M21">IFERROR(INDEX('Master Data Sheet'!$1:$1048576, MATCH(1, ('Master Data Sheet'!$H:$H=M$2) * (INDEX('Master Data Sheet'!$1:$1, , MATCH($F$1, 'Master Data Sheet'!$1:$1, 0)) = $F$1) * ('Master Data Sheet'!$G:$G=$B21) * ('Master Data Sheet'!$F:$F=$E21) * ('Master Data Sheet'!$A:$A=$F21), 0), MATCH($F$1, 'Master Data Sheet'!$1:$1, 0)), "")</f>
        <v>0.71030677200500214</v>
      </c>
      <c r="N21" s="11" cm="1">
        <f t="array" ref="N21">IFERROR(INDEX('Master Data Sheet'!$1:$1048576, MATCH(1, ('Master Data Sheet'!$H:$H=N$2) * (INDEX('Master Data Sheet'!$1:$1, , MATCH($F$1, 'Master Data Sheet'!$1:$1, 0)) = $F$1) * ('Master Data Sheet'!$G:$G=$B21) * ('Master Data Sheet'!$F:$F=$E21) * ('Master Data Sheet'!$A:$A=$F21), 0), MATCH($F$1, 'Master Data Sheet'!$1:$1, 0)), "")</f>
        <v>1.0970849065632269</v>
      </c>
      <c r="O21" s="11">
        <f t="shared" si="8"/>
        <v>0.88159401845585528</v>
      </c>
      <c r="P21" s="11">
        <f t="shared" si="4"/>
        <v>0.21055188605453323</v>
      </c>
      <c r="Q21" s="11">
        <f>AVERAGE(O21:O23)</f>
        <v>0.9639249813692633</v>
      </c>
      <c r="S21" s="11">
        <f>AVERAGE(O21:O23)</f>
        <v>0.9639249813692633</v>
      </c>
      <c r="T21" s="11">
        <f>AVERAGE(P21:P23)</f>
        <v>0.18812791541710125</v>
      </c>
      <c r="V21" s="47">
        <f>AVERAGE(U24, U27)</f>
        <v>49.299104372202507</v>
      </c>
      <c r="W21" s="47">
        <f>_xlfn.STDEV.S(U24,U27)</f>
        <v>17.452420576390448</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0.20097032632807221</v>
      </c>
      <c r="I22" s="11" cm="1">
        <f t="array" ref="I22">IFERROR(INDEX('Master Data Sheet'!$1:$1048576, MATCH(1, ('Master Data Sheet'!$H:$H=I$2) * (INDEX('Master Data Sheet'!$1:$1, , MATCH($F$1, 'Master Data Sheet'!$1:$1, 0)) = $F$1) * ('Master Data Sheet'!$G:$G=$B22) * ('Master Data Sheet'!$F:$F=$E22) * ('Master Data Sheet'!$A:$A=$F22), 0), MATCH($F$1, 'Master Data Sheet'!$1:$1, 0)), "")</f>
        <v>0.553530585351936</v>
      </c>
      <c r="J22" s="11" cm="1">
        <f t="array" ref="J22">IFERROR(INDEX('Master Data Sheet'!$1:$1048576, MATCH(1, ('Master Data Sheet'!$H:$H=J$2) * (INDEX('Master Data Sheet'!$1:$1, , MATCH($F$1, 'Master Data Sheet'!$1:$1, 0)) = $F$1) * ('Master Data Sheet'!$G:$G=$B22) * ('Master Data Sheet'!$F:$F=$E22) * ('Master Data Sheet'!$A:$A=$F22), 0), MATCH($F$1, 'Master Data Sheet'!$1:$1, 0)), "")</f>
        <v>0.54933343941117585</v>
      </c>
      <c r="K22" s="11" cm="1">
        <f t="array" ref="K22">IFERROR(INDEX('Master Data Sheet'!$1:$1048576, MATCH(1, ('Master Data Sheet'!$H:$H=K$2) * (INDEX('Master Data Sheet'!$1:$1, , MATCH($F$1, 'Master Data Sheet'!$1:$1, 0)) = $F$1) * ('Master Data Sheet'!$G:$G=$B22) * ('Master Data Sheet'!$F:$F=$E22) * ('Master Data Sheet'!$A:$A=$F22), 0), MATCH($F$1, 'Master Data Sheet'!$1:$1, 0)), "")</f>
        <v>0.46119337465520982</v>
      </c>
      <c r="L22" s="11" cm="1">
        <f t="array" ref="L22">IFERROR(INDEX('Master Data Sheet'!$1:$1048576, MATCH(1, ('Master Data Sheet'!$H:$H=L$2) * (INDEX('Master Data Sheet'!$1:$1, , MATCH($F$1, 'Master Data Sheet'!$1:$1, 0)) = $F$1) * ('Master Data Sheet'!$G:$G=$B22) * ('Master Data Sheet'!$F:$F=$E22) * ('Master Data Sheet'!$A:$A=$F22), 0), MATCH($F$1, 'Master Data Sheet'!$1:$1, 0)), "")</f>
        <v>0.49270897650587631</v>
      </c>
      <c r="M22" s="11" cm="1">
        <f t="array" ref="M22">IFERROR(INDEX('Master Data Sheet'!$1:$1048576, MATCH(1, ('Master Data Sheet'!$H:$H=M$2) * (INDEX('Master Data Sheet'!$1:$1, , MATCH($F$1, 'Master Data Sheet'!$1:$1, 0)) = $F$1) * ('Master Data Sheet'!$G:$G=$B22) * ('Master Data Sheet'!$F:$F=$E22) * ('Master Data Sheet'!$A:$A=$F22), 0), MATCH($F$1, 'Master Data Sheet'!$1:$1, 0)), "")</f>
        <v>0.52415056376661406</v>
      </c>
      <c r="N22" s="11" cm="1">
        <f t="array" ref="N22">IFERROR(INDEX('Master Data Sheet'!$1:$1048576, MATCH(1, ('Master Data Sheet'!$H:$H=N$2) * (INDEX('Master Data Sheet'!$1:$1, , MATCH($F$1, 'Master Data Sheet'!$1:$1, 0)) = $F$1) * ('Master Data Sheet'!$G:$G=$B22) * ('Master Data Sheet'!$F:$F=$E22) * ('Master Data Sheet'!$A:$A=$F22), 0), MATCH($F$1, 'Master Data Sheet'!$1:$1, 0)), "")</f>
        <v>0.53254485564813459</v>
      </c>
      <c r="O22" s="11">
        <f t="shared" si="8"/>
        <v>0.47349030309528839</v>
      </c>
      <c r="P22" s="11">
        <f t="shared" si="4"/>
        <v>0.12449915655161754</v>
      </c>
      <c r="Q22" s="11"/>
      <c r="AA22" t="str">
        <f>IFERROR(INDEX('Date Key'!$G$57:$G$62, MATCH(B21,'Date Key'!$A$57:$A$62, 0)), "")</f>
        <v>High HLR, Lower Outlet Height, No Plants</v>
      </c>
      <c r="AB22" s="1">
        <f t="shared" ref="AB22:AH22" si="26">H21</f>
        <v>1.2083462812883385</v>
      </c>
      <c r="AC22" s="1">
        <f t="shared" si="26"/>
        <v>0.94821687566932522</v>
      </c>
      <c r="AD22" s="1">
        <f t="shared" si="26"/>
        <v>0.83275835500345297</v>
      </c>
      <c r="AE22" s="1">
        <f t="shared" si="26"/>
        <v>0.66413816665663894</v>
      </c>
      <c r="AF22" s="1">
        <f t="shared" si="26"/>
        <v>0.71030677200500214</v>
      </c>
      <c r="AG22" s="1">
        <f t="shared" si="26"/>
        <v>0.71030677200500214</v>
      </c>
      <c r="AH22" s="1">
        <f t="shared" si="26"/>
        <v>1.0970849065632269</v>
      </c>
      <c r="AI22" s="1">
        <f t="shared" ref="AI22:AO22" si="27">H22</f>
        <v>0.20097032632807221</v>
      </c>
      <c r="AJ22" s="1">
        <f t="shared" si="27"/>
        <v>0.553530585351936</v>
      </c>
      <c r="AK22" s="1">
        <f t="shared" si="27"/>
        <v>0.54933343941117585</v>
      </c>
      <c r="AL22" s="1">
        <f t="shared" si="27"/>
        <v>0.46119337465520982</v>
      </c>
      <c r="AM22" s="1">
        <f t="shared" si="27"/>
        <v>0.49270897650587631</v>
      </c>
      <c r="AN22" s="1">
        <f t="shared" si="27"/>
        <v>0.52415056376661406</v>
      </c>
      <c r="AO22" s="1">
        <f t="shared" si="27"/>
        <v>0.53254485564813459</v>
      </c>
      <c r="AP22" s="1">
        <f t="shared" ref="AP22:AV22" si="28">H23</f>
        <v>1.4911272175193047</v>
      </c>
      <c r="AQ22" s="1">
        <f t="shared" si="28"/>
        <v>2.0045475383106752</v>
      </c>
      <c r="AR22" s="1">
        <f t="shared" si="28"/>
        <v>1.4309692161527516</v>
      </c>
      <c r="AS22" s="1">
        <f t="shared" si="28"/>
        <v>1.5121064045170409</v>
      </c>
      <c r="AT22" s="1">
        <f t="shared" si="28"/>
        <v>1.4239696111141078</v>
      </c>
      <c r="AU22" s="1">
        <f t="shared" si="28"/>
        <v>1.6114334061933135</v>
      </c>
      <c r="AV22" s="1">
        <f t="shared" si="28"/>
        <v>1.2826809640893297</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1.4911272175193047</v>
      </c>
      <c r="I23" s="11" cm="1">
        <f t="array" ref="I23">IFERROR(INDEX('Master Data Sheet'!$1:$1048576, MATCH(1, ('Master Data Sheet'!$H:$H=I$2) * (INDEX('Master Data Sheet'!$1:$1, , MATCH($F$1, 'Master Data Sheet'!$1:$1, 0)) = $F$1) * ('Master Data Sheet'!$G:$G=$B23) * ('Master Data Sheet'!$F:$F=$E23) * ('Master Data Sheet'!$A:$A=$F23), 0), MATCH($F$1, 'Master Data Sheet'!$1:$1, 0)), "")</f>
        <v>2.0045475383106752</v>
      </c>
      <c r="J23" s="11" cm="1">
        <f t="array" ref="J23">IFERROR(INDEX('Master Data Sheet'!$1:$1048576, MATCH(1, ('Master Data Sheet'!$H:$H=J$2) * (INDEX('Master Data Sheet'!$1:$1, , MATCH($F$1, 'Master Data Sheet'!$1:$1, 0)) = $F$1) * ('Master Data Sheet'!$G:$G=$B23) * ('Master Data Sheet'!$F:$F=$E23) * ('Master Data Sheet'!$A:$A=$F23), 0), MATCH($F$1, 'Master Data Sheet'!$1:$1, 0)), "")</f>
        <v>1.4309692161527516</v>
      </c>
      <c r="K23" s="11" cm="1">
        <f t="array" ref="K23">IFERROR(INDEX('Master Data Sheet'!$1:$1048576, MATCH(1, ('Master Data Sheet'!$H:$H=K$2) * (INDEX('Master Data Sheet'!$1:$1, , MATCH($F$1, 'Master Data Sheet'!$1:$1, 0)) = $F$1) * ('Master Data Sheet'!$G:$G=$B23) * ('Master Data Sheet'!$F:$F=$E23) * ('Master Data Sheet'!$A:$A=$F23), 0), MATCH($F$1, 'Master Data Sheet'!$1:$1, 0)), "")</f>
        <v>1.5121064045170409</v>
      </c>
      <c r="L23" s="11" cm="1">
        <f t="array" ref="L23">IFERROR(INDEX('Master Data Sheet'!$1:$1048576, MATCH(1, ('Master Data Sheet'!$H:$H=L$2) * (INDEX('Master Data Sheet'!$1:$1, , MATCH($F$1, 'Master Data Sheet'!$1:$1, 0)) = $F$1) * ('Master Data Sheet'!$G:$G=$B23) * ('Master Data Sheet'!$F:$F=$E23) * ('Master Data Sheet'!$A:$A=$F23), 0), MATCH($F$1, 'Master Data Sheet'!$1:$1, 0)), "")</f>
        <v>1.4239696111141078</v>
      </c>
      <c r="M23" s="11" cm="1">
        <f t="array" ref="M23">IFERROR(INDEX('Master Data Sheet'!$1:$1048576, MATCH(1, ('Master Data Sheet'!$H:$H=M$2) * (INDEX('Master Data Sheet'!$1:$1, , MATCH($F$1, 'Master Data Sheet'!$1:$1, 0)) = $F$1) * ('Master Data Sheet'!$G:$G=$B23) * ('Master Data Sheet'!$F:$F=$E23) * ('Master Data Sheet'!$A:$A=$F23), 0), MATCH($F$1, 'Master Data Sheet'!$1:$1, 0)), "")</f>
        <v>1.6114334061933135</v>
      </c>
      <c r="N23" s="11" cm="1">
        <f t="array" ref="N23">IFERROR(INDEX('Master Data Sheet'!$1:$1048576, MATCH(1, ('Master Data Sheet'!$H:$H=N$2) * (INDEX('Master Data Sheet'!$1:$1, , MATCH($F$1, 'Master Data Sheet'!$1:$1, 0)) = $F$1) * ('Master Data Sheet'!$G:$G=$B23) * ('Master Data Sheet'!$F:$F=$E23) * ('Master Data Sheet'!$A:$A=$F23), 0), MATCH($F$1, 'Master Data Sheet'!$1:$1, 0)), "")</f>
        <v>1.2826809640893297</v>
      </c>
      <c r="O23" s="11">
        <f t="shared" si="8"/>
        <v>1.5366906225566463</v>
      </c>
      <c r="P23" s="11">
        <f t="shared" si="4"/>
        <v>0.22933270364515299</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0.41706343551103464</v>
      </c>
      <c r="I24" s="11" cm="1">
        <f t="array" ref="I24">IFERROR(INDEX('Master Data Sheet'!$1:$1048576, MATCH(1, ('Master Data Sheet'!$H:$H=I$2) * (INDEX('Master Data Sheet'!$1:$1, , MATCH($F$1, 'Master Data Sheet'!$1:$1, 0)) = $F$1) * ('Master Data Sheet'!$G:$G=$B24) * ('Master Data Sheet'!$F:$F=$E24) * ('Master Data Sheet'!$A:$A=$F24), 0), MATCH($F$1, 'Master Data Sheet'!$1:$1, 0)), "")</f>
        <v>0.10574682788443608</v>
      </c>
      <c r="J24" s="11" cm="1">
        <f t="array" ref="J24">IFERROR(INDEX('Master Data Sheet'!$1:$1048576, MATCH(1, ('Master Data Sheet'!$H:$H=J$2) * (INDEX('Master Data Sheet'!$1:$1, , MATCH($F$1, 'Master Data Sheet'!$1:$1, 0)) = $F$1) * ('Master Data Sheet'!$G:$G=$B24) * ('Master Data Sheet'!$F:$F=$E24) * ('Master Data Sheet'!$A:$A=$F24), 0), MATCH($F$1, 'Master Data Sheet'!$1:$1, 0)), "")</f>
        <v>0.15199599052879298</v>
      </c>
      <c r="K24" s="11" cm="1">
        <f t="array" ref="K24">IFERROR(INDEX('Master Data Sheet'!$1:$1048576, MATCH(1, ('Master Data Sheet'!$H:$H=K$2) * (INDEX('Master Data Sheet'!$1:$1, , MATCH($F$1, 'Master Data Sheet'!$1:$1, 0)) = $F$1) * ('Master Data Sheet'!$G:$G=$B24) * ('Master Data Sheet'!$F:$F=$E24) * ('Master Data Sheet'!$A:$A=$F24), 0), MATCH($F$1, 'Master Data Sheet'!$1:$1, 0)), "")</f>
        <v>0.24935506923777362</v>
      </c>
      <c r="L24" s="11" cm="1">
        <f t="array" ref="L24">IFERROR(INDEX('Master Data Sheet'!$1:$1048576, MATCH(1, ('Master Data Sheet'!$H:$H=L$2) * (INDEX('Master Data Sheet'!$1:$1, , MATCH($F$1, 'Master Data Sheet'!$1:$1, 0)) = $F$1) * ('Master Data Sheet'!$G:$G=$B24) * ('Master Data Sheet'!$F:$F=$E24) * ('Master Data Sheet'!$A:$A=$F24), 0), MATCH($F$1, 'Master Data Sheet'!$1:$1, 0)), "")</f>
        <v>4.0737887156713684E-2</v>
      </c>
      <c r="M24" s="11" cm="1">
        <f t="array" ref="M24">IFERROR(INDEX('Master Data Sheet'!$1:$1048576, MATCH(1, ('Master Data Sheet'!$H:$H=M$2) * (INDEX('Master Data Sheet'!$1:$1, , MATCH($F$1, 'Master Data Sheet'!$1:$1, 0)) = $F$1) * ('Master Data Sheet'!$G:$G=$B24) * ('Master Data Sheet'!$F:$F=$E24) * ('Master Data Sheet'!$A:$A=$F24), 0), MATCH($F$1, 'Master Data Sheet'!$1:$1, 0)), "")</f>
        <v>0.29750843332523025</v>
      </c>
      <c r="N24" s="11" cm="1">
        <f t="array" ref="N24">IFERROR(INDEX('Master Data Sheet'!$1:$1048576, MATCH(1, ('Master Data Sheet'!$H:$H=N$2) * (INDEX('Master Data Sheet'!$1:$1, , MATCH($F$1, 'Master Data Sheet'!$1:$1, 0)) = $F$1) * ('Master Data Sheet'!$G:$G=$B24) * ('Master Data Sheet'!$F:$F=$E24) * ('Master Data Sheet'!$A:$A=$F24), 0), MATCH($F$1, 'Master Data Sheet'!$1:$1, 0)), "")</f>
        <v>0.57804051846453242</v>
      </c>
      <c r="O24" s="11">
        <f t="shared" si="8"/>
        <v>0.26292116601550192</v>
      </c>
      <c r="P24" s="11">
        <f t="shared" si="4"/>
        <v>0.18744507644596634</v>
      </c>
      <c r="Q24" s="11">
        <f>AVERAGE(O24:O26)</f>
        <v>0.36976326817788124</v>
      </c>
      <c r="R24" s="46">
        <f>(1-(O24/O21))*100</f>
        <v>70.17661638902473</v>
      </c>
      <c r="S24" s="46">
        <f>AVERAGE(R24:R26)</f>
        <v>61.537160674502758</v>
      </c>
      <c r="T24" s="46">
        <f>STDEV(R24:R26)</f>
        <v>7.5911549525645947</v>
      </c>
      <c r="U24" s="47">
        <f>(1-(AVERAGE(H24:N26)/AVERAGE(H21:N23)))*100</f>
        <v>61.63982930988783</v>
      </c>
      <c r="V24" s="47"/>
      <c r="W24" s="47"/>
      <c r="X24" s="47">
        <f>(O21-O24)/70.1</f>
        <v>8.8255756410892065E-3</v>
      </c>
      <c r="Y24" s="47">
        <f>O21/70.1</f>
        <v>1.2576234214776823E-2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7.9993987468491817E-2</v>
      </c>
      <c r="I25" s="11" cm="1">
        <f t="array" ref="I25">IFERROR(INDEX('Master Data Sheet'!$1:$1048576, MATCH(1, ('Master Data Sheet'!$H:$H=I$2) * (INDEX('Master Data Sheet'!$1:$1, , MATCH($F$1, 'Master Data Sheet'!$1:$1, 0)) = $F$1) * ('Master Data Sheet'!$G:$G=$B25) * ('Master Data Sheet'!$F:$F=$E25) * ('Master Data Sheet'!$A:$A=$F25), 0), MATCH($F$1, 'Master Data Sheet'!$1:$1, 0)), "")</f>
        <v>0.42693624288445814</v>
      </c>
      <c r="J25" s="11" cm="1">
        <f t="array" ref="J25">IFERROR(INDEX('Master Data Sheet'!$1:$1048576, MATCH(1, ('Master Data Sheet'!$H:$H=J$2) * (INDEX('Master Data Sheet'!$1:$1, , MATCH($F$1, 'Master Data Sheet'!$1:$1, 0)) = $F$1) * ('Master Data Sheet'!$G:$G=$B25) * ('Master Data Sheet'!$F:$F=$E25) * ('Master Data Sheet'!$A:$A=$F25), 0), MATCH($F$1, 'Master Data Sheet'!$1:$1, 0)), "")</f>
        <v>0.1368601222617726</v>
      </c>
      <c r="K25" s="11" cm="1">
        <f t="array" ref="K25">IFERROR(INDEX('Master Data Sheet'!$1:$1048576, MATCH(1, ('Master Data Sheet'!$H:$H=K$2) * (INDEX('Master Data Sheet'!$1:$1, , MATCH($F$1, 'Master Data Sheet'!$1:$1, 0)) = $F$1) * ('Master Data Sheet'!$G:$G=$B25) * ('Master Data Sheet'!$F:$F=$E25) * ('Master Data Sheet'!$A:$A=$F25), 0), MATCH($F$1, 'Master Data Sheet'!$1:$1, 0)), "")</f>
        <v>0.15381636332286636</v>
      </c>
      <c r="L25" s="11" cm="1">
        <f t="array" ref="L25">IFERROR(INDEX('Master Data Sheet'!$1:$1048576, MATCH(1, ('Master Data Sheet'!$H:$H=L$2) * (INDEX('Master Data Sheet'!$1:$1, , MATCH($F$1, 'Master Data Sheet'!$1:$1, 0)) = $F$1) * ('Master Data Sheet'!$G:$G=$B25) * ('Master Data Sheet'!$F:$F=$E25) * ('Master Data Sheet'!$A:$A=$F25), 0), MATCH($F$1, 'Master Data Sheet'!$1:$1, 0)), "")</f>
        <v>0.23281797142181143</v>
      </c>
      <c r="M25" s="11" cm="1">
        <f t="array" ref="M25">IFERROR(INDEX('Master Data Sheet'!$1:$1048576, MATCH(1, ('Master Data Sheet'!$H:$H=M$2) * (INDEX('Master Data Sheet'!$1:$1, , MATCH($F$1, 'Master Data Sheet'!$1:$1, 0)) = $F$1) * ('Master Data Sheet'!$G:$G=$B25) * ('Master Data Sheet'!$F:$F=$E25) * ('Master Data Sheet'!$A:$A=$F25), 0), MATCH($F$1, 'Master Data Sheet'!$1:$1, 0)), "")</f>
        <v>0.21257640649351039</v>
      </c>
      <c r="N25" s="11" cm="1">
        <f t="array" ref="N25">IFERROR(INDEX('Master Data Sheet'!$1:$1048576, MATCH(1, ('Master Data Sheet'!$H:$H=N$2) * (INDEX('Master Data Sheet'!$1:$1, , MATCH($F$1, 'Master Data Sheet'!$1:$1, 0)) = $F$1) * ('Master Data Sheet'!$G:$G=$B25) * ('Master Data Sheet'!$F:$F=$E25) * ('Master Data Sheet'!$A:$A=$F25), 0), MATCH($F$1, 'Master Data Sheet'!$1:$1, 0)), "")</f>
        <v>0.21751444585673846</v>
      </c>
      <c r="O25" s="11">
        <f t="shared" si="8"/>
        <v>0.20864507710137845</v>
      </c>
      <c r="P25" s="11">
        <f t="shared" si="4"/>
        <v>0.11033271907532698</v>
      </c>
      <c r="Q25" s="11"/>
      <c r="R25" s="46">
        <f>(1-(O25/O22))*100</f>
        <v>55.934667354868871</v>
      </c>
      <c r="X25" s="47">
        <f>(O22-O25)/70.1</f>
        <v>3.7781059342925812E-3</v>
      </c>
      <c r="Y25" s="47">
        <f>O22/70.1</f>
        <v>6.7544979043550422E-3</v>
      </c>
      <c r="AA25" t="str">
        <f>IFERROR(INDEX('Date Key'!$G$57:$G$62, MATCH(B24,'Date Key'!$A$57:$A$62, 0)), "")</f>
        <v>High HLR, Lower Outlet Height, No Plants</v>
      </c>
      <c r="AB25" s="1">
        <f t="shared" ref="AB25:AH25" si="29">H24</f>
        <v>0.41706343551103464</v>
      </c>
      <c r="AC25" s="1">
        <f t="shared" si="29"/>
        <v>0.10574682788443608</v>
      </c>
      <c r="AD25" s="1">
        <f t="shared" si="29"/>
        <v>0.15199599052879298</v>
      </c>
      <c r="AE25" s="1">
        <f t="shared" si="29"/>
        <v>0.24935506923777362</v>
      </c>
      <c r="AF25" s="1">
        <f t="shared" si="29"/>
        <v>4.0737887156713684E-2</v>
      </c>
      <c r="AG25" s="1">
        <f t="shared" si="29"/>
        <v>0.29750843332523025</v>
      </c>
      <c r="AH25" s="1">
        <f t="shared" si="29"/>
        <v>0.57804051846453242</v>
      </c>
      <c r="AI25" s="1">
        <f t="shared" ref="AI25:AO25" si="30">H25</f>
        <v>7.9993987468491817E-2</v>
      </c>
      <c r="AJ25" s="1">
        <f t="shared" si="30"/>
        <v>0.42693624288445814</v>
      </c>
      <c r="AK25" s="1">
        <f t="shared" si="30"/>
        <v>0.1368601222617726</v>
      </c>
      <c r="AL25" s="1">
        <f t="shared" si="30"/>
        <v>0.15381636332286636</v>
      </c>
      <c r="AM25" s="1">
        <f t="shared" si="30"/>
        <v>0.23281797142181143</v>
      </c>
      <c r="AN25" s="1">
        <f t="shared" si="30"/>
        <v>0.21257640649351039</v>
      </c>
      <c r="AO25" s="1">
        <f t="shared" si="30"/>
        <v>0.21751444585673846</v>
      </c>
      <c r="AP25" s="1">
        <f t="shared" ref="AP25:AV25" si="31">H26</f>
        <v>0.21840616080545713</v>
      </c>
      <c r="AQ25" s="1">
        <f t="shared" si="31"/>
        <v>0.22097069837503092</v>
      </c>
      <c r="AR25" s="1">
        <f t="shared" si="31"/>
        <v>0.73851790087690483</v>
      </c>
      <c r="AS25" s="1">
        <f t="shared" si="31"/>
        <v>0.94030640657040609</v>
      </c>
      <c r="AT25" s="1">
        <f t="shared" si="31"/>
        <v>0.90467421607497323</v>
      </c>
      <c r="AU25" s="1">
        <f t="shared" si="31"/>
        <v>0.74938963032594019</v>
      </c>
      <c r="AV25" s="1">
        <f t="shared" si="31"/>
        <v>0.69179991688863229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0.21840616080545713</v>
      </c>
      <c r="I26" s="11" cm="1">
        <f t="array" ref="I26">IFERROR(INDEX('Master Data Sheet'!$1:$1048576, MATCH(1, ('Master Data Sheet'!$H:$H=I$2) * (INDEX('Master Data Sheet'!$1:$1, , MATCH($F$1, 'Master Data Sheet'!$1:$1, 0)) = $F$1) * ('Master Data Sheet'!$G:$G=$B26) * ('Master Data Sheet'!$F:$F=$E26) * ('Master Data Sheet'!$A:$A=$F26), 0), MATCH($F$1, 'Master Data Sheet'!$1:$1, 0)), "")</f>
        <v>0.22097069837503092</v>
      </c>
      <c r="J26" s="11" cm="1">
        <f t="array" ref="J26">IFERROR(INDEX('Master Data Sheet'!$1:$1048576, MATCH(1, ('Master Data Sheet'!$H:$H=J$2) * (INDEX('Master Data Sheet'!$1:$1, , MATCH($F$1, 'Master Data Sheet'!$1:$1, 0)) = $F$1) * ('Master Data Sheet'!$G:$G=$B26) * ('Master Data Sheet'!$F:$F=$E26) * ('Master Data Sheet'!$A:$A=$F26), 0), MATCH($F$1, 'Master Data Sheet'!$1:$1, 0)), "")</f>
        <v>0.73851790087690483</v>
      </c>
      <c r="K26" s="11" cm="1">
        <f t="array" ref="K26">IFERROR(INDEX('Master Data Sheet'!$1:$1048576, MATCH(1, ('Master Data Sheet'!$H:$H=K$2) * (INDEX('Master Data Sheet'!$1:$1, , MATCH($F$1, 'Master Data Sheet'!$1:$1, 0)) = $F$1) * ('Master Data Sheet'!$G:$G=$B26) * ('Master Data Sheet'!$F:$F=$E26) * ('Master Data Sheet'!$A:$A=$F26), 0), MATCH($F$1, 'Master Data Sheet'!$1:$1, 0)), "")</f>
        <v>0.94030640657040609</v>
      </c>
      <c r="L26" s="11" cm="1">
        <f t="array" ref="L26">IFERROR(INDEX('Master Data Sheet'!$1:$1048576, MATCH(1, ('Master Data Sheet'!$H:$H=L$2) * (INDEX('Master Data Sheet'!$1:$1, , MATCH($F$1, 'Master Data Sheet'!$1:$1, 0)) = $F$1) * ('Master Data Sheet'!$G:$G=$B26) * ('Master Data Sheet'!$F:$F=$E26) * ('Master Data Sheet'!$A:$A=$F26), 0), MATCH($F$1, 'Master Data Sheet'!$1:$1, 0)), "")</f>
        <v>0.90467421607497323</v>
      </c>
      <c r="M26" s="11" cm="1">
        <f t="array" ref="M26">IFERROR(INDEX('Master Data Sheet'!$1:$1048576, MATCH(1, ('Master Data Sheet'!$H:$H=M$2) * (INDEX('Master Data Sheet'!$1:$1, , MATCH($F$1, 'Master Data Sheet'!$1:$1, 0)) = $F$1) * ('Master Data Sheet'!$G:$G=$B26) * ('Master Data Sheet'!$F:$F=$E26) * ('Master Data Sheet'!$A:$A=$F26), 0), MATCH($F$1, 'Master Data Sheet'!$1:$1, 0)), "")</f>
        <v>0.74938963032594019</v>
      </c>
      <c r="N26" s="11" cm="1">
        <f t="array" ref="N26">IFERROR(INDEX('Master Data Sheet'!$1:$1048576, MATCH(1, ('Master Data Sheet'!$H:$H=N$2) * (INDEX('Master Data Sheet'!$1:$1, , MATCH($F$1, 'Master Data Sheet'!$1:$1, 0)) = $F$1) * ('Master Data Sheet'!$G:$G=$B26) * ('Master Data Sheet'!$F:$F=$E26) * ('Master Data Sheet'!$A:$A=$F26), 0), MATCH($F$1, 'Master Data Sheet'!$1:$1, 0)), "")</f>
        <v>0.69179991688863229</v>
      </c>
      <c r="O26" s="11">
        <f t="shared" si="8"/>
        <v>0.63772356141676345</v>
      </c>
      <c r="P26" s="11">
        <f t="shared" si="4"/>
        <v>0.29941112302500816</v>
      </c>
      <c r="Q26" s="11"/>
      <c r="R26" s="46">
        <f>(1-(O26/O23))*100</f>
        <v>58.500198279614658</v>
      </c>
      <c r="X26" s="47">
        <f>(O23-O26)/70.1</f>
        <v>1.282406649272301E-2</v>
      </c>
      <c r="Y26" s="47">
        <f>O23/70.1</f>
        <v>2.1921406883832331E-2</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0.18566352940996664</v>
      </c>
      <c r="J27" s="11" cm="1">
        <f t="array" ref="J27">IFERROR(INDEX('Master Data Sheet'!$1:$1048576, MATCH(1, ('Master Data Sheet'!$H:$H=J$2) * (INDEX('Master Data Sheet'!$1:$1, , MATCH($F$1, 'Master Data Sheet'!$1:$1, 0)) = $F$1) * ('Master Data Sheet'!$G:$G=$B27) * ('Master Data Sheet'!$F:$F=$E27) * ('Master Data Sheet'!$A:$A=$F27), 0), MATCH($F$1, 'Master Data Sheet'!$1:$1, 0)), "")</f>
        <v>0.26565751687845851</v>
      </c>
      <c r="K27" s="11" cm="1">
        <f t="array" ref="K27">IFERROR(INDEX('Master Data Sheet'!$1:$1048576, MATCH(1, ('Master Data Sheet'!$H:$H=K$2) * (INDEX('Master Data Sheet'!$1:$1, , MATCH($F$1, 'Master Data Sheet'!$1:$1, 0)) = $F$1) * ('Master Data Sheet'!$G:$G=$B27) * ('Master Data Sheet'!$F:$F=$E27) * ('Master Data Sheet'!$A:$A=$F27), 0), MATCH($F$1, 'Master Data Sheet'!$1:$1, 0)), "")</f>
        <v>0.48019809597958918</v>
      </c>
      <c r="L27" s="11" cm="1">
        <f t="array" ref="L27">IFERROR(INDEX('Master Data Sheet'!$1:$1048576, MATCH(1, ('Master Data Sheet'!$H:$H=L$2) * (INDEX('Master Data Sheet'!$1:$1, , MATCH($F$1, 'Master Data Sheet'!$1:$1, 0)) = $F$1) * ('Master Data Sheet'!$G:$G=$B27) * ('Master Data Sheet'!$F:$F=$E27) * ('Master Data Sheet'!$A:$A=$F27), 0), MATCH($F$1, 'Master Data Sheet'!$1:$1, 0)), "")</f>
        <v>0.38663385573803888</v>
      </c>
      <c r="M27" s="11" cm="1">
        <f t="array" ref="M27">IFERROR(INDEX('Master Data Sheet'!$1:$1048576, MATCH(1, ('Master Data Sheet'!$H:$H=M$2) * (INDEX('Master Data Sheet'!$1:$1, , MATCH($F$1, 'Master Data Sheet'!$1:$1, 0)) = $F$1) * ('Master Data Sheet'!$G:$G=$B27) * ('Master Data Sheet'!$F:$F=$E27) * ('Master Data Sheet'!$A:$A=$F27), 0), MATCH($F$1, 'Master Data Sheet'!$1:$1, 0)), "")</f>
        <v>0.44020764495140846</v>
      </c>
      <c r="N27" s="11" cm="1">
        <f t="array" ref="N27">IFERROR(INDEX('Master Data Sheet'!$1:$1048576, MATCH(1, ('Master Data Sheet'!$H:$H=N$2) * (INDEX('Master Data Sheet'!$1:$1, , MATCH($F$1, 'Master Data Sheet'!$1:$1, 0)) = $F$1) * ('Master Data Sheet'!$G:$G=$B27) * ('Master Data Sheet'!$F:$F=$E27) * ('Master Data Sheet'!$A:$A=$F27), 0), MATCH($F$1, 'Master Data Sheet'!$1:$1, 0)), "")</f>
        <v>0.79505478477350655</v>
      </c>
      <c r="O27" s="11">
        <f t="shared" si="8"/>
        <v>0.38036209706923862</v>
      </c>
      <c r="P27" s="11">
        <f t="shared" si="4"/>
        <v>0.22737466531846992</v>
      </c>
      <c r="Q27" s="11">
        <f>AVERAGE(N27:N29)</f>
        <v>0.98066274775521489</v>
      </c>
      <c r="R27" s="46">
        <f>(1-(O27/O21))*100</f>
        <v>56.855186275485735</v>
      </c>
      <c r="S27" s="46">
        <f>AVERAGE(R27:R29)</f>
        <v>37.41879605194827</v>
      </c>
      <c r="T27" s="46">
        <f>STDEV(R27:R29)</f>
        <v>16.862405120471969</v>
      </c>
      <c r="U27" s="47">
        <f>(1-(AVERAGE(H27:N29)/AVERAGE(H21:N23)))*100</f>
        <v>36.958379434517184</v>
      </c>
      <c r="V27" s="47"/>
      <c r="W27" s="47"/>
      <c r="X27" s="47">
        <f>(O24-O27)/45.6</f>
        <v>-2.5754590143363312E-3</v>
      </c>
      <c r="Y27" s="47">
        <f>O21/45.6</f>
        <v>1.9333202159119631E-2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4.5675926519941748E-2</v>
      </c>
      <c r="I28" s="11" cm="1">
        <f t="array" ref="I28">IFERROR(INDEX('Master Data Sheet'!$1:$1048576, MATCH(1, ('Master Data Sheet'!$H:$H=I$2) * (INDEX('Master Data Sheet'!$1:$1, , MATCH($F$1, 'Master Data Sheet'!$1:$1, 0)) = $F$1) * ('Master Data Sheet'!$G:$G=$B28) * ('Master Data Sheet'!$F:$F=$E28) * ('Master Data Sheet'!$A:$A=$F28), 0), MATCH($F$1, 'Master Data Sheet'!$1:$1, 0)), "")</f>
        <v>0.26614365300081477</v>
      </c>
      <c r="J28" s="11" cm="1">
        <f t="array" ref="J28">IFERROR(INDEX('Master Data Sheet'!$1:$1048576, MATCH(1, ('Master Data Sheet'!$H:$H=J$2) * (INDEX('Master Data Sheet'!$1:$1, , MATCH($F$1, 'Master Data Sheet'!$1:$1, 0)) = $F$1) * ('Master Data Sheet'!$G:$G=$B28) * ('Master Data Sheet'!$F:$F=$E28) * ('Master Data Sheet'!$A:$A=$F28), 0), MATCH($F$1, 'Master Data Sheet'!$1:$1, 0)), "")</f>
        <v>0.2935557516188449</v>
      </c>
      <c r="K28" s="11" cm="1">
        <f t="array" ref="K28">IFERROR(INDEX('Master Data Sheet'!$1:$1048576, MATCH(1, ('Master Data Sheet'!$H:$H=K$2) * (INDEX('Master Data Sheet'!$1:$1, , MATCH($F$1, 'Master Data Sheet'!$1:$1, 0)) = $F$1) * ('Master Data Sheet'!$G:$G=$B28) * ('Master Data Sheet'!$F:$F=$E28) * ('Master Data Sheet'!$A:$A=$F28), 0), MATCH($F$1, 'Master Data Sheet'!$1:$1, 0)), "")</f>
        <v>0.34803482019970233</v>
      </c>
      <c r="L28" s="11" cm="1">
        <f t="array" ref="L28">IFERROR(INDEX('Master Data Sheet'!$1:$1048576, MATCH(1, ('Master Data Sheet'!$H:$H=L$2) * (INDEX('Master Data Sheet'!$1:$1, , MATCH($F$1, 'Master Data Sheet'!$1:$1, 0)) = $F$1) * ('Master Data Sheet'!$G:$G=$B28) * ('Master Data Sheet'!$F:$F=$E28) * ('Master Data Sheet'!$A:$A=$F28), 0), MATCH($F$1, 'Master Data Sheet'!$1:$1, 0)), "")</f>
        <v>0.6851848255382389</v>
      </c>
      <c r="M28" s="11" cm="1">
        <f t="array" ref="M28">IFERROR(INDEX('Master Data Sheet'!$1:$1048576, MATCH(1, ('Master Data Sheet'!$H:$H=M$2) * (INDEX('Master Data Sheet'!$1:$1, , MATCH($F$1, 'Master Data Sheet'!$1:$1, 0)) = $F$1) * ('Master Data Sheet'!$G:$G=$B28) * ('Master Data Sheet'!$F:$F=$E28) * ('Master Data Sheet'!$A:$A=$F28), 0), MATCH($F$1, 'Master Data Sheet'!$1:$1, 0)), "")</f>
        <v>0.44094853837387615</v>
      </c>
      <c r="N28" s="11" cm="1">
        <f t="array" ref="N28">IFERROR(INDEX('Master Data Sheet'!$1:$1048576, MATCH(1, ('Master Data Sheet'!$H:$H=N$2) * (INDEX('Master Data Sheet'!$1:$1, , MATCH($F$1, 'Master Data Sheet'!$1:$1, 0)) = $F$1) * ('Master Data Sheet'!$G:$G=$B28) * ('Master Data Sheet'!$F:$F=$E28) * ('Master Data Sheet'!$A:$A=$F28), 0), MATCH($F$1, 'Master Data Sheet'!$1:$1, 0)), "")</f>
        <v>0.35009311452208541</v>
      </c>
      <c r="O28" s="11">
        <f t="shared" si="8"/>
        <v>0.34709094711050065</v>
      </c>
      <c r="P28" s="11">
        <f t="shared" si="4"/>
        <v>0.19295773206899719</v>
      </c>
      <c r="Q28" s="11"/>
      <c r="R28" s="46">
        <f>(1-(O28/O22))*100</f>
        <v>26.695236451199357</v>
      </c>
      <c r="X28" s="47">
        <f>(O25-O28)/45.6</f>
        <v>-3.0360936405509254E-3</v>
      </c>
      <c r="Y28" s="47">
        <f>O22/45.6</f>
        <v>1.0383559278405447E-2</v>
      </c>
      <c r="AA28" t="str">
        <f>IFERROR(INDEX('Date Key'!$G$57:$G$62, MATCH(B27,'Date Key'!$A$57:$A$62, 0)), "")</f>
        <v>High HLR, Lower Outlet Height, No Plants</v>
      </c>
      <c r="AB28" s="1">
        <f t="shared" ref="AB28:AH28" si="32">H27</f>
        <v>0.10911925175370227</v>
      </c>
      <c r="AC28" s="1">
        <f t="shared" si="32"/>
        <v>0.18566352940996664</v>
      </c>
      <c r="AD28" s="1">
        <f t="shared" si="32"/>
        <v>0.26565751687845851</v>
      </c>
      <c r="AE28" s="1">
        <f t="shared" si="32"/>
        <v>0.48019809597958918</v>
      </c>
      <c r="AF28" s="1">
        <f t="shared" si="32"/>
        <v>0.38663385573803888</v>
      </c>
      <c r="AG28" s="1">
        <f t="shared" si="32"/>
        <v>0.44020764495140846</v>
      </c>
      <c r="AH28" s="1">
        <f t="shared" si="32"/>
        <v>0.79505478477350655</v>
      </c>
      <c r="AI28" s="1">
        <f t="shared" ref="AI28:AO28" si="33">H28</f>
        <v>4.5675926519941748E-2</v>
      </c>
      <c r="AJ28" s="1">
        <f t="shared" si="33"/>
        <v>0.26614365300081477</v>
      </c>
      <c r="AK28" s="1">
        <f t="shared" si="33"/>
        <v>0.2935557516188449</v>
      </c>
      <c r="AL28" s="1">
        <f t="shared" si="33"/>
        <v>0.34803482019970233</v>
      </c>
      <c r="AM28" s="1">
        <f t="shared" si="33"/>
        <v>0.6851848255382389</v>
      </c>
      <c r="AN28" s="1">
        <f t="shared" si="33"/>
        <v>0.44094853837387615</v>
      </c>
      <c r="AO28" s="1">
        <f t="shared" si="33"/>
        <v>0.35009311452208541</v>
      </c>
      <c r="AP28" s="1">
        <f t="shared" ref="AP28:AV28" si="34">H29</f>
        <v>0.28975437044534941</v>
      </c>
      <c r="AQ28" s="1">
        <f t="shared" si="34"/>
        <v>0.97997414940797278</v>
      </c>
      <c r="AR28" s="1">
        <f t="shared" si="34"/>
        <v>0.83399894896704618</v>
      </c>
      <c r="AS28" s="1">
        <f t="shared" si="34"/>
        <v>1.2643108870738033</v>
      </c>
      <c r="AT28" s="1">
        <f t="shared" si="34"/>
        <v>1.374831368376447</v>
      </c>
      <c r="AU28" s="1">
        <f t="shared" si="34"/>
        <v>1.129271137606104</v>
      </c>
      <c r="AV28" s="1">
        <f t="shared" si="34"/>
        <v>1.7968403439700529</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0.28975437044534941</v>
      </c>
      <c r="I29" s="28" cm="1">
        <f t="array" ref="I29">IFERROR(INDEX('Master Data Sheet'!$1:$1048576, MATCH(1, ('Master Data Sheet'!$H:$H=I$2) * (INDEX('Master Data Sheet'!$1:$1, , MATCH($F$1, 'Master Data Sheet'!$1:$1, 0)) = $F$1) * ('Master Data Sheet'!$G:$G=$B29) * ('Master Data Sheet'!$F:$F=$E29) * ('Master Data Sheet'!$A:$A=$F29), 0), MATCH($F$1, 'Master Data Sheet'!$1:$1, 0)), "")</f>
        <v>0.97997414940797278</v>
      </c>
      <c r="J29" s="28" cm="1">
        <f t="array" ref="J29">IFERROR(INDEX('Master Data Sheet'!$1:$1048576, MATCH(1, ('Master Data Sheet'!$H:$H=J$2) * (INDEX('Master Data Sheet'!$1:$1, , MATCH($F$1, 'Master Data Sheet'!$1:$1, 0)) = $F$1) * ('Master Data Sheet'!$G:$G=$B29) * ('Master Data Sheet'!$F:$F=$E29) * ('Master Data Sheet'!$A:$A=$F29), 0), MATCH($F$1, 'Master Data Sheet'!$1:$1, 0)), "")</f>
        <v>0.83399894896704618</v>
      </c>
      <c r="K29" s="28" cm="1">
        <f t="array" ref="K29">IFERROR(INDEX('Master Data Sheet'!$1:$1048576, MATCH(1, ('Master Data Sheet'!$H:$H=K$2) * (INDEX('Master Data Sheet'!$1:$1, , MATCH($F$1, 'Master Data Sheet'!$1:$1, 0)) = $F$1) * ('Master Data Sheet'!$G:$G=$B29) * ('Master Data Sheet'!$F:$F=$E29) * ('Master Data Sheet'!$A:$A=$F29), 0), MATCH($F$1, 'Master Data Sheet'!$1:$1, 0)), "")</f>
        <v>1.2643108870738033</v>
      </c>
      <c r="L29" s="28" cm="1">
        <f t="array" ref="L29">IFERROR(INDEX('Master Data Sheet'!$1:$1048576, MATCH(1, ('Master Data Sheet'!$H:$H=L$2) * (INDEX('Master Data Sheet'!$1:$1, , MATCH($F$1, 'Master Data Sheet'!$1:$1, 0)) = $F$1) * ('Master Data Sheet'!$G:$G=$B29) * ('Master Data Sheet'!$F:$F=$E29) * ('Master Data Sheet'!$A:$A=$F29), 0), MATCH($F$1, 'Master Data Sheet'!$1:$1, 0)), "")</f>
        <v>1.374831368376447</v>
      </c>
      <c r="M29" s="28" cm="1">
        <f t="array" ref="M29">IFERROR(INDEX('Master Data Sheet'!$1:$1048576, MATCH(1, ('Master Data Sheet'!$H:$H=M$2) * (INDEX('Master Data Sheet'!$1:$1, , MATCH($F$1, 'Master Data Sheet'!$1:$1, 0)) = $F$1) * ('Master Data Sheet'!$G:$G=$B29) * ('Master Data Sheet'!$F:$F=$E29) * ('Master Data Sheet'!$A:$A=$F29), 0), MATCH($F$1, 'Master Data Sheet'!$1:$1, 0)), "")</f>
        <v>1.129271137606104</v>
      </c>
      <c r="N29" s="28" cm="1">
        <f t="array" ref="N29">IFERROR(INDEX('Master Data Sheet'!$1:$1048576, MATCH(1, ('Master Data Sheet'!$H:$H=N$2) * (INDEX('Master Data Sheet'!$1:$1, , MATCH($F$1, 'Master Data Sheet'!$1:$1, 0)) = $F$1) * ('Master Data Sheet'!$G:$G=$B29) * ('Master Data Sheet'!$F:$F=$E29) * ('Master Data Sheet'!$A:$A=$F29), 0), MATCH($F$1, 'Master Data Sheet'!$1:$1, 0)), "")</f>
        <v>1.7968403439700529</v>
      </c>
      <c r="O29" s="28">
        <f t="shared" si="8"/>
        <v>1.0955687436923964</v>
      </c>
      <c r="P29" s="28">
        <f t="shared" si="4"/>
        <v>0.47090283942689098</v>
      </c>
      <c r="Q29" s="28"/>
      <c r="R29" s="48">
        <f>(1-(O29/O23))*100</f>
        <v>28.705965429159708</v>
      </c>
      <c r="S29" s="27"/>
      <c r="T29" s="27"/>
      <c r="U29" s="27"/>
      <c r="V29" s="27"/>
      <c r="W29" s="27"/>
      <c r="X29" s="47">
        <f>(O26-O29)/45.6</f>
        <v>-1.0040464523588442E-2</v>
      </c>
      <c r="Y29" s="47">
        <f>O23/45.6</f>
        <v>3.3699355757821188E-2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1.3398721204129793</v>
      </c>
      <c r="I30" s="11" cm="1">
        <f t="array" ref="I30">IFERROR(INDEX('Master Data Sheet'!$1:$1048576, MATCH(1, ('Master Data Sheet'!$H:$H=I$2) * (INDEX('Master Data Sheet'!$1:$1, , MATCH($F$1, 'Master Data Sheet'!$1:$1, 0)) = $F$1) * ('Master Data Sheet'!$G:$G=$B30) * ('Master Data Sheet'!$F:$F=$E30) * ('Master Data Sheet'!$A:$A=$F30), 0), MATCH($F$1, 'Master Data Sheet'!$1:$1, 0)), "")</f>
        <v>1.1734746123335691</v>
      </c>
      <c r="J30" s="11" cm="1">
        <f t="array" ref="J30">IFERROR(INDEX('Master Data Sheet'!$1:$1048576, MATCH(1, ('Master Data Sheet'!$H:$H=J$2) * (INDEX('Master Data Sheet'!$1:$1, , MATCH($F$1, 'Master Data Sheet'!$1:$1, 0)) = $F$1) * ('Master Data Sheet'!$G:$G=$B30) * ('Master Data Sheet'!$F:$F=$E30) * ('Master Data Sheet'!$A:$A=$F30), 0), MATCH($F$1, 'Master Data Sheet'!$1:$1, 0)), "")</f>
        <v>1.0383379488047131</v>
      </c>
      <c r="K30" s="11" cm="1">
        <f t="array" ref="K30">IFERROR(INDEX('Master Data Sheet'!$1:$1048576, MATCH(1, ('Master Data Sheet'!$H:$H=K$2) * (INDEX('Master Data Sheet'!$1:$1, , MATCH($F$1, 'Master Data Sheet'!$1:$1, 0)) = $F$1) * ('Master Data Sheet'!$G:$G=$B30) * ('Master Data Sheet'!$F:$F=$E30) * ('Master Data Sheet'!$A:$A=$F30), 0), MATCH($F$1, 'Master Data Sheet'!$1:$1, 0)), "")</f>
        <v>2.7731363258866044</v>
      </c>
      <c r="L30" s="11" cm="1">
        <f t="array" ref="L30">IFERROR(INDEX('Master Data Sheet'!$1:$1048576, MATCH(1, ('Master Data Sheet'!$H:$H=L$2) * (INDEX('Master Data Sheet'!$1:$1, , MATCH($F$1, 'Master Data Sheet'!$1:$1, 0)) = $F$1) * ('Master Data Sheet'!$G:$G=$B30) * ('Master Data Sheet'!$F:$F=$E30) * ('Master Data Sheet'!$A:$A=$F30), 0), MATCH($F$1, 'Master Data Sheet'!$1:$1, 0)), "")</f>
        <v>0.89991923276168262</v>
      </c>
      <c r="M30" s="11" cm="1">
        <f t="array" ref="M30">IFERROR(INDEX('Master Data Sheet'!$1:$1048576, MATCH(1, ('Master Data Sheet'!$H:$H=M$2) * (INDEX('Master Data Sheet'!$1:$1, , MATCH($F$1, 'Master Data Sheet'!$1:$1, 0)) = $F$1) * ('Master Data Sheet'!$G:$G=$B30) * ('Master Data Sheet'!$F:$F=$E30) * ('Master Data Sheet'!$A:$A=$F30), 0), MATCH($F$1, 'Master Data Sheet'!$1:$1, 0)), "")</f>
        <v>0.79227522514685067</v>
      </c>
      <c r="N30" s="11" cm="1">
        <f t="array" ref="N30">IFERROR(INDEX('Master Data Sheet'!$1:$1048576, MATCH(1, ('Master Data Sheet'!$H:$H=N$2) * (INDEX('Master Data Sheet'!$1:$1, , MATCH($F$1, 'Master Data Sheet'!$1:$1, 0)) = $F$1) * ('Master Data Sheet'!$G:$G=$B30) * ('Master Data Sheet'!$F:$F=$E30) * ('Master Data Sheet'!$A:$A=$F30), 0), MATCH($F$1, 'Master Data Sheet'!$1:$1, 0)), "")</f>
        <v>0.64957226316100114</v>
      </c>
      <c r="O30" s="11">
        <f t="shared" si="8"/>
        <v>1.2380839612153429</v>
      </c>
      <c r="P30" s="11">
        <f t="shared" si="4"/>
        <v>0.71533980975762845</v>
      </c>
      <c r="Q30" s="11">
        <f>AVERAGE(O30:O32)</f>
        <v>1.4712819661170595</v>
      </c>
      <c r="S30" s="11">
        <f>AVERAGE(O30:O32)</f>
        <v>1.4712819661170595</v>
      </c>
      <c r="T30" s="11">
        <f>AVERAGE(P30:P32)</f>
        <v>0.7438638443540202</v>
      </c>
      <c r="V30" s="47">
        <f>AVERAGE(U33, U36)</f>
        <v>61.624622291402105</v>
      </c>
      <c r="W30" s="47">
        <f>_xlfn.STDEV.S(U33,U36)</f>
        <v>14.005838898674302</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0.51367786147070171</v>
      </c>
      <c r="I31" s="11" cm="1">
        <f t="array" ref="I31">IFERROR(INDEX('Master Data Sheet'!$1:$1048576, MATCH(1, ('Master Data Sheet'!$H:$H=I$2) * (INDEX('Master Data Sheet'!$1:$1, , MATCH($F$1, 'Master Data Sheet'!$1:$1, 0)) = $F$1) * ('Master Data Sheet'!$G:$G=$B31) * ('Master Data Sheet'!$F:$F=$E31) * ('Master Data Sheet'!$A:$A=$F31), 0), MATCH($F$1, 'Master Data Sheet'!$1:$1, 0)), "")</f>
        <v>1.081479707396652</v>
      </c>
      <c r="J31" s="11" cm="1">
        <f t="array" ref="J31">IFERROR(INDEX('Master Data Sheet'!$1:$1048576, MATCH(1, ('Master Data Sheet'!$H:$H=J$2) * (INDEX('Master Data Sheet'!$1:$1, , MATCH($F$1, 'Master Data Sheet'!$1:$1, 0)) = $F$1) * ('Master Data Sheet'!$G:$G=$B31) * ('Master Data Sheet'!$F:$F=$E31) * ('Master Data Sheet'!$A:$A=$F31), 0), MATCH($F$1, 'Master Data Sheet'!$1:$1, 0)), "")</f>
        <v>0.90734683248513426</v>
      </c>
      <c r="K31" s="11" cm="1">
        <f t="array" ref="K31">IFERROR(INDEX('Master Data Sheet'!$1:$1048576, MATCH(1, ('Master Data Sheet'!$H:$H=K$2) * (INDEX('Master Data Sheet'!$1:$1, , MATCH($F$1, 'Master Data Sheet'!$1:$1, 0)) = $F$1) * ('Master Data Sheet'!$G:$G=$B31) * ('Master Data Sheet'!$F:$F=$E31) * ('Master Data Sheet'!$A:$A=$F31), 0), MATCH($F$1, 'Master Data Sheet'!$1:$1, 0)), "")</f>
        <v>1.8018831754358025</v>
      </c>
      <c r="L31" s="11" cm="1">
        <f t="array" ref="L31">IFERROR(INDEX('Master Data Sheet'!$1:$1048576, MATCH(1, ('Master Data Sheet'!$H:$H=L$2) * (INDEX('Master Data Sheet'!$1:$1, , MATCH($F$1, 'Master Data Sheet'!$1:$1, 0)) = $F$1) * ('Master Data Sheet'!$G:$G=$B31) * ('Master Data Sheet'!$F:$F=$E31) * ('Master Data Sheet'!$A:$A=$F31), 0), MATCH($F$1, 'Master Data Sheet'!$1:$1, 0)), "")</f>
        <v>1.3208644058135341</v>
      </c>
      <c r="M31" s="11" cm="1">
        <f t="array" ref="M31">IFERROR(INDEX('Master Data Sheet'!$1:$1048576, MATCH(1, ('Master Data Sheet'!$H:$H=M$2) * (INDEX('Master Data Sheet'!$1:$1, , MATCH($F$1, 'Master Data Sheet'!$1:$1, 0)) = $F$1) * ('Master Data Sheet'!$G:$G=$B31) * ('Master Data Sheet'!$F:$F=$E31) * ('Master Data Sheet'!$A:$A=$F31), 0), MATCH($F$1, 'Master Data Sheet'!$1:$1, 0)), "")</f>
        <v>1.6889787579505373</v>
      </c>
      <c r="N31" s="11" cm="1">
        <f t="array" ref="N31">IFERROR(INDEX('Master Data Sheet'!$1:$1048576, MATCH(1, ('Master Data Sheet'!$H:$H=N$2) * (INDEX('Master Data Sheet'!$1:$1, , MATCH($F$1, 'Master Data Sheet'!$1:$1, 0)) = $F$1) * ('Master Data Sheet'!$G:$G=$B31) * ('Master Data Sheet'!$F:$F=$E31) * ('Master Data Sheet'!$A:$A=$F31), 0), MATCH($F$1, 'Master Data Sheet'!$1:$1, 0)), "")</f>
        <v>3.6507488914584982</v>
      </c>
      <c r="O31" s="11">
        <f t="shared" si="8"/>
        <v>1.566425661715837</v>
      </c>
      <c r="P31" s="11">
        <f t="shared" si="4"/>
        <v>1.0208655291206516</v>
      </c>
      <c r="Q31" s="11"/>
      <c r="AA31" t="str">
        <f>IFERROR(INDEX('Date Key'!$G$57:$G$62, MATCH(B30,'Date Key'!$A$57:$A$62, 0)), "")</f>
        <v>High HLR, Upper Outlet Height, No Plants</v>
      </c>
      <c r="AB31" s="1">
        <f t="shared" ref="AB31:AH31" si="35">H30</f>
        <v>1.3398721204129793</v>
      </c>
      <c r="AC31" s="1">
        <f t="shared" si="35"/>
        <v>1.1734746123335691</v>
      </c>
      <c r="AD31" s="1">
        <f t="shared" si="35"/>
        <v>1.0383379488047131</v>
      </c>
      <c r="AE31" s="1">
        <f t="shared" si="35"/>
        <v>2.7731363258866044</v>
      </c>
      <c r="AF31" s="1">
        <f t="shared" si="35"/>
        <v>0.89991923276168262</v>
      </c>
      <c r="AG31" s="1">
        <f t="shared" si="35"/>
        <v>0.79227522514685067</v>
      </c>
      <c r="AH31" s="1">
        <f t="shared" si="35"/>
        <v>0.64957226316100114</v>
      </c>
      <c r="AI31" s="1">
        <f t="shared" ref="AI31:AO31" si="36">H31</f>
        <v>0.51367786147070171</v>
      </c>
      <c r="AJ31" s="1">
        <f t="shared" si="36"/>
        <v>1.081479707396652</v>
      </c>
      <c r="AK31" s="1">
        <f t="shared" si="36"/>
        <v>0.90734683248513426</v>
      </c>
      <c r="AL31" s="1">
        <f t="shared" si="36"/>
        <v>1.8018831754358025</v>
      </c>
      <c r="AM31" s="1">
        <f t="shared" si="36"/>
        <v>1.3208644058135341</v>
      </c>
      <c r="AN31" s="1">
        <f t="shared" si="36"/>
        <v>1.6889787579505373</v>
      </c>
      <c r="AO31" s="1">
        <f t="shared" si="36"/>
        <v>3.6507488914584982</v>
      </c>
      <c r="AP31" s="1">
        <f t="shared" ref="AP31:AV31" si="37">H32</f>
        <v>2.4666116558100852</v>
      </c>
      <c r="AQ31" s="1">
        <f t="shared" si="37"/>
        <v>2.0474054809995437</v>
      </c>
      <c r="AR31" s="1">
        <f t="shared" si="37"/>
        <v>1.5330588608405511</v>
      </c>
      <c r="AS31" s="1">
        <f t="shared" si="37"/>
        <v>1.5290313211874</v>
      </c>
      <c r="AT31" s="1">
        <f t="shared" si="37"/>
        <v>1.1429966119108039</v>
      </c>
      <c r="AU31" s="1">
        <f t="shared" si="37"/>
        <v>1.0612248748479856</v>
      </c>
      <c r="AV31" s="1">
        <f t="shared" si="37"/>
        <v>1.4850251223436179</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2.4666116558100852</v>
      </c>
      <c r="I32" s="11" cm="1">
        <f t="array" ref="I32">IFERROR(INDEX('Master Data Sheet'!$1:$1048576, MATCH(1, ('Master Data Sheet'!$H:$H=I$2) * (INDEX('Master Data Sheet'!$1:$1, , MATCH($F$1, 'Master Data Sheet'!$1:$1, 0)) = $F$1) * ('Master Data Sheet'!$G:$G=$B32) * ('Master Data Sheet'!$F:$F=$E32) * ('Master Data Sheet'!$A:$A=$F32), 0), MATCH($F$1, 'Master Data Sheet'!$1:$1, 0)), "")</f>
        <v>2.0474054809995437</v>
      </c>
      <c r="J32" s="11" cm="1">
        <f t="array" ref="J32">IFERROR(INDEX('Master Data Sheet'!$1:$1048576, MATCH(1, ('Master Data Sheet'!$H:$H=J$2) * (INDEX('Master Data Sheet'!$1:$1, , MATCH($F$1, 'Master Data Sheet'!$1:$1, 0)) = $F$1) * ('Master Data Sheet'!$G:$G=$B32) * ('Master Data Sheet'!$F:$F=$E32) * ('Master Data Sheet'!$A:$A=$F32), 0), MATCH($F$1, 'Master Data Sheet'!$1:$1, 0)), "")</f>
        <v>1.5330588608405511</v>
      </c>
      <c r="K32" s="11" cm="1">
        <f t="array" ref="K32">IFERROR(INDEX('Master Data Sheet'!$1:$1048576, MATCH(1, ('Master Data Sheet'!$H:$H=K$2) * (INDEX('Master Data Sheet'!$1:$1, , MATCH($F$1, 'Master Data Sheet'!$1:$1, 0)) = $F$1) * ('Master Data Sheet'!$G:$G=$B32) * ('Master Data Sheet'!$F:$F=$E32) * ('Master Data Sheet'!$A:$A=$F32), 0), MATCH($F$1, 'Master Data Sheet'!$1:$1, 0)), "")</f>
        <v>1.5290313211874</v>
      </c>
      <c r="L32" s="11" cm="1">
        <f t="array" ref="L32">IFERROR(INDEX('Master Data Sheet'!$1:$1048576, MATCH(1, ('Master Data Sheet'!$H:$H=L$2) * (INDEX('Master Data Sheet'!$1:$1, , MATCH($F$1, 'Master Data Sheet'!$1:$1, 0)) = $F$1) * ('Master Data Sheet'!$G:$G=$B32) * ('Master Data Sheet'!$F:$F=$E32) * ('Master Data Sheet'!$A:$A=$F32), 0), MATCH($F$1, 'Master Data Sheet'!$1:$1, 0)), "")</f>
        <v>1.1429966119108039</v>
      </c>
      <c r="M32" s="11" cm="1">
        <f t="array" ref="M32">IFERROR(INDEX('Master Data Sheet'!$1:$1048576, MATCH(1, ('Master Data Sheet'!$H:$H=M$2) * (INDEX('Master Data Sheet'!$1:$1, , MATCH($F$1, 'Master Data Sheet'!$1:$1, 0)) = $F$1) * ('Master Data Sheet'!$G:$G=$B32) * ('Master Data Sheet'!$F:$F=$E32) * ('Master Data Sheet'!$A:$A=$F32), 0), MATCH($F$1, 'Master Data Sheet'!$1:$1, 0)), "")</f>
        <v>1.0612248748479856</v>
      </c>
      <c r="N32" s="11" cm="1">
        <f t="array" ref="N32">IFERROR(INDEX('Master Data Sheet'!$1:$1048576, MATCH(1, ('Master Data Sheet'!$H:$H=N$2) * (INDEX('Master Data Sheet'!$1:$1, , MATCH($F$1, 'Master Data Sheet'!$1:$1, 0)) = $F$1) * ('Master Data Sheet'!$G:$G=$B32) * ('Master Data Sheet'!$F:$F=$E32) * ('Master Data Sheet'!$A:$A=$F32), 0), MATCH($F$1, 'Master Data Sheet'!$1:$1, 0)), "")</f>
        <v>1.4850251223436179</v>
      </c>
      <c r="O32" s="11">
        <f t="shared" si="8"/>
        <v>1.6093362754199985</v>
      </c>
      <c r="P32" s="11">
        <f t="shared" si="4"/>
        <v>0.49538619418378049</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0.24284814302755106</v>
      </c>
      <c r="I33" s="11" cm="1">
        <f t="array" ref="I33">IFERROR(INDEX('Master Data Sheet'!$1:$1048576, MATCH(1, ('Master Data Sheet'!$H:$H=I$2) * (INDEX('Master Data Sheet'!$1:$1, , MATCH($F$1, 'Master Data Sheet'!$1:$1, 0)) = $F$1) * ('Master Data Sheet'!$G:$G=$B33) * ('Master Data Sheet'!$F:$F=$E33) * ('Master Data Sheet'!$A:$A=$F33), 0), MATCH($F$1, 'Master Data Sheet'!$1:$1, 0)), "")</f>
        <v>0.18137601211411497</v>
      </c>
      <c r="J33" s="11" cm="1">
        <f t="array" ref="J33">IFERROR(INDEX('Master Data Sheet'!$1:$1048576, MATCH(1, ('Master Data Sheet'!$H:$H=J$2) * (INDEX('Master Data Sheet'!$1:$1, , MATCH($F$1, 'Master Data Sheet'!$1:$1, 0)) = $F$1) * ('Master Data Sheet'!$G:$G=$B33) * ('Master Data Sheet'!$F:$F=$E33) * ('Master Data Sheet'!$A:$A=$F33), 0), MATCH($F$1, 'Master Data Sheet'!$1:$1, 0)), "")</f>
        <v>0.28936235603775606</v>
      </c>
      <c r="K33" s="11" cm="1">
        <f t="array" ref="K33">IFERROR(INDEX('Master Data Sheet'!$1:$1048576, MATCH(1, ('Master Data Sheet'!$H:$H=K$2) * (INDEX('Master Data Sheet'!$1:$1, , MATCH($F$1, 'Master Data Sheet'!$1:$1, 0)) = $F$1) * ('Master Data Sheet'!$G:$G=$B33) * ('Master Data Sheet'!$F:$F=$E33) * ('Master Data Sheet'!$A:$A=$F33), 0), MATCH($F$1, 'Master Data Sheet'!$1:$1, 0)), "")</f>
        <v>0.36688919900446954</v>
      </c>
      <c r="L33" s="11" cm="1">
        <f t="array" ref="L33">IFERROR(INDEX('Master Data Sheet'!$1:$1048576, MATCH(1, ('Master Data Sheet'!$H:$H=L$2) * (INDEX('Master Data Sheet'!$1:$1, , MATCH($F$1, 'Master Data Sheet'!$1:$1, 0)) = $F$1) * ('Master Data Sheet'!$G:$G=$B33) * ('Master Data Sheet'!$F:$F=$E33) * ('Master Data Sheet'!$A:$A=$F33), 0), MATCH($F$1, 'Master Data Sheet'!$1:$1, 0)), "")</f>
        <v>0.33158203003940534</v>
      </c>
      <c r="M33" s="11" cm="1">
        <f t="array" ref="M33">IFERROR(INDEX('Master Data Sheet'!$1:$1048576, MATCH(1, ('Master Data Sheet'!$H:$H=M$2) * (INDEX('Master Data Sheet'!$1:$1, , MATCH($F$1, 'Master Data Sheet'!$1:$1, 0)) = $F$1) * ('Master Data Sheet'!$G:$G=$B33) * ('Master Data Sheet'!$F:$F=$E33) * ('Master Data Sheet'!$A:$A=$F33), 0), MATCH($F$1, 'Master Data Sheet'!$1:$1, 0)), "")</f>
        <v>0.3372609628251011</v>
      </c>
      <c r="N33" s="11" cm="1">
        <f t="array" ref="N33">IFERROR(INDEX('Master Data Sheet'!$1:$1048576, MATCH(1, ('Master Data Sheet'!$H:$H=N$2) * (INDEX('Master Data Sheet'!$1:$1, , MATCH($F$1, 'Master Data Sheet'!$1:$1, 0)) = $F$1) * ('Master Data Sheet'!$G:$G=$B33) * ('Master Data Sheet'!$F:$F=$E33) * ('Master Data Sheet'!$A:$A=$F33), 0), MATCH($F$1, 'Master Data Sheet'!$1:$1, 0)), "")</f>
        <v>1.0724565969381628</v>
      </c>
      <c r="O33" s="11">
        <f t="shared" si="8"/>
        <v>0.40311075714093725</v>
      </c>
      <c r="P33" s="11">
        <f t="shared" si="4"/>
        <v>0.30182155603600896</v>
      </c>
      <c r="Q33" s="11">
        <f>AVERAGE(O33:O35)</f>
        <v>0.41889978273275946</v>
      </c>
      <c r="R33" s="46">
        <f>(1-(O33/O30))*100</f>
        <v>67.440757673233179</v>
      </c>
      <c r="S33" s="46">
        <f>AVERAGE(R33:R35)</f>
        <v>71.189650851778126</v>
      </c>
      <c r="T33" s="46">
        <f>STDEV(R33:R35)</f>
        <v>5.3627378764681506</v>
      </c>
      <c r="U33" s="47">
        <f>(1-(AVERAGE(H33:N35)/AVERAGE(H30:N32)))*100</f>
        <v>71.528245952861042</v>
      </c>
      <c r="V33" s="47"/>
      <c r="W33" s="47"/>
      <c r="X33" s="47">
        <f>(O30-O33)/60.5</f>
        <v>1.380120998470092E-2</v>
      </c>
      <c r="Y33" s="47">
        <f>O30/60.5</f>
        <v>2.0464197706038727E-2</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0.28937092941312759</v>
      </c>
      <c r="I34" s="11" cm="1">
        <f t="array" ref="I34">IFERROR(INDEX('Master Data Sheet'!$1:$1048576, MATCH(1, ('Master Data Sheet'!$H:$H=I$2) * (INDEX('Master Data Sheet'!$1:$1, , MATCH($F$1, 'Master Data Sheet'!$1:$1, 0)) = $F$1) * ('Master Data Sheet'!$G:$G=$B34) * ('Master Data Sheet'!$F:$F=$E34) * ('Master Data Sheet'!$A:$A=$F34), 0), MATCH($F$1, 'Master Data Sheet'!$1:$1, 0)), "")</f>
        <v>0.43858328777862238</v>
      </c>
      <c r="J34" s="11" cm="1">
        <f t="array" ref="J34">IFERROR(INDEX('Master Data Sheet'!$1:$1048576, MATCH(1, ('Master Data Sheet'!$H:$H=J$2) * (INDEX('Master Data Sheet'!$1:$1, , MATCH($F$1, 'Master Data Sheet'!$1:$1, 0)) = $F$1) * ('Master Data Sheet'!$G:$G=$B34) * ('Master Data Sheet'!$F:$F=$E34) * ('Master Data Sheet'!$A:$A=$F34), 0), MATCH($F$1, 'Master Data Sheet'!$1:$1, 0)), "")</f>
        <v>0.39071103728885415</v>
      </c>
      <c r="K34" s="11" cm="1">
        <f t="array" ref="K34">IFERROR(INDEX('Master Data Sheet'!$1:$1048576, MATCH(1, ('Master Data Sheet'!$H:$H=K$2) * (INDEX('Master Data Sheet'!$1:$1, , MATCH($F$1, 'Master Data Sheet'!$1:$1, 0)) = $F$1) * ('Master Data Sheet'!$G:$G=$B34) * ('Master Data Sheet'!$F:$F=$E34) * ('Master Data Sheet'!$A:$A=$F34), 0), MATCH($F$1, 'Master Data Sheet'!$1:$1, 0)), "")</f>
        <v>0.41446821690763425</v>
      </c>
      <c r="L34" s="11" cm="1">
        <f t="array" ref="L34">IFERROR(INDEX('Master Data Sheet'!$1:$1048576, MATCH(1, ('Master Data Sheet'!$H:$H=L$2) * (INDEX('Master Data Sheet'!$1:$1, , MATCH($F$1, 'Master Data Sheet'!$1:$1, 0)) = $F$1) * ('Master Data Sheet'!$G:$G=$B34) * ('Master Data Sheet'!$F:$F=$E34) * ('Master Data Sheet'!$A:$A=$F34), 0), MATCH($F$1, 'Master Data Sheet'!$1:$1, 0)), "")</f>
        <v>0.41253808483834742</v>
      </c>
      <c r="M34" s="11" cm="1">
        <f t="array" ref="M34">IFERROR(INDEX('Master Data Sheet'!$1:$1048576, MATCH(1, ('Master Data Sheet'!$H:$H=M$2) * (INDEX('Master Data Sheet'!$1:$1, , MATCH($F$1, 'Master Data Sheet'!$1:$1, 0)) = $F$1) * ('Master Data Sheet'!$G:$G=$B34) * ('Master Data Sheet'!$F:$F=$E34) * ('Master Data Sheet'!$A:$A=$F34), 0), MATCH($F$1, 'Master Data Sheet'!$1:$1, 0)), "")</f>
        <v>0.77237510743278048</v>
      </c>
      <c r="N34" s="11" cm="1">
        <f t="array" ref="N34">IFERROR(INDEX('Master Data Sheet'!$1:$1048576, MATCH(1, ('Master Data Sheet'!$H:$H=N$2) * (INDEX('Master Data Sheet'!$1:$1, , MATCH($F$1, 'Master Data Sheet'!$1:$1, 0)) = $F$1) * ('Master Data Sheet'!$G:$G=$B34) * ('Master Data Sheet'!$F:$F=$E34) * ('Master Data Sheet'!$A:$A=$F34), 0), MATCH($F$1, 'Master Data Sheet'!$1:$1, 0)), "")</f>
        <v>0.70348679700025596</v>
      </c>
      <c r="O34" s="11">
        <f t="shared" si="8"/>
        <v>0.48879049437994609</v>
      </c>
      <c r="P34" s="11">
        <f t="shared" si="4"/>
        <v>0.17783956833724912</v>
      </c>
      <c r="Q34" s="11"/>
      <c r="R34" s="46">
        <f>(1-(O34/O31))*100</f>
        <v>68.795806508651495</v>
      </c>
      <c r="X34" s="47">
        <f>(O31-O34)/60.5</f>
        <v>1.7812151526213071E-2</v>
      </c>
      <c r="Y34" s="47">
        <f>O31/60.5</f>
        <v>2.5891333251501437E-2</v>
      </c>
      <c r="AA34" t="str">
        <f>IFERROR(INDEX('Date Key'!$G$57:$G$62, MATCH(B33,'Date Key'!$A$57:$A$62, 0)), "")</f>
        <v>High HLR, Upper Outlet Height, No Plants</v>
      </c>
      <c r="AB34" s="1">
        <f t="shared" ref="AB34:AH34" si="38">H33</f>
        <v>0.24284814302755106</v>
      </c>
      <c r="AC34" s="1">
        <f t="shared" si="38"/>
        <v>0.18137601211411497</v>
      </c>
      <c r="AD34" s="1">
        <f t="shared" si="38"/>
        <v>0.28936235603775606</v>
      </c>
      <c r="AE34" s="1">
        <f t="shared" si="38"/>
        <v>0.36688919900446954</v>
      </c>
      <c r="AF34" s="1">
        <f t="shared" si="38"/>
        <v>0.33158203003940534</v>
      </c>
      <c r="AG34" s="1">
        <f t="shared" si="38"/>
        <v>0.3372609628251011</v>
      </c>
      <c r="AH34" s="1">
        <f t="shared" si="38"/>
        <v>1.0724565969381628</v>
      </c>
      <c r="AI34" s="1">
        <f t="shared" ref="AI34:AO34" si="39">H34</f>
        <v>0.28937092941312759</v>
      </c>
      <c r="AJ34" s="1">
        <f t="shared" si="39"/>
        <v>0.43858328777862238</v>
      </c>
      <c r="AK34" s="1">
        <f t="shared" si="39"/>
        <v>0.39071103728885415</v>
      </c>
      <c r="AL34" s="1">
        <f t="shared" si="39"/>
        <v>0.41446821690763425</v>
      </c>
      <c r="AM34" s="1">
        <f t="shared" si="39"/>
        <v>0.41253808483834742</v>
      </c>
      <c r="AN34" s="1">
        <f t="shared" si="39"/>
        <v>0.77237510743278048</v>
      </c>
      <c r="AO34" s="1">
        <f t="shared" si="39"/>
        <v>0.70348679700025596</v>
      </c>
      <c r="AP34" s="1">
        <f t="shared" ref="AP34:AV34" si="40">H35</f>
        <v>0.52741635386610863</v>
      </c>
      <c r="AQ34" s="1">
        <f t="shared" si="40"/>
        <v>6.5397053539346037E-2</v>
      </c>
      <c r="AR34" s="1">
        <f t="shared" si="40"/>
        <v>0.29986092277247045</v>
      </c>
      <c r="AS34" s="1">
        <f t="shared" si="40"/>
        <v>0.43324078360645757</v>
      </c>
      <c r="AT34" s="1">
        <f t="shared" si="40"/>
        <v>0.25246853205075914</v>
      </c>
      <c r="AU34" s="1">
        <f t="shared" si="40"/>
        <v>0.70942175943038688</v>
      </c>
      <c r="AV34" s="1">
        <f t="shared" si="40"/>
        <v>0.26578127147623709</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0.52741635386610863</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0.29986092277247045</v>
      </c>
      <c r="K35" s="11" cm="1">
        <f t="array" ref="K35">IFERROR(INDEX('Master Data Sheet'!$1:$1048576, MATCH(1, ('Master Data Sheet'!$H:$H=K$2) * (INDEX('Master Data Sheet'!$1:$1, , MATCH($F$1, 'Master Data Sheet'!$1:$1, 0)) = $F$1) * ('Master Data Sheet'!$G:$G=$B35) * ('Master Data Sheet'!$F:$F=$E35) * ('Master Data Sheet'!$A:$A=$F35), 0), MATCH($F$1, 'Master Data Sheet'!$1:$1, 0)), "")</f>
        <v>0.43324078360645757</v>
      </c>
      <c r="L35" s="11" cm="1">
        <f t="array" ref="L35">IFERROR(INDEX('Master Data Sheet'!$1:$1048576, MATCH(1, ('Master Data Sheet'!$H:$H=L$2) * (INDEX('Master Data Sheet'!$1:$1, , MATCH($F$1, 'Master Data Sheet'!$1:$1, 0)) = $F$1) * ('Master Data Sheet'!$G:$G=$B35) * ('Master Data Sheet'!$F:$F=$E35) * ('Master Data Sheet'!$A:$A=$F35), 0), MATCH($F$1, 'Master Data Sheet'!$1:$1, 0)), "")</f>
        <v>0.25246853205075914</v>
      </c>
      <c r="M35" s="11" cm="1">
        <f t="array" ref="M35">IFERROR(INDEX('Master Data Sheet'!$1:$1048576, MATCH(1, ('Master Data Sheet'!$H:$H=M$2) * (INDEX('Master Data Sheet'!$1:$1, , MATCH($F$1, 'Master Data Sheet'!$1:$1, 0)) = $F$1) * ('Master Data Sheet'!$G:$G=$B35) * ('Master Data Sheet'!$F:$F=$E35) * ('Master Data Sheet'!$A:$A=$F35), 0), MATCH($F$1, 'Master Data Sheet'!$1:$1, 0)), "")</f>
        <v>0.70942175943038688</v>
      </c>
      <c r="N35" s="11" cm="1">
        <f t="array" ref="N35">IFERROR(INDEX('Master Data Sheet'!$1:$1048576, MATCH(1, ('Master Data Sheet'!$H:$H=N$2) * (INDEX('Master Data Sheet'!$1:$1, , MATCH($F$1, 'Master Data Sheet'!$1:$1, 0)) = $F$1) * ('Master Data Sheet'!$G:$G=$B35) * ('Master Data Sheet'!$F:$F=$E35) * ('Master Data Sheet'!$A:$A=$F35), 0), MATCH($F$1, 'Master Data Sheet'!$1:$1, 0)), "")</f>
        <v>0.26578127147623709</v>
      </c>
      <c r="O35" s="11">
        <f t="shared" si="8"/>
        <v>0.36479809667739505</v>
      </c>
      <c r="P35" s="11">
        <f t="shared" si="4"/>
        <v>0.21062393495022064</v>
      </c>
      <c r="Q35" s="11"/>
      <c r="R35" s="46">
        <f>(1-(O35/O32))*100</f>
        <v>77.332388373449717</v>
      </c>
      <c r="X35" s="47">
        <f>(O32-O35)/60.5</f>
        <v>2.0570878987481046E-2</v>
      </c>
      <c r="Y35" s="47">
        <f>O32/60.5</f>
        <v>2.6600599593718983E-2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0.3848842261808616</v>
      </c>
      <c r="I36" s="11" cm="1">
        <f t="array" ref="I36">IFERROR(INDEX('Master Data Sheet'!$1:$1048576, MATCH(1, ('Master Data Sheet'!$H:$H=I$2) * (INDEX('Master Data Sheet'!$1:$1, , MATCH($F$1, 'Master Data Sheet'!$1:$1, 0)) = $F$1) * ('Master Data Sheet'!$G:$G=$B36) * ('Master Data Sheet'!$F:$F=$E36) * ('Master Data Sheet'!$A:$A=$F36), 0), MATCH($F$1, 'Master Data Sheet'!$1:$1, 0)), "")</f>
        <v>0.62140993606804451</v>
      </c>
      <c r="J36" s="11" cm="1">
        <f t="array" ref="J36">IFERROR(INDEX('Master Data Sheet'!$1:$1048576, MATCH(1, ('Master Data Sheet'!$H:$H=J$2) * (INDEX('Master Data Sheet'!$1:$1, , MATCH($F$1, 'Master Data Sheet'!$1:$1, 0)) = $F$1) * ('Master Data Sheet'!$G:$G=$B36) * ('Master Data Sheet'!$F:$F=$E36) * ('Master Data Sheet'!$A:$A=$F36), 0), MATCH($F$1, 'Master Data Sheet'!$1:$1, 0)), "")</f>
        <v>0.82981257509866135</v>
      </c>
      <c r="K36" s="11" cm="1">
        <f t="array" ref="K36">IFERROR(INDEX('Master Data Sheet'!$1:$1048576, MATCH(1, ('Master Data Sheet'!$H:$H=K$2) * (INDEX('Master Data Sheet'!$1:$1, , MATCH($F$1, 'Master Data Sheet'!$1:$1, 0)) = $F$1) * ('Master Data Sheet'!$G:$G=$B36) * ('Master Data Sheet'!$F:$F=$E36) * ('Master Data Sheet'!$A:$A=$F36), 0), MATCH($F$1, 'Master Data Sheet'!$1:$1, 0)), "")</f>
        <v>0.79475362072764355</v>
      </c>
      <c r="L36" s="11" cm="1">
        <f t="array" ref="L36">IFERROR(INDEX('Master Data Sheet'!$1:$1048576, MATCH(1, ('Master Data Sheet'!$H:$H=L$2) * (INDEX('Master Data Sheet'!$1:$1, , MATCH($F$1, 'Master Data Sheet'!$1:$1, 0)) = $F$1) * ('Master Data Sheet'!$G:$G=$B36) * ('Master Data Sheet'!$F:$F=$E36) * ('Master Data Sheet'!$A:$A=$F36), 0), MATCH($F$1, 'Master Data Sheet'!$1:$1, 0)), "")</f>
        <v>0.89925985464848646</v>
      </c>
      <c r="M36" s="11" cm="1">
        <f t="array" ref="M36">IFERROR(INDEX('Master Data Sheet'!$1:$1048576, MATCH(1, ('Master Data Sheet'!$H:$H=M$2) * (INDEX('Master Data Sheet'!$1:$1, , MATCH($F$1, 'Master Data Sheet'!$1:$1, 0)) = $F$1) * ('Master Data Sheet'!$G:$G=$B36) * ('Master Data Sheet'!$F:$F=$E36) * ('Master Data Sheet'!$A:$A=$F36), 0), MATCH($F$1, 'Master Data Sheet'!$1:$1, 0)), "")</f>
        <v>0.77253056841328149</v>
      </c>
      <c r="N36" s="11" cm="1">
        <f t="array" ref="N36">IFERROR(INDEX('Master Data Sheet'!$1:$1048576, MATCH(1, ('Master Data Sheet'!$H:$H=N$2) * (INDEX('Master Data Sheet'!$1:$1, , MATCH($F$1, 'Master Data Sheet'!$1:$1, 0)) = $F$1) * ('Master Data Sheet'!$G:$G=$B36) * ('Master Data Sheet'!$F:$F=$E36) * ('Master Data Sheet'!$A:$A=$F36), 0), MATCH($F$1, 'Master Data Sheet'!$1:$1, 0)), "")</f>
        <v>0.68784675617560798</v>
      </c>
      <c r="O36" s="11">
        <f t="shared" si="8"/>
        <v>0.71292821961608388</v>
      </c>
      <c r="P36" s="11">
        <f t="shared" si="4"/>
        <v>0.17090289868833902</v>
      </c>
      <c r="Q36" s="11">
        <f>AVERAGE(N36:N38)</f>
        <v>0.76894365035339707</v>
      </c>
      <c r="R36" s="46">
        <f>(1-(O36/O30))*100</f>
        <v>42.416811625905346</v>
      </c>
      <c r="S36" s="46">
        <f>AVERAGE(R36:R38)</f>
        <v>50.818501316678997</v>
      </c>
      <c r="T36" s="46">
        <f>STDEV(R36:R38)</f>
        <v>25.407703599914143</v>
      </c>
      <c r="U36" s="47">
        <f>(1-(AVERAGE(H36:N38)/AVERAGE(H30:N32)))*100</f>
        <v>51.720998629943168</v>
      </c>
      <c r="V36" s="47"/>
      <c r="W36" s="47"/>
      <c r="X36" s="47">
        <f>(O33-O36)/61.7</f>
        <v>-5.0213527143459745E-3</v>
      </c>
      <c r="Y36" s="47">
        <f>O30/61.7</f>
        <v>2.0066190619373467E-2</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0.47448644547056229</v>
      </c>
      <c r="I37" s="11" cm="1">
        <f t="array" ref="I37">IFERROR(INDEX('Master Data Sheet'!$1:$1048576, MATCH(1, ('Master Data Sheet'!$H:$H=I$2) * (INDEX('Master Data Sheet'!$1:$1, , MATCH($F$1, 'Master Data Sheet'!$1:$1, 0)) = $F$1) * ('Master Data Sheet'!$G:$G=$B37) * ('Master Data Sheet'!$F:$F=$E37) * ('Master Data Sheet'!$A:$A=$F37), 0), MATCH($F$1, 'Master Data Sheet'!$1:$1, 0)), "")</f>
        <v>1.785552408978633</v>
      </c>
      <c r="J37" s="11" cm="1">
        <f t="array" ref="J37">IFERROR(INDEX('Master Data Sheet'!$1:$1048576, MATCH(1, ('Master Data Sheet'!$H:$H=J$2) * (INDEX('Master Data Sheet'!$1:$1, , MATCH($F$1, 'Master Data Sheet'!$1:$1, 0)) = $F$1) * ('Master Data Sheet'!$G:$G=$B37) * ('Master Data Sheet'!$F:$F=$E37) * ('Master Data Sheet'!$A:$A=$F37), 0), MATCH($F$1, 'Master Data Sheet'!$1:$1, 0)), "")</f>
        <v>0.58935410362640261</v>
      </c>
      <c r="K37" s="11" cm="1">
        <f t="array" ref="K37">IFERROR(INDEX('Master Data Sheet'!$1:$1048576, MATCH(1, ('Master Data Sheet'!$H:$H=K$2) * (INDEX('Master Data Sheet'!$1:$1, , MATCH($F$1, 'Master Data Sheet'!$1:$1, 0)) = $F$1) * ('Master Data Sheet'!$G:$G=$B37) * ('Master Data Sheet'!$F:$F=$E37) * ('Master Data Sheet'!$A:$A=$F37), 0), MATCH($F$1, 'Master Data Sheet'!$1:$1, 0)), "")</f>
        <v>1.192215011036267</v>
      </c>
      <c r="L37" s="11" cm="1">
        <f t="array" ref="L37">IFERROR(INDEX('Master Data Sheet'!$1:$1048576, MATCH(1, ('Master Data Sheet'!$H:$H=L$2) * (INDEX('Master Data Sheet'!$1:$1, , MATCH($F$1, 'Master Data Sheet'!$1:$1, 0)) = $F$1) * ('Master Data Sheet'!$G:$G=$B37) * ('Master Data Sheet'!$F:$F=$E37) * ('Master Data Sheet'!$A:$A=$F37), 0), MATCH($F$1, 'Master Data Sheet'!$1:$1, 0)), "")</f>
        <v>0.70850343490421319</v>
      </c>
      <c r="M37" s="11" cm="1">
        <f t="array" ref="M37">IFERROR(INDEX('Master Data Sheet'!$1:$1048576, MATCH(1, ('Master Data Sheet'!$H:$H=M$2) * (INDEX('Master Data Sheet'!$1:$1, , MATCH($F$1, 'Master Data Sheet'!$1:$1, 0)) = $F$1) * ('Master Data Sheet'!$G:$G=$B37) * ('Master Data Sheet'!$F:$F=$E37) * ('Master Data Sheet'!$A:$A=$F37), 0), MATCH($F$1, 'Master Data Sheet'!$1:$1, 0)), "")</f>
        <v>1.5045776031673626</v>
      </c>
      <c r="N37" s="11" cm="1">
        <f t="array" ref="N37">IFERROR(INDEX('Master Data Sheet'!$1:$1048576, MATCH(1, ('Master Data Sheet'!$H:$H=N$2) * (INDEX('Master Data Sheet'!$1:$1, , MATCH($F$1, 'Master Data Sheet'!$1:$1, 0)) = $F$1) * ('Master Data Sheet'!$G:$G=$B37) * ('Master Data Sheet'!$F:$F=$E37) * ('Master Data Sheet'!$A:$A=$F37), 0), MATCH($F$1, 'Master Data Sheet'!$1:$1, 0)), "")</f>
        <v>1.346699614877189</v>
      </c>
      <c r="O37" s="11">
        <f t="shared" si="8"/>
        <v>1.0859126602943758</v>
      </c>
      <c r="P37" s="11">
        <f t="shared" si="4"/>
        <v>0.50115471289932001</v>
      </c>
      <c r="Q37" s="11"/>
      <c r="R37" s="46">
        <f>(1-(O37/O31))*100</f>
        <v>30.675761586739782</v>
      </c>
      <c r="X37" s="47">
        <f>(O34-O37)/61.7</f>
        <v>-9.6778308900231716E-3</v>
      </c>
      <c r="Y37" s="47">
        <f>O31/61.7</f>
        <v>2.5387774095880663E-2</v>
      </c>
      <c r="AA37" t="str">
        <f>IFERROR(INDEX('Date Key'!$G$57:$G$62, MATCH(B36,'Date Key'!$A$57:$A$62, 0)), "")</f>
        <v>High HLR, Upper Outlet Height, No Plants</v>
      </c>
      <c r="AB37" s="1">
        <f t="shared" ref="AB37:AH37" si="41">H36</f>
        <v>0.3848842261808616</v>
      </c>
      <c r="AC37" s="1">
        <f t="shared" si="41"/>
        <v>0.62140993606804451</v>
      </c>
      <c r="AD37" s="1">
        <f t="shared" si="41"/>
        <v>0.82981257509866135</v>
      </c>
      <c r="AE37" s="1">
        <f t="shared" si="41"/>
        <v>0.79475362072764355</v>
      </c>
      <c r="AF37" s="1">
        <f t="shared" si="41"/>
        <v>0.89925985464848646</v>
      </c>
      <c r="AG37" s="1">
        <f t="shared" si="41"/>
        <v>0.77253056841328149</v>
      </c>
      <c r="AH37" s="1">
        <f t="shared" si="41"/>
        <v>0.68784675617560798</v>
      </c>
      <c r="AI37" s="1">
        <f t="shared" ref="AI37:AO37" si="42">H37</f>
        <v>0.47448644547056229</v>
      </c>
      <c r="AJ37" s="1">
        <f t="shared" si="42"/>
        <v>1.785552408978633</v>
      </c>
      <c r="AK37" s="1">
        <f t="shared" si="42"/>
        <v>0.58935410362640261</v>
      </c>
      <c r="AL37" s="1">
        <f t="shared" si="42"/>
        <v>1.192215011036267</v>
      </c>
      <c r="AM37" s="1">
        <f t="shared" si="42"/>
        <v>0.70850343490421319</v>
      </c>
      <c r="AN37" s="1">
        <f t="shared" si="42"/>
        <v>1.5045776031673626</v>
      </c>
      <c r="AO37" s="1">
        <f t="shared" si="42"/>
        <v>1.346699614877189</v>
      </c>
      <c r="AP37" s="1">
        <f t="shared" ref="AP37:AV37" si="43">H38</f>
        <v>0.69943173500485756</v>
      </c>
      <c r="AQ37" s="1">
        <f t="shared" si="43"/>
        <v>0.39946234412637582</v>
      </c>
      <c r="AR37" s="1">
        <f t="shared" si="43"/>
        <v>0.14860602618618668</v>
      </c>
      <c r="AS37" s="1">
        <f t="shared" si="43"/>
        <v>0.11063149584469607</v>
      </c>
      <c r="AT37" s="1">
        <f t="shared" si="43"/>
        <v>0.29592408604173798</v>
      </c>
      <c r="AU37" s="1">
        <f t="shared" si="43"/>
        <v>0.39849862557567511</v>
      </c>
      <c r="AV37" s="1">
        <f t="shared" si="43"/>
        <v>0.27228458000739419</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0.69943173500485756</v>
      </c>
      <c r="I38" s="28" cm="1">
        <f t="array" ref="I38">IFERROR(INDEX('Master Data Sheet'!$1:$1048576, MATCH(1, ('Master Data Sheet'!$H:$H=I$2) * (INDEX('Master Data Sheet'!$1:$1, , MATCH($F$1, 'Master Data Sheet'!$1:$1, 0)) = $F$1) * ('Master Data Sheet'!$G:$G=$B38) * ('Master Data Sheet'!$F:$F=$E38) * ('Master Data Sheet'!$A:$A=$F38), 0), MATCH($F$1, 'Master Data Sheet'!$1:$1, 0)), "")</f>
        <v>0.39946234412637582</v>
      </c>
      <c r="J38" s="28" cm="1">
        <f t="array" ref="J38">IFERROR(INDEX('Master Data Sheet'!$1:$1048576, MATCH(1, ('Master Data Sheet'!$H:$H=J$2) * (INDEX('Master Data Sheet'!$1:$1, , MATCH($F$1, 'Master Data Sheet'!$1:$1, 0)) = $F$1) * ('Master Data Sheet'!$G:$G=$B38) * ('Master Data Sheet'!$F:$F=$E38) * ('Master Data Sheet'!$A:$A=$F38), 0), MATCH($F$1, 'Master Data Sheet'!$1:$1, 0)), "")</f>
        <v>0.14860602618618668</v>
      </c>
      <c r="K38" s="28" cm="1">
        <f t="array" ref="K38">IFERROR(INDEX('Master Data Sheet'!$1:$1048576, MATCH(1, ('Master Data Sheet'!$H:$H=K$2) * (INDEX('Master Data Sheet'!$1:$1, , MATCH($F$1, 'Master Data Sheet'!$1:$1, 0)) = $F$1) * ('Master Data Sheet'!$G:$G=$B38) * ('Master Data Sheet'!$F:$F=$E38) * ('Master Data Sheet'!$A:$A=$F38), 0), MATCH($F$1, 'Master Data Sheet'!$1:$1, 0)), "")</f>
        <v>0.11063149584469607</v>
      </c>
      <c r="L38" s="28" cm="1">
        <f t="array" ref="L38">IFERROR(INDEX('Master Data Sheet'!$1:$1048576, MATCH(1, ('Master Data Sheet'!$H:$H=L$2) * (INDEX('Master Data Sheet'!$1:$1, , MATCH($F$1, 'Master Data Sheet'!$1:$1, 0)) = $F$1) * ('Master Data Sheet'!$G:$G=$B38) * ('Master Data Sheet'!$F:$F=$E38) * ('Master Data Sheet'!$A:$A=$F38), 0), MATCH($F$1, 'Master Data Sheet'!$1:$1, 0)), "")</f>
        <v>0.29592408604173798</v>
      </c>
      <c r="M38" s="28" cm="1">
        <f t="array" ref="M38">IFERROR(INDEX('Master Data Sheet'!$1:$1048576, MATCH(1, ('Master Data Sheet'!$H:$H=M$2) * (INDEX('Master Data Sheet'!$1:$1, , MATCH($F$1, 'Master Data Sheet'!$1:$1, 0)) = $F$1) * ('Master Data Sheet'!$G:$G=$B38) * ('Master Data Sheet'!$F:$F=$E38) * ('Master Data Sheet'!$A:$A=$F38), 0), MATCH($F$1, 'Master Data Sheet'!$1:$1, 0)), "")</f>
        <v>0.39849862557567511</v>
      </c>
      <c r="N38" s="28" cm="1">
        <f t="array" ref="N38">IFERROR(INDEX('Master Data Sheet'!$1:$1048576, MATCH(1, ('Master Data Sheet'!$H:$H=N$2) * (INDEX('Master Data Sheet'!$1:$1, , MATCH($F$1, 'Master Data Sheet'!$1:$1, 0)) = $F$1) * ('Master Data Sheet'!$G:$G=$B38) * ('Master Data Sheet'!$F:$F=$E38) * ('Master Data Sheet'!$A:$A=$F38), 0), MATCH($F$1, 'Master Data Sheet'!$1:$1, 0)), "")</f>
        <v>0.27228458000739419</v>
      </c>
      <c r="O38" s="28">
        <f t="shared" si="8"/>
        <v>0.3321198418267034</v>
      </c>
      <c r="P38" s="28">
        <f t="shared" si="4"/>
        <v>0.19641961105785358</v>
      </c>
      <c r="Q38" s="28"/>
      <c r="R38" s="48">
        <f>(1-(O38/O32))*100</f>
        <v>79.362930737391849</v>
      </c>
      <c r="S38" s="27"/>
      <c r="T38" s="27"/>
      <c r="U38" s="27"/>
      <c r="V38" s="27"/>
      <c r="W38" s="27"/>
      <c r="X38" s="47">
        <f>(O35-O38)/61.7</f>
        <v>5.2963135900634757E-4</v>
      </c>
      <c r="Y38" s="47">
        <f>O32/61.7</f>
        <v>2.6083245954943247E-2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3.1253241542783337</v>
      </c>
      <c r="I39" s="11" cm="1">
        <f t="array" ref="I39">IFERROR(INDEX('Master Data Sheet'!$1:$1048576, MATCH(1, ('Master Data Sheet'!$H:$H=I$2) * (INDEX('Master Data Sheet'!$1:$1, , MATCH($F$1, 'Master Data Sheet'!$1:$1, 0)) = $F$1) * ('Master Data Sheet'!$G:$G=$B39) * ('Master Data Sheet'!$F:$F=$E39) * ('Master Data Sheet'!$A:$A=$F39), 0), MATCH($F$1, 'Master Data Sheet'!$1:$1, 0)), "")</f>
        <v>2.982086015274751</v>
      </c>
      <c r="J39" s="11" cm="1">
        <f t="array" ref="J39">IFERROR(INDEX('Master Data Sheet'!$1:$1048576, MATCH(1, ('Master Data Sheet'!$H:$H=J$2) * (INDEX('Master Data Sheet'!$1:$1, , MATCH($F$1, 'Master Data Sheet'!$1:$1, 0)) = $F$1) * ('Master Data Sheet'!$G:$G=$B39) * ('Master Data Sheet'!$F:$F=$E39) * ('Master Data Sheet'!$A:$A=$F39), 0), MATCH($F$1, 'Master Data Sheet'!$1:$1, 0)), "")</f>
        <v>2.8263636246014214</v>
      </c>
      <c r="K39" s="11" cm="1">
        <f t="array" ref="K39">IFERROR(INDEX('Master Data Sheet'!$1:$1048576, MATCH(1, ('Master Data Sheet'!$H:$H=K$2) * (INDEX('Master Data Sheet'!$1:$1, , MATCH($F$1, 'Master Data Sheet'!$1:$1, 0)) = $F$1) * ('Master Data Sheet'!$G:$G=$B39) * ('Master Data Sheet'!$F:$F=$E39) * ('Master Data Sheet'!$A:$A=$F39), 0), MATCH($F$1, 'Master Data Sheet'!$1:$1, 0)), "")</f>
        <v>2.7111686786099547</v>
      </c>
      <c r="L39" s="11" cm="1">
        <f t="array" ref="L39">IFERROR(INDEX('Master Data Sheet'!$1:$1048576, MATCH(1, ('Master Data Sheet'!$H:$H=L$2) * (INDEX('Master Data Sheet'!$1:$1, , MATCH($F$1, 'Master Data Sheet'!$1:$1, 0)) = $F$1) * ('Master Data Sheet'!$G:$G=$B39) * ('Master Data Sheet'!$F:$F=$E39) * ('Master Data Sheet'!$A:$A=$F39), 0), MATCH($F$1, 'Master Data Sheet'!$1:$1, 0)), "")</f>
        <v>2.8010764719891283</v>
      </c>
      <c r="M39" s="11" cm="1">
        <f t="array" ref="M39">IFERROR(INDEX('Master Data Sheet'!$1:$1048576, MATCH(1, ('Master Data Sheet'!$H:$H=M$2) * (INDEX('Master Data Sheet'!$1:$1, , MATCH($F$1, 'Master Data Sheet'!$1:$1, 0)) = $F$1) * ('Master Data Sheet'!$G:$G=$B39) * ('Master Data Sheet'!$F:$F=$E39) * ('Master Data Sheet'!$A:$A=$F39), 0), MATCH($F$1, 'Master Data Sheet'!$1:$1, 0)), "")</f>
        <v>2.7769289760569729</v>
      </c>
      <c r="N39" s="11" cm="1">
        <f t="array" ref="N39">IFERROR(INDEX('Master Data Sheet'!$1:$1048576, MATCH(1, ('Master Data Sheet'!$H:$H=N$2) * (INDEX('Master Data Sheet'!$1:$1, , MATCH($F$1, 'Master Data Sheet'!$1:$1, 0)) = $F$1) * ('Master Data Sheet'!$G:$G=$B39) * ('Master Data Sheet'!$F:$F=$E39) * ('Master Data Sheet'!$A:$A=$F39), 0), MATCH($F$1, 'Master Data Sheet'!$1:$1, 0)), "")</f>
        <v>2.8811605833365048</v>
      </c>
      <c r="O39" s="11">
        <f t="shared" si="8"/>
        <v>2.8720155005924384</v>
      </c>
      <c r="P39" s="11">
        <f t="shared" si="4"/>
        <v>0.14047183087945947</v>
      </c>
      <c r="Q39" s="11">
        <f>AVERAGE(O39:O41)</f>
        <v>2.2694145515942896</v>
      </c>
      <c r="S39" s="11">
        <f>AVERAGE(O39:O41)</f>
        <v>2.2694145515942896</v>
      </c>
      <c r="T39" s="11">
        <f>AVERAGE(P39:P41)</f>
        <v>0.29282274592579632</v>
      </c>
      <c r="V39" s="47">
        <f>AVERAGE(U42, U45)</f>
        <v>32.784900012942927</v>
      </c>
      <c r="W39" s="47">
        <f>_xlfn.STDEV.S(U42,U45)</f>
        <v>7.2982247965426561</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1.7992311331412052</v>
      </c>
      <c r="I40" s="11" cm="1">
        <f t="array" ref="I40">IFERROR(INDEX('Master Data Sheet'!$1:$1048576, MATCH(1, ('Master Data Sheet'!$H:$H=I$2) * (INDEX('Master Data Sheet'!$1:$1, , MATCH($F$1, 'Master Data Sheet'!$1:$1, 0)) = $F$1) * ('Master Data Sheet'!$G:$G=$B40) * ('Master Data Sheet'!$F:$F=$E40) * ('Master Data Sheet'!$A:$A=$F40), 0), MATCH($F$1, 'Master Data Sheet'!$1:$1, 0)), "")</f>
        <v>2.283276499892561</v>
      </c>
      <c r="J40" s="11" cm="1">
        <f t="array" ref="J40">IFERROR(INDEX('Master Data Sheet'!$1:$1048576, MATCH(1, ('Master Data Sheet'!$H:$H=J$2) * (INDEX('Master Data Sheet'!$1:$1, , MATCH($F$1, 'Master Data Sheet'!$1:$1, 0)) = $F$1) * ('Master Data Sheet'!$G:$G=$B40) * ('Master Data Sheet'!$F:$F=$E40) * ('Master Data Sheet'!$A:$A=$F40), 0), MATCH($F$1, 'Master Data Sheet'!$1:$1, 0)), "")</f>
        <v>2.6204893558959128</v>
      </c>
      <c r="K40" s="11" cm="1">
        <f t="array" ref="K40">IFERROR(INDEX('Master Data Sheet'!$1:$1048576, MATCH(1, ('Master Data Sheet'!$H:$H=K$2) * (INDEX('Master Data Sheet'!$1:$1, , MATCH($F$1, 'Master Data Sheet'!$1:$1, 0)) = $F$1) * ('Master Data Sheet'!$G:$G=$B40) * ('Master Data Sheet'!$F:$F=$E40) * ('Master Data Sheet'!$A:$A=$F40), 0), MATCH($F$1, 'Master Data Sheet'!$1:$1, 0)), "")</f>
        <v>2.8187714791229808</v>
      </c>
      <c r="L40" s="11" cm="1">
        <f t="array" ref="L40">IFERROR(INDEX('Master Data Sheet'!$1:$1048576, MATCH(1, ('Master Data Sheet'!$H:$H=L$2) * (INDEX('Master Data Sheet'!$1:$1, , MATCH($F$1, 'Master Data Sheet'!$1:$1, 0)) = $F$1) * ('Master Data Sheet'!$G:$G=$B40) * ('Master Data Sheet'!$F:$F=$E40) * ('Master Data Sheet'!$A:$A=$F40), 0), MATCH($F$1, 'Master Data Sheet'!$1:$1, 0)), "")</f>
        <v>2.9385488988124759</v>
      </c>
      <c r="M40" s="11" cm="1">
        <f t="array" ref="M40">IFERROR(INDEX('Master Data Sheet'!$1:$1048576, MATCH(1, ('Master Data Sheet'!$H:$H=M$2) * (INDEX('Master Data Sheet'!$1:$1, , MATCH($F$1, 'Master Data Sheet'!$1:$1, 0)) = $F$1) * ('Master Data Sheet'!$G:$G=$B40) * ('Master Data Sheet'!$F:$F=$E40) * ('Master Data Sheet'!$A:$A=$F40), 0), MATCH($F$1, 'Master Data Sheet'!$1:$1, 0)), "")</f>
        <v>2.9612273707466232</v>
      </c>
      <c r="N40" s="11" cm="1">
        <f t="array" ref="N40">IFERROR(INDEX('Master Data Sheet'!$1:$1048576, MATCH(1, ('Master Data Sheet'!$H:$H=N$2) * (INDEX('Master Data Sheet'!$1:$1, , MATCH($F$1, 'Master Data Sheet'!$1:$1, 0)) = $F$1) * ('Master Data Sheet'!$G:$G=$B40) * ('Master Data Sheet'!$F:$F=$E40) * ('Master Data Sheet'!$A:$A=$F40), 0), MATCH($F$1, 'Master Data Sheet'!$1:$1, 0)), "")</f>
        <v>3.1606903215685636</v>
      </c>
      <c r="O40" s="11">
        <f t="shared" si="8"/>
        <v>2.654605008454332</v>
      </c>
      <c r="P40" s="11">
        <f t="shared" si="4"/>
        <v>0.47053649978146256</v>
      </c>
      <c r="Q40" s="11"/>
      <c r="AA40" t="str">
        <f>IFERROR(INDEX('Date Key'!$G$57:$G$62, MATCH(B39,'Date Key'!$A$57:$A$62, 0)), "")</f>
        <v>High HLR, Lower Outlet Height, Yes Plants</v>
      </c>
      <c r="AB40" s="1">
        <f t="shared" ref="AB40:AH40" si="44">H39</f>
        <v>3.1253241542783337</v>
      </c>
      <c r="AC40" s="1">
        <f t="shared" si="44"/>
        <v>2.982086015274751</v>
      </c>
      <c r="AD40" s="1">
        <f t="shared" si="44"/>
        <v>2.8263636246014214</v>
      </c>
      <c r="AE40" s="1">
        <f t="shared" si="44"/>
        <v>2.7111686786099547</v>
      </c>
      <c r="AF40" s="1">
        <f t="shared" si="44"/>
        <v>2.8010764719891283</v>
      </c>
      <c r="AG40" s="1">
        <f t="shared" si="44"/>
        <v>2.7769289760569729</v>
      </c>
      <c r="AH40" s="1">
        <f t="shared" si="44"/>
        <v>2.8811605833365048</v>
      </c>
      <c r="AI40" s="1">
        <f t="shared" ref="AI40:AO40" si="45">H40</f>
        <v>1.7992311331412052</v>
      </c>
      <c r="AJ40" s="1">
        <f t="shared" si="45"/>
        <v>2.283276499892561</v>
      </c>
      <c r="AK40" s="1">
        <f t="shared" si="45"/>
        <v>2.6204893558959128</v>
      </c>
      <c r="AL40" s="1">
        <f t="shared" si="45"/>
        <v>2.8187714791229808</v>
      </c>
      <c r="AM40" s="1">
        <f t="shared" si="45"/>
        <v>2.9385488988124759</v>
      </c>
      <c r="AN40" s="1">
        <f t="shared" si="45"/>
        <v>2.9612273707466232</v>
      </c>
      <c r="AO40" s="1">
        <f t="shared" si="45"/>
        <v>3.1606903215685636</v>
      </c>
      <c r="AP40" s="1">
        <f t="shared" ref="AP40:AV40" si="46">H41</f>
        <v>1.181524283929662</v>
      </c>
      <c r="AQ40" s="1">
        <f t="shared" si="46"/>
        <v>1.2139029251514053</v>
      </c>
      <c r="AR40" s="1">
        <f t="shared" si="46"/>
        <v>1.0296152485068262</v>
      </c>
      <c r="AS40" s="1">
        <f t="shared" si="46"/>
        <v>1.0781441369271332</v>
      </c>
      <c r="AT40" s="1">
        <f t="shared" si="46"/>
        <v>1.2358576445576033</v>
      </c>
      <c r="AU40" s="1">
        <f t="shared" si="46"/>
        <v>1.4115024667652576</v>
      </c>
      <c r="AV40" s="1">
        <f t="shared" si="46"/>
        <v>1.8208153143148005</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1.181524283929662</v>
      </c>
      <c r="I41" s="11" cm="1">
        <f t="array" ref="I41">IFERROR(INDEX('Master Data Sheet'!$1:$1048576, MATCH(1, ('Master Data Sheet'!$H:$H=I$2) * (INDEX('Master Data Sheet'!$1:$1, , MATCH($F$1, 'Master Data Sheet'!$1:$1, 0)) = $F$1) * ('Master Data Sheet'!$G:$G=$B41) * ('Master Data Sheet'!$F:$F=$E41) * ('Master Data Sheet'!$A:$A=$F41), 0), MATCH($F$1, 'Master Data Sheet'!$1:$1, 0)), "")</f>
        <v>1.2139029251514053</v>
      </c>
      <c r="J41" s="11" cm="1">
        <f t="array" ref="J41">IFERROR(INDEX('Master Data Sheet'!$1:$1048576, MATCH(1, ('Master Data Sheet'!$H:$H=J$2) * (INDEX('Master Data Sheet'!$1:$1, , MATCH($F$1, 'Master Data Sheet'!$1:$1, 0)) = $F$1) * ('Master Data Sheet'!$G:$G=$B41) * ('Master Data Sheet'!$F:$F=$E41) * ('Master Data Sheet'!$A:$A=$F41), 0), MATCH($F$1, 'Master Data Sheet'!$1:$1, 0)), "")</f>
        <v>1.0296152485068262</v>
      </c>
      <c r="K41" s="11" cm="1">
        <f t="array" ref="K41">IFERROR(INDEX('Master Data Sheet'!$1:$1048576, MATCH(1, ('Master Data Sheet'!$H:$H=K$2) * (INDEX('Master Data Sheet'!$1:$1, , MATCH($F$1, 'Master Data Sheet'!$1:$1, 0)) = $F$1) * ('Master Data Sheet'!$G:$G=$B41) * ('Master Data Sheet'!$F:$F=$E41) * ('Master Data Sheet'!$A:$A=$F41), 0), MATCH($F$1, 'Master Data Sheet'!$1:$1, 0)), "")</f>
        <v>1.0781441369271332</v>
      </c>
      <c r="L41" s="11" cm="1">
        <f t="array" ref="L41">IFERROR(INDEX('Master Data Sheet'!$1:$1048576, MATCH(1, ('Master Data Sheet'!$H:$H=L$2) * (INDEX('Master Data Sheet'!$1:$1, , MATCH($F$1, 'Master Data Sheet'!$1:$1, 0)) = $F$1) * ('Master Data Sheet'!$G:$G=$B41) * ('Master Data Sheet'!$F:$F=$E41) * ('Master Data Sheet'!$A:$A=$F41), 0), MATCH($F$1, 'Master Data Sheet'!$1:$1, 0)), "")</f>
        <v>1.2358576445576033</v>
      </c>
      <c r="M41" s="11" cm="1">
        <f t="array" ref="M41">IFERROR(INDEX('Master Data Sheet'!$1:$1048576, MATCH(1, ('Master Data Sheet'!$H:$H=M$2) * (INDEX('Master Data Sheet'!$1:$1, , MATCH($F$1, 'Master Data Sheet'!$1:$1, 0)) = $F$1) * ('Master Data Sheet'!$G:$G=$B41) * ('Master Data Sheet'!$F:$F=$E41) * ('Master Data Sheet'!$A:$A=$F41), 0), MATCH($F$1, 'Master Data Sheet'!$1:$1, 0)), "")</f>
        <v>1.4115024667652576</v>
      </c>
      <c r="N41" s="11" cm="1">
        <f t="array" ref="N41">IFERROR(INDEX('Master Data Sheet'!$1:$1048576, MATCH(1, ('Master Data Sheet'!$H:$H=N$2) * (INDEX('Master Data Sheet'!$1:$1, , MATCH($F$1, 'Master Data Sheet'!$1:$1, 0)) = $F$1) * ('Master Data Sheet'!$G:$G=$B41) * ('Master Data Sheet'!$F:$F=$E41) * ('Master Data Sheet'!$A:$A=$F41), 0), MATCH($F$1, 'Master Data Sheet'!$1:$1, 0)), "")</f>
        <v>1.8208153143148005</v>
      </c>
      <c r="O41" s="11">
        <f t="shared" si="8"/>
        <v>1.2816231457360985</v>
      </c>
      <c r="P41" s="11">
        <f t="shared" si="4"/>
        <v>0.26745990711646705</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0.32047969295829704</v>
      </c>
      <c r="I42" s="11" cm="1">
        <f t="array" ref="I42">IFERROR(INDEX('Master Data Sheet'!$1:$1048576, MATCH(1, ('Master Data Sheet'!$H:$H=I$2) * (INDEX('Master Data Sheet'!$1:$1, , MATCH($F$1, 'Master Data Sheet'!$1:$1, 0)) = $F$1) * ('Master Data Sheet'!$G:$G=$B42) * ('Master Data Sheet'!$F:$F=$E42) * ('Master Data Sheet'!$A:$A=$F42), 0), MATCH($F$1, 'Master Data Sheet'!$1:$1, 0)), "")</f>
        <v>1.3106379405663353</v>
      </c>
      <c r="J42" s="11" cm="1">
        <f t="array" ref="J42">IFERROR(INDEX('Master Data Sheet'!$1:$1048576, MATCH(1, ('Master Data Sheet'!$H:$H=J$2) * (INDEX('Master Data Sheet'!$1:$1, , MATCH($F$1, 'Master Data Sheet'!$1:$1, 0)) = $F$1) * ('Master Data Sheet'!$G:$G=$B42) * ('Master Data Sheet'!$F:$F=$E42) * ('Master Data Sheet'!$A:$A=$F42), 0), MATCH($F$1, 'Master Data Sheet'!$1:$1, 0)), "")</f>
        <v>2.2508413136402754</v>
      </c>
      <c r="K42" s="11" cm="1">
        <f t="array" ref="K42">IFERROR(INDEX('Master Data Sheet'!$1:$1048576, MATCH(1, ('Master Data Sheet'!$H:$H=K$2) * (INDEX('Master Data Sheet'!$1:$1, , MATCH($F$1, 'Master Data Sheet'!$1:$1, 0)) = $F$1) * ('Master Data Sheet'!$G:$G=$B42) * ('Master Data Sheet'!$F:$F=$E42) * ('Master Data Sheet'!$A:$A=$F42), 0), MATCH($F$1, 'Master Data Sheet'!$1:$1, 0)), "")</f>
        <v>2.3222760475105066</v>
      </c>
      <c r="L42" s="11" cm="1">
        <f t="array" ref="L42">IFERROR(INDEX('Master Data Sheet'!$1:$1048576, MATCH(1, ('Master Data Sheet'!$H:$H=L$2) * (INDEX('Master Data Sheet'!$1:$1, , MATCH($F$1, 'Master Data Sheet'!$1:$1, 0)) = $F$1) * ('Master Data Sheet'!$G:$G=$B42) * ('Master Data Sheet'!$F:$F=$E42) * ('Master Data Sheet'!$A:$A=$F42), 0), MATCH($F$1, 'Master Data Sheet'!$1:$1, 0)), "")</f>
        <v>2.4539917789331396</v>
      </c>
      <c r="M42" s="11" cm="1">
        <f t="array" ref="M42">IFERROR(INDEX('Master Data Sheet'!$1:$1048576, MATCH(1, ('Master Data Sheet'!$H:$H=M$2) * (INDEX('Master Data Sheet'!$1:$1, , MATCH($F$1, 'Master Data Sheet'!$1:$1, 0)) = $F$1) * ('Master Data Sheet'!$G:$G=$B42) * ('Master Data Sheet'!$F:$F=$E42) * ('Master Data Sheet'!$A:$A=$F42), 0), MATCH($F$1, 'Master Data Sheet'!$1:$1, 0)), "")</f>
        <v>2.2791399221504975</v>
      </c>
      <c r="N42" s="11" cm="1">
        <f t="array" ref="N42">IFERROR(INDEX('Master Data Sheet'!$1:$1048576, MATCH(1, ('Master Data Sheet'!$H:$H=N$2) * (INDEX('Master Data Sheet'!$1:$1, , MATCH($F$1, 'Master Data Sheet'!$1:$1, 0)) = $F$1) * ('Master Data Sheet'!$G:$G=$B42) * ('Master Data Sheet'!$F:$F=$E42) * ('Master Data Sheet'!$A:$A=$F42), 0), MATCH($F$1, 'Master Data Sheet'!$1:$1, 0)), "")</f>
        <v>2.3262821284022643</v>
      </c>
      <c r="O42" s="11">
        <f t="shared" si="8"/>
        <v>1.8948069748801879</v>
      </c>
      <c r="P42" s="11">
        <f t="shared" si="4"/>
        <v>0.79328645280615484</v>
      </c>
      <c r="Q42" s="11">
        <f>AVERAGE(O42:O44)</f>
        <v>1.4082733024226064</v>
      </c>
      <c r="R42" s="46">
        <f>(1-(O42/O39))*100</f>
        <v>34.02518285540841</v>
      </c>
      <c r="S42" s="46">
        <f>AVERAGE(R42:R44)</f>
        <v>39.244093421650668</v>
      </c>
      <c r="T42" s="46">
        <f>STDEV(R42:R44)</f>
        <v>5.4266102160144412</v>
      </c>
      <c r="U42" s="47">
        <f>(1-(AVERAGE(H42:N44)/AVERAGE(H39:N41)))*100</f>
        <v>37.945524257202024</v>
      </c>
      <c r="V42" s="47"/>
      <c r="W42" s="47"/>
      <c r="X42" s="47">
        <f>(O39-O42)/70.1</f>
        <v>1.3940207214154787E-2</v>
      </c>
      <c r="Y42" s="47">
        <f>O39/70.1</f>
        <v>4.0970263917153187E-2</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0.41469489256476849</v>
      </c>
      <c r="I43" s="11" cm="1">
        <f t="array" ref="I43">IFERROR(INDEX('Master Data Sheet'!$1:$1048576, MATCH(1, ('Master Data Sheet'!$H:$H=I$2) * (INDEX('Master Data Sheet'!$1:$1, , MATCH($F$1, 'Master Data Sheet'!$1:$1, 0)) = $F$1) * ('Master Data Sheet'!$G:$G=$B43) * ('Master Data Sheet'!$F:$F=$E43) * ('Master Data Sheet'!$A:$A=$F43), 0), MATCH($F$1, 'Master Data Sheet'!$1:$1, 0)), "")</f>
        <v>0.85721399463557968</v>
      </c>
      <c r="J43" s="11" cm="1">
        <f t="array" ref="J43">IFERROR(INDEX('Master Data Sheet'!$1:$1048576, MATCH(1, ('Master Data Sheet'!$H:$H=J$2) * (INDEX('Master Data Sheet'!$1:$1, , MATCH($F$1, 'Master Data Sheet'!$1:$1, 0)) = $F$1) * ('Master Data Sheet'!$G:$G=$B43) * ('Master Data Sheet'!$F:$F=$E43) * ('Master Data Sheet'!$A:$A=$F43), 0), MATCH($F$1, 'Master Data Sheet'!$1:$1, 0)), "")</f>
        <v>1.4437487441672117</v>
      </c>
      <c r="K43" s="11" cm="1">
        <f t="array" ref="K43">IFERROR(INDEX('Master Data Sheet'!$1:$1048576, MATCH(1, ('Master Data Sheet'!$H:$H=K$2) * (INDEX('Master Data Sheet'!$1:$1, , MATCH($F$1, 'Master Data Sheet'!$1:$1, 0)) = $F$1) * ('Master Data Sheet'!$G:$G=$B43) * ('Master Data Sheet'!$F:$F=$E43) * ('Master Data Sheet'!$A:$A=$F43), 0), MATCH($F$1, 'Master Data Sheet'!$1:$1, 0)), "")</f>
        <v>1.9025046302709052</v>
      </c>
      <c r="L43" s="11" cm="1">
        <f t="array" ref="L43">IFERROR(INDEX('Master Data Sheet'!$1:$1048576, MATCH(1, ('Master Data Sheet'!$H:$H=L$2) * (INDEX('Master Data Sheet'!$1:$1, , MATCH($F$1, 'Master Data Sheet'!$1:$1, 0)) = $F$1) * ('Master Data Sheet'!$G:$G=$B43) * ('Master Data Sheet'!$F:$F=$E43) * ('Master Data Sheet'!$A:$A=$F43), 0), MATCH($F$1, 'Master Data Sheet'!$1:$1, 0)), "")</f>
        <v>2.1900704601159213</v>
      </c>
      <c r="M43" s="11" cm="1">
        <f t="array" ref="M43">IFERROR(INDEX('Master Data Sheet'!$1:$1048576, MATCH(1, ('Master Data Sheet'!$H:$H=M$2) * (INDEX('Master Data Sheet'!$1:$1, , MATCH($F$1, 'Master Data Sheet'!$1:$1, 0)) = $F$1) * ('Master Data Sheet'!$G:$G=$B43) * ('Master Data Sheet'!$F:$F=$E43) * ('Master Data Sheet'!$A:$A=$F43), 0), MATCH($F$1, 'Master Data Sheet'!$1:$1, 0)), "")</f>
        <v>2.2294385961450223</v>
      </c>
      <c r="N43" s="11" cm="1">
        <f t="array" ref="N43">IFERROR(INDEX('Master Data Sheet'!$1:$1048576, MATCH(1, ('Master Data Sheet'!$H:$H=N$2) * (INDEX('Master Data Sheet'!$1:$1, , MATCH($F$1, 'Master Data Sheet'!$1:$1, 0)) = $F$1) * ('Master Data Sheet'!$G:$G=$B43) * ('Master Data Sheet'!$F:$F=$E43) * ('Master Data Sheet'!$A:$A=$F43), 0), MATCH($F$1, 'Master Data Sheet'!$1:$1, 0)), "")</f>
        <v>2.3253351973633896</v>
      </c>
      <c r="O43" s="11">
        <f t="shared" si="8"/>
        <v>1.6232866450375429</v>
      </c>
      <c r="P43" s="11">
        <f t="shared" si="4"/>
        <v>0.74602213122386885</v>
      </c>
      <c r="Q43" s="11"/>
      <c r="R43" s="46">
        <f>(1-(O43/O40))*100</f>
        <v>38.850162646882204</v>
      </c>
      <c r="X43" s="47">
        <f>(O40-O43)/70.1</f>
        <v>1.4712102188541928E-2</v>
      </c>
      <c r="Y43" s="47">
        <f>O40/70.1</f>
        <v>3.7868830363114579E-2</v>
      </c>
      <c r="AA43" t="str">
        <f>IFERROR(INDEX('Date Key'!$G$57:$G$62, MATCH(B42,'Date Key'!$A$57:$A$62, 0)), "")</f>
        <v>High HLR, Lower Outlet Height, Yes Plants</v>
      </c>
      <c r="AB43" s="1">
        <f t="shared" ref="AB43:AH43" si="47">H42</f>
        <v>0.32047969295829704</v>
      </c>
      <c r="AC43" s="1">
        <f t="shared" si="47"/>
        <v>1.3106379405663353</v>
      </c>
      <c r="AD43" s="1">
        <f t="shared" si="47"/>
        <v>2.2508413136402754</v>
      </c>
      <c r="AE43" s="1">
        <f t="shared" si="47"/>
        <v>2.3222760475105066</v>
      </c>
      <c r="AF43" s="1">
        <f t="shared" si="47"/>
        <v>2.4539917789331396</v>
      </c>
      <c r="AG43" s="1">
        <f t="shared" si="47"/>
        <v>2.2791399221504975</v>
      </c>
      <c r="AH43" s="1">
        <f t="shared" si="47"/>
        <v>2.3262821284022643</v>
      </c>
      <c r="AI43" s="1">
        <f t="shared" ref="AI43:AO43" si="48">H43</f>
        <v>0.41469489256476849</v>
      </c>
      <c r="AJ43" s="1">
        <f t="shared" si="48"/>
        <v>0.85721399463557968</v>
      </c>
      <c r="AK43" s="1">
        <f t="shared" si="48"/>
        <v>1.4437487441672117</v>
      </c>
      <c r="AL43" s="1">
        <f t="shared" si="48"/>
        <v>1.9025046302709052</v>
      </c>
      <c r="AM43" s="1">
        <f t="shared" si="48"/>
        <v>2.1900704601159213</v>
      </c>
      <c r="AN43" s="1">
        <f t="shared" si="48"/>
        <v>2.2294385961450223</v>
      </c>
      <c r="AO43" s="1">
        <f t="shared" si="48"/>
        <v>2.3253351973633896</v>
      </c>
      <c r="AP43" s="1">
        <f t="shared" ref="AP43:AV43" si="49">H44</f>
        <v>0.13260836261436892</v>
      </c>
      <c r="AQ43" s="1">
        <f t="shared" si="49"/>
        <v>0.50327869363224353</v>
      </c>
      <c r="AR43" s="1">
        <f t="shared" si="49"/>
        <v>0.75058795126127442</v>
      </c>
      <c r="AS43" s="1">
        <f t="shared" si="49"/>
        <v>1.0458193344866435</v>
      </c>
      <c r="AT43" s="1">
        <f t="shared" si="49"/>
        <v>0.74696079861182363</v>
      </c>
      <c r="AU43" s="1">
        <f t="shared" si="49"/>
        <v>0.79795753102881806</v>
      </c>
      <c r="AV43" s="1">
        <f t="shared" si="49"/>
        <v>0.96987133981544549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0.13260836261436892</v>
      </c>
      <c r="I44" s="11" cm="1">
        <f t="array" ref="I44">IFERROR(INDEX('Master Data Sheet'!$1:$1048576, MATCH(1, ('Master Data Sheet'!$H:$H=I$2) * (INDEX('Master Data Sheet'!$1:$1, , MATCH($F$1, 'Master Data Sheet'!$1:$1, 0)) = $F$1) * ('Master Data Sheet'!$G:$G=$B44) * ('Master Data Sheet'!$F:$F=$E44) * ('Master Data Sheet'!$A:$A=$F44), 0), MATCH($F$1, 'Master Data Sheet'!$1:$1, 0)), "")</f>
        <v>0.50327869363224353</v>
      </c>
      <c r="J44" s="11" cm="1">
        <f t="array" ref="J44">IFERROR(INDEX('Master Data Sheet'!$1:$1048576, MATCH(1, ('Master Data Sheet'!$H:$H=J$2) * (INDEX('Master Data Sheet'!$1:$1, , MATCH($F$1, 'Master Data Sheet'!$1:$1, 0)) = $F$1) * ('Master Data Sheet'!$G:$G=$B44) * ('Master Data Sheet'!$F:$F=$E44) * ('Master Data Sheet'!$A:$A=$F44), 0), MATCH($F$1, 'Master Data Sheet'!$1:$1, 0)), "")</f>
        <v>0.75058795126127442</v>
      </c>
      <c r="K44" s="11" cm="1">
        <f t="array" ref="K44">IFERROR(INDEX('Master Data Sheet'!$1:$1048576, MATCH(1, ('Master Data Sheet'!$H:$H=K$2) * (INDEX('Master Data Sheet'!$1:$1, , MATCH($F$1, 'Master Data Sheet'!$1:$1, 0)) = $F$1) * ('Master Data Sheet'!$G:$G=$B44) * ('Master Data Sheet'!$F:$F=$E44) * ('Master Data Sheet'!$A:$A=$F44), 0), MATCH($F$1, 'Master Data Sheet'!$1:$1, 0)), "")</f>
        <v>1.0458193344866435</v>
      </c>
      <c r="L44" s="11" cm="1">
        <f t="array" ref="L44">IFERROR(INDEX('Master Data Sheet'!$1:$1048576, MATCH(1, ('Master Data Sheet'!$H:$H=L$2) * (INDEX('Master Data Sheet'!$1:$1, , MATCH($F$1, 'Master Data Sheet'!$1:$1, 0)) = $F$1) * ('Master Data Sheet'!$G:$G=$B44) * ('Master Data Sheet'!$F:$F=$E44) * ('Master Data Sheet'!$A:$A=$F44), 0), MATCH($F$1, 'Master Data Sheet'!$1:$1, 0)), "")</f>
        <v>0.74696079861182363</v>
      </c>
      <c r="M44" s="11" cm="1">
        <f t="array" ref="M44">IFERROR(INDEX('Master Data Sheet'!$1:$1048576, MATCH(1, ('Master Data Sheet'!$H:$H=M$2) * (INDEX('Master Data Sheet'!$1:$1, , MATCH($F$1, 'Master Data Sheet'!$1:$1, 0)) = $F$1) * ('Master Data Sheet'!$G:$G=$B44) * ('Master Data Sheet'!$F:$F=$E44) * ('Master Data Sheet'!$A:$A=$F44), 0), MATCH($F$1, 'Master Data Sheet'!$1:$1, 0)), "")</f>
        <v>0.79795753102881806</v>
      </c>
      <c r="N44" s="11" cm="1">
        <f t="array" ref="N44">IFERROR(INDEX('Master Data Sheet'!$1:$1048576, MATCH(1, ('Master Data Sheet'!$H:$H=N$2) * (INDEX('Master Data Sheet'!$1:$1, , MATCH($F$1, 'Master Data Sheet'!$1:$1, 0)) = $F$1) * ('Master Data Sheet'!$G:$G=$B44) * ('Master Data Sheet'!$F:$F=$E44) * ('Master Data Sheet'!$A:$A=$F44), 0), MATCH($F$1, 'Master Data Sheet'!$1:$1, 0)), "")</f>
        <v>0.96987133981544549</v>
      </c>
      <c r="O44" s="11">
        <f t="shared" si="8"/>
        <v>0.70672628735008813</v>
      </c>
      <c r="P44" s="11">
        <f t="shared" si="4"/>
        <v>0.30743496044596658</v>
      </c>
      <c r="Q44" s="11"/>
      <c r="R44" s="46">
        <f>(1-(O44/O41))*100</f>
        <v>44.856934762661382</v>
      </c>
      <c r="X44" s="47">
        <f>(O41-O44)/70.1</f>
        <v>8.2010964106420878E-3</v>
      </c>
      <c r="Y44" s="47">
        <f>O41/70.1</f>
        <v>1.82827838193452E-2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0.26610516141562218</v>
      </c>
      <c r="I45" s="11" cm="1">
        <f t="array" ref="I45">IFERROR(INDEX('Master Data Sheet'!$1:$1048576, MATCH(1, ('Master Data Sheet'!$H:$H=I$2) * (INDEX('Master Data Sheet'!$1:$1, , MATCH($F$1, 'Master Data Sheet'!$1:$1, 0)) = $F$1) * ('Master Data Sheet'!$G:$G=$B45) * ('Master Data Sheet'!$F:$F=$E45) * ('Master Data Sheet'!$A:$A=$F45), 0), MATCH($F$1, 'Master Data Sheet'!$1:$1, 0)), "")</f>
        <v>1.3229533135722962</v>
      </c>
      <c r="J45" s="11" cm="1">
        <f t="array" ref="J45">IFERROR(INDEX('Master Data Sheet'!$1:$1048576, MATCH(1, ('Master Data Sheet'!$H:$H=J$2) * (INDEX('Master Data Sheet'!$1:$1, , MATCH($F$1, 'Master Data Sheet'!$1:$1, 0)) = $F$1) * ('Master Data Sheet'!$G:$G=$B45) * ('Master Data Sheet'!$F:$F=$E45) * ('Master Data Sheet'!$A:$A=$F45), 0), MATCH($F$1, 'Master Data Sheet'!$1:$1, 0)), "")</f>
        <v>2.2990216438359732</v>
      </c>
      <c r="K45" s="11" cm="1">
        <f t="array" ref="K45">IFERROR(INDEX('Master Data Sheet'!$1:$1048576, MATCH(1, ('Master Data Sheet'!$H:$H=K$2) * (INDEX('Master Data Sheet'!$1:$1, , MATCH($F$1, 'Master Data Sheet'!$1:$1, 0)) = $F$1) * ('Master Data Sheet'!$G:$G=$B45) * ('Master Data Sheet'!$F:$F=$E45) * ('Master Data Sheet'!$A:$A=$F45), 0), MATCH($F$1, 'Master Data Sheet'!$1:$1, 0)), "")</f>
        <v>2.6380328911552025</v>
      </c>
      <c r="L45" s="11" cm="1">
        <f t="array" ref="L45">IFERROR(INDEX('Master Data Sheet'!$1:$1048576, MATCH(1, ('Master Data Sheet'!$H:$H=L$2) * (INDEX('Master Data Sheet'!$1:$1, , MATCH($F$1, 'Master Data Sheet'!$1:$1, 0)) = $F$1) * ('Master Data Sheet'!$G:$G=$B45) * ('Master Data Sheet'!$F:$F=$E45) * ('Master Data Sheet'!$A:$A=$F45), 0), MATCH($F$1, 'Master Data Sheet'!$1:$1, 0)), "")</f>
        <v>2.3807806337550259</v>
      </c>
      <c r="M45" s="11" cm="1">
        <f t="array" ref="M45">IFERROR(INDEX('Master Data Sheet'!$1:$1048576, MATCH(1, ('Master Data Sheet'!$H:$H=M$2) * (INDEX('Master Data Sheet'!$1:$1, , MATCH($F$1, 'Master Data Sheet'!$1:$1, 0)) = $F$1) * ('Master Data Sheet'!$G:$G=$B45) * ('Master Data Sheet'!$F:$F=$E45) * ('Master Data Sheet'!$A:$A=$F45), 0), MATCH($F$1, 'Master Data Sheet'!$1:$1, 0)), "")</f>
        <v>2.4992537131054471</v>
      </c>
      <c r="N45" s="11" cm="1">
        <f t="array" ref="N45">IFERROR(INDEX('Master Data Sheet'!$1:$1048576, MATCH(1, ('Master Data Sheet'!$H:$H=N$2) * (INDEX('Master Data Sheet'!$1:$1, , MATCH($F$1, 'Master Data Sheet'!$1:$1, 0)) = $F$1) * ('Master Data Sheet'!$G:$G=$B45) * ('Master Data Sheet'!$F:$F=$E45) * ('Master Data Sheet'!$A:$A=$F45), 0), MATCH($F$1, 'Master Data Sheet'!$1:$1, 0)), "")</f>
        <v>2.7582912328890963</v>
      </c>
      <c r="O45" s="11">
        <f t="shared" si="8"/>
        <v>2.0234912271040946</v>
      </c>
      <c r="P45" s="11">
        <f t="shared" si="4"/>
        <v>0.90615251947114706</v>
      </c>
      <c r="Q45" s="11">
        <f>AVERAGE(N45:N47)</f>
        <v>2.3117087721035379</v>
      </c>
      <c r="R45" s="46">
        <f>(1-(O45/O39))*100</f>
        <v>29.544557587287066</v>
      </c>
      <c r="S45" s="46">
        <f>AVERAGE(R45:R47)</f>
        <v>26.240748842393618</v>
      </c>
      <c r="T45" s="46">
        <f>STDEV(R45:R47)</f>
        <v>5.4899938003774151</v>
      </c>
      <c r="U45" s="47">
        <f>(1-(AVERAGE(H45:N47)/AVERAGE(H39:N41)))*100</f>
        <v>27.624275768683837</v>
      </c>
      <c r="V45" s="47"/>
      <c r="W45" s="47"/>
      <c r="X45" s="47">
        <f>(O42-O45)/45.6</f>
        <v>-2.8220230750856724E-3</v>
      </c>
      <c r="Y45" s="47">
        <f>O39/45.6</f>
        <v>6.2982796065623653E-2</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0.35074370447869901</v>
      </c>
      <c r="I46" s="11" cm="1">
        <f t="array" ref="I46">IFERROR(INDEX('Master Data Sheet'!$1:$1048576, MATCH(1, ('Master Data Sheet'!$H:$H=I$2) * (INDEX('Master Data Sheet'!$1:$1, , MATCH($F$1, 'Master Data Sheet'!$1:$1, 0)) = $F$1) * ('Master Data Sheet'!$G:$G=$B46) * ('Master Data Sheet'!$F:$F=$E46) * ('Master Data Sheet'!$A:$A=$F46), 0), MATCH($F$1, 'Master Data Sheet'!$1:$1, 0)), "")</f>
        <v>0.90470941518269288</v>
      </c>
      <c r="J46" s="11" cm="1">
        <f t="array" ref="J46">IFERROR(INDEX('Master Data Sheet'!$1:$1048576, MATCH(1, ('Master Data Sheet'!$H:$H=J$2) * (INDEX('Master Data Sheet'!$1:$1, , MATCH($F$1, 'Master Data Sheet'!$1:$1, 0)) = $F$1) * ('Master Data Sheet'!$G:$G=$B46) * ('Master Data Sheet'!$F:$F=$E46) * ('Master Data Sheet'!$A:$A=$F46), 0), MATCH($F$1, 'Master Data Sheet'!$1:$1, 0)), "")</f>
        <v>1.6135544462927176</v>
      </c>
      <c r="K46" s="11" cm="1">
        <f t="array" ref="K46">IFERROR(INDEX('Master Data Sheet'!$1:$1048576, MATCH(1, ('Master Data Sheet'!$H:$H=K$2) * (INDEX('Master Data Sheet'!$1:$1, , MATCH($F$1, 'Master Data Sheet'!$1:$1, 0)) = $F$1) * ('Master Data Sheet'!$G:$G=$B46) * ('Master Data Sheet'!$F:$F=$E46) * ('Master Data Sheet'!$A:$A=$F46), 0), MATCH($F$1, 'Master Data Sheet'!$1:$1, 0)), "")</f>
        <v>2.2953425193747519</v>
      </c>
      <c r="L46" s="11" cm="1">
        <f t="array" ref="L46">IFERROR(INDEX('Master Data Sheet'!$1:$1048576, MATCH(1, ('Master Data Sheet'!$H:$H=L$2) * (INDEX('Master Data Sheet'!$1:$1, , MATCH($F$1, 'Master Data Sheet'!$1:$1, 0)) = $F$1) * ('Master Data Sheet'!$G:$G=$B46) * ('Master Data Sheet'!$F:$F=$E46) * ('Master Data Sheet'!$A:$A=$F46), 0), MATCH($F$1, 'Master Data Sheet'!$1:$1, 0)), "")</f>
        <v>2.4840479860584255</v>
      </c>
      <c r="M46" s="11" cm="1">
        <f t="array" ref="M46">IFERROR(INDEX('Master Data Sheet'!$1:$1048576, MATCH(1, ('Master Data Sheet'!$H:$H=M$2) * (INDEX('Master Data Sheet'!$1:$1, , MATCH($F$1, 'Master Data Sheet'!$1:$1, 0)) = $F$1) * ('Master Data Sheet'!$G:$G=$B46) * ('Master Data Sheet'!$F:$F=$E46) * ('Master Data Sheet'!$A:$A=$F46), 0), MATCH($F$1, 'Master Data Sheet'!$1:$1, 0)), "")</f>
        <v>2.7393783393985243</v>
      </c>
      <c r="N46" s="11" cm="1">
        <f t="array" ref="N46">IFERROR(INDEX('Master Data Sheet'!$1:$1048576, MATCH(1, ('Master Data Sheet'!$H:$H=N$2) * (INDEX('Master Data Sheet'!$1:$1, , MATCH($F$1, 'Master Data Sheet'!$1:$1, 0)) = $F$1) * ('Master Data Sheet'!$G:$G=$B46) * ('Master Data Sheet'!$F:$F=$E46) * ('Master Data Sheet'!$A:$A=$F46), 0), MATCH($F$1, 'Master Data Sheet'!$1:$1, 0)), "")</f>
        <v>2.7546359554053521</v>
      </c>
      <c r="O46" s="11">
        <f t="shared" si="8"/>
        <v>1.8774874808844519</v>
      </c>
      <c r="P46" s="11">
        <f t="shared" si="4"/>
        <v>0.94882981865612248</v>
      </c>
      <c r="Q46" s="11"/>
      <c r="R46" s="46">
        <f>(1-(O46/O40))*100</f>
        <v>29.274318593347481</v>
      </c>
      <c r="X46" s="47">
        <f>(O43-O46)/45.6</f>
        <v>-5.5745797334848463E-3</v>
      </c>
      <c r="Y46" s="47">
        <f>O40/45.6</f>
        <v>5.8215022115226576E-2</v>
      </c>
      <c r="AA46" t="str">
        <f>IFERROR(INDEX('Date Key'!$G$57:$G$62, MATCH(B45,'Date Key'!$A$57:$A$62, 0)), "")</f>
        <v>High HLR, Lower Outlet Height, Yes Plants</v>
      </c>
      <c r="AB46" s="1">
        <f t="shared" ref="AB46:AH46" si="50">H45</f>
        <v>0.26610516141562218</v>
      </c>
      <c r="AC46" s="1">
        <f t="shared" si="50"/>
        <v>1.3229533135722962</v>
      </c>
      <c r="AD46" s="1">
        <f t="shared" si="50"/>
        <v>2.2990216438359732</v>
      </c>
      <c r="AE46" s="1">
        <f t="shared" si="50"/>
        <v>2.6380328911552025</v>
      </c>
      <c r="AF46" s="1">
        <f t="shared" si="50"/>
        <v>2.3807806337550259</v>
      </c>
      <c r="AG46" s="1">
        <f t="shared" si="50"/>
        <v>2.4992537131054471</v>
      </c>
      <c r="AH46" s="1">
        <f t="shared" si="50"/>
        <v>2.7582912328890963</v>
      </c>
      <c r="AI46" s="1">
        <f t="shared" ref="AI46:AO46" si="51">H46</f>
        <v>0.35074370447869901</v>
      </c>
      <c r="AJ46" s="1">
        <f t="shared" si="51"/>
        <v>0.90470941518269288</v>
      </c>
      <c r="AK46" s="1">
        <f t="shared" si="51"/>
        <v>1.6135544462927176</v>
      </c>
      <c r="AL46" s="1">
        <f t="shared" si="51"/>
        <v>2.2953425193747519</v>
      </c>
      <c r="AM46" s="1">
        <f t="shared" si="51"/>
        <v>2.4840479860584255</v>
      </c>
      <c r="AN46" s="1">
        <f t="shared" si="51"/>
        <v>2.7393783393985243</v>
      </c>
      <c r="AO46" s="1">
        <f t="shared" si="51"/>
        <v>2.7546359554053521</v>
      </c>
      <c r="AP46" s="1">
        <f t="shared" ref="AP46:AV46" si="52">H47</f>
        <v>0.25024730562504588</v>
      </c>
      <c r="AQ46" s="1">
        <f t="shared" si="52"/>
        <v>0.95189698735404482</v>
      </c>
      <c r="AR46" s="1">
        <f t="shared" si="52"/>
        <v>1.1733146575821827</v>
      </c>
      <c r="AS46" s="1">
        <f t="shared" si="52"/>
        <v>1.0409533204562156</v>
      </c>
      <c r="AT46" s="1">
        <f t="shared" si="52"/>
        <v>1.1046986539686168</v>
      </c>
      <c r="AU46" s="1">
        <f t="shared" si="52"/>
        <v>1.2424485591500294</v>
      </c>
      <c r="AV46" s="1">
        <f t="shared" si="52"/>
        <v>1.4221991280161652</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0.25024730562504588</v>
      </c>
      <c r="I47" s="28" cm="1">
        <f t="array" ref="I47">IFERROR(INDEX('Master Data Sheet'!$1:$1048576, MATCH(1, ('Master Data Sheet'!$H:$H=I$2) * (INDEX('Master Data Sheet'!$1:$1, , MATCH($F$1, 'Master Data Sheet'!$1:$1, 0)) = $F$1) * ('Master Data Sheet'!$G:$G=$B47) * ('Master Data Sheet'!$F:$F=$E47) * ('Master Data Sheet'!$A:$A=$F47), 0), MATCH($F$1, 'Master Data Sheet'!$1:$1, 0)), "")</f>
        <v>0.95189698735404482</v>
      </c>
      <c r="J47" s="28" cm="1">
        <f t="array" ref="J47">IFERROR(INDEX('Master Data Sheet'!$1:$1048576, MATCH(1, ('Master Data Sheet'!$H:$H=J$2) * (INDEX('Master Data Sheet'!$1:$1, , MATCH($F$1, 'Master Data Sheet'!$1:$1, 0)) = $F$1) * ('Master Data Sheet'!$G:$G=$B47) * ('Master Data Sheet'!$F:$F=$E47) * ('Master Data Sheet'!$A:$A=$F47), 0), MATCH($F$1, 'Master Data Sheet'!$1:$1, 0)), "")</f>
        <v>1.1733146575821827</v>
      </c>
      <c r="K47" s="28" cm="1">
        <f t="array" ref="K47">IFERROR(INDEX('Master Data Sheet'!$1:$1048576, MATCH(1, ('Master Data Sheet'!$H:$H=K$2) * (INDEX('Master Data Sheet'!$1:$1, , MATCH($F$1, 'Master Data Sheet'!$1:$1, 0)) = $F$1) * ('Master Data Sheet'!$G:$G=$B47) * ('Master Data Sheet'!$F:$F=$E47) * ('Master Data Sheet'!$A:$A=$F47), 0), MATCH($F$1, 'Master Data Sheet'!$1:$1, 0)), "")</f>
        <v>1.0409533204562156</v>
      </c>
      <c r="L47" s="28" cm="1">
        <f t="array" ref="L47">IFERROR(INDEX('Master Data Sheet'!$1:$1048576, MATCH(1, ('Master Data Sheet'!$H:$H=L$2) * (INDEX('Master Data Sheet'!$1:$1, , MATCH($F$1, 'Master Data Sheet'!$1:$1, 0)) = $F$1) * ('Master Data Sheet'!$G:$G=$B47) * ('Master Data Sheet'!$F:$F=$E47) * ('Master Data Sheet'!$A:$A=$F47), 0), MATCH($F$1, 'Master Data Sheet'!$1:$1, 0)), "")</f>
        <v>1.1046986539686168</v>
      </c>
      <c r="M47" s="28" cm="1">
        <f t="array" ref="M47">IFERROR(INDEX('Master Data Sheet'!$1:$1048576, MATCH(1, ('Master Data Sheet'!$H:$H=M$2) * (INDEX('Master Data Sheet'!$1:$1, , MATCH($F$1, 'Master Data Sheet'!$1:$1, 0)) = $F$1) * ('Master Data Sheet'!$G:$G=$B47) * ('Master Data Sheet'!$F:$F=$E47) * ('Master Data Sheet'!$A:$A=$F47), 0), MATCH($F$1, 'Master Data Sheet'!$1:$1, 0)), "")</f>
        <v>1.2424485591500294</v>
      </c>
      <c r="N47" s="28" cm="1">
        <f t="array" ref="N47">IFERROR(INDEX('Master Data Sheet'!$1:$1048576, MATCH(1, ('Master Data Sheet'!$H:$H=N$2) * (INDEX('Master Data Sheet'!$1:$1, , MATCH($F$1, 'Master Data Sheet'!$1:$1, 0)) = $F$1) * ('Master Data Sheet'!$G:$G=$B47) * ('Master Data Sheet'!$F:$F=$E47) * ('Master Data Sheet'!$A:$A=$F47), 0), MATCH($F$1, 'Master Data Sheet'!$1:$1, 0)), "")</f>
        <v>1.4221991280161652</v>
      </c>
      <c r="O47" s="28">
        <f t="shared" si="8"/>
        <v>1.0265369445931858</v>
      </c>
      <c r="P47" s="28">
        <f t="shared" si="4"/>
        <v>0.37399284690426071</v>
      </c>
      <c r="Q47" s="28"/>
      <c r="R47" s="48">
        <f>(1-(O47/O41))*100</f>
        <v>19.903370346546311</v>
      </c>
      <c r="S47" s="27"/>
      <c r="T47" s="27"/>
      <c r="U47" s="27"/>
      <c r="V47" s="27"/>
      <c r="W47" s="27"/>
      <c r="X47" s="47">
        <f>(O44-O47)/45.6</f>
        <v>-7.0133916062082814E-3</v>
      </c>
      <c r="Y47" s="47">
        <f>O41/45.6</f>
        <v>2.8105770739826719E-2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3.568826536528086</v>
      </c>
      <c r="I48" s="11" cm="1">
        <f t="array" ref="I48">IFERROR(INDEX('Master Data Sheet'!$1:$1048576, MATCH(1, ('Master Data Sheet'!$H:$H=I$2) * (INDEX('Master Data Sheet'!$1:$1, , MATCH($F$1, 'Master Data Sheet'!$1:$1, 0)) = $F$1) * ('Master Data Sheet'!$G:$G=$B48) * ('Master Data Sheet'!$F:$F=$E48) * ('Master Data Sheet'!$A:$A=$F48), 0), MATCH($F$1, 'Master Data Sheet'!$1:$1, 0)), "")</f>
        <v>5.2689306290469222</v>
      </c>
      <c r="J48" s="11" cm="1">
        <f t="array" ref="J48">IFERROR(INDEX('Master Data Sheet'!$1:$1048576, MATCH(1, ('Master Data Sheet'!$H:$H=J$2) * (INDEX('Master Data Sheet'!$1:$1, , MATCH($F$1, 'Master Data Sheet'!$1:$1, 0)) = $F$1) * ('Master Data Sheet'!$G:$G=$B48) * ('Master Data Sheet'!$F:$F=$E48) * ('Master Data Sheet'!$A:$A=$F48), 0), MATCH($F$1, 'Master Data Sheet'!$1:$1, 0)), "")</f>
        <v>4.6487929117485729</v>
      </c>
      <c r="K48" s="11" cm="1">
        <f t="array" ref="K48">IFERROR(INDEX('Master Data Sheet'!$1:$1048576, MATCH(1, ('Master Data Sheet'!$H:$H=K$2) * (INDEX('Master Data Sheet'!$1:$1, , MATCH($F$1, 'Master Data Sheet'!$1:$1, 0)) = $F$1) * ('Master Data Sheet'!$G:$G=$B48) * ('Master Data Sheet'!$F:$F=$E48) * ('Master Data Sheet'!$A:$A=$F48), 0), MATCH($F$1, 'Master Data Sheet'!$1:$1, 0)), "")</f>
        <v>5.3929157891969908</v>
      </c>
      <c r="L48" s="11" cm="1">
        <f t="array" ref="L48">IFERROR(INDEX('Master Data Sheet'!$1:$1048576, MATCH(1, ('Master Data Sheet'!$H:$H=L$2) * (INDEX('Master Data Sheet'!$1:$1, , MATCH($F$1, 'Master Data Sheet'!$1:$1, 0)) = $F$1) * ('Master Data Sheet'!$G:$G=$B48) * ('Master Data Sheet'!$F:$F=$E48) * ('Master Data Sheet'!$A:$A=$F48), 0), MATCH($F$1, 'Master Data Sheet'!$1:$1, 0)), "")</f>
        <v>6.3660418764598017</v>
      </c>
      <c r="M48" s="11" cm="1">
        <f t="array" ref="M48">IFERROR(INDEX('Master Data Sheet'!$1:$1048576, MATCH(1, ('Master Data Sheet'!$H:$H=M$2) * (INDEX('Master Data Sheet'!$1:$1, , MATCH($F$1, 'Master Data Sheet'!$1:$1, 0)) = $F$1) * ('Master Data Sheet'!$G:$G=$B48) * ('Master Data Sheet'!$F:$F=$E48) * ('Master Data Sheet'!$A:$A=$F48), 0), MATCH($F$1, 'Master Data Sheet'!$1:$1, 0)), "")</f>
        <v>8.0191922933632824</v>
      </c>
      <c r="N48" s="11" cm="1">
        <f t="array" ref="N48">IFERROR(INDEX('Master Data Sheet'!$1:$1048576, MATCH(1, ('Master Data Sheet'!$H:$H=N$2) * (INDEX('Master Data Sheet'!$1:$1, , MATCH($F$1, 'Master Data Sheet'!$1:$1, 0)) = $F$1) * ('Master Data Sheet'!$G:$G=$B48) * ('Master Data Sheet'!$F:$F=$E48) * ('Master Data Sheet'!$A:$A=$F48), 0), MATCH($F$1, 'Master Data Sheet'!$1:$1, 0)), "")</f>
        <v>9.5242058591796841</v>
      </c>
      <c r="O48" s="11">
        <f t="shared" si="8"/>
        <v>6.1127008422176203</v>
      </c>
      <c r="P48" s="11">
        <f t="shared" si="4"/>
        <v>2.0486426165025833</v>
      </c>
      <c r="Q48" s="11">
        <f>AVERAGE(O48:O50)</f>
        <v>7.7988879393860104</v>
      </c>
      <c r="S48" s="11">
        <f>AVERAGE(O48:O50)</f>
        <v>7.7988879393860104</v>
      </c>
      <c r="T48" s="11">
        <f>AVERAGE(P48:P50)</f>
        <v>1.6963840924348632</v>
      </c>
      <c r="V48" s="47">
        <f>AVERAGE(U51, U54)</f>
        <v>81.040361954533239</v>
      </c>
      <c r="W48" s="47">
        <f>_xlfn.STDEV.S(U51,U54)</f>
        <v>5.0356830078285038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5.8121388556126483</v>
      </c>
      <c r="I49" s="11" cm="1">
        <f t="array" ref="I49">IFERROR(INDEX('Master Data Sheet'!$1:$1048576, MATCH(1, ('Master Data Sheet'!$H:$H=I$2) * (INDEX('Master Data Sheet'!$1:$1, , MATCH($F$1, 'Master Data Sheet'!$1:$1, 0)) = $F$1) * ('Master Data Sheet'!$G:$G=$B49) * ('Master Data Sheet'!$F:$F=$E49) * ('Master Data Sheet'!$A:$A=$F49), 0), MATCH($F$1, 'Master Data Sheet'!$1:$1, 0)), "")</f>
        <v>8.0137625543931019</v>
      </c>
      <c r="J49" s="11" cm="1">
        <f t="array" ref="J49">IFERROR(INDEX('Master Data Sheet'!$1:$1048576, MATCH(1, ('Master Data Sheet'!$H:$H=J$2) * (INDEX('Master Data Sheet'!$1:$1, , MATCH($F$1, 'Master Data Sheet'!$1:$1, 0)) = $F$1) * ('Master Data Sheet'!$G:$G=$B49) * ('Master Data Sheet'!$F:$F=$E49) * ('Master Data Sheet'!$A:$A=$F49), 0), MATCH($F$1, 'Master Data Sheet'!$1:$1, 0)), "")</f>
        <v>6.9029277328636125</v>
      </c>
      <c r="K49" s="11" cm="1">
        <f t="array" ref="K49">IFERROR(INDEX('Master Data Sheet'!$1:$1048576, MATCH(1, ('Master Data Sheet'!$H:$H=K$2) * (INDEX('Master Data Sheet'!$1:$1, , MATCH($F$1, 'Master Data Sheet'!$1:$1, 0)) = $F$1) * ('Master Data Sheet'!$G:$G=$B49) * ('Master Data Sheet'!$F:$F=$E49) * ('Master Data Sheet'!$A:$A=$F49), 0), MATCH($F$1, 'Master Data Sheet'!$1:$1, 0)), "")</f>
        <v>7.7669103718309938</v>
      </c>
      <c r="L49" s="11" cm="1">
        <f t="array" ref="L49">IFERROR(INDEX('Master Data Sheet'!$1:$1048576, MATCH(1, ('Master Data Sheet'!$H:$H=L$2) * (INDEX('Master Data Sheet'!$1:$1, , MATCH($F$1, 'Master Data Sheet'!$1:$1, 0)) = $F$1) * ('Master Data Sheet'!$G:$G=$B49) * ('Master Data Sheet'!$F:$F=$E49) * ('Master Data Sheet'!$A:$A=$F49), 0), MATCH($F$1, 'Master Data Sheet'!$1:$1, 0)), "")</f>
        <v>9.7586018320543744</v>
      </c>
      <c r="M49" s="11" cm="1">
        <f t="array" ref="M49">IFERROR(INDEX('Master Data Sheet'!$1:$1048576, MATCH(1, ('Master Data Sheet'!$H:$H=M$2) * (INDEX('Master Data Sheet'!$1:$1, , MATCH($F$1, 'Master Data Sheet'!$1:$1, 0)) = $F$1) * ('Master Data Sheet'!$G:$G=$B49) * ('Master Data Sheet'!$F:$F=$E49) * ('Master Data Sheet'!$A:$A=$F49), 0), MATCH($F$1, 'Master Data Sheet'!$1:$1, 0)), "")</f>
        <v>10.787677663664812</v>
      </c>
      <c r="N49" s="11" cm="1">
        <f t="array" ref="N49">IFERROR(INDEX('Master Data Sheet'!$1:$1048576, MATCH(1, ('Master Data Sheet'!$H:$H=N$2) * (INDEX('Master Data Sheet'!$1:$1, , MATCH($F$1, 'Master Data Sheet'!$1:$1, 0)) = $F$1) * ('Master Data Sheet'!$G:$G=$B49) * ('Master Data Sheet'!$F:$F=$E49) * ('Master Data Sheet'!$A:$A=$F49), 0), MATCH($F$1, 'Master Data Sheet'!$1:$1, 0)), "")</f>
        <v>11.442267480971511</v>
      </c>
      <c r="O49" s="11">
        <f t="shared" si="8"/>
        <v>8.6406123559130066</v>
      </c>
      <c r="P49" s="11">
        <f t="shared" si="4"/>
        <v>2.0770639280010492</v>
      </c>
      <c r="Q49" s="11"/>
      <c r="AA49" t="str">
        <f>IFERROR(INDEX('Date Key'!$G$57:$G$62, MATCH(B48,'Date Key'!$A$57:$A$62, 0)), "")</f>
        <v>Medium HLR, Upper Outlet Height, Yes Plants</v>
      </c>
      <c r="AB49" s="1">
        <f t="shared" ref="AB49:AH49" si="53">H48</f>
        <v>3.568826536528086</v>
      </c>
      <c r="AC49" s="1">
        <f t="shared" si="53"/>
        <v>5.2689306290469222</v>
      </c>
      <c r="AD49" s="1">
        <f t="shared" si="53"/>
        <v>4.6487929117485729</v>
      </c>
      <c r="AE49" s="1">
        <f t="shared" si="53"/>
        <v>5.3929157891969908</v>
      </c>
      <c r="AF49" s="1">
        <f t="shared" si="53"/>
        <v>6.3660418764598017</v>
      </c>
      <c r="AG49" s="1">
        <f t="shared" si="53"/>
        <v>8.0191922933632824</v>
      </c>
      <c r="AH49" s="1">
        <f t="shared" si="53"/>
        <v>9.5242058591796841</v>
      </c>
      <c r="AI49" s="1">
        <f t="shared" ref="AI49:AO49" si="54">H49</f>
        <v>5.8121388556126483</v>
      </c>
      <c r="AJ49" s="1">
        <f t="shared" si="54"/>
        <v>8.0137625543931019</v>
      </c>
      <c r="AK49" s="1">
        <f t="shared" si="54"/>
        <v>6.9029277328636125</v>
      </c>
      <c r="AL49" s="1">
        <f t="shared" si="54"/>
        <v>7.7669103718309938</v>
      </c>
      <c r="AM49" s="1">
        <f t="shared" si="54"/>
        <v>9.7586018320543744</v>
      </c>
      <c r="AN49" s="1">
        <f t="shared" si="54"/>
        <v>10.787677663664812</v>
      </c>
      <c r="AO49" s="1">
        <f t="shared" si="54"/>
        <v>11.442267480971511</v>
      </c>
      <c r="AP49" s="1">
        <f t="shared" ref="AP49:AV49" si="55">H50</f>
        <v>10.019994981473234</v>
      </c>
      <c r="AQ49" s="1">
        <f t="shared" si="55"/>
        <v>9.4744249012653121</v>
      </c>
      <c r="AR49" s="1">
        <f t="shared" si="55"/>
        <v>9.2663602808205354</v>
      </c>
      <c r="AS49" s="1">
        <f t="shared" si="55"/>
        <v>8.5059360247999543</v>
      </c>
      <c r="AT49" s="1">
        <f t="shared" si="55"/>
        <v>8.0115846894848417</v>
      </c>
      <c r="AU49" s="1">
        <f t="shared" si="55"/>
        <v>7.7744258927059677</v>
      </c>
      <c r="AV49" s="1">
        <f t="shared" si="55"/>
        <v>7.4507275696419697</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10.019994981473234</v>
      </c>
      <c r="I50" s="11" cm="1">
        <f t="array" ref="I50">IFERROR(INDEX('Master Data Sheet'!$1:$1048576, MATCH(1, ('Master Data Sheet'!$H:$H=I$2) * (INDEX('Master Data Sheet'!$1:$1, , MATCH($F$1, 'Master Data Sheet'!$1:$1, 0)) = $F$1) * ('Master Data Sheet'!$G:$G=$B50) * ('Master Data Sheet'!$F:$F=$E50) * ('Master Data Sheet'!$A:$A=$F50), 0), MATCH($F$1, 'Master Data Sheet'!$1:$1, 0)), "")</f>
        <v>9.4744249012653121</v>
      </c>
      <c r="J50" s="11" cm="1">
        <f t="array" ref="J50">IFERROR(INDEX('Master Data Sheet'!$1:$1048576, MATCH(1, ('Master Data Sheet'!$H:$H=J$2) * (INDEX('Master Data Sheet'!$1:$1, , MATCH($F$1, 'Master Data Sheet'!$1:$1, 0)) = $F$1) * ('Master Data Sheet'!$G:$G=$B50) * ('Master Data Sheet'!$F:$F=$E50) * ('Master Data Sheet'!$A:$A=$F50), 0), MATCH($F$1, 'Master Data Sheet'!$1:$1, 0)), "")</f>
        <v>9.2663602808205354</v>
      </c>
      <c r="K50" s="11" cm="1">
        <f t="array" ref="K50">IFERROR(INDEX('Master Data Sheet'!$1:$1048576, MATCH(1, ('Master Data Sheet'!$H:$H=K$2) * (INDEX('Master Data Sheet'!$1:$1, , MATCH($F$1, 'Master Data Sheet'!$1:$1, 0)) = $F$1) * ('Master Data Sheet'!$G:$G=$B50) * ('Master Data Sheet'!$F:$F=$E50) * ('Master Data Sheet'!$A:$A=$F50), 0), MATCH($F$1, 'Master Data Sheet'!$1:$1, 0)), "")</f>
        <v>8.5059360247999543</v>
      </c>
      <c r="L50" s="11" cm="1">
        <f t="array" ref="L50">IFERROR(INDEX('Master Data Sheet'!$1:$1048576, MATCH(1, ('Master Data Sheet'!$H:$H=L$2) * (INDEX('Master Data Sheet'!$1:$1, , MATCH($F$1, 'Master Data Sheet'!$1:$1, 0)) = $F$1) * ('Master Data Sheet'!$G:$G=$B50) * ('Master Data Sheet'!$F:$F=$E50) * ('Master Data Sheet'!$A:$A=$F50), 0), MATCH($F$1, 'Master Data Sheet'!$1:$1, 0)), "")</f>
        <v>8.0115846894848417</v>
      </c>
      <c r="M50" s="11" cm="1">
        <f t="array" ref="M50">IFERROR(INDEX('Master Data Sheet'!$1:$1048576, MATCH(1, ('Master Data Sheet'!$H:$H=M$2) * (INDEX('Master Data Sheet'!$1:$1, , MATCH($F$1, 'Master Data Sheet'!$1:$1, 0)) = $F$1) * ('Master Data Sheet'!$G:$G=$B50) * ('Master Data Sheet'!$F:$F=$E50) * ('Master Data Sheet'!$A:$A=$F50), 0), MATCH($F$1, 'Master Data Sheet'!$1:$1, 0)), "")</f>
        <v>7.7744258927059677</v>
      </c>
      <c r="N50" s="11" cm="1">
        <f t="array" ref="N50">IFERROR(INDEX('Master Data Sheet'!$1:$1048576, MATCH(1, ('Master Data Sheet'!$H:$H=N$2) * (INDEX('Master Data Sheet'!$1:$1, , MATCH($F$1, 'Master Data Sheet'!$1:$1, 0)) = $F$1) * ('Master Data Sheet'!$G:$G=$B50) * ('Master Data Sheet'!$F:$F=$E50) * ('Master Data Sheet'!$A:$A=$F50), 0), MATCH($F$1, 'Master Data Sheet'!$1:$1, 0)), "")</f>
        <v>7.4507275696419697</v>
      </c>
      <c r="O50" s="11">
        <f t="shared" si="8"/>
        <v>8.6433506200274035</v>
      </c>
      <c r="P50" s="11">
        <f t="shared" si="4"/>
        <v>0.96344573280095713</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0.30562065716640086</v>
      </c>
      <c r="N51" s="11" cm="1">
        <f t="array" ref="N51">IFERROR(INDEX('Master Data Sheet'!$1:$1048576, MATCH(1, ('Master Data Sheet'!$H:$H=N$2) * (INDEX('Master Data Sheet'!$1:$1, , MATCH($F$1, 'Master Data Sheet'!$1:$1, 0)) = $F$1) * ('Master Data Sheet'!$G:$G=$B51) * ('Master Data Sheet'!$F:$F=$E51) * ('Master Data Sheet'!$A:$A=$F51), 0), MATCH($F$1, 'Master Data Sheet'!$1:$1, 0)), "")</f>
        <v>0.33706923022064095</v>
      </c>
      <c r="O51" s="11">
        <f t="shared" si="8"/>
        <v>1.5071513507951089</v>
      </c>
      <c r="P51" s="11">
        <f t="shared" si="4"/>
        <v>3.7072553875946541</v>
      </c>
      <c r="Q51" s="11">
        <f>AVERAGE(O51:O53)</f>
        <v>1.2009408057371429</v>
      </c>
      <c r="R51" s="46">
        <f>(1-(O51/O48))*100</f>
        <v>75.343937324956173</v>
      </c>
      <c r="S51" s="46">
        <f>AVERAGE(R51:R53)</f>
        <v>83.698045879174444</v>
      </c>
      <c r="T51" s="46">
        <f>STDEV(R51:R53)</f>
        <v>7.2405717066811013</v>
      </c>
      <c r="U51" s="47">
        <f>(1-(AVERAGE(H51:N53)/AVERAGE(H48:N50)))*100</f>
        <v>84.601127557274651</v>
      </c>
      <c r="V51" s="47"/>
      <c r="W51" s="47"/>
      <c r="X51" s="47">
        <f>(O48-O51)/60.5</f>
        <v>7.6124784982190274E-2</v>
      </c>
      <c r="Y51" s="47">
        <f>O48/60.5</f>
        <v>0.10103637755731604</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7.5436619757136975E-2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0.9221349557542653</v>
      </c>
      <c r="M52" s="11" cm="1">
        <f t="array" ref="M52">IFERROR(INDEX('Master Data Sheet'!$1:$1048576, MATCH(1, ('Master Data Sheet'!$H:$H=M$2) * (INDEX('Master Data Sheet'!$1:$1, , MATCH($F$1, 'Master Data Sheet'!$1:$1, 0)) = $F$1) * ('Master Data Sheet'!$G:$G=$B52) * ('Master Data Sheet'!$F:$F=$E52) * ('Master Data Sheet'!$A:$A=$F52), 0), MATCH($F$1, 'Master Data Sheet'!$1:$1, 0)), "")</f>
        <v>2.4650471725358782</v>
      </c>
      <c r="N52" s="11" cm="1">
        <f t="array" ref="N52">IFERROR(INDEX('Master Data Sheet'!$1:$1048576, MATCH(1, ('Master Data Sheet'!$H:$H=N$2) * (INDEX('Master Data Sheet'!$1:$1, , MATCH($F$1, 'Master Data Sheet'!$1:$1, 0)) = $F$1) * ('Master Data Sheet'!$G:$G=$B52) * ('Master Data Sheet'!$F:$F=$E52) * ('Master Data Sheet'!$A:$A=$F52), 0), MATCH($F$1, 'Master Data Sheet'!$1:$1, 0)), "")</f>
        <v>3.6682571703753428</v>
      </c>
      <c r="O52" s="11">
        <f t="shared" si="8"/>
        <v>1.0228426113515421</v>
      </c>
      <c r="P52" s="11">
        <f t="shared" si="4"/>
        <v>1.4756682515928943</v>
      </c>
      <c r="Q52" s="11"/>
      <c r="R52" s="46">
        <f>(1-(O52/O49))*100</f>
        <v>88.162382835614849</v>
      </c>
      <c r="X52" s="47">
        <f>(O49-O52)/60.5</f>
        <v>0.12591354949688371</v>
      </c>
      <c r="Y52" s="47">
        <f>O49/60.5</f>
        <v>0.14282003894071085</v>
      </c>
      <c r="AA52" t="str">
        <f>IFERROR(INDEX('Date Key'!$G$57:$G$62, MATCH(B51,'Date Key'!$A$57:$A$62, 0)), "")</f>
        <v>Medium HLR, Upper Outlet Height, Yes Plants</v>
      </c>
      <c r="AB52" s="1">
        <f t="shared" ref="AB52:AH52" si="56">H51</f>
        <v>9.9073695681787211</v>
      </c>
      <c r="AC52" s="1">
        <f t="shared" si="56"/>
        <v>0</v>
      </c>
      <c r="AD52" s="1">
        <f t="shared" si="56"/>
        <v>0</v>
      </c>
      <c r="AE52" s="1">
        <f t="shared" si="56"/>
        <v>0</v>
      </c>
      <c r="AF52" s="1">
        <f t="shared" si="56"/>
        <v>0</v>
      </c>
      <c r="AG52" s="1">
        <f t="shared" si="56"/>
        <v>0.30562065716640086</v>
      </c>
      <c r="AH52" s="1">
        <f t="shared" si="56"/>
        <v>0.33706923022064095</v>
      </c>
      <c r="AI52" s="1">
        <f t="shared" ref="AI52:AO52" si="57">H52</f>
        <v>1.1608944415268527E-2</v>
      </c>
      <c r="AJ52" s="1">
        <f t="shared" si="57"/>
        <v>0</v>
      </c>
      <c r="AK52" s="1">
        <f t="shared" si="57"/>
        <v>7.5436619757136975E-2</v>
      </c>
      <c r="AL52" s="1">
        <f t="shared" si="57"/>
        <v>1.7413416622902793E-2</v>
      </c>
      <c r="AM52" s="1">
        <f t="shared" si="57"/>
        <v>0.9221349557542653</v>
      </c>
      <c r="AN52" s="1">
        <f t="shared" si="57"/>
        <v>2.4650471725358782</v>
      </c>
      <c r="AO52" s="1">
        <f t="shared" si="57"/>
        <v>3.6682571703753428</v>
      </c>
      <c r="AP52" s="1">
        <f t="shared" ref="AP52:AV52" si="58">H53</f>
        <v>4.2468632536653922E-2</v>
      </c>
      <c r="AQ52" s="1">
        <f t="shared" si="58"/>
        <v>0.15856810765824458</v>
      </c>
      <c r="AR52" s="1">
        <f t="shared" si="58"/>
        <v>0.20845571905551136</v>
      </c>
      <c r="AS52" s="1">
        <f t="shared" si="58"/>
        <v>0.76426801955243862</v>
      </c>
      <c r="AT52" s="1">
        <f t="shared" si="58"/>
        <v>1.5869709173636359</v>
      </c>
      <c r="AU52" s="1">
        <f t="shared" si="58"/>
        <v>2.285287901989407</v>
      </c>
      <c r="AV52" s="1">
        <f t="shared" si="58"/>
        <v>2.4637798872975507</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4.2468632536653922E-2</v>
      </c>
      <c r="I53" s="11" cm="1">
        <f t="array" ref="I53">IFERROR(INDEX('Master Data Sheet'!$1:$1048576, MATCH(1, ('Master Data Sheet'!$H:$H=I$2) * (INDEX('Master Data Sheet'!$1:$1, , MATCH($F$1, 'Master Data Sheet'!$1:$1, 0)) = $F$1) * ('Master Data Sheet'!$G:$G=$B53) * ('Master Data Sheet'!$F:$F=$E53) * ('Master Data Sheet'!$A:$A=$F53), 0), MATCH($F$1, 'Master Data Sheet'!$1:$1, 0)), "")</f>
        <v>0.15856810765824458</v>
      </c>
      <c r="J53" s="11" cm="1">
        <f t="array" ref="J53">IFERROR(INDEX('Master Data Sheet'!$1:$1048576, MATCH(1, ('Master Data Sheet'!$H:$H=J$2) * (INDEX('Master Data Sheet'!$1:$1, , MATCH($F$1, 'Master Data Sheet'!$1:$1, 0)) = $F$1) * ('Master Data Sheet'!$G:$G=$B53) * ('Master Data Sheet'!$F:$F=$E53) * ('Master Data Sheet'!$A:$A=$F53), 0), MATCH($F$1, 'Master Data Sheet'!$1:$1, 0)), "")</f>
        <v>0.20845571905551136</v>
      </c>
      <c r="K53" s="11" cm="1">
        <f t="array" ref="K53">IFERROR(INDEX('Master Data Sheet'!$1:$1048576, MATCH(1, ('Master Data Sheet'!$H:$H=K$2) * (INDEX('Master Data Sheet'!$1:$1, , MATCH($F$1, 'Master Data Sheet'!$1:$1, 0)) = $F$1) * ('Master Data Sheet'!$G:$G=$B53) * ('Master Data Sheet'!$F:$F=$E53) * ('Master Data Sheet'!$A:$A=$F53), 0), MATCH($F$1, 'Master Data Sheet'!$1:$1, 0)), "")</f>
        <v>0.76426801955243862</v>
      </c>
      <c r="L53" s="11" cm="1">
        <f t="array" ref="L53">IFERROR(INDEX('Master Data Sheet'!$1:$1048576, MATCH(1, ('Master Data Sheet'!$H:$H=L$2) * (INDEX('Master Data Sheet'!$1:$1, , MATCH($F$1, 'Master Data Sheet'!$1:$1, 0)) = $F$1) * ('Master Data Sheet'!$G:$G=$B53) * ('Master Data Sheet'!$F:$F=$E53) * ('Master Data Sheet'!$A:$A=$F53), 0), MATCH($F$1, 'Master Data Sheet'!$1:$1, 0)), "")</f>
        <v>1.5869709173636359</v>
      </c>
      <c r="M53" s="11" cm="1">
        <f t="array" ref="M53">IFERROR(INDEX('Master Data Sheet'!$1:$1048576, MATCH(1, ('Master Data Sheet'!$H:$H=M$2) * (INDEX('Master Data Sheet'!$1:$1, , MATCH($F$1, 'Master Data Sheet'!$1:$1, 0)) = $F$1) * ('Master Data Sheet'!$G:$G=$B53) * ('Master Data Sheet'!$F:$F=$E53) * ('Master Data Sheet'!$A:$A=$F53), 0), MATCH($F$1, 'Master Data Sheet'!$1:$1, 0)), "")</f>
        <v>2.285287901989407</v>
      </c>
      <c r="N53" s="11" cm="1">
        <f t="array" ref="N53">IFERROR(INDEX('Master Data Sheet'!$1:$1048576, MATCH(1, ('Master Data Sheet'!$H:$H=N$2) * (INDEX('Master Data Sheet'!$1:$1, , MATCH($F$1, 'Master Data Sheet'!$1:$1, 0)) = $F$1) * ('Master Data Sheet'!$G:$G=$B53) * ('Master Data Sheet'!$F:$F=$E53) * ('Master Data Sheet'!$A:$A=$F53), 0), MATCH($F$1, 'Master Data Sheet'!$1:$1, 0)), "")</f>
        <v>2.4637798872975507</v>
      </c>
      <c r="O53" s="11">
        <f t="shared" si="8"/>
        <v>1.0728284550647775</v>
      </c>
      <c r="P53" s="11">
        <f t="shared" si="4"/>
        <v>1.0335222449344221</v>
      </c>
      <c r="Q53" s="11"/>
      <c r="R53" s="46">
        <f>(1-(O53/O50))*100</f>
        <v>87.587817476952296</v>
      </c>
      <c r="X53" s="47">
        <f>(O50-O53)/60.5</f>
        <v>0.1251325977679773</v>
      </c>
      <c r="Y53" s="47">
        <f>O50/60.5</f>
        <v>0.14286529950458518</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4.8010990466025825E-2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0.24057285028441028</v>
      </c>
      <c r="M54" s="11" cm="1">
        <f t="array" ref="M54">IFERROR(INDEX('Master Data Sheet'!$1:$1048576, MATCH(1, ('Master Data Sheet'!$H:$H=M$2) * (INDEX('Master Data Sheet'!$1:$1, , MATCH($F$1, 'Master Data Sheet'!$1:$1, 0)) = $F$1) * ('Master Data Sheet'!$G:$G=$B54) * ('Master Data Sheet'!$F:$F=$E54) * ('Master Data Sheet'!$A:$A=$F54), 0), MATCH($F$1, 'Master Data Sheet'!$1:$1, 0)), "")</f>
        <v>0.79713365166825922</v>
      </c>
      <c r="N54" s="11" cm="1">
        <f t="array" ref="N54">IFERROR(INDEX('Master Data Sheet'!$1:$1048576, MATCH(1, ('Master Data Sheet'!$H:$H=N$2) * (INDEX('Master Data Sheet'!$1:$1, , MATCH($F$1, 'Master Data Sheet'!$1:$1, 0)) = $F$1) * ('Master Data Sheet'!$G:$G=$B54) * ('Master Data Sheet'!$F:$F=$E54) * ('Master Data Sheet'!$A:$A=$F54), 0), MATCH($F$1, 'Master Data Sheet'!$1:$1, 0)), "")</f>
        <v>1.2969737232874636</v>
      </c>
      <c r="O54" s="11">
        <f t="shared" si="8"/>
        <v>0.67744329765123246</v>
      </c>
      <c r="P54" s="11">
        <f t="shared" si="4"/>
        <v>0.87783622962673147</v>
      </c>
      <c r="Q54" s="11">
        <f>AVERAGE(N54:N56)</f>
        <v>4.0933171786244813</v>
      </c>
      <c r="R54" s="46">
        <f>(1-(O54/O48))*100</f>
        <v>88.917447211346541</v>
      </c>
      <c r="S54" s="46">
        <f>AVERAGE(R54:R56)</f>
        <v>78.596648217975442</v>
      </c>
      <c r="T54" s="46">
        <f>STDEV(R54:R56)</f>
        <v>14.449881011125466</v>
      </c>
      <c r="U54" s="47">
        <f>(1-(AVERAGE(H54:N56)/AVERAGE(H48:N50)))*100</f>
        <v>77.479596351791841</v>
      </c>
      <c r="X54" s="47">
        <f>(O51-O54)/61.7</f>
        <v>1.3447456290824576E-2</v>
      </c>
      <c r="Y54" s="47">
        <f>O48/61.7</f>
        <v>9.9071326454094333E-2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8.2298406815441871E-2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1.3267006459468444</v>
      </c>
      <c r="M55" s="11" cm="1">
        <f t="array" ref="M55">IFERROR(INDEX('Master Data Sheet'!$1:$1048576, MATCH(1, ('Master Data Sheet'!$H:$H=M$2) * (INDEX('Master Data Sheet'!$1:$1, , MATCH($F$1, 'Master Data Sheet'!$1:$1, 0)) = $F$1) * ('Master Data Sheet'!$G:$G=$B55) * ('Master Data Sheet'!$F:$F=$E55) * ('Master Data Sheet'!$A:$A=$F55), 0), MATCH($F$1, 'Master Data Sheet'!$1:$1, 0)), "")</f>
        <v>3.0700507865716</v>
      </c>
      <c r="N55" s="11" cm="1">
        <f t="array" ref="N55">IFERROR(INDEX('Master Data Sheet'!$1:$1048576, MATCH(1, ('Master Data Sheet'!$H:$H=N$2) * (INDEX('Master Data Sheet'!$1:$1, , MATCH($F$1, 'Master Data Sheet'!$1:$1, 0)) = $F$1) * ('Master Data Sheet'!$G:$G=$B55) * ('Master Data Sheet'!$F:$F=$E55) * ('Master Data Sheet'!$A:$A=$F55), 0), MATCH($F$1, 'Master Data Sheet'!$1:$1, 0)), "")</f>
        <v>4.6683106409476087</v>
      </c>
      <c r="O55" s="11">
        <f t="shared" si="8"/>
        <v>1.3142286757357433</v>
      </c>
      <c r="P55" s="11">
        <f t="shared" si="4"/>
        <v>1.8661833459577999</v>
      </c>
      <c r="Q55" s="11"/>
      <c r="R55" s="46">
        <f>(1-(O55/O49))*100</f>
        <v>84.790097951375159</v>
      </c>
      <c r="X55" s="47">
        <f>(O52-O55)/61.7</f>
        <v>-4.72262665128365E-3</v>
      </c>
      <c r="Y55" s="47">
        <f>O49/61.7</f>
        <v>0.14004233964202603</v>
      </c>
      <c r="AA55" t="str">
        <f>IFERROR(INDEX('Date Key'!$G$57:$G$62, MATCH(B54,'Date Key'!$A$57:$A$62, 0)), "")</f>
        <v>Medium HLR, Upper Outlet Height, Yes Plants</v>
      </c>
      <c r="AB55" s="1">
        <f t="shared" ref="AB55:AH55" si="59">H54</f>
        <v>2.3361939790219317</v>
      </c>
      <c r="AC55" s="1">
        <f t="shared" si="59"/>
        <v>4.8010990466025825E-2</v>
      </c>
      <c r="AD55" s="1">
        <f t="shared" si="59"/>
        <v>0</v>
      </c>
      <c r="AE55" s="1">
        <f t="shared" si="59"/>
        <v>2.3217888830537055E-2</v>
      </c>
      <c r="AF55" s="1">
        <f t="shared" si="59"/>
        <v>0.24057285028441028</v>
      </c>
      <c r="AG55" s="1">
        <f t="shared" si="59"/>
        <v>0.79713365166825922</v>
      </c>
      <c r="AH55" s="1">
        <f t="shared" si="59"/>
        <v>1.2969737232874636</v>
      </c>
      <c r="AI55" s="1">
        <f t="shared" ref="AI55:AO55" si="60">H55</f>
        <v>8.2298406815441871E-2</v>
      </c>
      <c r="AJ55" s="1">
        <f t="shared" si="60"/>
        <v>1.7413416622902793E-2</v>
      </c>
      <c r="AK55" s="1">
        <f t="shared" si="60"/>
        <v>1.1608944415268527E-2</v>
      </c>
      <c r="AL55" s="1">
        <f t="shared" si="60"/>
        <v>2.3217888830537055E-2</v>
      </c>
      <c r="AM55" s="1">
        <f t="shared" si="60"/>
        <v>1.3267006459468444</v>
      </c>
      <c r="AN55" s="1">
        <f t="shared" si="60"/>
        <v>3.0700507865716</v>
      </c>
      <c r="AO55" s="1">
        <f t="shared" si="60"/>
        <v>4.6683106409476087</v>
      </c>
      <c r="AP55" s="1">
        <f t="shared" ref="AP55:AV55" si="61">H56</f>
        <v>0.46798932510063407</v>
      </c>
      <c r="AQ55" s="1">
        <f t="shared" si="61"/>
        <v>0.45787737462470501</v>
      </c>
      <c r="AR55" s="1">
        <f t="shared" si="61"/>
        <v>0.71311574784269405</v>
      </c>
      <c r="AS55" s="1">
        <f t="shared" si="61"/>
        <v>3.3111665324843527</v>
      </c>
      <c r="AT55" s="1">
        <f t="shared" si="61"/>
        <v>5.2009557481316406</v>
      </c>
      <c r="AU55" s="1">
        <f t="shared" si="61"/>
        <v>6.4756862109129649</v>
      </c>
      <c r="AV55" s="1">
        <f t="shared" si="61"/>
        <v>6.3146671716383711</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0.46798932510063407</v>
      </c>
      <c r="I56" s="28" cm="1">
        <f t="array" ref="I56">IFERROR(INDEX('Master Data Sheet'!$1:$1048576, MATCH(1, ('Master Data Sheet'!$H:$H=I$2) * (INDEX('Master Data Sheet'!$1:$1, , MATCH($F$1, 'Master Data Sheet'!$1:$1, 0)) = $F$1) * ('Master Data Sheet'!$G:$G=$B56) * ('Master Data Sheet'!$F:$F=$E56) * ('Master Data Sheet'!$A:$A=$F56), 0), MATCH($F$1, 'Master Data Sheet'!$1:$1, 0)), "")</f>
        <v>0.45787737462470501</v>
      </c>
      <c r="J56" s="28" cm="1">
        <f t="array" ref="J56">IFERROR(INDEX('Master Data Sheet'!$1:$1048576, MATCH(1, ('Master Data Sheet'!$H:$H=J$2) * (INDEX('Master Data Sheet'!$1:$1, , MATCH($F$1, 'Master Data Sheet'!$1:$1, 0)) = $F$1) * ('Master Data Sheet'!$G:$G=$B56) * ('Master Data Sheet'!$F:$F=$E56) * ('Master Data Sheet'!$A:$A=$F56), 0), MATCH($F$1, 'Master Data Sheet'!$1:$1, 0)), "")</f>
        <v>0.71311574784269405</v>
      </c>
      <c r="K56" s="28" cm="1">
        <f t="array" ref="K56">IFERROR(INDEX('Master Data Sheet'!$1:$1048576, MATCH(1, ('Master Data Sheet'!$H:$H=K$2) * (INDEX('Master Data Sheet'!$1:$1, , MATCH($F$1, 'Master Data Sheet'!$1:$1, 0)) = $F$1) * ('Master Data Sheet'!$G:$G=$B56) * ('Master Data Sheet'!$F:$F=$E56) * ('Master Data Sheet'!$A:$A=$F56), 0), MATCH($F$1, 'Master Data Sheet'!$1:$1, 0)), "")</f>
        <v>3.3111665324843527</v>
      </c>
      <c r="L56" s="28" cm="1">
        <f t="array" ref="L56">IFERROR(INDEX('Master Data Sheet'!$1:$1048576, MATCH(1, ('Master Data Sheet'!$H:$H=L$2) * (INDEX('Master Data Sheet'!$1:$1, , MATCH($F$1, 'Master Data Sheet'!$1:$1, 0)) = $F$1) * ('Master Data Sheet'!$G:$G=$B56) * ('Master Data Sheet'!$F:$F=$E56) * ('Master Data Sheet'!$A:$A=$F56), 0), MATCH($F$1, 'Master Data Sheet'!$1:$1, 0)), "")</f>
        <v>5.2009557481316406</v>
      </c>
      <c r="M56" s="28" cm="1">
        <f t="array" ref="M56">IFERROR(INDEX('Master Data Sheet'!$1:$1048576, MATCH(1, ('Master Data Sheet'!$H:$H=M$2) * (INDEX('Master Data Sheet'!$1:$1, , MATCH($F$1, 'Master Data Sheet'!$1:$1, 0)) = $F$1) * ('Master Data Sheet'!$G:$G=$B56) * ('Master Data Sheet'!$F:$F=$E56) * ('Master Data Sheet'!$A:$A=$F56), 0), MATCH($F$1, 'Master Data Sheet'!$1:$1, 0)), "")</f>
        <v>6.4756862109129649</v>
      </c>
      <c r="N56" s="28" cm="1">
        <f t="array" ref="N56">IFERROR(INDEX('Master Data Sheet'!$1:$1048576, MATCH(1, ('Master Data Sheet'!$H:$H=N$2) * (INDEX('Master Data Sheet'!$1:$1, , MATCH($F$1, 'Master Data Sheet'!$1:$1, 0)) = $F$1) * ('Master Data Sheet'!$G:$G=$B56) * ('Master Data Sheet'!$F:$F=$E56) * ('Master Data Sheet'!$A:$A=$F56), 0), MATCH($F$1, 'Master Data Sheet'!$1:$1, 0)), "")</f>
        <v>6.3146671716383711</v>
      </c>
      <c r="O56" s="28">
        <f t="shared" si="8"/>
        <v>3.2773511586764803</v>
      </c>
      <c r="P56" s="28">
        <f t="shared" si="4"/>
        <v>2.7560020361059174</v>
      </c>
      <c r="Q56" s="28"/>
      <c r="R56" s="48">
        <f>(1-(O56/O50))*100</f>
        <v>62.082399491204612</v>
      </c>
      <c r="S56" s="27"/>
      <c r="T56" s="27"/>
      <c r="U56" s="27"/>
      <c r="V56" s="27"/>
      <c r="W56" s="27"/>
      <c r="X56" s="47">
        <f>(O53-O56)/61.7</f>
        <v>-3.5729703462102157E-2</v>
      </c>
      <c r="Y56" s="47">
        <f>O50/61.7</f>
        <v>0.14008671993561431</v>
      </c>
    </row>
    <row r="58" spans="1:49" x14ac:dyDescent="0.35">
      <c r="AA58" t="s">
        <v>456</v>
      </c>
      <c r="AB58" t="s">
        <v>465</v>
      </c>
    </row>
    <row r="59" spans="1:49" x14ac:dyDescent="0.35">
      <c r="AA59" t="s">
        <v>344</v>
      </c>
      <c r="AB59" s="30" t="s">
        <v>457</v>
      </c>
      <c r="AC59" s="1">
        <f t="shared" ref="AC59:AW59" si="62">AB4</f>
        <v>6.7864258201379855</v>
      </c>
      <c r="AD59" s="1">
        <f t="shared" si="62"/>
        <v>3.6718610975715427</v>
      </c>
      <c r="AE59" s="1">
        <f t="shared" si="62"/>
        <v>3.9701639422620665</v>
      </c>
      <c r="AF59" s="1">
        <f t="shared" si="62"/>
        <v>3.6579243049808268</v>
      </c>
      <c r="AG59" s="1">
        <f t="shared" si="62"/>
        <v>2.800981582233288</v>
      </c>
      <c r="AH59" s="1">
        <f t="shared" si="62"/>
        <v>3.2223223100286869</v>
      </c>
      <c r="AI59" s="1">
        <f t="shared" si="62"/>
        <v>3.5667076301494847</v>
      </c>
      <c r="AJ59" s="1">
        <f t="shared" si="62"/>
        <v>6.0052880352484941</v>
      </c>
      <c r="AK59" s="1">
        <f t="shared" si="62"/>
        <v>2.605218021341932</v>
      </c>
      <c r="AL59" s="1">
        <f t="shared" si="62"/>
        <v>1.9785209571728168</v>
      </c>
      <c r="AM59" s="1">
        <f t="shared" si="62"/>
        <v>1.9609170627724697</v>
      </c>
      <c r="AN59" s="1">
        <f t="shared" si="62"/>
        <v>1.9567892225347985</v>
      </c>
      <c r="AO59" s="1">
        <f t="shared" si="62"/>
        <v>2.4717146617135231</v>
      </c>
      <c r="AP59" s="1">
        <f t="shared" si="62"/>
        <v>3.5401443408019464</v>
      </c>
      <c r="AQ59" s="1">
        <f t="shared" si="62"/>
        <v>5.2054491784097259</v>
      </c>
      <c r="AR59" s="1">
        <f t="shared" si="62"/>
        <v>1.1763301515023006</v>
      </c>
      <c r="AS59" s="1">
        <f t="shared" si="62"/>
        <v>0.73184342812513203</v>
      </c>
      <c r="AT59" s="1">
        <f t="shared" si="62"/>
        <v>0.96197232387737008</v>
      </c>
      <c r="AU59" s="1">
        <f t="shared" si="62"/>
        <v>0.90833325458351177</v>
      </c>
      <c r="AV59" s="1">
        <f t="shared" si="62"/>
        <v>0.61309872922776143</v>
      </c>
      <c r="AW59" s="1">
        <f t="shared" si="62"/>
        <v>0.82975978285564445</v>
      </c>
    </row>
    <row r="60" spans="1:49" x14ac:dyDescent="0.35">
      <c r="AA60" t="s">
        <v>345</v>
      </c>
      <c r="AB60" s="30" t="s">
        <v>457</v>
      </c>
      <c r="AC60" s="1">
        <f t="shared" ref="AC60:AW60" si="63">AB7</f>
        <v>0.35618582162709378</v>
      </c>
      <c r="AD60" s="1">
        <f t="shared" si="63"/>
        <v>0.48032539873361624</v>
      </c>
      <c r="AE60" s="1">
        <f t="shared" si="63"/>
        <v>0.73296138614480744</v>
      </c>
      <c r="AF60" s="1">
        <f t="shared" si="63"/>
        <v>0.78786036406747639</v>
      </c>
      <c r="AG60" s="1">
        <f t="shared" si="63"/>
        <v>1.4089140819077663</v>
      </c>
      <c r="AH60" s="1">
        <f t="shared" si="63"/>
        <v>1.1860449947186162</v>
      </c>
      <c r="AI60" s="1">
        <f t="shared" si="63"/>
        <v>1.3285608631297592</v>
      </c>
      <c r="AJ60" s="1">
        <f t="shared" si="63"/>
        <v>0.88448060278669793</v>
      </c>
      <c r="AK60" s="1">
        <f t="shared" si="63"/>
        <v>1.3902472057379733</v>
      </c>
      <c r="AL60" s="1">
        <f t="shared" si="63"/>
        <v>0.66980285166110276</v>
      </c>
      <c r="AM60" s="1">
        <f t="shared" si="63"/>
        <v>0.89385079335348105</v>
      </c>
      <c r="AN60" s="1">
        <f t="shared" si="63"/>
        <v>0.89032154091940996</v>
      </c>
      <c r="AO60" s="1">
        <f t="shared" si="63"/>
        <v>0.43529949702789206</v>
      </c>
      <c r="AP60" s="1">
        <f t="shared" si="63"/>
        <v>1.2802926383173299</v>
      </c>
      <c r="AQ60" s="1">
        <f t="shared" si="63"/>
        <v>0.26123833757421538</v>
      </c>
      <c r="AR60" s="1">
        <f t="shared" si="63"/>
        <v>0.28498727735368956</v>
      </c>
      <c r="AS60" s="1">
        <f t="shared" si="63"/>
        <v>0.19176050084693275</v>
      </c>
      <c r="AT60" s="1">
        <f t="shared" si="63"/>
        <v>0.11689214230460229</v>
      </c>
      <c r="AU60" s="1">
        <f t="shared" si="63"/>
        <v>0.3799830364715861</v>
      </c>
      <c r="AV60" s="1">
        <f t="shared" si="63"/>
        <v>0.31088921999938801</v>
      </c>
      <c r="AW60" s="1">
        <f t="shared" si="63"/>
        <v>0.3653297316926965</v>
      </c>
    </row>
    <row r="61" spans="1:49" x14ac:dyDescent="0.35">
      <c r="AA61" t="s">
        <v>346</v>
      </c>
      <c r="AB61" s="30" t="s">
        <v>457</v>
      </c>
      <c r="AC61" s="1">
        <f t="shared" ref="AC61:AW61" si="64">AB10</f>
        <v>4.503230975062042E-2</v>
      </c>
      <c r="AD61" s="1">
        <f t="shared" si="64"/>
        <v>0.1733576634617052</v>
      </c>
      <c r="AE61" s="1">
        <f t="shared" si="64"/>
        <v>0.81224246260138289</v>
      </c>
      <c r="AF61" s="1">
        <f t="shared" si="64"/>
        <v>1.5746710035510729</v>
      </c>
      <c r="AG61" s="1">
        <f t="shared" si="64"/>
        <v>2.1397515745379412</v>
      </c>
      <c r="AH61" s="1">
        <f t="shared" si="64"/>
        <v>3.0110586210862111</v>
      </c>
      <c r="AI61" s="1">
        <f t="shared" si="64"/>
        <v>2.4869919843011781</v>
      </c>
      <c r="AJ61" s="1">
        <f t="shared" si="64"/>
        <v>1.8991111918926666</v>
      </c>
      <c r="AK61" s="1">
        <f t="shared" si="64"/>
        <v>4.0584914172022293</v>
      </c>
      <c r="AL61" s="1">
        <f t="shared" si="64"/>
        <v>3.4268480925833531</v>
      </c>
      <c r="AM61" s="1">
        <f t="shared" si="64"/>
        <v>2.1855837628487924</v>
      </c>
      <c r="AN61" s="1">
        <f t="shared" si="64"/>
        <v>1.1317757852082493</v>
      </c>
      <c r="AO61" s="1">
        <f t="shared" si="64"/>
        <v>1.1486228513012053</v>
      </c>
      <c r="AP61" s="1">
        <f t="shared" si="64"/>
        <v>1.4693599781080544</v>
      </c>
      <c r="AQ61" s="1">
        <f t="shared" si="64"/>
        <v>9.5296205391352459E-2</v>
      </c>
      <c r="AR61" s="1">
        <f t="shared" si="64"/>
        <v>4.0321450306231424E-2</v>
      </c>
      <c r="AS61" s="1">
        <f t="shared" si="64"/>
        <v>0.21374045801526714</v>
      </c>
      <c r="AT61" s="1">
        <f t="shared" si="64"/>
        <v>0.1894407977812288</v>
      </c>
      <c r="AU61" s="1">
        <f t="shared" si="64"/>
        <v>0.36778318083237665</v>
      </c>
      <c r="AV61" s="1">
        <f t="shared" si="64"/>
        <v>8.6350793527495903E-2</v>
      </c>
      <c r="AW61" s="1">
        <f t="shared" si="64"/>
        <v>0.24179540352718989</v>
      </c>
    </row>
    <row r="62" spans="1:49" x14ac:dyDescent="0.35">
      <c r="AA62" t="s">
        <v>344</v>
      </c>
      <c r="AB62" s="30" t="s">
        <v>458</v>
      </c>
      <c r="AC62" s="1">
        <f t="shared" ref="AC62:AW62" si="65">AB13</f>
        <v>3.6693650023900903</v>
      </c>
      <c r="AD62" s="1">
        <f t="shared" si="65"/>
        <v>3.4584988059507777</v>
      </c>
      <c r="AE62" s="1">
        <f t="shared" si="65"/>
        <v>0.97816094302232937</v>
      </c>
      <c r="AF62" s="1">
        <f t="shared" si="65"/>
        <v>1.0287332002560565</v>
      </c>
      <c r="AG62" s="1">
        <f t="shared" si="65"/>
        <v>0.78872180169355988</v>
      </c>
      <c r="AH62" s="1">
        <f t="shared" si="65"/>
        <v>0.792393289086882</v>
      </c>
      <c r="AI62" s="1">
        <f t="shared" si="65"/>
        <v>0.77228487130110235</v>
      </c>
      <c r="AJ62" s="1">
        <f t="shared" si="65"/>
        <v>3.4536471054631894</v>
      </c>
      <c r="AK62" s="1">
        <f t="shared" si="65"/>
        <v>1.0890343719197133</v>
      </c>
      <c r="AL62" s="1">
        <f t="shared" si="65"/>
        <v>0.84945555578254917</v>
      </c>
      <c r="AM62" s="1">
        <f t="shared" si="65"/>
        <v>1.1591682376346673</v>
      </c>
      <c r="AN62" s="1">
        <f t="shared" si="65"/>
        <v>0.69361406314487417</v>
      </c>
      <c r="AO62" s="1">
        <f t="shared" si="65"/>
        <v>0.81476034931845986</v>
      </c>
      <c r="AP62" s="1">
        <f t="shared" si="65"/>
        <v>0.7229215322613094</v>
      </c>
      <c r="AQ62" s="1">
        <f t="shared" si="65"/>
        <v>2.7327513366209781</v>
      </c>
      <c r="AR62" s="1">
        <f t="shared" si="65"/>
        <v>2.4166414474579767</v>
      </c>
      <c r="AS62" s="1">
        <f t="shared" si="65"/>
        <v>2.600645718665858</v>
      </c>
      <c r="AT62" s="1">
        <f t="shared" si="65"/>
        <v>2.5090624868037295</v>
      </c>
      <c r="AU62" s="1">
        <f t="shared" si="65"/>
        <v>2.4042884101706443</v>
      </c>
      <c r="AV62" s="1">
        <f t="shared" si="65"/>
        <v>2.4791734296248231</v>
      </c>
      <c r="AW62" s="1">
        <f t="shared" si="65"/>
        <v>2.4391024213006482</v>
      </c>
    </row>
    <row r="63" spans="1:49" x14ac:dyDescent="0.35">
      <c r="AA63" t="s">
        <v>345</v>
      </c>
      <c r="AB63" s="30" t="s">
        <v>458</v>
      </c>
      <c r="AC63" s="1">
        <f t="shared" ref="AC63:AW63" si="66">AB16</f>
        <v>0.23099845698784571</v>
      </c>
      <c r="AD63" s="1">
        <f t="shared" si="66"/>
        <v>0.22271711837027647</v>
      </c>
      <c r="AE63" s="1">
        <f t="shared" si="66"/>
        <v>0.54995520493459116</v>
      </c>
      <c r="AF63" s="1">
        <f t="shared" si="66"/>
        <v>0.8244496705466382</v>
      </c>
      <c r="AG63" s="1">
        <f t="shared" si="66"/>
        <v>0.63866997576435014</v>
      </c>
      <c r="AH63" s="1">
        <f t="shared" si="66"/>
        <v>0.2794476725695153</v>
      </c>
      <c r="AI63" s="1">
        <f t="shared" si="66"/>
        <v>0.60871152011194662</v>
      </c>
      <c r="AJ63" s="1">
        <f t="shared" si="66"/>
        <v>8.7974955211727227E-2</v>
      </c>
      <c r="AK63" s="1">
        <f t="shared" si="66"/>
        <v>2.5741077447956038E-2</v>
      </c>
      <c r="AL63" s="1">
        <f t="shared" si="66"/>
        <v>9.4197065709098207E-2</v>
      </c>
      <c r="AM63" s="1">
        <f t="shared" si="66"/>
        <v>3.6492800315815144E-2</v>
      </c>
      <c r="AN63" s="1">
        <f t="shared" si="66"/>
        <v>0</v>
      </c>
      <c r="AO63" s="1">
        <f t="shared" si="66"/>
        <v>0.10911925175370227</v>
      </c>
      <c r="AP63" s="1">
        <f t="shared" si="66"/>
        <v>9.0932709794751876E-2</v>
      </c>
      <c r="AQ63" s="1">
        <f t="shared" si="66"/>
        <v>5.1187202007584962E-2</v>
      </c>
      <c r="AR63" s="1">
        <f t="shared" si="66"/>
        <v>0.2842398236046737</v>
      </c>
      <c r="AS63" s="1">
        <f t="shared" si="66"/>
        <v>0.35493423982415701</v>
      </c>
      <c r="AT63" s="1">
        <f t="shared" si="66"/>
        <v>0.1555426144021769</v>
      </c>
      <c r="AU63" s="1">
        <f t="shared" si="66"/>
        <v>0.11925008778026991</v>
      </c>
      <c r="AV63" s="1">
        <f t="shared" si="66"/>
        <v>0.20145319109739593</v>
      </c>
      <c r="AW63" s="1">
        <f t="shared" si="66"/>
        <v>0.31724702635937335</v>
      </c>
    </row>
    <row r="64" spans="1:49" x14ac:dyDescent="0.35">
      <c r="AA64" t="s">
        <v>346</v>
      </c>
      <c r="AB64" s="30" t="s">
        <v>458</v>
      </c>
      <c r="AC64" s="1">
        <f t="shared" ref="AC64:AW64" si="67">AB19</f>
        <v>0.15445850553457693</v>
      </c>
      <c r="AD64" s="1">
        <f t="shared" si="67"/>
        <v>3.008380488503689E-2</v>
      </c>
      <c r="AE64" s="1">
        <f t="shared" si="67"/>
        <v>0.94501597158523776</v>
      </c>
      <c r="AF64" s="1">
        <f t="shared" si="67"/>
        <v>1.2203315057774062</v>
      </c>
      <c r="AG64" s="1">
        <f t="shared" si="67"/>
        <v>0.78836584882433036</v>
      </c>
      <c r="AH64" s="1">
        <f t="shared" si="67"/>
        <v>0.59592646014599715</v>
      </c>
      <c r="AI64" s="1">
        <f t="shared" si="67"/>
        <v>0.58941236899037586</v>
      </c>
      <c r="AJ64" s="1">
        <f t="shared" si="67"/>
        <v>6.2233877763771164E-2</v>
      </c>
      <c r="AK64" s="1">
        <f t="shared" si="67"/>
        <v>1.7160718298637353E-2</v>
      </c>
      <c r="AL64" s="1">
        <f t="shared" si="67"/>
        <v>0.90969901993132307</v>
      </c>
      <c r="AM64" s="1">
        <f t="shared" si="67"/>
        <v>0.9203588984947354</v>
      </c>
      <c r="AN64" s="1">
        <f t="shared" si="67"/>
        <v>0.59972771903311628</v>
      </c>
      <c r="AO64" s="1">
        <f t="shared" si="67"/>
        <v>0.60395073007228262</v>
      </c>
      <c r="AP64" s="1">
        <f t="shared" si="67"/>
        <v>0.44003241964590056</v>
      </c>
      <c r="AQ64" s="1">
        <f t="shared" si="67"/>
        <v>0.18186541958950375</v>
      </c>
      <c r="AR64" s="1">
        <f t="shared" si="67"/>
        <v>3.1602701852725332E-2</v>
      </c>
      <c r="AS64" s="1">
        <f t="shared" si="67"/>
        <v>0.9450196098174547</v>
      </c>
      <c r="AT64" s="1">
        <f t="shared" si="67"/>
        <v>1.6558907619010519</v>
      </c>
      <c r="AU64" s="1">
        <f t="shared" si="67"/>
        <v>1.7249595914620528</v>
      </c>
      <c r="AV64" s="1">
        <f t="shared" si="67"/>
        <v>1.7938261341681196</v>
      </c>
      <c r="AW64" s="1">
        <f t="shared" si="67"/>
        <v>1.6134490441296168</v>
      </c>
    </row>
    <row r="65" spans="27:49" x14ac:dyDescent="0.35">
      <c r="AA65" t="s">
        <v>344</v>
      </c>
      <c r="AB65" s="30" t="s">
        <v>459</v>
      </c>
      <c r="AC65" s="1">
        <f t="shared" ref="AC65:AW65" si="68">AB22</f>
        <v>1.2083462812883385</v>
      </c>
      <c r="AD65" s="1">
        <f t="shared" si="68"/>
        <v>0.94821687566932522</v>
      </c>
      <c r="AE65" s="1">
        <f t="shared" si="68"/>
        <v>0.83275835500345297</v>
      </c>
      <c r="AF65" s="1">
        <f t="shared" si="68"/>
        <v>0.66413816665663894</v>
      </c>
      <c r="AG65" s="1">
        <f t="shared" si="68"/>
        <v>0.71030677200500214</v>
      </c>
      <c r="AH65" s="1">
        <f t="shared" si="68"/>
        <v>0.71030677200500214</v>
      </c>
      <c r="AI65" s="1">
        <f t="shared" si="68"/>
        <v>1.0970849065632269</v>
      </c>
      <c r="AJ65" s="1">
        <f t="shared" si="68"/>
        <v>0.20097032632807221</v>
      </c>
      <c r="AK65" s="1">
        <f t="shared" si="68"/>
        <v>0.553530585351936</v>
      </c>
      <c r="AL65" s="1">
        <f t="shared" si="68"/>
        <v>0.54933343941117585</v>
      </c>
      <c r="AM65" s="1">
        <f t="shared" si="68"/>
        <v>0.46119337465520982</v>
      </c>
      <c r="AN65" s="1">
        <f t="shared" si="68"/>
        <v>0.49270897650587631</v>
      </c>
      <c r="AO65" s="1">
        <f t="shared" si="68"/>
        <v>0.52415056376661406</v>
      </c>
      <c r="AP65" s="1">
        <f t="shared" si="68"/>
        <v>0.53254485564813459</v>
      </c>
      <c r="AQ65" s="1">
        <f t="shared" si="68"/>
        <v>1.4911272175193047</v>
      </c>
      <c r="AR65" s="1">
        <f t="shared" si="68"/>
        <v>2.0045475383106752</v>
      </c>
      <c r="AS65" s="1">
        <f t="shared" si="68"/>
        <v>1.4309692161527516</v>
      </c>
      <c r="AT65" s="1">
        <f t="shared" si="68"/>
        <v>1.5121064045170409</v>
      </c>
      <c r="AU65" s="1">
        <f t="shared" si="68"/>
        <v>1.4239696111141078</v>
      </c>
      <c r="AV65" s="1">
        <f t="shared" si="68"/>
        <v>1.6114334061933135</v>
      </c>
      <c r="AW65" s="1">
        <f t="shared" si="68"/>
        <v>1.2826809640893297</v>
      </c>
    </row>
    <row r="66" spans="27:49" x14ac:dyDescent="0.35">
      <c r="AA66" t="s">
        <v>345</v>
      </c>
      <c r="AB66" s="30" t="s">
        <v>459</v>
      </c>
      <c r="AC66" s="1">
        <f t="shared" ref="AC66:AW66" si="69">AB25</f>
        <v>0.41706343551103464</v>
      </c>
      <c r="AD66" s="1">
        <f t="shared" si="69"/>
        <v>0.10574682788443608</v>
      </c>
      <c r="AE66" s="1">
        <f t="shared" si="69"/>
        <v>0.15199599052879298</v>
      </c>
      <c r="AF66" s="1">
        <f t="shared" si="69"/>
        <v>0.24935506923777362</v>
      </c>
      <c r="AG66" s="1">
        <f t="shared" si="69"/>
        <v>4.0737887156713684E-2</v>
      </c>
      <c r="AH66" s="1">
        <f t="shared" si="69"/>
        <v>0.29750843332523025</v>
      </c>
      <c r="AI66" s="1">
        <f t="shared" si="69"/>
        <v>0.57804051846453242</v>
      </c>
      <c r="AJ66" s="1">
        <f t="shared" si="69"/>
        <v>7.9993987468491817E-2</v>
      </c>
      <c r="AK66" s="1">
        <f t="shared" si="69"/>
        <v>0.42693624288445814</v>
      </c>
      <c r="AL66" s="1">
        <f t="shared" si="69"/>
        <v>0.1368601222617726</v>
      </c>
      <c r="AM66" s="1">
        <f t="shared" si="69"/>
        <v>0.15381636332286636</v>
      </c>
      <c r="AN66" s="1">
        <f t="shared" si="69"/>
        <v>0.23281797142181143</v>
      </c>
      <c r="AO66" s="1">
        <f t="shared" si="69"/>
        <v>0.21257640649351039</v>
      </c>
      <c r="AP66" s="1">
        <f t="shared" si="69"/>
        <v>0.21751444585673846</v>
      </c>
      <c r="AQ66" s="1">
        <f t="shared" si="69"/>
        <v>0.21840616080545713</v>
      </c>
      <c r="AR66" s="1">
        <f t="shared" si="69"/>
        <v>0.22097069837503092</v>
      </c>
      <c r="AS66" s="1">
        <f t="shared" si="69"/>
        <v>0.73851790087690483</v>
      </c>
      <c r="AT66" s="1">
        <f t="shared" si="69"/>
        <v>0.94030640657040609</v>
      </c>
      <c r="AU66" s="1">
        <f t="shared" si="69"/>
        <v>0.90467421607497323</v>
      </c>
      <c r="AV66" s="1">
        <f t="shared" si="69"/>
        <v>0.74938963032594019</v>
      </c>
      <c r="AW66" s="1">
        <f t="shared" si="69"/>
        <v>0.69179991688863229</v>
      </c>
    </row>
    <row r="67" spans="27:49" x14ac:dyDescent="0.35">
      <c r="AA67" t="s">
        <v>346</v>
      </c>
      <c r="AB67" s="30" t="s">
        <v>459</v>
      </c>
      <c r="AC67" s="1">
        <f t="shared" ref="AC67:AW67" si="70">AB28</f>
        <v>0.10911925175370227</v>
      </c>
      <c r="AD67" s="1">
        <f t="shared" si="70"/>
        <v>0.18566352940996664</v>
      </c>
      <c r="AE67" s="1">
        <f t="shared" si="70"/>
        <v>0.26565751687845851</v>
      </c>
      <c r="AF67" s="1">
        <f t="shared" si="70"/>
        <v>0.48019809597958918</v>
      </c>
      <c r="AG67" s="1">
        <f t="shared" si="70"/>
        <v>0.38663385573803888</v>
      </c>
      <c r="AH67" s="1">
        <f t="shared" si="70"/>
        <v>0.44020764495140846</v>
      </c>
      <c r="AI67" s="1">
        <f t="shared" si="70"/>
        <v>0.79505478477350655</v>
      </c>
      <c r="AJ67" s="1">
        <f t="shared" si="70"/>
        <v>4.5675926519941748E-2</v>
      </c>
      <c r="AK67" s="1">
        <f t="shared" si="70"/>
        <v>0.26614365300081477</v>
      </c>
      <c r="AL67" s="1">
        <f t="shared" si="70"/>
        <v>0.2935557516188449</v>
      </c>
      <c r="AM67" s="1">
        <f t="shared" si="70"/>
        <v>0.34803482019970233</v>
      </c>
      <c r="AN67" s="1">
        <f t="shared" si="70"/>
        <v>0.6851848255382389</v>
      </c>
      <c r="AO67" s="1">
        <f t="shared" si="70"/>
        <v>0.44094853837387615</v>
      </c>
      <c r="AP67" s="1">
        <f t="shared" si="70"/>
        <v>0.35009311452208541</v>
      </c>
      <c r="AQ67" s="1">
        <f t="shared" si="70"/>
        <v>0.28975437044534941</v>
      </c>
      <c r="AR67" s="1">
        <f t="shared" si="70"/>
        <v>0.97997414940797278</v>
      </c>
      <c r="AS67" s="1">
        <f t="shared" si="70"/>
        <v>0.83399894896704618</v>
      </c>
      <c r="AT67" s="1">
        <f t="shared" si="70"/>
        <v>1.2643108870738033</v>
      </c>
      <c r="AU67" s="1">
        <f t="shared" si="70"/>
        <v>1.374831368376447</v>
      </c>
      <c r="AV67" s="1">
        <f t="shared" si="70"/>
        <v>1.129271137606104</v>
      </c>
      <c r="AW67" s="1">
        <f t="shared" si="70"/>
        <v>1.7968403439700529</v>
      </c>
    </row>
    <row r="68" spans="27:49" x14ac:dyDescent="0.35">
      <c r="AA68" t="s">
        <v>344</v>
      </c>
      <c r="AB68" s="30" t="s">
        <v>460</v>
      </c>
      <c r="AC68" s="1">
        <f t="shared" ref="AC68:AW68" si="71">AB31</f>
        <v>1.3398721204129793</v>
      </c>
      <c r="AD68" s="1">
        <f t="shared" si="71"/>
        <v>1.1734746123335691</v>
      </c>
      <c r="AE68" s="1">
        <f t="shared" si="71"/>
        <v>1.0383379488047131</v>
      </c>
      <c r="AF68" s="1">
        <f t="shared" si="71"/>
        <v>2.7731363258866044</v>
      </c>
      <c r="AG68" s="1">
        <f t="shared" si="71"/>
        <v>0.89991923276168262</v>
      </c>
      <c r="AH68" s="1">
        <f t="shared" si="71"/>
        <v>0.79227522514685067</v>
      </c>
      <c r="AI68" s="1">
        <f t="shared" si="71"/>
        <v>0.64957226316100114</v>
      </c>
      <c r="AJ68" s="1">
        <f t="shared" si="71"/>
        <v>0.51367786147070171</v>
      </c>
      <c r="AK68" s="1">
        <f t="shared" si="71"/>
        <v>1.081479707396652</v>
      </c>
      <c r="AL68" s="1">
        <f t="shared" si="71"/>
        <v>0.90734683248513426</v>
      </c>
      <c r="AM68" s="1">
        <f t="shared" si="71"/>
        <v>1.8018831754358025</v>
      </c>
      <c r="AN68" s="1">
        <f t="shared" si="71"/>
        <v>1.3208644058135341</v>
      </c>
      <c r="AO68" s="1">
        <f t="shared" si="71"/>
        <v>1.6889787579505373</v>
      </c>
      <c r="AP68" s="1">
        <f t="shared" si="71"/>
        <v>3.6507488914584982</v>
      </c>
      <c r="AQ68" s="1">
        <f t="shared" si="71"/>
        <v>2.4666116558100852</v>
      </c>
      <c r="AR68" s="1">
        <f t="shared" si="71"/>
        <v>2.0474054809995437</v>
      </c>
      <c r="AS68" s="1">
        <f t="shared" si="71"/>
        <v>1.5330588608405511</v>
      </c>
      <c r="AT68" s="1">
        <f t="shared" si="71"/>
        <v>1.5290313211874</v>
      </c>
      <c r="AU68" s="1">
        <f t="shared" si="71"/>
        <v>1.1429966119108039</v>
      </c>
      <c r="AV68" s="1">
        <f t="shared" si="71"/>
        <v>1.0612248748479856</v>
      </c>
      <c r="AW68" s="1">
        <f t="shared" si="71"/>
        <v>1.4850251223436179</v>
      </c>
    </row>
    <row r="69" spans="27:49" x14ac:dyDescent="0.35">
      <c r="AA69" t="s">
        <v>345</v>
      </c>
      <c r="AB69" s="30" t="s">
        <v>460</v>
      </c>
      <c r="AC69" s="1">
        <f t="shared" ref="AC69:AW69" si="72">AB34</f>
        <v>0.24284814302755106</v>
      </c>
      <c r="AD69" s="1">
        <f t="shared" si="72"/>
        <v>0.18137601211411497</v>
      </c>
      <c r="AE69" s="1">
        <f t="shared" si="72"/>
        <v>0.28936235603775606</v>
      </c>
      <c r="AF69" s="1">
        <f t="shared" si="72"/>
        <v>0.36688919900446954</v>
      </c>
      <c r="AG69" s="1">
        <f t="shared" si="72"/>
        <v>0.33158203003940534</v>
      </c>
      <c r="AH69" s="1">
        <f t="shared" si="72"/>
        <v>0.3372609628251011</v>
      </c>
      <c r="AI69" s="1">
        <f t="shared" si="72"/>
        <v>1.0724565969381628</v>
      </c>
      <c r="AJ69" s="1">
        <f t="shared" si="72"/>
        <v>0.28937092941312759</v>
      </c>
      <c r="AK69" s="1">
        <f t="shared" si="72"/>
        <v>0.43858328777862238</v>
      </c>
      <c r="AL69" s="1">
        <f t="shared" si="72"/>
        <v>0.39071103728885415</v>
      </c>
      <c r="AM69" s="1">
        <f t="shared" si="72"/>
        <v>0.41446821690763425</v>
      </c>
      <c r="AN69" s="1">
        <f t="shared" si="72"/>
        <v>0.41253808483834742</v>
      </c>
      <c r="AO69" s="1">
        <f t="shared" si="72"/>
        <v>0.77237510743278048</v>
      </c>
      <c r="AP69" s="1">
        <f t="shared" si="72"/>
        <v>0.70348679700025596</v>
      </c>
      <c r="AQ69" s="1">
        <f t="shared" si="72"/>
        <v>0.52741635386610863</v>
      </c>
      <c r="AR69" s="1">
        <f t="shared" si="72"/>
        <v>6.5397053539346037E-2</v>
      </c>
      <c r="AS69" s="1">
        <f t="shared" si="72"/>
        <v>0.29986092277247045</v>
      </c>
      <c r="AT69" s="1">
        <f t="shared" si="72"/>
        <v>0.43324078360645757</v>
      </c>
      <c r="AU69" s="1">
        <f t="shared" si="72"/>
        <v>0.25246853205075914</v>
      </c>
      <c r="AV69" s="1">
        <f t="shared" si="72"/>
        <v>0.70942175943038688</v>
      </c>
      <c r="AW69" s="1">
        <f t="shared" si="72"/>
        <v>0.26578127147623709</v>
      </c>
    </row>
    <row r="70" spans="27:49" x14ac:dyDescent="0.35">
      <c r="AA70" t="s">
        <v>346</v>
      </c>
      <c r="AB70" s="30" t="s">
        <v>460</v>
      </c>
      <c r="AC70" s="1">
        <f t="shared" ref="AC70:AW70" si="73">AB37</f>
        <v>0.3848842261808616</v>
      </c>
      <c r="AD70" s="1">
        <f t="shared" si="73"/>
        <v>0.62140993606804451</v>
      </c>
      <c r="AE70" s="1">
        <f t="shared" si="73"/>
        <v>0.82981257509866135</v>
      </c>
      <c r="AF70" s="1">
        <f t="shared" si="73"/>
        <v>0.79475362072764355</v>
      </c>
      <c r="AG70" s="1">
        <f t="shared" si="73"/>
        <v>0.89925985464848646</v>
      </c>
      <c r="AH70" s="1">
        <f t="shared" si="73"/>
        <v>0.77253056841328149</v>
      </c>
      <c r="AI70" s="1">
        <f t="shared" si="73"/>
        <v>0.68784675617560798</v>
      </c>
      <c r="AJ70" s="1">
        <f t="shared" si="73"/>
        <v>0.47448644547056229</v>
      </c>
      <c r="AK70" s="1">
        <f t="shared" si="73"/>
        <v>1.785552408978633</v>
      </c>
      <c r="AL70" s="1">
        <f t="shared" si="73"/>
        <v>0.58935410362640261</v>
      </c>
      <c r="AM70" s="1">
        <f t="shared" si="73"/>
        <v>1.192215011036267</v>
      </c>
      <c r="AN70" s="1">
        <f t="shared" si="73"/>
        <v>0.70850343490421319</v>
      </c>
      <c r="AO70" s="1">
        <f t="shared" si="73"/>
        <v>1.5045776031673626</v>
      </c>
      <c r="AP70" s="1">
        <f t="shared" si="73"/>
        <v>1.346699614877189</v>
      </c>
      <c r="AQ70" s="1">
        <f t="shared" si="73"/>
        <v>0.69943173500485756</v>
      </c>
      <c r="AR70" s="1">
        <f t="shared" si="73"/>
        <v>0.39946234412637582</v>
      </c>
      <c r="AS70" s="1">
        <f t="shared" si="73"/>
        <v>0.14860602618618668</v>
      </c>
      <c r="AT70" s="1">
        <f t="shared" si="73"/>
        <v>0.11063149584469607</v>
      </c>
      <c r="AU70" s="1">
        <f t="shared" si="73"/>
        <v>0.29592408604173798</v>
      </c>
      <c r="AV70" s="1">
        <f t="shared" si="73"/>
        <v>0.39849862557567511</v>
      </c>
      <c r="AW70" s="1">
        <f t="shared" si="73"/>
        <v>0.27228458000739419</v>
      </c>
    </row>
    <row r="71" spans="27:49" x14ac:dyDescent="0.35">
      <c r="AA71" t="s">
        <v>344</v>
      </c>
      <c r="AB71" s="30" t="s">
        <v>461</v>
      </c>
      <c r="AC71" s="1">
        <f t="shared" ref="AC71:AW71" si="74">AB40</f>
        <v>3.1253241542783337</v>
      </c>
      <c r="AD71" s="1">
        <f t="shared" si="74"/>
        <v>2.982086015274751</v>
      </c>
      <c r="AE71" s="1">
        <f t="shared" si="74"/>
        <v>2.8263636246014214</v>
      </c>
      <c r="AF71" s="1">
        <f t="shared" si="74"/>
        <v>2.7111686786099547</v>
      </c>
      <c r="AG71" s="1">
        <f t="shared" si="74"/>
        <v>2.8010764719891283</v>
      </c>
      <c r="AH71" s="1">
        <f t="shared" si="74"/>
        <v>2.7769289760569729</v>
      </c>
      <c r="AI71" s="1">
        <f t="shared" si="74"/>
        <v>2.8811605833365048</v>
      </c>
      <c r="AJ71" s="1">
        <f t="shared" si="74"/>
        <v>1.7992311331412052</v>
      </c>
      <c r="AK71" s="1">
        <f t="shared" si="74"/>
        <v>2.283276499892561</v>
      </c>
      <c r="AL71" s="1">
        <f t="shared" si="74"/>
        <v>2.6204893558959128</v>
      </c>
      <c r="AM71" s="1">
        <f t="shared" si="74"/>
        <v>2.8187714791229808</v>
      </c>
      <c r="AN71" s="1">
        <f t="shared" si="74"/>
        <v>2.9385488988124759</v>
      </c>
      <c r="AO71" s="1">
        <f t="shared" si="74"/>
        <v>2.9612273707466232</v>
      </c>
      <c r="AP71" s="1">
        <f t="shared" si="74"/>
        <v>3.1606903215685636</v>
      </c>
      <c r="AQ71" s="1">
        <f t="shared" si="74"/>
        <v>1.181524283929662</v>
      </c>
      <c r="AR71" s="1">
        <f t="shared" si="74"/>
        <v>1.2139029251514053</v>
      </c>
      <c r="AS71" s="1">
        <f t="shared" si="74"/>
        <v>1.0296152485068262</v>
      </c>
      <c r="AT71" s="1">
        <f t="shared" si="74"/>
        <v>1.0781441369271332</v>
      </c>
      <c r="AU71" s="1">
        <f t="shared" si="74"/>
        <v>1.2358576445576033</v>
      </c>
      <c r="AV71" s="1">
        <f t="shared" si="74"/>
        <v>1.4115024667652576</v>
      </c>
      <c r="AW71" s="1">
        <f t="shared" si="74"/>
        <v>1.8208153143148005</v>
      </c>
    </row>
    <row r="72" spans="27:49" x14ac:dyDescent="0.35">
      <c r="AA72" t="s">
        <v>345</v>
      </c>
      <c r="AB72" s="30" t="s">
        <v>461</v>
      </c>
      <c r="AC72" s="1">
        <f t="shared" ref="AC72:AW72" si="75">AB43</f>
        <v>0.32047969295829704</v>
      </c>
      <c r="AD72" s="1">
        <f t="shared" si="75"/>
        <v>1.3106379405663353</v>
      </c>
      <c r="AE72" s="1">
        <f t="shared" si="75"/>
        <v>2.2508413136402754</v>
      </c>
      <c r="AF72" s="1">
        <f t="shared" si="75"/>
        <v>2.3222760475105066</v>
      </c>
      <c r="AG72" s="1">
        <f t="shared" si="75"/>
        <v>2.4539917789331396</v>
      </c>
      <c r="AH72" s="1">
        <f t="shared" si="75"/>
        <v>2.2791399221504975</v>
      </c>
      <c r="AI72" s="1">
        <f t="shared" si="75"/>
        <v>2.3262821284022643</v>
      </c>
      <c r="AJ72" s="1">
        <f t="shared" si="75"/>
        <v>0.41469489256476849</v>
      </c>
      <c r="AK72" s="1">
        <f t="shared" si="75"/>
        <v>0.85721399463557968</v>
      </c>
      <c r="AL72" s="1">
        <f t="shared" si="75"/>
        <v>1.4437487441672117</v>
      </c>
      <c r="AM72" s="1">
        <f t="shared" si="75"/>
        <v>1.9025046302709052</v>
      </c>
      <c r="AN72" s="1">
        <f t="shared" si="75"/>
        <v>2.1900704601159213</v>
      </c>
      <c r="AO72" s="1">
        <f t="shared" si="75"/>
        <v>2.2294385961450223</v>
      </c>
      <c r="AP72" s="1">
        <f t="shared" si="75"/>
        <v>2.3253351973633896</v>
      </c>
      <c r="AQ72" s="1">
        <f t="shared" si="75"/>
        <v>0.13260836261436892</v>
      </c>
      <c r="AR72" s="1">
        <f t="shared" si="75"/>
        <v>0.50327869363224353</v>
      </c>
      <c r="AS72" s="1">
        <f t="shared" si="75"/>
        <v>0.75058795126127442</v>
      </c>
      <c r="AT72" s="1">
        <f t="shared" si="75"/>
        <v>1.0458193344866435</v>
      </c>
      <c r="AU72" s="1">
        <f t="shared" si="75"/>
        <v>0.74696079861182363</v>
      </c>
      <c r="AV72" s="1">
        <f t="shared" si="75"/>
        <v>0.79795753102881806</v>
      </c>
      <c r="AW72" s="1">
        <f t="shared" si="75"/>
        <v>0.96987133981544549</v>
      </c>
    </row>
    <row r="73" spans="27:49" x14ac:dyDescent="0.35">
      <c r="AA73" t="s">
        <v>346</v>
      </c>
      <c r="AB73" s="30" t="s">
        <v>461</v>
      </c>
      <c r="AC73" s="1">
        <f t="shared" ref="AC73:AW73" si="76">AB46</f>
        <v>0.26610516141562218</v>
      </c>
      <c r="AD73" s="1">
        <f t="shared" si="76"/>
        <v>1.3229533135722962</v>
      </c>
      <c r="AE73" s="1">
        <f t="shared" si="76"/>
        <v>2.2990216438359732</v>
      </c>
      <c r="AF73" s="1">
        <f t="shared" si="76"/>
        <v>2.6380328911552025</v>
      </c>
      <c r="AG73" s="1">
        <f t="shared" si="76"/>
        <v>2.3807806337550259</v>
      </c>
      <c r="AH73" s="1">
        <f t="shared" si="76"/>
        <v>2.4992537131054471</v>
      </c>
      <c r="AI73" s="1">
        <f t="shared" si="76"/>
        <v>2.7582912328890963</v>
      </c>
      <c r="AJ73" s="1">
        <f t="shared" si="76"/>
        <v>0.35074370447869901</v>
      </c>
      <c r="AK73" s="1">
        <f t="shared" si="76"/>
        <v>0.90470941518269288</v>
      </c>
      <c r="AL73" s="1">
        <f t="shared" si="76"/>
        <v>1.6135544462927176</v>
      </c>
      <c r="AM73" s="1">
        <f t="shared" si="76"/>
        <v>2.2953425193747519</v>
      </c>
      <c r="AN73" s="1">
        <f t="shared" si="76"/>
        <v>2.4840479860584255</v>
      </c>
      <c r="AO73" s="1">
        <f t="shared" si="76"/>
        <v>2.7393783393985243</v>
      </c>
      <c r="AP73" s="1">
        <f t="shared" si="76"/>
        <v>2.7546359554053521</v>
      </c>
      <c r="AQ73" s="1">
        <f t="shared" si="76"/>
        <v>0.25024730562504588</v>
      </c>
      <c r="AR73" s="1">
        <f t="shared" si="76"/>
        <v>0.95189698735404482</v>
      </c>
      <c r="AS73" s="1">
        <f t="shared" si="76"/>
        <v>1.1733146575821827</v>
      </c>
      <c r="AT73" s="1">
        <f t="shared" si="76"/>
        <v>1.0409533204562156</v>
      </c>
      <c r="AU73" s="1">
        <f t="shared" si="76"/>
        <v>1.1046986539686168</v>
      </c>
      <c r="AV73" s="1">
        <f t="shared" si="76"/>
        <v>1.2424485591500294</v>
      </c>
      <c r="AW73" s="1">
        <f t="shared" si="76"/>
        <v>1.4221991280161652</v>
      </c>
    </row>
    <row r="74" spans="27:49" x14ac:dyDescent="0.35">
      <c r="AA74" t="s">
        <v>344</v>
      </c>
      <c r="AB74" s="30" t="s">
        <v>462</v>
      </c>
      <c r="AC74" s="1">
        <f t="shared" ref="AC74:AW74" si="77">AB49</f>
        <v>3.568826536528086</v>
      </c>
      <c r="AD74" s="1">
        <f t="shared" si="77"/>
        <v>5.2689306290469222</v>
      </c>
      <c r="AE74" s="1">
        <f t="shared" si="77"/>
        <v>4.6487929117485729</v>
      </c>
      <c r="AF74" s="1">
        <f t="shared" si="77"/>
        <v>5.3929157891969908</v>
      </c>
      <c r="AG74" s="1">
        <f t="shared" si="77"/>
        <v>6.3660418764598017</v>
      </c>
      <c r="AH74" s="1">
        <f t="shared" si="77"/>
        <v>8.0191922933632824</v>
      </c>
      <c r="AI74" s="1">
        <f t="shared" si="77"/>
        <v>9.5242058591796841</v>
      </c>
      <c r="AJ74" s="1">
        <f t="shared" si="77"/>
        <v>5.8121388556126483</v>
      </c>
      <c r="AK74" s="1">
        <f t="shared" si="77"/>
        <v>8.0137625543931019</v>
      </c>
      <c r="AL74" s="1">
        <f t="shared" si="77"/>
        <v>6.9029277328636125</v>
      </c>
      <c r="AM74" s="1">
        <f t="shared" si="77"/>
        <v>7.7669103718309938</v>
      </c>
      <c r="AN74" s="1">
        <f t="shared" si="77"/>
        <v>9.7586018320543744</v>
      </c>
      <c r="AO74" s="1">
        <f t="shared" si="77"/>
        <v>10.787677663664812</v>
      </c>
      <c r="AP74" s="1">
        <f t="shared" si="77"/>
        <v>11.442267480971511</v>
      </c>
      <c r="AQ74" s="1">
        <f t="shared" si="77"/>
        <v>10.019994981473234</v>
      </c>
      <c r="AR74" s="1">
        <f t="shared" si="77"/>
        <v>9.4744249012653121</v>
      </c>
      <c r="AS74" s="1">
        <f t="shared" si="77"/>
        <v>9.2663602808205354</v>
      </c>
      <c r="AT74" s="1">
        <f t="shared" si="77"/>
        <v>8.5059360247999543</v>
      </c>
      <c r="AU74" s="1">
        <f t="shared" si="77"/>
        <v>8.0115846894848417</v>
      </c>
      <c r="AV74" s="1">
        <f t="shared" si="77"/>
        <v>7.7744258927059677</v>
      </c>
      <c r="AW74" s="1">
        <f t="shared" si="77"/>
        <v>7.4507275696419697</v>
      </c>
    </row>
    <row r="75" spans="27:49" x14ac:dyDescent="0.35">
      <c r="AA75" t="s">
        <v>345</v>
      </c>
      <c r="AB75" s="30" t="s">
        <v>462</v>
      </c>
      <c r="AC75" s="1">
        <f t="shared" ref="AC75:AW75" si="78">AB52</f>
        <v>9.9073695681787211</v>
      </c>
      <c r="AD75" s="1">
        <f t="shared" si="78"/>
        <v>0</v>
      </c>
      <c r="AE75" s="1">
        <f t="shared" si="78"/>
        <v>0</v>
      </c>
      <c r="AF75" s="1">
        <f t="shared" si="78"/>
        <v>0</v>
      </c>
      <c r="AG75" s="1">
        <f t="shared" si="78"/>
        <v>0</v>
      </c>
      <c r="AH75" s="1">
        <f t="shared" si="78"/>
        <v>0.30562065716640086</v>
      </c>
      <c r="AI75" s="1">
        <f t="shared" si="78"/>
        <v>0.33706923022064095</v>
      </c>
      <c r="AJ75" s="1">
        <f t="shared" si="78"/>
        <v>1.1608944415268527E-2</v>
      </c>
      <c r="AK75" s="1">
        <f t="shared" si="78"/>
        <v>0</v>
      </c>
      <c r="AL75" s="1">
        <f t="shared" si="78"/>
        <v>7.5436619757136975E-2</v>
      </c>
      <c r="AM75" s="1">
        <f t="shared" si="78"/>
        <v>1.7413416622902793E-2</v>
      </c>
      <c r="AN75" s="1">
        <f t="shared" si="78"/>
        <v>0.9221349557542653</v>
      </c>
      <c r="AO75" s="1">
        <f t="shared" si="78"/>
        <v>2.4650471725358782</v>
      </c>
      <c r="AP75" s="1">
        <f t="shared" si="78"/>
        <v>3.6682571703753428</v>
      </c>
      <c r="AQ75" s="1">
        <f t="shared" si="78"/>
        <v>4.2468632536653922E-2</v>
      </c>
      <c r="AR75" s="1">
        <f t="shared" si="78"/>
        <v>0.15856810765824458</v>
      </c>
      <c r="AS75" s="1">
        <f t="shared" si="78"/>
        <v>0.20845571905551136</v>
      </c>
      <c r="AT75" s="1">
        <f t="shared" si="78"/>
        <v>0.76426801955243862</v>
      </c>
      <c r="AU75" s="1">
        <f t="shared" si="78"/>
        <v>1.5869709173636359</v>
      </c>
      <c r="AV75" s="1">
        <f t="shared" si="78"/>
        <v>2.285287901989407</v>
      </c>
      <c r="AW75" s="1">
        <f t="shared" si="78"/>
        <v>2.4637798872975507</v>
      </c>
    </row>
    <row r="76" spans="27:49" x14ac:dyDescent="0.35">
      <c r="AA76" t="s">
        <v>346</v>
      </c>
      <c r="AB76" s="30" t="s">
        <v>462</v>
      </c>
      <c r="AC76" s="1">
        <f t="shared" ref="AC76:AW76" si="79">AB55</f>
        <v>2.3361939790219317</v>
      </c>
      <c r="AD76" s="1">
        <f t="shared" si="79"/>
        <v>4.8010990466025825E-2</v>
      </c>
      <c r="AE76" s="1">
        <f t="shared" si="79"/>
        <v>0</v>
      </c>
      <c r="AF76" s="1">
        <f t="shared" si="79"/>
        <v>2.3217888830537055E-2</v>
      </c>
      <c r="AG76" s="1">
        <f t="shared" si="79"/>
        <v>0.24057285028441028</v>
      </c>
      <c r="AH76" s="1">
        <f t="shared" si="79"/>
        <v>0.79713365166825922</v>
      </c>
      <c r="AI76" s="1">
        <f t="shared" si="79"/>
        <v>1.2969737232874636</v>
      </c>
      <c r="AJ76" s="1">
        <f t="shared" si="79"/>
        <v>8.2298406815441871E-2</v>
      </c>
      <c r="AK76" s="1">
        <f t="shared" si="79"/>
        <v>1.7413416622902793E-2</v>
      </c>
      <c r="AL76" s="1">
        <f t="shared" si="79"/>
        <v>1.1608944415268527E-2</v>
      </c>
      <c r="AM76" s="1">
        <f t="shared" si="79"/>
        <v>2.3217888830537055E-2</v>
      </c>
      <c r="AN76" s="1">
        <f t="shared" si="79"/>
        <v>1.3267006459468444</v>
      </c>
      <c r="AO76" s="1">
        <f t="shared" si="79"/>
        <v>3.0700507865716</v>
      </c>
      <c r="AP76" s="1">
        <f t="shared" si="79"/>
        <v>4.6683106409476087</v>
      </c>
      <c r="AQ76" s="1">
        <f t="shared" si="79"/>
        <v>0.46798932510063407</v>
      </c>
      <c r="AR76" s="1">
        <f t="shared" si="79"/>
        <v>0.45787737462470501</v>
      </c>
      <c r="AS76" s="1">
        <f t="shared" si="79"/>
        <v>0.71311574784269405</v>
      </c>
      <c r="AT76" s="1">
        <f t="shared" si="79"/>
        <v>3.3111665324843527</v>
      </c>
      <c r="AU76" s="1">
        <f t="shared" si="79"/>
        <v>5.2009557481316406</v>
      </c>
      <c r="AV76" s="1">
        <f t="shared" si="79"/>
        <v>6.4756862109129649</v>
      </c>
      <c r="AW76" s="1">
        <f t="shared" si="79"/>
        <v>6.3146671716383711</v>
      </c>
    </row>
    <row r="79" spans="27:49" x14ac:dyDescent="0.35">
      <c r="AA79" t="s">
        <v>530</v>
      </c>
    </row>
    <row r="80" spans="27:49" x14ac:dyDescent="0.35">
      <c r="AA80" t="s">
        <v>529</v>
      </c>
      <c r="AB80" t="s">
        <v>528</v>
      </c>
    </row>
    <row r="81" spans="9:28" x14ac:dyDescent="0.35">
      <c r="AA81">
        <v>0</v>
      </c>
      <c r="AB81" s="1">
        <f>AVERAGE(H52:H53)</f>
        <v>2.7038788475961223E-2</v>
      </c>
    </row>
    <row r="82" spans="9:28" x14ac:dyDescent="0.35">
      <c r="AA82">
        <f t="shared" ref="AA82:AA87" si="80">AA81+30</f>
        <v>30</v>
      </c>
      <c r="AB82" s="1">
        <f>AVERAGE(I51:I53)</f>
        <v>5.285603588608153E-2</v>
      </c>
    </row>
    <row r="83" spans="9:28" x14ac:dyDescent="0.35">
      <c r="AA83">
        <f t="shared" si="80"/>
        <v>60</v>
      </c>
      <c r="AB83" s="1">
        <f>AVERAGE(J51:J53)</f>
        <v>9.4630779604216106E-2</v>
      </c>
    </row>
    <row r="84" spans="9:28" x14ac:dyDescent="0.35">
      <c r="AA84">
        <f t="shared" si="80"/>
        <v>90</v>
      </c>
      <c r="AB84" s="1">
        <f>AVERAGE(K51:K53)</f>
        <v>0.26056047872511379</v>
      </c>
    </row>
    <row r="85" spans="9:28" x14ac:dyDescent="0.35">
      <c r="AA85">
        <f t="shared" si="80"/>
        <v>120</v>
      </c>
      <c r="AB85" s="1">
        <f>AVERAGE(L51:L53)</f>
        <v>0.83636862437263382</v>
      </c>
    </row>
    <row r="86" spans="9:28" x14ac:dyDescent="0.35">
      <c r="AA86">
        <f t="shared" si="80"/>
        <v>150</v>
      </c>
      <c r="AB86" s="1">
        <f>AVERAGE(M51:M53)</f>
        <v>1.6853185772305619</v>
      </c>
    </row>
    <row r="87" spans="9:28" x14ac:dyDescent="0.35">
      <c r="AA87">
        <f t="shared" si="80"/>
        <v>180</v>
      </c>
      <c r="AB87" s="1">
        <f>AVERAGE(N51:N53)</f>
        <v>2.1563687626311783</v>
      </c>
    </row>
    <row r="95" spans="9:28" x14ac:dyDescent="0.35">
      <c r="I95" s="4" t="s">
        <v>579</v>
      </c>
      <c r="J95" s="4" t="s">
        <v>580</v>
      </c>
    </row>
    <row r="99" spans="9:10" x14ac:dyDescent="0.35">
      <c r="I99" s="4">
        <v>4.3602065981322082E-2</v>
      </c>
      <c r="J99" s="4">
        <v>5.6401847742742782E-2</v>
      </c>
    </row>
    <row r="101" spans="9:10" x14ac:dyDescent="0.35">
      <c r="I101" s="4">
        <v>1.735420134978263E-2</v>
      </c>
      <c r="J101" s="4">
        <v>2.1248801403263597E-2</v>
      </c>
    </row>
    <row r="108" spans="9:10" x14ac:dyDescent="0.35">
      <c r="I108" s="4">
        <v>1.6574706122713743E-2</v>
      </c>
      <c r="J108" s="4">
        <v>2.3411774839414708E-2</v>
      </c>
    </row>
    <row r="109" spans="9:10" x14ac:dyDescent="0.35">
      <c r="I109" s="4">
        <v>1.6992344314839442E-2</v>
      </c>
      <c r="J109" s="4">
        <v>1.7898107225442765E-2</v>
      </c>
    </row>
    <row r="110" spans="9:10" x14ac:dyDescent="0.35">
      <c r="I110" s="4">
        <v>3.2805810200874315E-2</v>
      </c>
      <c r="J110" s="4">
        <v>3.582976411380611E-2</v>
      </c>
    </row>
    <row r="117" spans="9:10" x14ac:dyDescent="0.35">
      <c r="I117" s="4">
        <v>8.8255756410892065E-3</v>
      </c>
      <c r="J117" s="4">
        <v>1.2576234214776823E-2</v>
      </c>
    </row>
    <row r="118" spans="9:10" x14ac:dyDescent="0.35">
      <c r="I118" s="4">
        <v>3.7781059342925812E-3</v>
      </c>
      <c r="J118" s="4">
        <v>6.7544979043550422E-3</v>
      </c>
    </row>
    <row r="119" spans="9:10" x14ac:dyDescent="0.35">
      <c r="I119" s="4">
        <v>1.282406649272301E-2</v>
      </c>
      <c r="J119" s="4">
        <v>2.1921406883832331E-2</v>
      </c>
    </row>
    <row r="126" spans="9:10" x14ac:dyDescent="0.35">
      <c r="I126" s="4">
        <v>1.380120998470092E-2</v>
      </c>
      <c r="J126" s="4">
        <v>2.0464197706038727E-2</v>
      </c>
    </row>
    <row r="127" spans="9:10" x14ac:dyDescent="0.35">
      <c r="I127" s="4">
        <v>1.7812151526213071E-2</v>
      </c>
      <c r="J127" s="4">
        <v>2.5891333251501437E-2</v>
      </c>
    </row>
    <row r="128" spans="9:10" x14ac:dyDescent="0.35">
      <c r="I128" s="4">
        <v>2.0570878987481046E-2</v>
      </c>
      <c r="J128" s="4">
        <v>2.6600599593718983E-2</v>
      </c>
    </row>
    <row r="135" spans="9:10" x14ac:dyDescent="0.35">
      <c r="I135" s="4">
        <v>1.3940207214154787E-2</v>
      </c>
      <c r="J135" s="4">
        <v>4.0970263917153187E-2</v>
      </c>
    </row>
    <row r="136" spans="9:10" x14ac:dyDescent="0.35">
      <c r="I136" s="4">
        <v>1.4712102188541928E-2</v>
      </c>
      <c r="J136" s="4">
        <v>3.7868830363114579E-2</v>
      </c>
    </row>
    <row r="137" spans="9:10" x14ac:dyDescent="0.35">
      <c r="I137" s="4">
        <v>8.2010964106420878E-3</v>
      </c>
      <c r="J137" s="4">
        <v>1.82827838193452E-2</v>
      </c>
    </row>
    <row r="144" spans="9:10" x14ac:dyDescent="0.35">
      <c r="I144" s="4">
        <v>7.6124784982190274E-2</v>
      </c>
      <c r="J144" s="4">
        <v>0.10103637755731604</v>
      </c>
    </row>
    <row r="145" spans="9:10" x14ac:dyDescent="0.35">
      <c r="I145" s="4">
        <v>0.12591354949688371</v>
      </c>
      <c r="J145" s="4">
        <v>0.14282003894071085</v>
      </c>
    </row>
    <row r="146" spans="9:10" x14ac:dyDescent="0.35">
      <c r="I146" s="4">
        <v>0.1251325977679773</v>
      </c>
      <c r="J146" s="4">
        <v>0.14286529950458518</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0535-C99A-4649-8BE3-FDCCC75E1584}">
  <sheetPr codeName="Sheet19"/>
  <dimension ref="A1:F23"/>
  <sheetViews>
    <sheetView workbookViewId="0">
      <selection activeCell="F18" sqref="F18"/>
    </sheetView>
  </sheetViews>
  <sheetFormatPr defaultColWidth="8.08203125" defaultRowHeight="14.5" x14ac:dyDescent="0.35"/>
  <cols>
    <col min="1" max="1" width="23.33203125" style="119" customWidth="1"/>
    <col min="2" max="2" width="11" style="119" bestFit="1" customWidth="1"/>
    <col min="3" max="3" width="11.58203125" style="119" bestFit="1" customWidth="1"/>
    <col min="4" max="4" width="9.1640625" style="119" customWidth="1"/>
    <col min="5" max="6" width="8.83203125" style="119" bestFit="1" customWidth="1"/>
    <col min="7" max="9" width="8.08203125" style="119"/>
    <col min="10" max="10" width="12.83203125" style="119" bestFit="1" customWidth="1"/>
    <col min="11" max="16384" width="8.08203125" style="119"/>
  </cols>
  <sheetData>
    <row r="1" spans="1:6" ht="23.25" customHeight="1" x14ac:dyDescent="0.35">
      <c r="B1" s="119" t="s">
        <v>618</v>
      </c>
      <c r="C1" s="119" t="s">
        <v>619</v>
      </c>
      <c r="D1" s="120" t="s">
        <v>620</v>
      </c>
      <c r="E1" s="119" t="s">
        <v>621</v>
      </c>
      <c r="F1" s="119" t="s">
        <v>622</v>
      </c>
    </row>
    <row r="2" spans="1:6" x14ac:dyDescent="0.35">
      <c r="A2" s="119" t="s">
        <v>623</v>
      </c>
      <c r="B2" s="121">
        <v>4</v>
      </c>
      <c r="C2" s="121">
        <v>4.5</v>
      </c>
      <c r="D2" s="122">
        <v>1</v>
      </c>
      <c r="E2" s="121">
        <v>0.95</v>
      </c>
      <c r="F2" s="121">
        <v>3.65</v>
      </c>
    </row>
    <row r="3" spans="1:6" x14ac:dyDescent="0.35">
      <c r="A3" s="119" t="s">
        <v>624</v>
      </c>
      <c r="B3" s="123">
        <v>1926</v>
      </c>
      <c r="C3" s="123">
        <f>468+478+468+522+160+132-136-72</f>
        <v>2020</v>
      </c>
      <c r="D3" s="124">
        <f>62.8+446.02 -63.27</f>
        <v>445.55</v>
      </c>
      <c r="E3" s="123">
        <f>60.26+430.5 - 96.38</f>
        <v>394.38</v>
      </c>
      <c r="F3" s="123">
        <f>447.2+445.22+426.42+441.6-63.04</f>
        <v>1697.4</v>
      </c>
    </row>
    <row r="4" spans="1:6" x14ac:dyDescent="0.35">
      <c r="A4" s="119" t="s">
        <v>625</v>
      </c>
      <c r="B4" s="123">
        <f>B3</f>
        <v>1926</v>
      </c>
      <c r="C4" s="123">
        <f>C3</f>
        <v>2020</v>
      </c>
      <c r="D4" s="123">
        <f t="shared" ref="D4:F4" si="0">D3</f>
        <v>445.55</v>
      </c>
      <c r="E4" s="123">
        <f t="shared" si="0"/>
        <v>394.38</v>
      </c>
      <c r="F4" s="123">
        <f t="shared" si="0"/>
        <v>1697.4</v>
      </c>
    </row>
    <row r="5" spans="1:6" x14ac:dyDescent="0.35">
      <c r="A5" s="119" t="s">
        <v>626</v>
      </c>
      <c r="B5" s="123">
        <v>974</v>
      </c>
      <c r="C5" s="123">
        <v>976</v>
      </c>
      <c r="D5" s="123">
        <v>305</v>
      </c>
      <c r="E5" s="123">
        <v>344.7</v>
      </c>
      <c r="F5" s="123">
        <v>1280</v>
      </c>
    </row>
    <row r="6" spans="1:6" x14ac:dyDescent="0.35">
      <c r="A6" s="119" t="s">
        <v>627</v>
      </c>
      <c r="B6" s="123">
        <v>974</v>
      </c>
      <c r="C6" s="123">
        <f>C5</f>
        <v>976</v>
      </c>
      <c r="D6" s="123">
        <f t="shared" ref="D6:F6" si="1">D5</f>
        <v>305</v>
      </c>
      <c r="E6" s="123">
        <f t="shared" si="1"/>
        <v>344.7</v>
      </c>
      <c r="F6" s="123">
        <f t="shared" si="1"/>
        <v>1280</v>
      </c>
    </row>
    <row r="7" spans="1:6" x14ac:dyDescent="0.35">
      <c r="A7" s="119" t="s">
        <v>628</v>
      </c>
      <c r="B7" s="125">
        <f>B4/(B2*1000)</f>
        <v>0.48149999999999998</v>
      </c>
      <c r="C7" s="125">
        <f>C4/(C2*1000)</f>
        <v>0.44888888888888889</v>
      </c>
      <c r="D7" s="125">
        <f t="shared" ref="D7:E7" si="2">D4/(D2*1000)</f>
        <v>0.44555</v>
      </c>
      <c r="E7" s="125">
        <f t="shared" si="2"/>
        <v>0.41513684210526314</v>
      </c>
      <c r="F7" s="125">
        <f>F4/(F2*1000)</f>
        <v>0.46504109589041098</v>
      </c>
    </row>
    <row r="8" spans="1:6" x14ac:dyDescent="0.35">
      <c r="A8" s="119" t="s">
        <v>629</v>
      </c>
      <c r="B8" s="125">
        <f>B6/(B2*1000)</f>
        <v>0.24349999999999999</v>
      </c>
      <c r="C8" s="125">
        <f>C6/(C2*1000)</f>
        <v>0.21688888888888888</v>
      </c>
      <c r="D8" s="125">
        <f t="shared" ref="D8" si="3">D6/(D2*1000)</f>
        <v>0.30499999999999999</v>
      </c>
      <c r="E8" s="125">
        <f>E6/(E2*1000)</f>
        <v>0.36284210526315791</v>
      </c>
      <c r="F8" s="125">
        <f>F6/(F2*1000)</f>
        <v>0.35068493150684932</v>
      </c>
    </row>
    <row r="9" spans="1:6" x14ac:dyDescent="0.35">
      <c r="A9" s="119" t="s">
        <v>630</v>
      </c>
      <c r="B9" s="119">
        <v>10</v>
      </c>
      <c r="C9" s="119">
        <v>18</v>
      </c>
      <c r="D9" s="119">
        <v>1</v>
      </c>
      <c r="E9" s="119">
        <v>2</v>
      </c>
      <c r="F9" s="119">
        <v>18</v>
      </c>
    </row>
    <row r="10" spans="1:6" x14ac:dyDescent="0.35">
      <c r="A10" s="119" t="s">
        <v>631</v>
      </c>
      <c r="B10" s="123">
        <f>(B9/12)*4*28.317</f>
        <v>94.39</v>
      </c>
      <c r="C10" s="123">
        <f>(C9/12)*4*28.317</f>
        <v>169.90199999999999</v>
      </c>
      <c r="D10" s="123">
        <f>(D9/12)*4*28.317</f>
        <v>9.4390000000000001</v>
      </c>
      <c r="E10" s="123">
        <f t="shared" ref="E10:F10" si="4">(E9/12)*4*28.317</f>
        <v>18.878</v>
      </c>
      <c r="F10" s="123">
        <f t="shared" si="4"/>
        <v>169.90199999999999</v>
      </c>
    </row>
    <row r="11" spans="1:6" x14ac:dyDescent="0.35">
      <c r="A11" s="119" t="s">
        <v>632</v>
      </c>
      <c r="B11" s="126">
        <f>'Nick''s HLR of % area'!B9</f>
        <v>4.4968125127751342E-2</v>
      </c>
      <c r="C11" s="126">
        <f>B11</f>
        <v>4.4968125127751342E-2</v>
      </c>
      <c r="D11" s="126">
        <f t="shared" ref="D11:F11" si="5">C11</f>
        <v>4.4968125127751342E-2</v>
      </c>
      <c r="E11" s="126">
        <f t="shared" si="5"/>
        <v>4.4968125127751342E-2</v>
      </c>
      <c r="F11" s="126">
        <f t="shared" si="5"/>
        <v>4.4968125127751342E-2</v>
      </c>
    </row>
    <row r="12" spans="1:6" x14ac:dyDescent="0.35">
      <c r="A12" s="119" t="s">
        <v>633</v>
      </c>
      <c r="B12" s="123">
        <f>B10/B11</f>
        <v>2099.042371276199</v>
      </c>
      <c r="C12" s="123">
        <f>C10/C11</f>
        <v>3778.2762682971575</v>
      </c>
      <c r="D12" s="123">
        <f t="shared" ref="D12:F12" si="6">D10/D11</f>
        <v>209.90423712761989</v>
      </c>
      <c r="E12" s="123">
        <f t="shared" si="6"/>
        <v>419.80847425523979</v>
      </c>
      <c r="F12" s="123">
        <f t="shared" si="6"/>
        <v>3778.2762682971575</v>
      </c>
    </row>
    <row r="13" spans="1:6" x14ac:dyDescent="0.35">
      <c r="A13" s="119" t="s">
        <v>634</v>
      </c>
      <c r="B13" s="123">
        <f>C13+B12</f>
        <v>10285.307619253374</v>
      </c>
      <c r="C13" s="123">
        <f>D13+C12</f>
        <v>8186.265247977175</v>
      </c>
      <c r="D13" s="123">
        <f>E13+D12</f>
        <v>4407.9889796800171</v>
      </c>
      <c r="E13" s="123">
        <f>F13+E12</f>
        <v>4198.0847425523971</v>
      </c>
      <c r="F13" s="123">
        <f>G12+F12</f>
        <v>3778.2762682971575</v>
      </c>
    </row>
    <row r="14" spans="1:6" x14ac:dyDescent="0.35">
      <c r="A14" s="119" t="s">
        <v>635</v>
      </c>
      <c r="B14" s="123">
        <f>(B8*B10)/B11</f>
        <v>511.11681740575443</v>
      </c>
      <c r="C14" s="123">
        <f>(C8*C10)/C11</f>
        <v>819.46614174622789</v>
      </c>
      <c r="D14" s="123">
        <f>(D8*D10)/D11</f>
        <v>64.02079232392407</v>
      </c>
      <c r="E14" s="123">
        <f>(E8*E10)/E11</f>
        <v>152.32419060608544</v>
      </c>
      <c r="F14" s="123">
        <f>(F8*F10)/F11</f>
        <v>1324.984554361743</v>
      </c>
    </row>
    <row r="15" spans="1:6" x14ac:dyDescent="0.35">
      <c r="A15" s="119" t="s">
        <v>636</v>
      </c>
      <c r="B15" s="121">
        <f>B14/60</f>
        <v>8.5186136234292409</v>
      </c>
      <c r="C15" s="121">
        <f t="shared" ref="C15:F15" si="7">C14/60</f>
        <v>13.657769029103799</v>
      </c>
      <c r="D15" s="121">
        <f t="shared" si="7"/>
        <v>1.0670132053987345</v>
      </c>
      <c r="E15" s="121">
        <f t="shared" si="7"/>
        <v>2.5387365101014239</v>
      </c>
      <c r="F15" s="121">
        <f t="shared" si="7"/>
        <v>22.083075906029048</v>
      </c>
    </row>
    <row r="16" spans="1:6" x14ac:dyDescent="0.35">
      <c r="B16" s="127" t="s">
        <v>637</v>
      </c>
      <c r="C16" s="119" t="s">
        <v>638</v>
      </c>
    </row>
    <row r="17" spans="1:3" x14ac:dyDescent="0.35">
      <c r="A17" s="119" t="s">
        <v>639</v>
      </c>
      <c r="B17" s="128">
        <f>SUM(C15:E15)</f>
        <v>17.263518744603957</v>
      </c>
      <c r="C17" s="121">
        <f>B17+B15</f>
        <v>25.782132368033196</v>
      </c>
    </row>
    <row r="18" spans="1:3" x14ac:dyDescent="0.35">
      <c r="A18" s="119" t="s">
        <v>640</v>
      </c>
      <c r="B18" s="128">
        <f>SUM(D15:F15)</f>
        <v>25.688825621529205</v>
      </c>
      <c r="C18" s="121">
        <f>B18+B15</f>
        <v>34.207439244958444</v>
      </c>
    </row>
    <row r="21" spans="1:3" x14ac:dyDescent="0.35">
      <c r="A21" s="119" t="s">
        <v>641</v>
      </c>
    </row>
    <row r="22" spans="1:3" x14ac:dyDescent="0.35">
      <c r="A22" s="119" t="s">
        <v>642</v>
      </c>
    </row>
    <row r="23" spans="1:3" x14ac:dyDescent="0.35">
      <c r="A23" s="129" t="s">
        <v>643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453-68C6-474A-9A37-B0C1B4A8BB42}">
  <sheetPr codeName="Sheet20"/>
  <dimension ref="A1:H28"/>
  <sheetViews>
    <sheetView workbookViewId="0">
      <selection activeCell="G20" sqref="G20"/>
    </sheetView>
  </sheetViews>
  <sheetFormatPr defaultColWidth="8.08203125" defaultRowHeight="14.5" x14ac:dyDescent="0.35"/>
  <cols>
    <col min="1" max="1" width="24" style="119" bestFit="1" customWidth="1"/>
    <col min="2" max="2" width="10.9140625" style="119" customWidth="1"/>
    <col min="3" max="3" width="9.5" style="119" customWidth="1"/>
    <col min="4" max="16384" width="8.08203125" style="119"/>
  </cols>
  <sheetData>
    <row r="1" spans="1:8" x14ac:dyDescent="0.35">
      <c r="A1" s="119" t="s">
        <v>644</v>
      </c>
      <c r="B1" s="119">
        <f>'[1]flow rate data 8-10'!Y25</f>
        <v>1.5564240363636364</v>
      </c>
      <c r="C1" s="119">
        <f>B1*28.317</f>
        <v>44.07325943770909</v>
      </c>
      <c r="D1" s="119" t="s">
        <v>569</v>
      </c>
      <c r="E1" s="119">
        <f>C1*60000</f>
        <v>2644395.5662625455</v>
      </c>
      <c r="F1" s="119" t="s">
        <v>575</v>
      </c>
      <c r="H1" s="119" t="s">
        <v>645</v>
      </c>
    </row>
    <row r="2" spans="1:8" x14ac:dyDescent="0.35">
      <c r="A2" s="119" t="s">
        <v>646</v>
      </c>
      <c r="B2" s="119">
        <v>12</v>
      </c>
      <c r="H2" s="130">
        <v>45105</v>
      </c>
    </row>
    <row r="3" spans="1:8" x14ac:dyDescent="0.35">
      <c r="A3" s="119" t="s">
        <v>647</v>
      </c>
      <c r="B3" s="119">
        <f>B2*43560</f>
        <v>522720</v>
      </c>
      <c r="C3" s="119">
        <f>B2*40470000</f>
        <v>485640000</v>
      </c>
      <c r="D3" s="119" t="s">
        <v>574</v>
      </c>
      <c r="H3" s="130">
        <v>45112</v>
      </c>
    </row>
    <row r="4" spans="1:8" x14ac:dyDescent="0.35">
      <c r="A4" s="119" t="s">
        <v>648</v>
      </c>
      <c r="B4" s="119">
        <v>0.75</v>
      </c>
      <c r="C4" s="131">
        <v>0.05</v>
      </c>
    </row>
    <row r="5" spans="1:8" x14ac:dyDescent="0.35">
      <c r="A5" s="119" t="s">
        <v>660</v>
      </c>
      <c r="B5" s="119">
        <f>B3*(B4/100)</f>
        <v>3920.3999999999996</v>
      </c>
      <c r="C5" s="119">
        <f>C3*C4</f>
        <v>24282000</v>
      </c>
      <c r="D5" s="119" t="s">
        <v>574</v>
      </c>
    </row>
    <row r="6" spans="1:8" x14ac:dyDescent="0.35">
      <c r="A6" s="119" t="s">
        <v>649</v>
      </c>
      <c r="B6" s="119">
        <f>B1/B5</f>
        <v>3.9700643719101021E-4</v>
      </c>
      <c r="C6" s="119" t="s">
        <v>374</v>
      </c>
      <c r="D6" s="119" t="s">
        <v>650</v>
      </c>
      <c r="E6" s="119" t="s">
        <v>651</v>
      </c>
    </row>
    <row r="7" spans="1:8" x14ac:dyDescent="0.35">
      <c r="A7" s="119" t="s">
        <v>652</v>
      </c>
      <c r="B7" s="119">
        <f>B6*12*2.54</f>
        <v>1.2100756205581991E-2</v>
      </c>
      <c r="C7" s="119">
        <f>E1/C5</f>
        <v>0.1089035320921895</v>
      </c>
      <c r="D7" s="119">
        <f>C7*60</f>
        <v>6.5342119255313698</v>
      </c>
      <c r="E7" s="119">
        <f>D7/2.54</f>
        <v>2.5725243801304605</v>
      </c>
    </row>
    <row r="8" spans="1:8" x14ac:dyDescent="0.35">
      <c r="A8" s="119" t="s">
        <v>653</v>
      </c>
      <c r="B8" s="119">
        <f>B6*4</f>
        <v>1.5880257487640409E-3</v>
      </c>
    </row>
    <row r="9" spans="1:8" x14ac:dyDescent="0.35">
      <c r="A9" s="119" t="s">
        <v>654</v>
      </c>
      <c r="B9" s="119">
        <f>B8*28.317</f>
        <v>4.4968125127751342E-2</v>
      </c>
    </row>
    <row r="10" spans="1:8" x14ac:dyDescent="0.35">
      <c r="A10" s="119" t="s">
        <v>655</v>
      </c>
      <c r="B10" s="119">
        <f>4/B9</f>
        <v>88.951896229524266</v>
      </c>
    </row>
    <row r="11" spans="1:8" x14ac:dyDescent="0.35">
      <c r="A11" s="119" t="s">
        <v>656</v>
      </c>
      <c r="B11" s="119">
        <f>0.1/B9</f>
        <v>2.2237974057381069</v>
      </c>
    </row>
    <row r="14" spans="1:8" x14ac:dyDescent="0.35">
      <c r="A14" s="127"/>
      <c r="B14" s="119" t="s">
        <v>618</v>
      </c>
      <c r="C14" s="119" t="s">
        <v>619</v>
      </c>
      <c r="D14" s="181" t="s">
        <v>657</v>
      </c>
    </row>
    <row r="15" spans="1:8" x14ac:dyDescent="0.35">
      <c r="A15" s="119" t="s">
        <v>623</v>
      </c>
      <c r="B15" s="119">
        <v>4</v>
      </c>
      <c r="C15" s="119">
        <v>4.5</v>
      </c>
      <c r="D15" s="181"/>
    </row>
    <row r="16" spans="1:8" x14ac:dyDescent="0.35">
      <c r="A16" s="119" t="s">
        <v>624</v>
      </c>
      <c r="B16" s="119">
        <v>1926</v>
      </c>
      <c r="C16" s="119">
        <f>468+478+468+522+160+132-136-72</f>
        <v>2020</v>
      </c>
      <c r="D16" s="181"/>
    </row>
    <row r="17" spans="1:4" x14ac:dyDescent="0.35">
      <c r="A17" s="119" t="s">
        <v>625</v>
      </c>
      <c r="B17" s="119">
        <f>B16</f>
        <v>1926</v>
      </c>
      <c r="C17" s="119">
        <f>C16</f>
        <v>2020</v>
      </c>
      <c r="D17" s="181"/>
    </row>
    <row r="18" spans="1:4" x14ac:dyDescent="0.35">
      <c r="A18" s="119" t="s">
        <v>626</v>
      </c>
      <c r="B18" s="119">
        <v>974</v>
      </c>
      <c r="C18" s="119">
        <v>976</v>
      </c>
      <c r="D18" s="181"/>
    </row>
    <row r="19" spans="1:4" x14ac:dyDescent="0.35">
      <c r="A19" s="119" t="s">
        <v>627</v>
      </c>
      <c r="B19" s="119">
        <v>974</v>
      </c>
      <c r="C19" s="119">
        <f>C18</f>
        <v>976</v>
      </c>
      <c r="D19" s="181"/>
    </row>
    <row r="20" spans="1:4" x14ac:dyDescent="0.35">
      <c r="A20" s="119" t="s">
        <v>628</v>
      </c>
      <c r="B20" s="119">
        <f>B17/(B15*1000)</f>
        <v>0.48149999999999998</v>
      </c>
      <c r="C20" s="119">
        <f>C17/(C15*1000)</f>
        <v>0.44888888888888889</v>
      </c>
      <c r="D20" s="119">
        <v>0.37</v>
      </c>
    </row>
    <row r="21" spans="1:4" x14ac:dyDescent="0.35">
      <c r="A21" s="119" t="s">
        <v>629</v>
      </c>
      <c r="B21" s="119">
        <f>B19/(B15*1000)</f>
        <v>0.24349999999999999</v>
      </c>
      <c r="C21" s="119">
        <f>C19/(C15*1000)</f>
        <v>0.21688888888888888</v>
      </c>
      <c r="D21" s="119">
        <v>0.37</v>
      </c>
    </row>
    <row r="22" spans="1:4" x14ac:dyDescent="0.35">
      <c r="A22" s="119" t="s">
        <v>631</v>
      </c>
      <c r="B22" s="119">
        <v>85</v>
      </c>
      <c r="C22" s="119">
        <v>164.7</v>
      </c>
      <c r="D22" s="119">
        <v>25</v>
      </c>
    </row>
    <row r="23" spans="1:4" x14ac:dyDescent="0.35">
      <c r="A23" s="119" t="s">
        <v>632</v>
      </c>
      <c r="B23" s="126">
        <f>B9</f>
        <v>4.4968125127751342E-2</v>
      </c>
      <c r="C23" s="126">
        <f>B9</f>
        <v>4.4968125127751342E-2</v>
      </c>
      <c r="D23" s="126">
        <f>C23</f>
        <v>4.4968125127751342E-2</v>
      </c>
    </row>
    <row r="24" spans="1:4" x14ac:dyDescent="0.35">
      <c r="A24" s="119" t="s">
        <v>633</v>
      </c>
      <c r="B24" s="119">
        <f>B22/B23</f>
        <v>1890.2277948773906</v>
      </c>
      <c r="C24" s="119">
        <f>C22/C23</f>
        <v>3662.5943272506615</v>
      </c>
      <c r="D24" s="119">
        <f>D22/D23</f>
        <v>555.94935143452665</v>
      </c>
    </row>
    <row r="25" spans="1:4" x14ac:dyDescent="0.35">
      <c r="A25" s="119" t="s">
        <v>634</v>
      </c>
      <c r="B25" s="119">
        <f>C25+B24</f>
        <v>6108.7714735625786</v>
      </c>
      <c r="C25" s="119">
        <f>D25+C24</f>
        <v>4218.5436786851878</v>
      </c>
      <c r="D25" s="119">
        <f>D24</f>
        <v>555.94935143452665</v>
      </c>
    </row>
    <row r="26" spans="1:4" x14ac:dyDescent="0.35">
      <c r="A26" s="119" t="s">
        <v>635</v>
      </c>
      <c r="B26" s="119">
        <f>(B21*B22)/B23</f>
        <v>460.27046805264456</v>
      </c>
      <c r="C26" s="119">
        <f>(C21*C22)/C23</f>
        <v>794.37601408814339</v>
      </c>
      <c r="D26" s="119">
        <f>(D21*D22)/D23</f>
        <v>205.70126003077488</v>
      </c>
    </row>
    <row r="27" spans="1:4" x14ac:dyDescent="0.35">
      <c r="A27" s="119" t="s">
        <v>658</v>
      </c>
      <c r="B27" s="119">
        <f>B26+C27</f>
        <v>1460.3477421715629</v>
      </c>
      <c r="C27" s="119">
        <f>C26+D27</f>
        <v>1000.0772741189182</v>
      </c>
      <c r="D27" s="119">
        <f>D26</f>
        <v>205.70126003077488</v>
      </c>
    </row>
    <row r="28" spans="1:4" x14ac:dyDescent="0.35">
      <c r="A28" s="119" t="s">
        <v>659</v>
      </c>
      <c r="B28" s="119">
        <f t="shared" ref="B28" si="0">B27/60</f>
        <v>24.339129036192716</v>
      </c>
      <c r="C28" s="127">
        <f>C27/60</f>
        <v>16.667954568648636</v>
      </c>
      <c r="D28" s="119">
        <f>D27/60</f>
        <v>3.4283543338462481</v>
      </c>
    </row>
  </sheetData>
  <mergeCells count="1">
    <mergeCell ref="D14:D1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1234-E3AD-410C-BED0-6FFE517637B9}">
  <sheetPr codeName="Sheet21">
    <tabColor theme="8" tint="0.39997558519241921"/>
  </sheetPr>
  <dimension ref="A1:AT87"/>
  <sheetViews>
    <sheetView topLeftCell="B4" zoomScale="75" zoomScaleNormal="75" workbookViewId="0">
      <selection activeCell="L29" sqref="L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23</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v>
      </c>
      <c r="I3" s="11" cm="1">
        <f t="array" ref="I3">IFERROR(INDEX('Master Data Sheet'!$1:$1048576, MATCH(1, ('Master Data Sheet'!$H:$H=I$2) * (INDEX('Master Data Sheet'!$1:$1, , MATCH($F$1, 'Master Data Sheet'!$1:$1, 0)) = $F$1) * ('Master Data Sheet'!$G:$G=$B3) * ('Master Data Sheet'!$F:$F=$E3) * ('Master Data Sheet'!$A:$A=$F3), 0), MATCH($F$1, 'Master Data Sheet'!$1:$1, 0)), "")</f>
        <v>0</v>
      </c>
      <c r="J3" s="11" cm="1">
        <f t="array" ref="J3">IFERROR(INDEX('Master Data Sheet'!$1:$1048576, MATCH(1, ('Master Data Sheet'!$H:$H=J$2) * (INDEX('Master Data Sheet'!$1:$1, , MATCH($F$1, 'Master Data Sheet'!$1:$1, 0)) = $F$1) * ('Master Data Sheet'!$G:$G=$B3) * ('Master Data Sheet'!$F:$F=$E3) * ('Master Data Sheet'!$A:$A=$F3), 0), MATCH($F$1, 'Master Data Sheet'!$1:$1, 0)), "")</f>
        <v>0</v>
      </c>
      <c r="K3" s="11" cm="1">
        <f t="array" ref="K3">IFERROR(INDEX('Master Data Sheet'!$1:$1048576, MATCH(1, ('Master Data Sheet'!$H:$H=K$2) * (INDEX('Master Data Sheet'!$1:$1, , MATCH($F$1, 'Master Data Sheet'!$1:$1, 0)) = $F$1) * ('Master Data Sheet'!$G:$G=$B3) * ('Master Data Sheet'!$F:$F=$E3) * ('Master Data Sheet'!$A:$A=$F3), 0), MATCH($F$1, 'Master Data Sheet'!$1:$1, 0)), "")</f>
        <v>0</v>
      </c>
      <c r="L3" s="11" cm="1">
        <f t="array" ref="L3">IFERROR(INDEX('Master Data Sheet'!$1:$1048576, MATCH(1, ('Master Data Sheet'!$H:$H=L$2) * (INDEX('Master Data Sheet'!$1:$1, , MATCH($F$1, 'Master Data Sheet'!$1:$1, 0)) = $F$1) * ('Master Data Sheet'!$G:$G=$B3) * ('Master Data Sheet'!$F:$F=$E3) * ('Master Data Sheet'!$A:$A=$F3), 0), MATCH($F$1, 'Master Data Sheet'!$1:$1, 0)), "")</f>
        <v>0</v>
      </c>
      <c r="M3" s="11" cm="1">
        <f t="array" ref="M3">IFERROR(INDEX('Master Data Sheet'!$1:$1048576, MATCH(1, ('Master Data Sheet'!$H:$H=M$2) * (INDEX('Master Data Sheet'!$1:$1, , MATCH($F$1, 'Master Data Sheet'!$1:$1, 0)) = $F$1) * ('Master Data Sheet'!$G:$G=$B3) * ('Master Data Sheet'!$F:$F=$E3) * ('Master Data Sheet'!$A:$A=$F3), 0), MATCH($F$1, 'Master Data Sheet'!$1:$1, 0)), "")</f>
        <v>0</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v>
      </c>
      <c r="P3" s="11">
        <f>STDEV(H3:N3)</f>
        <v>0</v>
      </c>
      <c r="Q3" s="11">
        <f>AVERAGE(O3,O5)</f>
        <v>0</v>
      </c>
      <c r="S3" s="46">
        <f>AVERAGE(O3:O5)</f>
        <v>0</v>
      </c>
      <c r="T3" s="46">
        <f>AVERAGE(P3:P5)</f>
        <v>0</v>
      </c>
      <c r="V3" s="47" t="e">
        <f>AVERAGE(U6, U9)</f>
        <v>#DIV/0!</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v>
      </c>
      <c r="I4" s="11" cm="1">
        <f t="array" ref="I4">IFERROR(INDEX('Master Data Sheet'!$1:$1048576, MATCH(1, ('Master Data Sheet'!$H:$H=I$2) * (INDEX('Master Data Sheet'!$1:$1, , MATCH($F$1, 'Master Data Sheet'!$1:$1, 0)) = $F$1) * ('Master Data Sheet'!$G:$G=$B4) * ('Master Data Sheet'!$F:$F=$E4) * ('Master Data Sheet'!$A:$A=$F4), 0), MATCH($F$1, 'Master Data Sheet'!$1:$1, 0)), "")</f>
        <v>0</v>
      </c>
      <c r="J4" s="11" cm="1">
        <f t="array" ref="J4">IFERROR(INDEX('Master Data Sheet'!$1:$1048576, MATCH(1, ('Master Data Sheet'!$H:$H=J$2) * (INDEX('Master Data Sheet'!$1:$1, , MATCH($F$1, 'Master Data Sheet'!$1:$1, 0)) = $F$1) * ('Master Data Sheet'!$G:$G=$B4) * ('Master Data Sheet'!$F:$F=$E4) * ('Master Data Sheet'!$A:$A=$F4), 0), MATCH($F$1, 'Master Data Sheet'!$1:$1, 0)), "")</f>
        <v>0</v>
      </c>
      <c r="K4" s="11" cm="1">
        <f t="array" ref="K4">IFERROR(INDEX('Master Data Sheet'!$1:$1048576, MATCH(1, ('Master Data Sheet'!$H:$H=K$2) * (INDEX('Master Data Sheet'!$1:$1, , MATCH($F$1, 'Master Data Sheet'!$1:$1, 0)) = $F$1) * ('Master Data Sheet'!$G:$G=$B4) * ('Master Data Sheet'!$F:$F=$E4) * ('Master Data Sheet'!$A:$A=$F4), 0), MATCH($F$1, 'Master Data Sheet'!$1:$1, 0)), "")</f>
        <v>0</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v>
      </c>
      <c r="N4" s="11" cm="1">
        <f t="array" ref="N4">IFERROR(INDEX('Master Data Sheet'!$1:$1048576, MATCH(1, ('Master Data Sheet'!$H:$H=N$2) * (INDEX('Master Data Sheet'!$1:$1, , MATCH($F$1, 'Master Data Sheet'!$1:$1, 0)) = $F$1) * ('Master Data Sheet'!$G:$G=$B4) * ('Master Data Sheet'!$F:$F=$E4) * ('Master Data Sheet'!$A:$A=$F4), 0), MATCH($F$1, 'Master Data Sheet'!$1:$1, 0)), "")</f>
        <v>0</v>
      </c>
      <c r="O4" s="11">
        <f>AVERAGE(H4:N4)</f>
        <v>0</v>
      </c>
      <c r="P4" s="11">
        <f t="shared" ref="P4:P56" si="4">STDEV(H4:N4)</f>
        <v>0</v>
      </c>
      <c r="Q4" s="11"/>
      <c r="X4" t="str">
        <f>IFERROR(INDEX('Date Key'!$G$57:$G$62, MATCH(B3,'Date Key'!$A$57:$A$62, 0)), "")</f>
        <v>Low HLR, Lower Outlet Height, No Plants</v>
      </c>
      <c r="Y4" s="1">
        <f t="shared" ref="Y4:AE4" si="5">H3</f>
        <v>0</v>
      </c>
      <c r="Z4" s="1">
        <f t="shared" si="5"/>
        <v>0</v>
      </c>
      <c r="AA4" s="1">
        <f t="shared" si="5"/>
        <v>0</v>
      </c>
      <c r="AB4" s="1">
        <f t="shared" si="5"/>
        <v>0</v>
      </c>
      <c r="AC4" s="1">
        <f t="shared" si="5"/>
        <v>0</v>
      </c>
      <c r="AD4" s="1">
        <f t="shared" si="5"/>
        <v>0</v>
      </c>
      <c r="AE4" s="1">
        <f t="shared" si="5"/>
        <v>0</v>
      </c>
      <c r="AF4" s="1">
        <f t="shared" ref="AF4:AL4" si="6">H4</f>
        <v>0</v>
      </c>
      <c r="AG4" s="1">
        <f t="shared" si="6"/>
        <v>0</v>
      </c>
      <c r="AH4" s="1">
        <f t="shared" si="6"/>
        <v>0</v>
      </c>
      <c r="AI4" s="1">
        <f t="shared" si="6"/>
        <v>0</v>
      </c>
      <c r="AJ4" s="1">
        <f t="shared" si="6"/>
        <v>0</v>
      </c>
      <c r="AK4" s="1">
        <f t="shared" si="6"/>
        <v>0</v>
      </c>
      <c r="AL4" s="1">
        <f t="shared" si="6"/>
        <v>0</v>
      </c>
      <c r="AM4" s="1">
        <f t="shared" ref="AM4:AS4" si="7">H5</f>
        <v>0</v>
      </c>
      <c r="AN4" s="1">
        <f t="shared" si="7"/>
        <v>0</v>
      </c>
      <c r="AO4" s="1">
        <f t="shared" si="7"/>
        <v>0</v>
      </c>
      <c r="AP4" s="1">
        <f t="shared" si="7"/>
        <v>0</v>
      </c>
      <c r="AQ4" s="1">
        <f t="shared" si="7"/>
        <v>0</v>
      </c>
      <c r="AR4" s="1">
        <f t="shared" si="7"/>
        <v>0</v>
      </c>
      <c r="AS4" s="1">
        <f t="shared" si="7"/>
        <v>0</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v>
      </c>
      <c r="I5" s="11" cm="1">
        <f t="array" ref="I5">IFERROR(INDEX('Master Data Sheet'!$1:$1048576, MATCH(1, ('Master Data Sheet'!$H:$H=I$2) * (INDEX('Master Data Sheet'!$1:$1, , MATCH($F$1, 'Master Data Sheet'!$1:$1, 0)) = $F$1) * ('Master Data Sheet'!$G:$G=$B5) * ('Master Data Sheet'!$F:$F=$E5) * ('Master Data Sheet'!$A:$A=$F5), 0), MATCH($F$1, 'Master Data Sheet'!$1:$1, 0)), "")</f>
        <v>0</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v>
      </c>
      <c r="O5" s="11">
        <f>AVERAGE(H5:N5)</f>
        <v>0</v>
      </c>
      <c r="P5" s="11">
        <f t="shared" si="4"/>
        <v>0</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v>
      </c>
      <c r="I6" s="11" cm="1">
        <f t="array" ref="I6">IFERROR(INDEX('Master Data Sheet'!$1:$1048576, MATCH(1, ('Master Data Sheet'!$H:$H=I$2) * (INDEX('Master Data Sheet'!$1:$1, , MATCH($F$1, 'Master Data Sheet'!$1:$1, 0)) = $F$1) * ('Master Data Sheet'!$G:$G=$B6) * ('Master Data Sheet'!$F:$F=$E6) * ('Master Data Sheet'!$A:$A=$F6), 0), MATCH($F$1, 'Master Data Sheet'!$1:$1, 0)), "")</f>
        <v>0</v>
      </c>
      <c r="J6" s="11" cm="1">
        <f t="array" ref="J6">IFERROR(INDEX('Master Data Sheet'!$1:$1048576, MATCH(1, ('Master Data Sheet'!$H:$H=J$2) * (INDEX('Master Data Sheet'!$1:$1, , MATCH($F$1, 'Master Data Sheet'!$1:$1, 0)) = $F$1) * ('Master Data Sheet'!$G:$G=$B6) * ('Master Data Sheet'!$F:$F=$E6) * ('Master Data Sheet'!$A:$A=$F6), 0), MATCH($F$1, 'Master Data Sheet'!$1:$1, 0)), "")</f>
        <v>0</v>
      </c>
      <c r="K6" s="11" cm="1">
        <f t="array" ref="K6">IFERROR(INDEX('Master Data Sheet'!$1:$1048576, MATCH(1, ('Master Data Sheet'!$H:$H=K$2) * (INDEX('Master Data Sheet'!$1:$1, , MATCH($F$1, 'Master Data Sheet'!$1:$1, 0)) = $F$1) * ('Master Data Sheet'!$G:$G=$B6) * ('Master Data Sheet'!$F:$F=$E6) * ('Master Data Sheet'!$A:$A=$F6), 0), MATCH($F$1, 'Master Data Sheet'!$1:$1, 0)), "")</f>
        <v>0</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v>
      </c>
      <c r="N6" s="11" cm="1">
        <f t="array" ref="N6">IFERROR(INDEX('Master Data Sheet'!$1:$1048576, MATCH(1, ('Master Data Sheet'!$H:$H=N$2) * (INDEX('Master Data Sheet'!$1:$1, , MATCH($F$1, 'Master Data Sheet'!$1:$1, 0)) = $F$1) * ('Master Data Sheet'!$G:$G=$B6) * ('Master Data Sheet'!$F:$F=$E6) * ('Master Data Sheet'!$A:$A=$F6), 0), MATCH($F$1, 'Master Data Sheet'!$1:$1, 0)), "")</f>
        <v>0</v>
      </c>
      <c r="O6" s="11">
        <f>AVERAGE(H6:N6)</f>
        <v>0</v>
      </c>
      <c r="P6" s="11">
        <f t="shared" si="4"/>
        <v>0</v>
      </c>
      <c r="Q6" s="11">
        <f>AVERAGE(O6,O8)</f>
        <v>0</v>
      </c>
      <c r="R6" s="46" t="e">
        <f>(1-(O6/O3))*100</f>
        <v>#DIV/0!</v>
      </c>
      <c r="S6" s="46" t="e">
        <f>AVERAGE(R6:R8)</f>
        <v>#DIV/0!</v>
      </c>
      <c r="T6" s="46" t="e">
        <f>STDEV(R6:R8)</f>
        <v>#DIV/0!</v>
      </c>
      <c r="U6" s="47" t="e">
        <f>(1-(AVERAGE(H6:N6,H8:N8)/AVERAGE(H3:N3,H5:N5)))*100</f>
        <v>#DIV/0!</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v>
      </c>
      <c r="I7" s="11" cm="1">
        <f t="array" ref="I7">IFERROR(INDEX('Master Data Sheet'!$1:$1048576, MATCH(1, ('Master Data Sheet'!$H:$H=I$2) * (INDEX('Master Data Sheet'!$1:$1, , MATCH($F$1, 'Master Data Sheet'!$1:$1, 0)) = $F$1) * ('Master Data Sheet'!$G:$G=$B7) * ('Master Data Sheet'!$F:$F=$E7) * ('Master Data Sheet'!$A:$A=$F7), 0), MATCH($F$1, 'Master Data Sheet'!$1:$1, 0)), "")</f>
        <v>0</v>
      </c>
      <c r="J7" s="11" cm="1">
        <f t="array" ref="J7">IFERROR(INDEX('Master Data Sheet'!$1:$1048576, MATCH(1, ('Master Data Sheet'!$H:$H=J$2) * (INDEX('Master Data Sheet'!$1:$1, , MATCH($F$1, 'Master Data Sheet'!$1:$1, 0)) = $F$1) * ('Master Data Sheet'!$G:$G=$B7) * ('Master Data Sheet'!$F:$F=$E7) * ('Master Data Sheet'!$A:$A=$F7), 0), MATCH($F$1, 'Master Data Sheet'!$1:$1, 0)), "")</f>
        <v>0</v>
      </c>
      <c r="K7" s="11" cm="1">
        <f t="array" ref="K7">IFERROR(INDEX('Master Data Sheet'!$1:$1048576, MATCH(1, ('Master Data Sheet'!$H:$H=K$2) * (INDEX('Master Data Sheet'!$1:$1, , MATCH($F$1, 'Master Data Sheet'!$1:$1, 0)) = $F$1) * ('Master Data Sheet'!$G:$G=$B7) * ('Master Data Sheet'!$F:$F=$E7) * ('Master Data Sheet'!$A:$A=$F7), 0), MATCH($F$1, 'Master Data Sheet'!$1:$1, 0)), "")</f>
        <v>0</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v>
      </c>
      <c r="P7" s="11">
        <f t="shared" si="4"/>
        <v>0</v>
      </c>
      <c r="Q7" s="11"/>
      <c r="R7" s="46" t="e">
        <f>(1-(O7/O4))*100</f>
        <v>#DIV/0!</v>
      </c>
      <c r="X7" t="str">
        <f>IFERROR(INDEX('Date Key'!$G$57:$G$62, MATCH(B6,'Date Key'!$A$57:$A$62, 0)), "")</f>
        <v>Low HLR, Lower Outlet Height, No Plants</v>
      </c>
      <c r="Y7" s="1">
        <f t="shared" ref="Y7:AE7" si="9">H6</f>
        <v>0</v>
      </c>
      <c r="Z7" s="1">
        <f t="shared" si="9"/>
        <v>0</v>
      </c>
      <c r="AA7" s="1">
        <f t="shared" si="9"/>
        <v>0</v>
      </c>
      <c r="AB7" s="1">
        <f t="shared" si="9"/>
        <v>0</v>
      </c>
      <c r="AC7" s="1">
        <f t="shared" si="9"/>
        <v>0</v>
      </c>
      <c r="AD7" s="1">
        <f t="shared" si="9"/>
        <v>0</v>
      </c>
      <c r="AE7" s="1">
        <f t="shared" si="9"/>
        <v>0</v>
      </c>
      <c r="AF7" s="1">
        <f t="shared" ref="AF7:AL7" si="10">H7</f>
        <v>0</v>
      </c>
      <c r="AG7" s="1">
        <f t="shared" si="10"/>
        <v>0</v>
      </c>
      <c r="AH7" s="1">
        <f t="shared" si="10"/>
        <v>0</v>
      </c>
      <c r="AI7" s="1">
        <f t="shared" si="10"/>
        <v>0</v>
      </c>
      <c r="AJ7" s="1">
        <f t="shared" si="10"/>
        <v>0</v>
      </c>
      <c r="AK7" s="1">
        <f t="shared" si="10"/>
        <v>0</v>
      </c>
      <c r="AL7" s="1">
        <f t="shared" si="10"/>
        <v>0</v>
      </c>
      <c r="AM7" s="1">
        <f t="shared" ref="AM7:AS7" si="11">H8</f>
        <v>0</v>
      </c>
      <c r="AN7" s="1">
        <f t="shared" si="11"/>
        <v>0</v>
      </c>
      <c r="AO7" s="1">
        <f t="shared" si="11"/>
        <v>0</v>
      </c>
      <c r="AP7" s="1">
        <f t="shared" si="11"/>
        <v>0</v>
      </c>
      <c r="AQ7" s="1">
        <f t="shared" si="11"/>
        <v>0</v>
      </c>
      <c r="AR7" s="1">
        <f t="shared" si="11"/>
        <v>0</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0</v>
      </c>
      <c r="P8" s="11">
        <f t="shared" si="4"/>
        <v>0</v>
      </c>
      <c r="Q8" s="11"/>
      <c r="R8" s="46" t="e">
        <f>(1-(O8/O5))*100</f>
        <v>#DIV/0!</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0</v>
      </c>
      <c r="M9" s="11" cm="1">
        <f t="array" ref="M9">IFERROR(INDEX('Master Data Sheet'!$1:$1048576, MATCH(1, ('Master Data Sheet'!$H:$H=M$2) * (INDEX('Master Data Sheet'!$1:$1, , MATCH($F$1, 'Master Data Sheet'!$1:$1, 0)) = $F$1) * ('Master Data Sheet'!$G:$G=$B9) * ('Master Data Sheet'!$F:$F=$E9) * ('Master Data Sheet'!$A:$A=$F9), 0), MATCH($F$1, 'Master Data Sheet'!$1:$1, 0)), "")</f>
        <v>0</v>
      </c>
      <c r="N9" s="11" cm="1">
        <f t="array" ref="N9">IFERROR(INDEX('Master Data Sheet'!$1:$1048576, MATCH(1, ('Master Data Sheet'!$H:$H=N$2) * (INDEX('Master Data Sheet'!$1:$1, , MATCH($F$1, 'Master Data Sheet'!$1:$1, 0)) = $F$1) * ('Master Data Sheet'!$G:$G=$B9) * ('Master Data Sheet'!$F:$F=$E9) * ('Master Data Sheet'!$A:$A=$F9), 0), MATCH($F$1, 'Master Data Sheet'!$1:$1, 0)), "")</f>
        <v>0</v>
      </c>
      <c r="O9" s="11">
        <f t="shared" si="8"/>
        <v>0</v>
      </c>
      <c r="P9" s="11">
        <f t="shared" si="4"/>
        <v>0</v>
      </c>
      <c r="Q9" s="11">
        <f>AVERAGE(N9,N11)</f>
        <v>0</v>
      </c>
      <c r="R9" s="46" t="e">
        <f>(1-(O9/O3))*100</f>
        <v>#DIV/0!</v>
      </c>
      <c r="S9" s="46" t="e">
        <f>AVERAGE(R9:R11)</f>
        <v>#DIV/0!</v>
      </c>
      <c r="T9" s="46" t="e">
        <f>STDEV(R9:R11)</f>
        <v>#DIV/0!</v>
      </c>
      <c r="U9" s="47" t="e">
        <f>(1-(AVERAGE(H9:N9,H11:N11)/AVERAGE(H3:N3,H5:N5)))*100</f>
        <v>#DIV/0!</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v>
      </c>
      <c r="J10" s="11" cm="1">
        <f t="array" ref="J10">IFERROR(INDEX('Master Data Sheet'!$1:$1048576, MATCH(1, ('Master Data Sheet'!$H:$H=J$2) * (INDEX('Master Data Sheet'!$1:$1, , MATCH($F$1, 'Master Data Sheet'!$1:$1, 0)) = $F$1) * ('Master Data Sheet'!$G:$G=$B10) * ('Master Data Sheet'!$F:$F=$E10) * ('Master Data Sheet'!$A:$A=$F10), 0), MATCH($F$1, 'Master Data Sheet'!$1:$1, 0)), "")</f>
        <v>0</v>
      </c>
      <c r="K10" s="11" cm="1">
        <f t="array" ref="K10">IFERROR(INDEX('Master Data Sheet'!$1:$1048576, MATCH(1, ('Master Data Sheet'!$H:$H=K$2) * (INDEX('Master Data Sheet'!$1:$1, , MATCH($F$1, 'Master Data Sheet'!$1:$1, 0)) = $F$1) * ('Master Data Sheet'!$G:$G=$B10) * ('Master Data Sheet'!$F:$F=$E10) * ('Master Data Sheet'!$A:$A=$F10), 0), MATCH($F$1, 'Master Data Sheet'!$1:$1, 0)), "")</f>
        <v>0</v>
      </c>
      <c r="L10" s="11" cm="1">
        <f t="array" ref="L10">IFERROR(INDEX('Master Data Sheet'!$1:$1048576, MATCH(1, ('Master Data Sheet'!$H:$H=L$2) * (INDEX('Master Data Sheet'!$1:$1, , MATCH($F$1, 'Master Data Sheet'!$1:$1, 0)) = $F$1) * ('Master Data Sheet'!$G:$G=$B10) * ('Master Data Sheet'!$F:$F=$E10) * ('Master Data Sheet'!$A:$A=$F10), 0), MATCH($F$1, 'Master Data Sheet'!$1:$1, 0)), "")</f>
        <v>0</v>
      </c>
      <c r="M10" s="11" cm="1">
        <f t="array" ref="M10">IFERROR(INDEX('Master Data Sheet'!$1:$1048576, MATCH(1, ('Master Data Sheet'!$H:$H=M$2) * (INDEX('Master Data Sheet'!$1:$1, , MATCH($F$1, 'Master Data Sheet'!$1:$1, 0)) = $F$1) * ('Master Data Sheet'!$G:$G=$B10) * ('Master Data Sheet'!$F:$F=$E10) * ('Master Data Sheet'!$A:$A=$F10), 0), MATCH($F$1, 'Master Data Sheet'!$1:$1, 0)), "")</f>
        <v>0</v>
      </c>
      <c r="N10" s="11" cm="1">
        <f t="array" ref="N10">IFERROR(INDEX('Master Data Sheet'!$1:$1048576, MATCH(1, ('Master Data Sheet'!$H:$H=N$2) * (INDEX('Master Data Sheet'!$1:$1, , MATCH($F$1, 'Master Data Sheet'!$1:$1, 0)) = $F$1) * ('Master Data Sheet'!$G:$G=$B10) * ('Master Data Sheet'!$F:$F=$E10) * ('Master Data Sheet'!$A:$A=$F10), 0), MATCH($F$1, 'Master Data Sheet'!$1:$1, 0)), "")</f>
        <v>0</v>
      </c>
      <c r="O10" s="11">
        <f t="shared" si="8"/>
        <v>0</v>
      </c>
      <c r="P10" s="11">
        <f t="shared" si="4"/>
        <v>0</v>
      </c>
      <c r="Q10" s="11"/>
      <c r="R10" s="46" t="e">
        <f>(1-(O10/O4))*100</f>
        <v>#DIV/0!</v>
      </c>
      <c r="X10" t="str">
        <f>IFERROR(INDEX('Date Key'!$G$57:$G$62, MATCH(B9,'Date Key'!$A$57:$A$62, 0)), "")</f>
        <v>Low HLR, Lower Outlet Height, No Plants</v>
      </c>
      <c r="Y10" s="1">
        <f t="shared" ref="Y10:AE10" si="12">H9</f>
        <v>0</v>
      </c>
      <c r="Z10" s="1">
        <f t="shared" si="12"/>
        <v>0</v>
      </c>
      <c r="AA10" s="1">
        <f t="shared" si="12"/>
        <v>0</v>
      </c>
      <c r="AB10" s="1">
        <f t="shared" si="12"/>
        <v>0</v>
      </c>
      <c r="AC10" s="1">
        <f t="shared" si="12"/>
        <v>0</v>
      </c>
      <c r="AD10" s="1">
        <f t="shared" si="12"/>
        <v>0</v>
      </c>
      <c r="AE10" s="1">
        <f t="shared" si="12"/>
        <v>0</v>
      </c>
      <c r="AF10" s="1">
        <f t="shared" ref="AF10:AL10" si="13">H10</f>
        <v>0</v>
      </c>
      <c r="AG10" s="1">
        <f t="shared" si="13"/>
        <v>0</v>
      </c>
      <c r="AH10" s="1">
        <f t="shared" si="13"/>
        <v>0</v>
      </c>
      <c r="AI10" s="1">
        <f t="shared" si="13"/>
        <v>0</v>
      </c>
      <c r="AJ10" s="1">
        <f t="shared" si="13"/>
        <v>0</v>
      </c>
      <c r="AK10" s="1">
        <f t="shared" si="13"/>
        <v>0</v>
      </c>
      <c r="AL10" s="1">
        <f t="shared" si="13"/>
        <v>0</v>
      </c>
      <c r="AM10" s="1">
        <f t="shared" ref="AM10:AS10" si="14">H11</f>
        <v>0</v>
      </c>
      <c r="AN10" s="1">
        <f t="shared" si="14"/>
        <v>0</v>
      </c>
      <c r="AO10" s="1">
        <f t="shared" si="14"/>
        <v>0</v>
      </c>
      <c r="AP10" s="1">
        <f t="shared" si="14"/>
        <v>0</v>
      </c>
      <c r="AQ10" s="1">
        <f t="shared" si="14"/>
        <v>0</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0</v>
      </c>
      <c r="L11" s="28" cm="1">
        <f t="array" ref="L11">IFERROR(INDEX('Master Data Sheet'!$1:$1048576, MATCH(1, ('Master Data Sheet'!$H:$H=L$2) * (INDEX('Master Data Sheet'!$1:$1, , MATCH($F$1, 'Master Data Sheet'!$1:$1, 0)) = $F$1) * ('Master Data Sheet'!$G:$G=$B11) * ('Master Data Sheet'!$F:$F=$E11) * ('Master Data Sheet'!$A:$A=$F11), 0), MATCH($F$1, 'Master Data Sheet'!$1:$1, 0)), "")</f>
        <v>0</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0</v>
      </c>
      <c r="P11" s="28">
        <f t="shared" si="4"/>
        <v>0</v>
      </c>
      <c r="Q11" s="28"/>
      <c r="R11" s="48" t="e">
        <f>(1-(O11/O5))*100</f>
        <v>#DIV/0!</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v>
      </c>
      <c r="I12" s="11" cm="1">
        <f t="array" ref="I12">IFERROR(INDEX('Master Data Sheet'!$1:$1048576, MATCH(1, ('Master Data Sheet'!$H:$H=I$2) * (INDEX('Master Data Sheet'!$1:$1, , MATCH($F$1, 'Master Data Sheet'!$1:$1, 0)) = $F$1) * ('Master Data Sheet'!$G:$G=$B12) * ('Master Data Sheet'!$F:$F=$E12) * ('Master Data Sheet'!$A:$A=$F12), 0), MATCH($F$1, 'Master Data Sheet'!$1:$1, 0)), "")</f>
        <v>0</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0</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0</v>
      </c>
      <c r="P12" s="11">
        <f t="shared" si="4"/>
        <v>0</v>
      </c>
      <c r="Q12" s="11">
        <f>AVERAGE(O12:O14)</f>
        <v>0</v>
      </c>
      <c r="S12" s="11">
        <f>AVERAGE(O12:O14)</f>
        <v>0</v>
      </c>
      <c r="T12" s="11">
        <f>AVERAGE(P12:P14)</f>
        <v>0</v>
      </c>
      <c r="V12" s="47" t="e">
        <f>AVERAGE(U15, U18)</f>
        <v>#DIV/0!</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0</v>
      </c>
      <c r="P13" s="11">
        <f t="shared" si="4"/>
        <v>0</v>
      </c>
      <c r="Q13" s="11"/>
      <c r="X13" t="str">
        <f>IFERROR(INDEX('Date Key'!$G$57:$G$62, MATCH(B12,'Date Key'!$A$57:$A$62, 0)), "")</f>
        <v>Medium HLR, Lower Outlet Height, No Plants</v>
      </c>
      <c r="Y13" s="1">
        <f t="shared" ref="Y13:AE13" si="16">H12</f>
        <v>0</v>
      </c>
      <c r="Z13" s="1">
        <f t="shared" si="16"/>
        <v>0</v>
      </c>
      <c r="AA13" s="1">
        <f t="shared" si="16"/>
        <v>0</v>
      </c>
      <c r="AB13" s="1">
        <f t="shared" si="16"/>
        <v>0</v>
      </c>
      <c r="AC13" s="1">
        <f t="shared" si="16"/>
        <v>0</v>
      </c>
      <c r="AD13" s="1">
        <f t="shared" si="16"/>
        <v>0</v>
      </c>
      <c r="AE13" s="1">
        <f t="shared" si="16"/>
        <v>0</v>
      </c>
      <c r="AF13" s="1">
        <f t="shared" ref="AF13:AL13" si="17">H13</f>
        <v>0</v>
      </c>
      <c r="AG13" s="1">
        <f t="shared" si="17"/>
        <v>0</v>
      </c>
      <c r="AH13" s="1">
        <f t="shared" si="17"/>
        <v>0</v>
      </c>
      <c r="AI13" s="1">
        <f t="shared" si="17"/>
        <v>0</v>
      </c>
      <c r="AJ13" s="1">
        <f t="shared" si="17"/>
        <v>0</v>
      </c>
      <c r="AK13" s="1">
        <f t="shared" si="17"/>
        <v>0</v>
      </c>
      <c r="AL13" s="1">
        <f t="shared" si="17"/>
        <v>0</v>
      </c>
      <c r="AM13" s="1">
        <f t="shared" ref="AM13:AS13" si="18">H14</f>
        <v>0</v>
      </c>
      <c r="AN13" s="1">
        <f t="shared" si="18"/>
        <v>0</v>
      </c>
      <c r="AO13" s="1">
        <f t="shared" si="18"/>
        <v>0</v>
      </c>
      <c r="AP13" s="1">
        <f t="shared" si="18"/>
        <v>0</v>
      </c>
      <c r="AQ13" s="1">
        <f t="shared" si="18"/>
        <v>0</v>
      </c>
      <c r="AR13" s="1">
        <f t="shared" si="18"/>
        <v>0</v>
      </c>
      <c r="AS13" s="1">
        <f t="shared" si="18"/>
        <v>0</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v>
      </c>
      <c r="I14" s="11" cm="1">
        <f t="array" ref="I14">IFERROR(INDEX('Master Data Sheet'!$1:$1048576, MATCH(1, ('Master Data Sheet'!$H:$H=I$2) * (INDEX('Master Data Sheet'!$1:$1, , MATCH($F$1, 'Master Data Sheet'!$1:$1, 0)) = $F$1) * ('Master Data Sheet'!$G:$G=$B14) * ('Master Data Sheet'!$F:$F=$E14) * ('Master Data Sheet'!$A:$A=$F14), 0), MATCH($F$1, 'Master Data Sheet'!$1:$1, 0)), "")</f>
        <v>0</v>
      </c>
      <c r="J14" s="11" cm="1">
        <f t="array" ref="J14">IFERROR(INDEX('Master Data Sheet'!$1:$1048576, MATCH(1, ('Master Data Sheet'!$H:$H=J$2) * (INDEX('Master Data Sheet'!$1:$1, , MATCH($F$1, 'Master Data Sheet'!$1:$1, 0)) = $F$1) * ('Master Data Sheet'!$G:$G=$B14) * ('Master Data Sheet'!$F:$F=$E14) * ('Master Data Sheet'!$A:$A=$F14), 0), MATCH($F$1, 'Master Data Sheet'!$1:$1, 0)), "")</f>
        <v>0</v>
      </c>
      <c r="K14" s="11" cm="1">
        <f t="array" ref="K14">IFERROR(INDEX('Master Data Sheet'!$1:$1048576, MATCH(1, ('Master Data Sheet'!$H:$H=K$2) * (INDEX('Master Data Sheet'!$1:$1, , MATCH($F$1, 'Master Data Sheet'!$1:$1, 0)) = $F$1) * ('Master Data Sheet'!$G:$G=$B14) * ('Master Data Sheet'!$F:$F=$E14) * ('Master Data Sheet'!$A:$A=$F14), 0), MATCH($F$1, 'Master Data Sheet'!$1:$1, 0)), "")</f>
        <v>0</v>
      </c>
      <c r="L14" s="11" cm="1">
        <f t="array" ref="L14">IFERROR(INDEX('Master Data Sheet'!$1:$1048576, MATCH(1, ('Master Data Sheet'!$H:$H=L$2) * (INDEX('Master Data Sheet'!$1:$1, , MATCH($F$1, 'Master Data Sheet'!$1:$1, 0)) = $F$1) * ('Master Data Sheet'!$G:$G=$B14) * ('Master Data Sheet'!$F:$F=$E14) * ('Master Data Sheet'!$A:$A=$F14), 0), MATCH($F$1, 'Master Data Sheet'!$1:$1, 0)), "")</f>
        <v>0</v>
      </c>
      <c r="M14" s="11" cm="1">
        <f t="array" ref="M14">IFERROR(INDEX('Master Data Sheet'!$1:$1048576, MATCH(1, ('Master Data Sheet'!$H:$H=M$2) * (INDEX('Master Data Sheet'!$1:$1, , MATCH($F$1, 'Master Data Sheet'!$1:$1, 0)) = $F$1) * ('Master Data Sheet'!$G:$G=$B14) * ('Master Data Sheet'!$F:$F=$E14) * ('Master Data Sheet'!$A:$A=$F14), 0), MATCH($F$1, 'Master Data Sheet'!$1:$1, 0)), "")</f>
        <v>0</v>
      </c>
      <c r="N14" s="11" cm="1">
        <f t="array" ref="N14">IFERROR(INDEX('Master Data Sheet'!$1:$1048576, MATCH(1, ('Master Data Sheet'!$H:$H=N$2) * (INDEX('Master Data Sheet'!$1:$1, , MATCH($F$1, 'Master Data Sheet'!$1:$1, 0)) = $F$1) * ('Master Data Sheet'!$G:$G=$B14) * ('Master Data Sheet'!$F:$F=$E14) * ('Master Data Sheet'!$A:$A=$F14), 0), MATCH($F$1, 'Master Data Sheet'!$1:$1, 0)), "")</f>
        <v>0</v>
      </c>
      <c r="O14" s="11">
        <f t="shared" si="8"/>
        <v>0</v>
      </c>
      <c r="P14" s="11">
        <f t="shared" si="4"/>
        <v>0</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0</v>
      </c>
      <c r="K15" s="11" cm="1">
        <f t="array" ref="K15">IFERROR(INDEX('Master Data Sheet'!$1:$1048576, MATCH(1, ('Master Data Sheet'!$H:$H=K$2) * (INDEX('Master Data Sheet'!$1:$1, , MATCH($F$1, 'Master Data Sheet'!$1:$1, 0)) = $F$1) * ('Master Data Sheet'!$G:$G=$B15) * ('Master Data Sheet'!$F:$F=$E15) * ('Master Data Sheet'!$A:$A=$F15), 0), MATCH($F$1, 'Master Data Sheet'!$1:$1, 0)), "")</f>
        <v>0</v>
      </c>
      <c r="L15" s="11" cm="1">
        <f t="array" ref="L15">IFERROR(INDEX('Master Data Sheet'!$1:$1048576, MATCH(1, ('Master Data Sheet'!$H:$H=L$2) * (INDEX('Master Data Sheet'!$1:$1, , MATCH($F$1, 'Master Data Sheet'!$1:$1, 0)) = $F$1) * ('Master Data Sheet'!$G:$G=$B15) * ('Master Data Sheet'!$F:$F=$E15) * ('Master Data Sheet'!$A:$A=$F15), 0), MATCH($F$1, 'Master Data Sheet'!$1:$1, 0)), "")</f>
        <v>0</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0</v>
      </c>
      <c r="O15" s="11">
        <f t="shared" si="8"/>
        <v>0</v>
      </c>
      <c r="P15" s="11">
        <f t="shared" si="4"/>
        <v>0</v>
      </c>
      <c r="Q15" s="11">
        <f>AVERAGE(O15:O17)</f>
        <v>0</v>
      </c>
      <c r="R15" s="46" t="e">
        <f>(1-(O15/O12))*100</f>
        <v>#DIV/0!</v>
      </c>
      <c r="S15" s="46" t="e">
        <f>AVERAGE(R15:R17)</f>
        <v>#DIV/0!</v>
      </c>
      <c r="T15" s="46" t="e">
        <f>STDEV(R15:R17)</f>
        <v>#DIV/0!</v>
      </c>
      <c r="U15" s="47" t="e">
        <f>(1-(AVERAGE(H15:N17)/AVERAGE(H12:N14)))*100</f>
        <v>#DIV/0!</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0</v>
      </c>
      <c r="P16" s="11">
        <f t="shared" si="4"/>
        <v>0</v>
      </c>
      <c r="Q16" s="11"/>
      <c r="R16" s="46" t="e">
        <f>(1-(O16/O13))*100</f>
        <v>#DIV/0!</v>
      </c>
      <c r="X16" t="str">
        <f>IFERROR(INDEX('Date Key'!$G$57:$G$62, MATCH(B15,'Date Key'!$A$57:$A$62, 0)), "")</f>
        <v>Medium HLR, Lower Outlet Height, No Plants</v>
      </c>
      <c r="Y16" s="1">
        <f t="shared" ref="Y16:AE16" si="19">H15</f>
        <v>0</v>
      </c>
      <c r="Z16" s="1">
        <f t="shared" si="19"/>
        <v>0</v>
      </c>
      <c r="AA16" s="1">
        <f t="shared" si="19"/>
        <v>0</v>
      </c>
      <c r="AB16" s="1">
        <f t="shared" si="19"/>
        <v>0</v>
      </c>
      <c r="AC16" s="1">
        <f t="shared" si="19"/>
        <v>0</v>
      </c>
      <c r="AD16" s="1">
        <f t="shared" si="19"/>
        <v>0</v>
      </c>
      <c r="AE16" s="1">
        <f t="shared" si="19"/>
        <v>0</v>
      </c>
      <c r="AF16" s="1">
        <f t="shared" ref="AF16:AL16" si="20">H16</f>
        <v>0</v>
      </c>
      <c r="AG16" s="1">
        <f t="shared" si="20"/>
        <v>0</v>
      </c>
      <c r="AH16" s="1">
        <f t="shared" si="20"/>
        <v>0</v>
      </c>
      <c r="AI16" s="1">
        <f t="shared" si="20"/>
        <v>0</v>
      </c>
      <c r="AJ16" s="1">
        <f t="shared" si="20"/>
        <v>0</v>
      </c>
      <c r="AK16" s="1">
        <f t="shared" si="20"/>
        <v>0</v>
      </c>
      <c r="AL16" s="1">
        <f t="shared" si="20"/>
        <v>0</v>
      </c>
      <c r="AM16" s="1">
        <f t="shared" ref="AM16:AS16" si="21">H17</f>
        <v>0</v>
      </c>
      <c r="AN16" s="1">
        <f t="shared" si="21"/>
        <v>0</v>
      </c>
      <c r="AO16" s="1">
        <f t="shared" si="21"/>
        <v>0</v>
      </c>
      <c r="AP16" s="1">
        <f t="shared" si="21"/>
        <v>0</v>
      </c>
      <c r="AQ16" s="1">
        <f t="shared" si="21"/>
        <v>0</v>
      </c>
      <c r="AR16" s="1">
        <f t="shared" si="21"/>
        <v>0</v>
      </c>
      <c r="AS16" s="1">
        <f t="shared" si="21"/>
        <v>0</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0</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0</v>
      </c>
      <c r="O17" s="11">
        <f t="shared" si="8"/>
        <v>0</v>
      </c>
      <c r="P17" s="11">
        <f t="shared" si="4"/>
        <v>0</v>
      </c>
      <c r="Q17" s="11"/>
      <c r="R17" s="46" t="e">
        <f>(1-(O17/O14))*100</f>
        <v>#DIV/0!</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0</v>
      </c>
      <c r="P18" s="11">
        <f t="shared" si="4"/>
        <v>0</v>
      </c>
      <c r="Q18" s="11">
        <f>AVERAGE(N18:N20)</f>
        <v>0</v>
      </c>
      <c r="R18" s="46" t="e">
        <f>(1-(O18/O12))*100</f>
        <v>#DIV/0!</v>
      </c>
      <c r="S18" s="46" t="e">
        <f>AVERAGE(R18:R20)</f>
        <v>#DIV/0!</v>
      </c>
      <c r="T18" s="46" t="e">
        <f>STDEV(R18:R20)</f>
        <v>#DIV/0!</v>
      </c>
      <c r="U18" s="47" t="e">
        <f>(1-(AVERAGE(H18:N20)/AVERAGE(H12:N14)))*100</f>
        <v>#DIV/0!</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v>
      </c>
      <c r="K19" s="11" cm="1">
        <f t="array" ref="K19">IFERROR(INDEX('Master Data Sheet'!$1:$1048576, MATCH(1, ('Master Data Sheet'!$H:$H=K$2) * (INDEX('Master Data Sheet'!$1:$1, , MATCH($F$1, 'Master Data Sheet'!$1:$1, 0)) = $F$1) * ('Master Data Sheet'!$G:$G=$B19) * ('Master Data Sheet'!$F:$F=$E19) * ('Master Data Sheet'!$A:$A=$F19), 0), MATCH($F$1, 'Master Data Sheet'!$1:$1, 0)), "")</f>
        <v>0</v>
      </c>
      <c r="L19" s="11" cm="1">
        <f t="array" ref="L19">IFERROR(INDEX('Master Data Sheet'!$1:$1048576, MATCH(1, ('Master Data Sheet'!$H:$H=L$2) * (INDEX('Master Data Sheet'!$1:$1, , MATCH($F$1, 'Master Data Sheet'!$1:$1, 0)) = $F$1) * ('Master Data Sheet'!$G:$G=$B19) * ('Master Data Sheet'!$F:$F=$E19) * ('Master Data Sheet'!$A:$A=$F19), 0), MATCH($F$1, 'Master Data Sheet'!$1:$1, 0)), "")</f>
        <v>0</v>
      </c>
      <c r="M19" s="11" cm="1">
        <f t="array" ref="M19">IFERROR(INDEX('Master Data Sheet'!$1:$1048576, MATCH(1, ('Master Data Sheet'!$H:$H=M$2) * (INDEX('Master Data Sheet'!$1:$1, , MATCH($F$1, 'Master Data Sheet'!$1:$1, 0)) = $F$1) * ('Master Data Sheet'!$G:$G=$B19) * ('Master Data Sheet'!$F:$F=$E19) * ('Master Data Sheet'!$A:$A=$F19), 0), MATCH($F$1, 'Master Data Sheet'!$1:$1, 0)), "")</f>
        <v>0</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0</v>
      </c>
      <c r="P19" s="11">
        <f t="shared" si="4"/>
        <v>0</v>
      </c>
      <c r="Q19" s="11"/>
      <c r="R19" s="46" t="e">
        <f>(1-(O19/O13))*100</f>
        <v>#DIV/0!</v>
      </c>
      <c r="X19" t="str">
        <f>IFERROR(INDEX('Date Key'!$G$57:$G$62, MATCH(B18,'Date Key'!$A$57:$A$62, 0)), "")</f>
        <v>Medium HLR, Lower Outlet Height, No Plants</v>
      </c>
      <c r="Y19" s="1">
        <f t="shared" ref="Y19:AE19" si="23">H18</f>
        <v>0</v>
      </c>
      <c r="Z19" s="1">
        <f t="shared" si="23"/>
        <v>0</v>
      </c>
      <c r="AA19" s="1">
        <f t="shared" si="23"/>
        <v>0</v>
      </c>
      <c r="AB19" s="1">
        <f t="shared" si="23"/>
        <v>0</v>
      </c>
      <c r="AC19" s="1">
        <f t="shared" si="23"/>
        <v>0</v>
      </c>
      <c r="AD19" s="1">
        <f t="shared" si="23"/>
        <v>0</v>
      </c>
      <c r="AE19" s="1">
        <f t="shared" si="23"/>
        <v>0</v>
      </c>
      <c r="AF19" s="1">
        <f t="shared" ref="AF19:AL19" si="24">H19</f>
        <v>0</v>
      </c>
      <c r="AG19" s="1">
        <f t="shared" si="24"/>
        <v>0</v>
      </c>
      <c r="AH19" s="1">
        <f t="shared" si="24"/>
        <v>0</v>
      </c>
      <c r="AI19" s="1">
        <f t="shared" si="24"/>
        <v>0</v>
      </c>
      <c r="AJ19" s="1">
        <f t="shared" si="24"/>
        <v>0</v>
      </c>
      <c r="AK19" s="1">
        <f t="shared" si="24"/>
        <v>0</v>
      </c>
      <c r="AL19" s="1">
        <f t="shared" si="24"/>
        <v>0</v>
      </c>
      <c r="AM19" s="1">
        <f t="shared" ref="AM19:AS19" si="25">H20</f>
        <v>0</v>
      </c>
      <c r="AN19" s="1">
        <f t="shared" si="25"/>
        <v>0</v>
      </c>
      <c r="AO19" s="1">
        <f t="shared" si="25"/>
        <v>0</v>
      </c>
      <c r="AP19" s="1">
        <f t="shared" si="25"/>
        <v>0</v>
      </c>
      <c r="AQ19" s="1">
        <f t="shared" si="25"/>
        <v>0</v>
      </c>
      <c r="AR19" s="1">
        <f t="shared" si="25"/>
        <v>0</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v>
      </c>
      <c r="K20" s="28" cm="1">
        <f t="array" ref="K20">IFERROR(INDEX('Master Data Sheet'!$1:$1048576, MATCH(1, ('Master Data Sheet'!$H:$H=K$2) * (INDEX('Master Data Sheet'!$1:$1, , MATCH($F$1, 'Master Data Sheet'!$1:$1, 0)) = $F$1) * ('Master Data Sheet'!$G:$G=$B20) * ('Master Data Sheet'!$F:$F=$E20) * ('Master Data Sheet'!$A:$A=$F20), 0), MATCH($F$1, 'Master Data Sheet'!$1:$1, 0)), "")</f>
        <v>0</v>
      </c>
      <c r="L20" s="28" cm="1">
        <f t="array" ref="L20">IFERROR(INDEX('Master Data Sheet'!$1:$1048576, MATCH(1, ('Master Data Sheet'!$H:$H=L$2) * (INDEX('Master Data Sheet'!$1:$1, , MATCH($F$1, 'Master Data Sheet'!$1:$1, 0)) = $F$1) * ('Master Data Sheet'!$G:$G=$B20) * ('Master Data Sheet'!$F:$F=$E20) * ('Master Data Sheet'!$A:$A=$F20), 0), MATCH($F$1, 'Master Data Sheet'!$1:$1, 0)), "")</f>
        <v>0</v>
      </c>
      <c r="M20" s="28" cm="1">
        <f t="array" ref="M20">IFERROR(INDEX('Master Data Sheet'!$1:$1048576, MATCH(1, ('Master Data Sheet'!$H:$H=M$2) * (INDEX('Master Data Sheet'!$1:$1, , MATCH($F$1, 'Master Data Sheet'!$1:$1, 0)) = $F$1) * ('Master Data Sheet'!$G:$G=$B20) * ('Master Data Sheet'!$F:$F=$E20) * ('Master Data Sheet'!$A:$A=$F20), 0), MATCH($F$1, 'Master Data Sheet'!$1:$1, 0)), "")</f>
        <v>0</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v>
      </c>
      <c r="P20" s="28">
        <f t="shared" si="4"/>
        <v>0</v>
      </c>
      <c r="Q20" s="28"/>
      <c r="R20" s="48" t="e">
        <f>(1-(O20/O14))*100</f>
        <v>#DIV/0!</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v>
      </c>
      <c r="I21" s="11" cm="1">
        <f t="array" ref="I21">IFERROR(INDEX('Master Data Sheet'!$1:$1048576, MATCH(1, ('Master Data Sheet'!$H:$H=I$2) * (INDEX('Master Data Sheet'!$1:$1, , MATCH($F$1, 'Master Data Sheet'!$1:$1, 0)) = $F$1) * ('Master Data Sheet'!$G:$G=$B21) * ('Master Data Sheet'!$F:$F=$E21) * ('Master Data Sheet'!$A:$A=$F21), 0), MATCH($F$1, 'Master Data Sheet'!$1:$1, 0)), "")</f>
        <v>0</v>
      </c>
      <c r="J21" s="11" cm="1">
        <f t="array" ref="J21">IFERROR(INDEX('Master Data Sheet'!$1:$1048576, MATCH(1, ('Master Data Sheet'!$H:$H=J$2) * (INDEX('Master Data Sheet'!$1:$1, , MATCH($F$1, 'Master Data Sheet'!$1:$1, 0)) = $F$1) * ('Master Data Sheet'!$G:$G=$B21) * ('Master Data Sheet'!$F:$F=$E21) * ('Master Data Sheet'!$A:$A=$F21), 0), MATCH($F$1, 'Master Data Sheet'!$1:$1, 0)), "")</f>
        <v>0</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v>
      </c>
      <c r="O21" s="11">
        <f>AVERAGE(H21:N21)</f>
        <v>0</v>
      </c>
      <c r="P21" s="11">
        <f t="shared" si="4"/>
        <v>0</v>
      </c>
      <c r="Q21" s="11">
        <f>AVERAGE(O21:O23)</f>
        <v>4.3909523809523812</v>
      </c>
      <c r="S21" s="11">
        <f>AVERAGE(O21:O23)</f>
        <v>4.3909523809523812</v>
      </c>
      <c r="T21" s="11">
        <f>AVERAGE(P21:P23)</f>
        <v>0.39511429559537986</v>
      </c>
      <c r="V21" s="47">
        <f>AVERAGE(U24, U27)</f>
        <v>79.004446372410811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7.53</v>
      </c>
      <c r="I22" s="11" cm="1">
        <f t="array" ref="I22">IFERROR(INDEX('Master Data Sheet'!$1:$1048576, MATCH(1, ('Master Data Sheet'!$H:$H=I$2) * (INDEX('Master Data Sheet'!$1:$1, , MATCH($F$1, 'Master Data Sheet'!$1:$1, 0)) = $F$1) * ('Master Data Sheet'!$G:$G=$B22) * ('Master Data Sheet'!$F:$F=$E22) * ('Master Data Sheet'!$A:$A=$F22), 0), MATCH($F$1, 'Master Data Sheet'!$1:$1, 0)), "")</f>
        <v>7.04</v>
      </c>
      <c r="J22" s="11" cm="1">
        <f t="array" ref="J22">IFERROR(INDEX('Master Data Sheet'!$1:$1048576, MATCH(1, ('Master Data Sheet'!$H:$H=J$2) * (INDEX('Master Data Sheet'!$1:$1, , MATCH($F$1, 'Master Data Sheet'!$1:$1, 0)) = $F$1) * ('Master Data Sheet'!$G:$G=$B22) * ('Master Data Sheet'!$F:$F=$E22) * ('Master Data Sheet'!$A:$A=$F22), 0), MATCH($F$1, 'Master Data Sheet'!$1:$1, 0)), "")</f>
        <v>6.25</v>
      </c>
      <c r="K22" s="11" cm="1">
        <f t="array" ref="K22">IFERROR(INDEX('Master Data Sheet'!$1:$1048576, MATCH(1, ('Master Data Sheet'!$H:$H=K$2) * (INDEX('Master Data Sheet'!$1:$1, , MATCH($F$1, 'Master Data Sheet'!$1:$1, 0)) = $F$1) * ('Master Data Sheet'!$G:$G=$B22) * ('Master Data Sheet'!$F:$F=$E22) * ('Master Data Sheet'!$A:$A=$F22), 0), MATCH($F$1, 'Master Data Sheet'!$1:$1, 0)), "")</f>
        <v>6.12</v>
      </c>
      <c r="L22" s="11" cm="1">
        <f t="array" ref="L22">IFERROR(INDEX('Master Data Sheet'!$1:$1048576, MATCH(1, ('Master Data Sheet'!$H:$H=L$2) * (INDEX('Master Data Sheet'!$1:$1, , MATCH($F$1, 'Master Data Sheet'!$1:$1, 0)) = $F$1) * ('Master Data Sheet'!$G:$G=$B22) * ('Master Data Sheet'!$F:$F=$E22) * ('Master Data Sheet'!$A:$A=$F22), 0), MATCH($F$1, 'Master Data Sheet'!$1:$1, 0)), "")</f>
        <v>6.29</v>
      </c>
      <c r="M22" s="11" cm="1">
        <f t="array" ref="M22">IFERROR(INDEX('Master Data Sheet'!$1:$1048576, MATCH(1, ('Master Data Sheet'!$H:$H=M$2) * (INDEX('Master Data Sheet'!$1:$1, , MATCH($F$1, 'Master Data Sheet'!$1:$1, 0)) = $F$1) * ('Master Data Sheet'!$G:$G=$B22) * ('Master Data Sheet'!$F:$F=$E22) * ('Master Data Sheet'!$A:$A=$F22), 0), MATCH($F$1, 'Master Data Sheet'!$1:$1, 0)), "")</f>
        <v>6.49</v>
      </c>
      <c r="N22" s="11" cm="1">
        <f t="array" ref="N22">IFERROR(INDEX('Master Data Sheet'!$1:$1048576, MATCH(1, ('Master Data Sheet'!$H:$H=N$2) * (INDEX('Master Data Sheet'!$1:$1, , MATCH($F$1, 'Master Data Sheet'!$1:$1, 0)) = $F$1) * ('Master Data Sheet'!$G:$G=$B22) * ('Master Data Sheet'!$F:$F=$E22) * ('Master Data Sheet'!$A:$A=$F22), 0), MATCH($F$1, 'Master Data Sheet'!$1:$1, 0)), "")</f>
        <v>6.27</v>
      </c>
      <c r="O22" s="11">
        <f t="shared" si="8"/>
        <v>6.5700000000000012</v>
      </c>
      <c r="P22" s="11">
        <f t="shared" si="4"/>
        <v>0.51996794773011423</v>
      </c>
      <c r="Q22" s="11"/>
      <c r="X22" t="str">
        <f>IFERROR(INDEX('Date Key'!$G$57:$G$62, MATCH(B21,'Date Key'!$A$57:$A$62, 0)), "")</f>
        <v>High HLR, Lower Outlet Height, No Plants</v>
      </c>
      <c r="Y22" s="1">
        <f t="shared" ref="Y22:AE22" si="26">H21</f>
        <v>0</v>
      </c>
      <c r="Z22" s="1">
        <f t="shared" si="26"/>
        <v>0</v>
      </c>
      <c r="AA22" s="1">
        <f t="shared" si="26"/>
        <v>0</v>
      </c>
      <c r="AB22" s="1">
        <f t="shared" si="26"/>
        <v>0</v>
      </c>
      <c r="AC22" s="1">
        <f t="shared" si="26"/>
        <v>0</v>
      </c>
      <c r="AD22" s="1">
        <f t="shared" si="26"/>
        <v>0</v>
      </c>
      <c r="AE22" s="1">
        <f t="shared" si="26"/>
        <v>0</v>
      </c>
      <c r="AF22" s="1">
        <f t="shared" ref="AF22:AL22" si="27">H22</f>
        <v>7.53</v>
      </c>
      <c r="AG22" s="1">
        <f t="shared" si="27"/>
        <v>7.04</v>
      </c>
      <c r="AH22" s="1">
        <f t="shared" si="27"/>
        <v>6.25</v>
      </c>
      <c r="AI22" s="1">
        <f t="shared" si="27"/>
        <v>6.12</v>
      </c>
      <c r="AJ22" s="1">
        <f t="shared" si="27"/>
        <v>6.29</v>
      </c>
      <c r="AK22" s="1">
        <f t="shared" si="27"/>
        <v>6.49</v>
      </c>
      <c r="AL22" s="1">
        <f t="shared" si="27"/>
        <v>6.27</v>
      </c>
      <c r="AM22" s="1">
        <f t="shared" ref="AM22:AS22" si="28">H23</f>
        <v>6.2</v>
      </c>
      <c r="AN22" s="1">
        <f t="shared" si="28"/>
        <v>5.42</v>
      </c>
      <c r="AO22" s="1">
        <f t="shared" si="28"/>
        <v>6.26</v>
      </c>
      <c r="AP22" s="1">
        <f t="shared" si="28"/>
        <v>7.18</v>
      </c>
      <c r="AQ22" s="1">
        <f t="shared" si="28"/>
        <v>6.9</v>
      </c>
      <c r="AR22" s="1">
        <f t="shared" si="28"/>
        <v>7.12</v>
      </c>
      <c r="AS22" s="1">
        <f t="shared" si="28"/>
        <v>7.14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6.2</v>
      </c>
      <c r="I23" s="11" cm="1">
        <f t="array" ref="I23">IFERROR(INDEX('Master Data Sheet'!$1:$1048576, MATCH(1, ('Master Data Sheet'!$H:$H=I$2) * (INDEX('Master Data Sheet'!$1:$1, , MATCH($F$1, 'Master Data Sheet'!$1:$1, 0)) = $F$1) * ('Master Data Sheet'!$G:$G=$B23) * ('Master Data Sheet'!$F:$F=$E23) * ('Master Data Sheet'!$A:$A=$F23), 0), MATCH($F$1, 'Master Data Sheet'!$1:$1, 0)), "")</f>
        <v>5.42</v>
      </c>
      <c r="J23" s="11" cm="1">
        <f t="array" ref="J23">IFERROR(INDEX('Master Data Sheet'!$1:$1048576, MATCH(1, ('Master Data Sheet'!$H:$H=J$2) * (INDEX('Master Data Sheet'!$1:$1, , MATCH($F$1, 'Master Data Sheet'!$1:$1, 0)) = $F$1) * ('Master Data Sheet'!$G:$G=$B23) * ('Master Data Sheet'!$F:$F=$E23) * ('Master Data Sheet'!$A:$A=$F23), 0), MATCH($F$1, 'Master Data Sheet'!$1:$1, 0)), "")</f>
        <v>6.26</v>
      </c>
      <c r="K23" s="11" cm="1">
        <f t="array" ref="K23">IFERROR(INDEX('Master Data Sheet'!$1:$1048576, MATCH(1, ('Master Data Sheet'!$H:$H=K$2) * (INDEX('Master Data Sheet'!$1:$1, , MATCH($F$1, 'Master Data Sheet'!$1:$1, 0)) = $F$1) * ('Master Data Sheet'!$G:$G=$B23) * ('Master Data Sheet'!$F:$F=$E23) * ('Master Data Sheet'!$A:$A=$F23), 0), MATCH($F$1, 'Master Data Sheet'!$1:$1, 0)), "")</f>
        <v>7.18</v>
      </c>
      <c r="L23" s="11" cm="1">
        <f t="array" ref="L23">IFERROR(INDEX('Master Data Sheet'!$1:$1048576, MATCH(1, ('Master Data Sheet'!$H:$H=L$2) * (INDEX('Master Data Sheet'!$1:$1, , MATCH($F$1, 'Master Data Sheet'!$1:$1, 0)) = $F$1) * ('Master Data Sheet'!$G:$G=$B23) * ('Master Data Sheet'!$F:$F=$E23) * ('Master Data Sheet'!$A:$A=$F23), 0), MATCH($F$1, 'Master Data Sheet'!$1:$1, 0)), "")</f>
        <v>6.9</v>
      </c>
      <c r="M23" s="11" cm="1">
        <f t="array" ref="M23">IFERROR(INDEX('Master Data Sheet'!$1:$1048576, MATCH(1, ('Master Data Sheet'!$H:$H=M$2) * (INDEX('Master Data Sheet'!$1:$1, , MATCH($F$1, 'Master Data Sheet'!$1:$1, 0)) = $F$1) * ('Master Data Sheet'!$G:$G=$B23) * ('Master Data Sheet'!$F:$F=$E23) * ('Master Data Sheet'!$A:$A=$F23), 0), MATCH($F$1, 'Master Data Sheet'!$1:$1, 0)), "")</f>
        <v>7.12</v>
      </c>
      <c r="N23" s="11" cm="1">
        <f t="array" ref="N23">IFERROR(INDEX('Master Data Sheet'!$1:$1048576, MATCH(1, ('Master Data Sheet'!$H:$H=N$2) * (INDEX('Master Data Sheet'!$1:$1, , MATCH($F$1, 'Master Data Sheet'!$1:$1, 0)) = $F$1) * ('Master Data Sheet'!$G:$G=$B23) * ('Master Data Sheet'!$F:$F=$E23) * ('Master Data Sheet'!$A:$A=$F23), 0), MATCH($F$1, 'Master Data Sheet'!$1:$1, 0)), "")</f>
        <v>7.14</v>
      </c>
      <c r="O23" s="11">
        <f t="shared" si="8"/>
        <v>6.6028571428571423</v>
      </c>
      <c r="P23" s="11">
        <f t="shared" si="4"/>
        <v>0.66537493905602541</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v>
      </c>
      <c r="O24" s="11">
        <f t="shared" si="8"/>
        <v>0</v>
      </c>
      <c r="P24" s="11">
        <f t="shared" si="4"/>
        <v>0</v>
      </c>
      <c r="Q24" s="11">
        <f>AVERAGE(O24:O26)</f>
        <v>0.63952380952380949</v>
      </c>
      <c r="R24" s="46" t="e">
        <f>(1-(O24/O21))*100</f>
        <v>#DIV/0!</v>
      </c>
      <c r="S24" s="46" t="e">
        <f>AVERAGE(R24:R26)</f>
        <v>#DIV/0!</v>
      </c>
      <c r="T24" s="46" t="e">
        <f>STDEV(R24:R26)</f>
        <v>#DIV/0!</v>
      </c>
      <c r="U24" s="47">
        <f>(1-(AVERAGE(H24:N26)/AVERAGE(H21:N23)))*100</f>
        <v>85.435419151935804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1.42</v>
      </c>
      <c r="I25" s="11" cm="1">
        <f t="array" ref="I25">IFERROR(INDEX('Master Data Sheet'!$1:$1048576, MATCH(1, ('Master Data Sheet'!$H:$H=I$2) * (INDEX('Master Data Sheet'!$1:$1, , MATCH($F$1, 'Master Data Sheet'!$1:$1, 0)) = $F$1) * ('Master Data Sheet'!$G:$G=$B25) * ('Master Data Sheet'!$F:$F=$E25) * ('Master Data Sheet'!$A:$A=$F25), 0), MATCH($F$1, 'Master Data Sheet'!$1:$1, 0)), "")</f>
        <v>0.8</v>
      </c>
      <c r="J25" s="11" cm="1">
        <f t="array" ref="J25">IFERROR(INDEX('Master Data Sheet'!$1:$1048576, MATCH(1, ('Master Data Sheet'!$H:$H=J$2) * (INDEX('Master Data Sheet'!$1:$1, , MATCH($F$1, 'Master Data Sheet'!$1:$1, 0)) = $F$1) * ('Master Data Sheet'!$G:$G=$B25) * ('Master Data Sheet'!$F:$F=$E25) * ('Master Data Sheet'!$A:$A=$F25), 0), MATCH($F$1, 'Master Data Sheet'!$1:$1, 0)), "")</f>
        <v>0.98</v>
      </c>
      <c r="K25" s="11" cm="1">
        <f t="array" ref="K25">IFERROR(INDEX('Master Data Sheet'!$1:$1048576, MATCH(1, ('Master Data Sheet'!$H:$H=K$2) * (INDEX('Master Data Sheet'!$1:$1, , MATCH($F$1, 'Master Data Sheet'!$1:$1, 0)) = $F$1) * ('Master Data Sheet'!$G:$G=$B25) * ('Master Data Sheet'!$F:$F=$E25) * ('Master Data Sheet'!$A:$A=$F25), 0), MATCH($F$1, 'Master Data Sheet'!$1:$1, 0)), "")</f>
        <v>1.1299999999999999</v>
      </c>
      <c r="L25" s="11" cm="1">
        <f t="array" ref="L25">IFERROR(INDEX('Master Data Sheet'!$1:$1048576, MATCH(1, ('Master Data Sheet'!$H:$H=L$2) * (INDEX('Master Data Sheet'!$1:$1, , MATCH($F$1, 'Master Data Sheet'!$1:$1, 0)) = $F$1) * ('Master Data Sheet'!$G:$G=$B25) * ('Master Data Sheet'!$F:$F=$E25) * ('Master Data Sheet'!$A:$A=$F25), 0), MATCH($F$1, 'Master Data Sheet'!$1:$1, 0)), "")</f>
        <v>0.84</v>
      </c>
      <c r="M25" s="11" cm="1">
        <f t="array" ref="M25">IFERROR(INDEX('Master Data Sheet'!$1:$1048576, MATCH(1, ('Master Data Sheet'!$H:$H=M$2) * (INDEX('Master Data Sheet'!$1:$1, , MATCH($F$1, 'Master Data Sheet'!$1:$1, 0)) = $F$1) * ('Master Data Sheet'!$G:$G=$B25) * ('Master Data Sheet'!$F:$F=$E25) * ('Master Data Sheet'!$A:$A=$F25), 0), MATCH($F$1, 'Master Data Sheet'!$1:$1, 0)), "")</f>
        <v>0.74</v>
      </c>
      <c r="N25" s="11" cm="1">
        <f t="array" ref="N25">IFERROR(INDEX('Master Data Sheet'!$1:$1048576, MATCH(1, ('Master Data Sheet'!$H:$H=N$2) * (INDEX('Master Data Sheet'!$1:$1, , MATCH($F$1, 'Master Data Sheet'!$1:$1, 0)) = $F$1) * ('Master Data Sheet'!$G:$G=$B25) * ('Master Data Sheet'!$F:$F=$E25) * ('Master Data Sheet'!$A:$A=$F25), 0), MATCH($F$1, 'Master Data Sheet'!$1:$1, 0)), "")</f>
        <v>0.79</v>
      </c>
      <c r="O25" s="11">
        <f t="shared" si="8"/>
        <v>0.95714285714285718</v>
      </c>
      <c r="P25" s="11">
        <f t="shared" si="4"/>
        <v>0.24431634450129647</v>
      </c>
      <c r="Q25" s="11"/>
      <c r="R25" s="46">
        <f>(1-(O25/O22))*100</f>
        <v>85.43161556860187</v>
      </c>
      <c r="X25" t="str">
        <f>IFERROR(INDEX('Date Key'!$G$57:$G$62, MATCH(B24,'Date Key'!$A$57:$A$62, 0)), "")</f>
        <v>High HLR, Lower Outlet Height, No Plants</v>
      </c>
      <c r="Y25" s="1">
        <f t="shared" ref="Y25:AE25" si="29">H24</f>
        <v>0</v>
      </c>
      <c r="Z25" s="1">
        <f t="shared" si="29"/>
        <v>0</v>
      </c>
      <c r="AA25" s="1">
        <f t="shared" si="29"/>
        <v>0</v>
      </c>
      <c r="AB25" s="1">
        <f t="shared" si="29"/>
        <v>0</v>
      </c>
      <c r="AC25" s="1">
        <f t="shared" si="29"/>
        <v>0</v>
      </c>
      <c r="AD25" s="1">
        <f t="shared" si="29"/>
        <v>0</v>
      </c>
      <c r="AE25" s="1">
        <f t="shared" si="29"/>
        <v>0</v>
      </c>
      <c r="AF25" s="1">
        <f t="shared" ref="AF25:AL25" si="30">H25</f>
        <v>1.42</v>
      </c>
      <c r="AG25" s="1">
        <f t="shared" si="30"/>
        <v>0.8</v>
      </c>
      <c r="AH25" s="1">
        <f t="shared" si="30"/>
        <v>0.98</v>
      </c>
      <c r="AI25" s="1">
        <f t="shared" si="30"/>
        <v>1.1299999999999999</v>
      </c>
      <c r="AJ25" s="1">
        <f t="shared" si="30"/>
        <v>0.84</v>
      </c>
      <c r="AK25" s="1">
        <f t="shared" si="30"/>
        <v>0.74</v>
      </c>
      <c r="AL25" s="1">
        <f t="shared" si="30"/>
        <v>0.79</v>
      </c>
      <c r="AM25" s="1">
        <f t="shared" ref="AM25:AS25" si="31">H26</f>
        <v>1.2</v>
      </c>
      <c r="AN25" s="1">
        <f t="shared" si="31"/>
        <v>0.93</v>
      </c>
      <c r="AO25" s="1">
        <f t="shared" si="31"/>
        <v>0.93</v>
      </c>
      <c r="AP25" s="1">
        <f t="shared" si="31"/>
        <v>0.68</v>
      </c>
      <c r="AQ25" s="1">
        <f t="shared" si="31"/>
        <v>1.03</v>
      </c>
      <c r="AR25" s="1">
        <f t="shared" si="31"/>
        <v>0.91</v>
      </c>
      <c r="AS25" s="1">
        <f t="shared" si="31"/>
        <v>1.05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1.2</v>
      </c>
      <c r="I26" s="11" cm="1">
        <f t="array" ref="I26">IFERROR(INDEX('Master Data Sheet'!$1:$1048576, MATCH(1, ('Master Data Sheet'!$H:$H=I$2) * (INDEX('Master Data Sheet'!$1:$1, , MATCH($F$1, 'Master Data Sheet'!$1:$1, 0)) = $F$1) * ('Master Data Sheet'!$G:$G=$B26) * ('Master Data Sheet'!$F:$F=$E26) * ('Master Data Sheet'!$A:$A=$F26), 0), MATCH($F$1, 'Master Data Sheet'!$1:$1, 0)), "")</f>
        <v>0.93</v>
      </c>
      <c r="J26" s="11" cm="1">
        <f t="array" ref="J26">IFERROR(INDEX('Master Data Sheet'!$1:$1048576, MATCH(1, ('Master Data Sheet'!$H:$H=J$2) * (INDEX('Master Data Sheet'!$1:$1, , MATCH($F$1, 'Master Data Sheet'!$1:$1, 0)) = $F$1) * ('Master Data Sheet'!$G:$G=$B26) * ('Master Data Sheet'!$F:$F=$E26) * ('Master Data Sheet'!$A:$A=$F26), 0), MATCH($F$1, 'Master Data Sheet'!$1:$1, 0)), "")</f>
        <v>0.93</v>
      </c>
      <c r="K26" s="11" cm="1">
        <f t="array" ref="K26">IFERROR(INDEX('Master Data Sheet'!$1:$1048576, MATCH(1, ('Master Data Sheet'!$H:$H=K$2) * (INDEX('Master Data Sheet'!$1:$1, , MATCH($F$1, 'Master Data Sheet'!$1:$1, 0)) = $F$1) * ('Master Data Sheet'!$G:$G=$B26) * ('Master Data Sheet'!$F:$F=$E26) * ('Master Data Sheet'!$A:$A=$F26), 0), MATCH($F$1, 'Master Data Sheet'!$1:$1, 0)), "")</f>
        <v>0.68</v>
      </c>
      <c r="L26" s="11" cm="1">
        <f t="array" ref="L26">IFERROR(INDEX('Master Data Sheet'!$1:$1048576, MATCH(1, ('Master Data Sheet'!$H:$H=L$2) * (INDEX('Master Data Sheet'!$1:$1, , MATCH($F$1, 'Master Data Sheet'!$1:$1, 0)) = $F$1) * ('Master Data Sheet'!$G:$G=$B26) * ('Master Data Sheet'!$F:$F=$E26) * ('Master Data Sheet'!$A:$A=$F26), 0), MATCH($F$1, 'Master Data Sheet'!$1:$1, 0)), "")</f>
        <v>1.03</v>
      </c>
      <c r="M26" s="11" cm="1">
        <f t="array" ref="M26">IFERROR(INDEX('Master Data Sheet'!$1:$1048576, MATCH(1, ('Master Data Sheet'!$H:$H=M$2) * (INDEX('Master Data Sheet'!$1:$1, , MATCH($F$1, 'Master Data Sheet'!$1:$1, 0)) = $F$1) * ('Master Data Sheet'!$G:$G=$B26) * ('Master Data Sheet'!$F:$F=$E26) * ('Master Data Sheet'!$A:$A=$F26), 0), MATCH($F$1, 'Master Data Sheet'!$1:$1, 0)), "")</f>
        <v>0.91</v>
      </c>
      <c r="N26" s="11" cm="1">
        <f t="array" ref="N26">IFERROR(INDEX('Master Data Sheet'!$1:$1048576, MATCH(1, ('Master Data Sheet'!$H:$H=N$2) * (INDEX('Master Data Sheet'!$1:$1, , MATCH($F$1, 'Master Data Sheet'!$1:$1, 0)) = $F$1) * ('Master Data Sheet'!$G:$G=$B26) * ('Master Data Sheet'!$F:$F=$E26) * ('Master Data Sheet'!$A:$A=$F26), 0), MATCH($F$1, 'Master Data Sheet'!$1:$1, 0)), "")</f>
        <v>1.05</v>
      </c>
      <c r="O26" s="11">
        <f t="shared" si="8"/>
        <v>0.96142857142857152</v>
      </c>
      <c r="P26" s="11">
        <f t="shared" si="4"/>
        <v>0.15983622570499806</v>
      </c>
      <c r="Q26" s="11"/>
      <c r="R26" s="46">
        <f>(1-(O26/O23))*100</f>
        <v>85.439203807875373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v>
      </c>
      <c r="O27" s="11">
        <f t="shared" si="8"/>
        <v>0</v>
      </c>
      <c r="P27" s="11">
        <f t="shared" si="4"/>
        <v>0</v>
      </c>
      <c r="Q27" s="11">
        <f>AVERAGE(N27:N29)</f>
        <v>1.67</v>
      </c>
      <c r="R27" s="46" t="e">
        <f>(1-(O27/O21))*100</f>
        <v>#DIV/0!</v>
      </c>
      <c r="S27" s="46" t="e">
        <f>AVERAGE(R27:R29)</f>
        <v>#DIV/0!</v>
      </c>
      <c r="T27" s="46" t="e">
        <f>STDEV(R27:R29)</f>
        <v>#DIV/0!</v>
      </c>
      <c r="U27" s="47">
        <f>(1-(AVERAGE(H27:N29)/AVERAGE(H21:N23)))*100</f>
        <v>72.573473592885819</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1.23</v>
      </c>
      <c r="I28" s="11" cm="1">
        <f t="array" ref="I28">IFERROR(INDEX('Master Data Sheet'!$1:$1048576, MATCH(1, ('Master Data Sheet'!$H:$H=I$2) * (INDEX('Master Data Sheet'!$1:$1, , MATCH($F$1, 'Master Data Sheet'!$1:$1, 0)) = $F$1) * ('Master Data Sheet'!$G:$G=$B28) * ('Master Data Sheet'!$F:$F=$E28) * ('Master Data Sheet'!$A:$A=$F28), 0), MATCH($F$1, 'Master Data Sheet'!$1:$1, 0)), "")</f>
        <v>1.1599999999999999</v>
      </c>
      <c r="J28" s="11" cm="1">
        <f t="array" ref="J28">IFERROR(INDEX('Master Data Sheet'!$1:$1048576, MATCH(1, ('Master Data Sheet'!$H:$H=J$2) * (INDEX('Master Data Sheet'!$1:$1, , MATCH($F$1, 'Master Data Sheet'!$1:$1, 0)) = $F$1) * ('Master Data Sheet'!$G:$G=$B28) * ('Master Data Sheet'!$F:$F=$E28) * ('Master Data Sheet'!$A:$A=$F28), 0), MATCH($F$1, 'Master Data Sheet'!$1:$1, 0)), "")</f>
        <v>1.82</v>
      </c>
      <c r="K28" s="11" cm="1">
        <f t="array" ref="K28">IFERROR(INDEX('Master Data Sheet'!$1:$1048576, MATCH(1, ('Master Data Sheet'!$H:$H=K$2) * (INDEX('Master Data Sheet'!$1:$1, , MATCH($F$1, 'Master Data Sheet'!$1:$1, 0)) = $F$1) * ('Master Data Sheet'!$G:$G=$B28) * ('Master Data Sheet'!$F:$F=$E28) * ('Master Data Sheet'!$A:$A=$F28), 0), MATCH($F$1, 'Master Data Sheet'!$1:$1, 0)), "")</f>
        <v>2.2599999999999998</v>
      </c>
      <c r="L28" s="11" cm="1">
        <f t="array" ref="L28">IFERROR(INDEX('Master Data Sheet'!$1:$1048576, MATCH(1, ('Master Data Sheet'!$H:$H=L$2) * (INDEX('Master Data Sheet'!$1:$1, , MATCH($F$1, 'Master Data Sheet'!$1:$1, 0)) = $F$1) * ('Master Data Sheet'!$G:$G=$B28) * ('Master Data Sheet'!$F:$F=$E28) * ('Master Data Sheet'!$A:$A=$F28), 0), MATCH($F$1, 'Master Data Sheet'!$1:$1, 0)), "")</f>
        <v>2.46</v>
      </c>
      <c r="M28" s="11" cm="1">
        <f t="array" ref="M28">IFERROR(INDEX('Master Data Sheet'!$1:$1048576, MATCH(1, ('Master Data Sheet'!$H:$H=M$2) * (INDEX('Master Data Sheet'!$1:$1, , MATCH($F$1, 'Master Data Sheet'!$1:$1, 0)) = $F$1) * ('Master Data Sheet'!$G:$G=$B28) * ('Master Data Sheet'!$F:$F=$E28) * ('Master Data Sheet'!$A:$A=$F28), 0), MATCH($F$1, 'Master Data Sheet'!$1:$1, 0)), "")</f>
        <v>2.11</v>
      </c>
      <c r="N28" s="11" cm="1">
        <f t="array" ref="N28">IFERROR(INDEX('Master Data Sheet'!$1:$1048576, MATCH(1, ('Master Data Sheet'!$H:$H=N$2) * (INDEX('Master Data Sheet'!$1:$1, , MATCH($F$1, 'Master Data Sheet'!$1:$1, 0)) = $F$1) * ('Master Data Sheet'!$G:$G=$B28) * ('Master Data Sheet'!$F:$F=$E28) * ('Master Data Sheet'!$A:$A=$F28), 0), MATCH($F$1, 'Master Data Sheet'!$1:$1, 0)), "")</f>
        <v>2.61</v>
      </c>
      <c r="O28" s="11">
        <f t="shared" si="8"/>
        <v>1.9499999999999997</v>
      </c>
      <c r="P28" s="11">
        <f t="shared" si="4"/>
        <v>0.57399186986112161</v>
      </c>
      <c r="Q28" s="11"/>
      <c r="R28" s="46">
        <f>(1-(O28/O22))*100</f>
        <v>70.319634703196357</v>
      </c>
      <c r="X28" t="str">
        <f>IFERROR(INDEX('Date Key'!$G$57:$G$62, MATCH(B27,'Date Key'!$A$57:$A$62, 0)), "")</f>
        <v>High HLR, Lower Outlet Height, No Plants</v>
      </c>
      <c r="Y28" s="1">
        <f t="shared" ref="Y28:AE28" si="32">H27</f>
        <v>0</v>
      </c>
      <c r="Z28" s="1">
        <f t="shared" si="32"/>
        <v>0</v>
      </c>
      <c r="AA28" s="1">
        <f t="shared" si="32"/>
        <v>0</v>
      </c>
      <c r="AB28" s="1">
        <f t="shared" si="32"/>
        <v>0</v>
      </c>
      <c r="AC28" s="1">
        <f t="shared" si="32"/>
        <v>0</v>
      </c>
      <c r="AD28" s="1">
        <f t="shared" si="32"/>
        <v>0</v>
      </c>
      <c r="AE28" s="1">
        <f t="shared" si="32"/>
        <v>0</v>
      </c>
      <c r="AF28" s="1">
        <f t="shared" ref="AF28:AL28" si="33">H28</f>
        <v>1.23</v>
      </c>
      <c r="AG28" s="1">
        <f t="shared" si="33"/>
        <v>1.1599999999999999</v>
      </c>
      <c r="AH28" s="1">
        <f t="shared" si="33"/>
        <v>1.82</v>
      </c>
      <c r="AI28" s="1">
        <f t="shared" si="33"/>
        <v>2.2599999999999998</v>
      </c>
      <c r="AJ28" s="1">
        <f t="shared" si="33"/>
        <v>2.46</v>
      </c>
      <c r="AK28" s="1">
        <f t="shared" si="33"/>
        <v>2.11</v>
      </c>
      <c r="AL28" s="1">
        <f t="shared" si="33"/>
        <v>2.61</v>
      </c>
      <c r="AM28" s="1">
        <f t="shared" ref="AM28:AS28" si="34">H29</f>
        <v>0.83</v>
      </c>
      <c r="AN28" s="1">
        <f t="shared" si="34"/>
        <v>1.03</v>
      </c>
      <c r="AO28" s="1">
        <f t="shared" si="34"/>
        <v>1.4</v>
      </c>
      <c r="AP28" s="1">
        <f t="shared" si="34"/>
        <v>1.4</v>
      </c>
      <c r="AQ28" s="1">
        <f t="shared" si="34"/>
        <v>2.1800000000000002</v>
      </c>
      <c r="AR28" s="1">
        <f t="shared" si="34"/>
        <v>2.4</v>
      </c>
      <c r="AS28" s="1">
        <f t="shared" si="34"/>
        <v>2.4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0.83</v>
      </c>
      <c r="I29" s="28" cm="1">
        <f t="array" ref="I29">IFERROR(INDEX('Master Data Sheet'!$1:$1048576, MATCH(1, ('Master Data Sheet'!$H:$H=I$2) * (INDEX('Master Data Sheet'!$1:$1, , MATCH($F$1, 'Master Data Sheet'!$1:$1, 0)) = $F$1) * ('Master Data Sheet'!$G:$G=$B29) * ('Master Data Sheet'!$F:$F=$E29) * ('Master Data Sheet'!$A:$A=$F29), 0), MATCH($F$1, 'Master Data Sheet'!$1:$1, 0)), "")</f>
        <v>1.03</v>
      </c>
      <c r="J29" s="28" cm="1">
        <f t="array" ref="J29">IFERROR(INDEX('Master Data Sheet'!$1:$1048576, MATCH(1, ('Master Data Sheet'!$H:$H=J$2) * (INDEX('Master Data Sheet'!$1:$1, , MATCH($F$1, 'Master Data Sheet'!$1:$1, 0)) = $F$1) * ('Master Data Sheet'!$G:$G=$B29) * ('Master Data Sheet'!$F:$F=$E29) * ('Master Data Sheet'!$A:$A=$F29), 0), MATCH($F$1, 'Master Data Sheet'!$1:$1, 0)), "")</f>
        <v>1.4</v>
      </c>
      <c r="K29" s="28" cm="1">
        <f t="array" ref="K29">IFERROR(INDEX('Master Data Sheet'!$1:$1048576, MATCH(1, ('Master Data Sheet'!$H:$H=K$2) * (INDEX('Master Data Sheet'!$1:$1, , MATCH($F$1, 'Master Data Sheet'!$1:$1, 0)) = $F$1) * ('Master Data Sheet'!$G:$G=$B29) * ('Master Data Sheet'!$F:$F=$E29) * ('Master Data Sheet'!$A:$A=$F29), 0), MATCH($F$1, 'Master Data Sheet'!$1:$1, 0)), "")</f>
        <v>1.4</v>
      </c>
      <c r="L29" s="28" cm="1">
        <f t="array" ref="L29">IFERROR(INDEX('Master Data Sheet'!$1:$1048576, MATCH(1, ('Master Data Sheet'!$H:$H=L$2) * (INDEX('Master Data Sheet'!$1:$1, , MATCH($F$1, 'Master Data Sheet'!$1:$1, 0)) = $F$1) * ('Master Data Sheet'!$G:$G=$B29) * ('Master Data Sheet'!$F:$F=$E29) * ('Master Data Sheet'!$A:$A=$F29), 0), MATCH($F$1, 'Master Data Sheet'!$1:$1, 0)), "")</f>
        <v>2.1800000000000002</v>
      </c>
      <c r="M29" s="28" cm="1">
        <f t="array" ref="M29">IFERROR(INDEX('Master Data Sheet'!$1:$1048576, MATCH(1, ('Master Data Sheet'!$H:$H=M$2) * (INDEX('Master Data Sheet'!$1:$1, , MATCH($F$1, 'Master Data Sheet'!$1:$1, 0)) = $F$1) * ('Master Data Sheet'!$G:$G=$B29) * ('Master Data Sheet'!$F:$F=$E29) * ('Master Data Sheet'!$A:$A=$F29), 0), MATCH($F$1, 'Master Data Sheet'!$1:$1, 0)), "")</f>
        <v>2.4</v>
      </c>
      <c r="N29" s="28" cm="1">
        <f t="array" ref="N29">IFERROR(INDEX('Master Data Sheet'!$1:$1048576, MATCH(1, ('Master Data Sheet'!$H:$H=N$2) * (INDEX('Master Data Sheet'!$1:$1, , MATCH($F$1, 'Master Data Sheet'!$1:$1, 0)) = $F$1) * ('Master Data Sheet'!$G:$G=$B29) * ('Master Data Sheet'!$F:$F=$E29) * ('Master Data Sheet'!$A:$A=$F29), 0), MATCH($F$1, 'Master Data Sheet'!$1:$1, 0)), "")</f>
        <v>2.4</v>
      </c>
      <c r="O29" s="28">
        <f t="shared" si="8"/>
        <v>1.662857142857143</v>
      </c>
      <c r="P29" s="28">
        <f t="shared" si="4"/>
        <v>0.65657480624105236</v>
      </c>
      <c r="Q29" s="28"/>
      <c r="R29" s="48">
        <f>(1-(O29/O23))*100</f>
        <v>74.816096927736908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4.16</v>
      </c>
      <c r="I30" s="11" cm="1">
        <f t="array" ref="I30">IFERROR(INDEX('Master Data Sheet'!$1:$1048576, MATCH(1, ('Master Data Sheet'!$H:$H=I$2) * (INDEX('Master Data Sheet'!$1:$1, , MATCH($F$1, 'Master Data Sheet'!$1:$1, 0)) = $F$1) * ('Master Data Sheet'!$G:$G=$B30) * ('Master Data Sheet'!$F:$F=$E30) * ('Master Data Sheet'!$A:$A=$F30), 0), MATCH($F$1, 'Master Data Sheet'!$1:$1, 0)), "")</f>
        <v>2.81</v>
      </c>
      <c r="J30" s="11" cm="1">
        <f t="array" ref="J30">IFERROR(INDEX('Master Data Sheet'!$1:$1048576, MATCH(1, ('Master Data Sheet'!$H:$H=J$2) * (INDEX('Master Data Sheet'!$1:$1, , MATCH($F$1, 'Master Data Sheet'!$1:$1, 0)) = $F$1) * ('Master Data Sheet'!$G:$G=$B30) * ('Master Data Sheet'!$F:$F=$E30) * ('Master Data Sheet'!$A:$A=$F30), 0), MATCH($F$1, 'Master Data Sheet'!$1:$1, 0)), "")</f>
        <v>3.13</v>
      </c>
      <c r="K30" s="11" cm="1">
        <f t="array" ref="K30">IFERROR(INDEX('Master Data Sheet'!$1:$1048576, MATCH(1, ('Master Data Sheet'!$H:$H=K$2) * (INDEX('Master Data Sheet'!$1:$1, , MATCH($F$1, 'Master Data Sheet'!$1:$1, 0)) = $F$1) * ('Master Data Sheet'!$G:$G=$B30) * ('Master Data Sheet'!$F:$F=$E30) * ('Master Data Sheet'!$A:$A=$F30), 0), MATCH($F$1, 'Master Data Sheet'!$1:$1, 0)), "")</f>
        <v>2.54</v>
      </c>
      <c r="L30" s="11" cm="1">
        <f t="array" ref="L30">IFERROR(INDEX('Master Data Sheet'!$1:$1048576, MATCH(1, ('Master Data Sheet'!$H:$H=L$2) * (INDEX('Master Data Sheet'!$1:$1, , MATCH($F$1, 'Master Data Sheet'!$1:$1, 0)) = $F$1) * ('Master Data Sheet'!$G:$G=$B30) * ('Master Data Sheet'!$F:$F=$E30) * ('Master Data Sheet'!$A:$A=$F30), 0), MATCH($F$1, 'Master Data Sheet'!$1:$1, 0)), "")</f>
        <v>2.73</v>
      </c>
      <c r="M30" s="11" cm="1">
        <f t="array" ref="M30">IFERROR(INDEX('Master Data Sheet'!$1:$1048576, MATCH(1, ('Master Data Sheet'!$H:$H=M$2) * (INDEX('Master Data Sheet'!$1:$1, , MATCH($F$1, 'Master Data Sheet'!$1:$1, 0)) = $F$1) * ('Master Data Sheet'!$G:$G=$B30) * ('Master Data Sheet'!$F:$F=$E30) * ('Master Data Sheet'!$A:$A=$F30), 0), MATCH($F$1, 'Master Data Sheet'!$1:$1, 0)), "")</f>
        <v>2.42</v>
      </c>
      <c r="N30" s="11" cm="1">
        <f t="array" ref="N30">IFERROR(INDEX('Master Data Sheet'!$1:$1048576, MATCH(1, ('Master Data Sheet'!$H:$H=N$2) * (INDEX('Master Data Sheet'!$1:$1, , MATCH($F$1, 'Master Data Sheet'!$1:$1, 0)) = $F$1) * ('Master Data Sheet'!$G:$G=$B30) * ('Master Data Sheet'!$F:$F=$E30) * ('Master Data Sheet'!$A:$A=$F30), 0), MATCH($F$1, 'Master Data Sheet'!$1:$1, 0)), "")</f>
        <v>2.6</v>
      </c>
      <c r="O30" s="11">
        <f t="shared" si="8"/>
        <v>2.9128571428571428</v>
      </c>
      <c r="P30" s="11">
        <f t="shared" si="4"/>
        <v>0.59530704362578757</v>
      </c>
      <c r="Q30" s="11">
        <f>AVERAGE(O30:O32)</f>
        <v>5.5438095238095242</v>
      </c>
      <c r="S30" s="11">
        <f>AVERAGE(O30:O32)</f>
        <v>5.5438095238095242</v>
      </c>
      <c r="T30" s="11">
        <f>AVERAGE(P30:P32)</f>
        <v>0.81763770441529282</v>
      </c>
      <c r="V30" s="47">
        <f>AVERAGE(U33, U36)</f>
        <v>83.220237072667942</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4.7699999999999996</v>
      </c>
      <c r="I31" s="11" cm="1">
        <f t="array" ref="I31">IFERROR(INDEX('Master Data Sheet'!$1:$1048576, MATCH(1, ('Master Data Sheet'!$H:$H=I$2) * (INDEX('Master Data Sheet'!$1:$1, , MATCH($F$1, 'Master Data Sheet'!$1:$1, 0)) = $F$1) * ('Master Data Sheet'!$G:$G=$B31) * ('Master Data Sheet'!$F:$F=$E31) * ('Master Data Sheet'!$A:$A=$F31), 0), MATCH($F$1, 'Master Data Sheet'!$1:$1, 0)), "")</f>
        <v>6.4</v>
      </c>
      <c r="J31" s="11" cm="1">
        <f t="array" ref="J31">IFERROR(INDEX('Master Data Sheet'!$1:$1048576, MATCH(1, ('Master Data Sheet'!$H:$H=J$2) * (INDEX('Master Data Sheet'!$1:$1, , MATCH($F$1, 'Master Data Sheet'!$1:$1, 0)) = $F$1) * ('Master Data Sheet'!$G:$G=$B31) * ('Master Data Sheet'!$F:$F=$E31) * ('Master Data Sheet'!$A:$A=$F31), 0), MATCH($F$1, 'Master Data Sheet'!$1:$1, 0)), "")</f>
        <v>8.31</v>
      </c>
      <c r="K31" s="11" cm="1">
        <f t="array" ref="K31">IFERROR(INDEX('Master Data Sheet'!$1:$1048576, MATCH(1, ('Master Data Sheet'!$H:$H=K$2) * (INDEX('Master Data Sheet'!$1:$1, , MATCH($F$1, 'Master Data Sheet'!$1:$1, 0)) = $F$1) * ('Master Data Sheet'!$G:$G=$B31) * ('Master Data Sheet'!$F:$F=$E31) * ('Master Data Sheet'!$A:$A=$F31), 0), MATCH($F$1, 'Master Data Sheet'!$1:$1, 0)), "")</f>
        <v>8.14</v>
      </c>
      <c r="L31" s="11" cm="1">
        <f t="array" ref="L31">IFERROR(INDEX('Master Data Sheet'!$1:$1048576, MATCH(1, ('Master Data Sheet'!$H:$H=L$2) * (INDEX('Master Data Sheet'!$1:$1, , MATCH($F$1, 'Master Data Sheet'!$1:$1, 0)) = $F$1) * ('Master Data Sheet'!$G:$G=$B31) * ('Master Data Sheet'!$F:$F=$E31) * ('Master Data Sheet'!$A:$A=$F31), 0), MATCH($F$1, 'Master Data Sheet'!$1:$1, 0)), "")</f>
        <v>8.0500000000000007</v>
      </c>
      <c r="M31" s="11" cm="1">
        <f t="array" ref="M31">IFERROR(INDEX('Master Data Sheet'!$1:$1048576, MATCH(1, ('Master Data Sheet'!$H:$H=M$2) * (INDEX('Master Data Sheet'!$1:$1, , MATCH($F$1, 'Master Data Sheet'!$1:$1, 0)) = $F$1) * ('Master Data Sheet'!$G:$G=$B31) * ('Master Data Sheet'!$F:$F=$E31) * ('Master Data Sheet'!$A:$A=$F31), 0), MATCH($F$1, 'Master Data Sheet'!$1:$1, 0)), "")</f>
        <v>6.7</v>
      </c>
      <c r="N31" s="11" cm="1">
        <f t="array" ref="N31">IFERROR(INDEX('Master Data Sheet'!$1:$1048576, MATCH(1, ('Master Data Sheet'!$H:$H=N$2) * (INDEX('Master Data Sheet'!$1:$1, , MATCH($F$1, 'Master Data Sheet'!$1:$1, 0)) = $F$1) * ('Master Data Sheet'!$G:$G=$B31) * ('Master Data Sheet'!$F:$F=$E31) * ('Master Data Sheet'!$A:$A=$F31), 0), MATCH($F$1, 'Master Data Sheet'!$1:$1, 0)), "")</f>
        <v>7.12</v>
      </c>
      <c r="O31" s="11">
        <f t="shared" si="8"/>
        <v>7.07</v>
      </c>
      <c r="P31" s="11">
        <f t="shared" si="4"/>
        <v>1.2597089610964318</v>
      </c>
      <c r="Q31" s="11"/>
      <c r="X31" t="str">
        <f>IFERROR(INDEX('Date Key'!$G$57:$G$62, MATCH(B30,'Date Key'!$A$57:$A$62, 0)), "")</f>
        <v>High HLR, Upper Outlet Height, No Plants</v>
      </c>
      <c r="Y31" s="1">
        <f t="shared" ref="Y31:AE31" si="35">H30</f>
        <v>4.16</v>
      </c>
      <c r="Z31" s="1">
        <f t="shared" si="35"/>
        <v>2.81</v>
      </c>
      <c r="AA31" s="1">
        <f t="shared" si="35"/>
        <v>3.13</v>
      </c>
      <c r="AB31" s="1">
        <f t="shared" si="35"/>
        <v>2.54</v>
      </c>
      <c r="AC31" s="1">
        <f t="shared" si="35"/>
        <v>2.73</v>
      </c>
      <c r="AD31" s="1">
        <f t="shared" si="35"/>
        <v>2.42</v>
      </c>
      <c r="AE31" s="1">
        <f t="shared" si="35"/>
        <v>2.6</v>
      </c>
      <c r="AF31" s="1">
        <f t="shared" ref="AF31:AL31" si="36">H31</f>
        <v>4.7699999999999996</v>
      </c>
      <c r="AG31" s="1">
        <f t="shared" si="36"/>
        <v>6.4</v>
      </c>
      <c r="AH31" s="1">
        <f t="shared" si="36"/>
        <v>8.31</v>
      </c>
      <c r="AI31" s="1">
        <f t="shared" si="36"/>
        <v>8.14</v>
      </c>
      <c r="AJ31" s="1">
        <f t="shared" si="36"/>
        <v>8.0500000000000007</v>
      </c>
      <c r="AK31" s="1">
        <f t="shared" si="36"/>
        <v>6.7</v>
      </c>
      <c r="AL31" s="1">
        <f t="shared" si="36"/>
        <v>7.12</v>
      </c>
      <c r="AM31" s="1">
        <f t="shared" ref="AM31:AS31" si="37">H32</f>
        <v>7.64</v>
      </c>
      <c r="AN31" s="1">
        <f t="shared" si="37"/>
        <v>7.25</v>
      </c>
      <c r="AO31" s="1">
        <f t="shared" si="37"/>
        <v>6.2</v>
      </c>
      <c r="AP31" s="1">
        <f t="shared" si="37"/>
        <v>6.3</v>
      </c>
      <c r="AQ31" s="1">
        <f t="shared" si="37"/>
        <v>6.23</v>
      </c>
      <c r="AR31" s="1">
        <f t="shared" si="37"/>
        <v>6.8</v>
      </c>
      <c r="AS31" s="1">
        <f t="shared" si="37"/>
        <v>6.12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7.64</v>
      </c>
      <c r="I32" s="11" cm="1">
        <f t="array" ref="I32">IFERROR(INDEX('Master Data Sheet'!$1:$1048576, MATCH(1, ('Master Data Sheet'!$H:$H=I$2) * (INDEX('Master Data Sheet'!$1:$1, , MATCH($F$1, 'Master Data Sheet'!$1:$1, 0)) = $F$1) * ('Master Data Sheet'!$G:$G=$B32) * ('Master Data Sheet'!$F:$F=$E32) * ('Master Data Sheet'!$A:$A=$F32), 0), MATCH($F$1, 'Master Data Sheet'!$1:$1, 0)), "")</f>
        <v>7.25</v>
      </c>
      <c r="J32" s="11" cm="1">
        <f t="array" ref="J32">IFERROR(INDEX('Master Data Sheet'!$1:$1048576, MATCH(1, ('Master Data Sheet'!$H:$H=J$2) * (INDEX('Master Data Sheet'!$1:$1, , MATCH($F$1, 'Master Data Sheet'!$1:$1, 0)) = $F$1) * ('Master Data Sheet'!$G:$G=$B32) * ('Master Data Sheet'!$F:$F=$E32) * ('Master Data Sheet'!$A:$A=$F32), 0), MATCH($F$1, 'Master Data Sheet'!$1:$1, 0)), "")</f>
        <v>6.2</v>
      </c>
      <c r="K32" s="11" cm="1">
        <f t="array" ref="K32">IFERROR(INDEX('Master Data Sheet'!$1:$1048576, MATCH(1, ('Master Data Sheet'!$H:$H=K$2) * (INDEX('Master Data Sheet'!$1:$1, , MATCH($F$1, 'Master Data Sheet'!$1:$1, 0)) = $F$1) * ('Master Data Sheet'!$G:$G=$B32) * ('Master Data Sheet'!$F:$F=$E32) * ('Master Data Sheet'!$A:$A=$F32), 0), MATCH($F$1, 'Master Data Sheet'!$1:$1, 0)), "")</f>
        <v>6.3</v>
      </c>
      <c r="L32" s="11" cm="1">
        <f t="array" ref="L32">IFERROR(INDEX('Master Data Sheet'!$1:$1048576, MATCH(1, ('Master Data Sheet'!$H:$H=L$2) * (INDEX('Master Data Sheet'!$1:$1, , MATCH($F$1, 'Master Data Sheet'!$1:$1, 0)) = $F$1) * ('Master Data Sheet'!$G:$G=$B32) * ('Master Data Sheet'!$F:$F=$E32) * ('Master Data Sheet'!$A:$A=$F32), 0), MATCH($F$1, 'Master Data Sheet'!$1:$1, 0)), "")</f>
        <v>6.23</v>
      </c>
      <c r="M32" s="11" cm="1">
        <f t="array" ref="M32">IFERROR(INDEX('Master Data Sheet'!$1:$1048576, MATCH(1, ('Master Data Sheet'!$H:$H=M$2) * (INDEX('Master Data Sheet'!$1:$1, , MATCH($F$1, 'Master Data Sheet'!$1:$1, 0)) = $F$1) * ('Master Data Sheet'!$G:$G=$B32) * ('Master Data Sheet'!$F:$F=$E32) * ('Master Data Sheet'!$A:$A=$F32), 0), MATCH($F$1, 'Master Data Sheet'!$1:$1, 0)), "")</f>
        <v>6.8</v>
      </c>
      <c r="N32" s="11" cm="1">
        <f t="array" ref="N32">IFERROR(INDEX('Master Data Sheet'!$1:$1048576, MATCH(1, ('Master Data Sheet'!$H:$H=N$2) * (INDEX('Master Data Sheet'!$1:$1, , MATCH($F$1, 'Master Data Sheet'!$1:$1, 0)) = $F$1) * ('Master Data Sheet'!$G:$G=$B32) * ('Master Data Sheet'!$F:$F=$E32) * ('Master Data Sheet'!$A:$A=$F32), 0), MATCH($F$1, 'Master Data Sheet'!$1:$1, 0)), "")</f>
        <v>6.12</v>
      </c>
      <c r="O32" s="11">
        <f t="shared" si="8"/>
        <v>6.6485714285714286</v>
      </c>
      <c r="P32" s="11">
        <f t="shared" si="4"/>
        <v>0.59789710852365918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1.1399999999999999</v>
      </c>
      <c r="I33" s="11" cm="1">
        <f t="array" ref="I33">IFERROR(INDEX('Master Data Sheet'!$1:$1048576, MATCH(1, ('Master Data Sheet'!$H:$H=I$2) * (INDEX('Master Data Sheet'!$1:$1, , MATCH($F$1, 'Master Data Sheet'!$1:$1, 0)) = $F$1) * ('Master Data Sheet'!$G:$G=$B33) * ('Master Data Sheet'!$F:$F=$E33) * ('Master Data Sheet'!$A:$A=$F33), 0), MATCH($F$1, 'Master Data Sheet'!$1:$1, 0)), "")</f>
        <v>0.86</v>
      </c>
      <c r="J33" s="11" cm="1">
        <f t="array" ref="J33">IFERROR(INDEX('Master Data Sheet'!$1:$1048576, MATCH(1, ('Master Data Sheet'!$H:$H=J$2) * (INDEX('Master Data Sheet'!$1:$1, , MATCH($F$1, 'Master Data Sheet'!$1:$1, 0)) = $F$1) * ('Master Data Sheet'!$G:$G=$B33) * ('Master Data Sheet'!$F:$F=$E33) * ('Master Data Sheet'!$A:$A=$F33), 0), MATCH($F$1, 'Master Data Sheet'!$1:$1, 0)), "")</f>
        <v>0.76</v>
      </c>
      <c r="K33" s="11" cm="1">
        <f t="array" ref="K33">IFERROR(INDEX('Master Data Sheet'!$1:$1048576, MATCH(1, ('Master Data Sheet'!$H:$H=K$2) * (INDEX('Master Data Sheet'!$1:$1, , MATCH($F$1, 'Master Data Sheet'!$1:$1, 0)) = $F$1) * ('Master Data Sheet'!$G:$G=$B33) * ('Master Data Sheet'!$F:$F=$E33) * ('Master Data Sheet'!$A:$A=$F33), 0), MATCH($F$1, 'Master Data Sheet'!$1:$1, 0)), "")</f>
        <v>1.02</v>
      </c>
      <c r="L33" s="11" cm="1">
        <f t="array" ref="L33">IFERROR(INDEX('Master Data Sheet'!$1:$1048576, MATCH(1, ('Master Data Sheet'!$H:$H=L$2) * (INDEX('Master Data Sheet'!$1:$1, , MATCH($F$1, 'Master Data Sheet'!$1:$1, 0)) = $F$1) * ('Master Data Sheet'!$G:$G=$B33) * ('Master Data Sheet'!$F:$F=$E33) * ('Master Data Sheet'!$A:$A=$F33), 0), MATCH($F$1, 'Master Data Sheet'!$1:$1, 0)), "")</f>
        <v>0.47</v>
      </c>
      <c r="M33" s="11" cm="1">
        <f t="array" ref="M33">IFERROR(INDEX('Master Data Sheet'!$1:$1048576, MATCH(1, ('Master Data Sheet'!$H:$H=M$2) * (INDEX('Master Data Sheet'!$1:$1, , MATCH($F$1, 'Master Data Sheet'!$1:$1, 0)) = $F$1) * ('Master Data Sheet'!$G:$G=$B33) * ('Master Data Sheet'!$F:$F=$E33) * ('Master Data Sheet'!$A:$A=$F33), 0), MATCH($F$1, 'Master Data Sheet'!$1:$1, 0)), "")</f>
        <v>0.54</v>
      </c>
      <c r="N33" s="11" cm="1">
        <f t="array" ref="N33">IFERROR(INDEX('Master Data Sheet'!$1:$1048576, MATCH(1, ('Master Data Sheet'!$H:$H=N$2) * (INDEX('Master Data Sheet'!$1:$1, , MATCH($F$1, 'Master Data Sheet'!$1:$1, 0)) = $F$1) * ('Master Data Sheet'!$G:$G=$B33) * ('Master Data Sheet'!$F:$F=$E33) * ('Master Data Sheet'!$A:$A=$F33), 0), MATCH($F$1, 'Master Data Sheet'!$1:$1, 0)), "")</f>
        <v>0.51</v>
      </c>
      <c r="O33" s="11">
        <f t="shared" si="8"/>
        <v>0.75714285714285712</v>
      </c>
      <c r="P33" s="11">
        <f t="shared" si="4"/>
        <v>0.26361046297610474</v>
      </c>
      <c r="Q33" s="11">
        <f>AVERAGE(O33:O35)</f>
        <v>0.92666666666666664</v>
      </c>
      <c r="R33" s="46">
        <f>(1-(O33/O30))*100</f>
        <v>74.006866110838644</v>
      </c>
      <c r="S33" s="46">
        <f>AVERAGE(R33:R35)</f>
        <v>81.478571020460024</v>
      </c>
      <c r="T33" s="46">
        <f>STDEV(R33:R35)</f>
        <v>6.60158487483187</v>
      </c>
      <c r="U33" s="47">
        <f>(1-(AVERAGE(H33:N35)/AVERAGE(H30:N32)))*100</f>
        <v>83.284658993300127</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0.96</v>
      </c>
      <c r="I34" s="11" cm="1">
        <f t="array" ref="I34">IFERROR(INDEX('Master Data Sheet'!$1:$1048576, MATCH(1, ('Master Data Sheet'!$H:$H=I$2) * (INDEX('Master Data Sheet'!$1:$1, , MATCH($F$1, 'Master Data Sheet'!$1:$1, 0)) = $F$1) * ('Master Data Sheet'!$G:$G=$B34) * ('Master Data Sheet'!$F:$F=$E34) * ('Master Data Sheet'!$A:$A=$F34), 0), MATCH($F$1, 'Master Data Sheet'!$1:$1, 0)), "")</f>
        <v>0.86</v>
      </c>
      <c r="J34" s="11" cm="1">
        <f t="array" ref="J34">IFERROR(INDEX('Master Data Sheet'!$1:$1048576, MATCH(1, ('Master Data Sheet'!$H:$H=J$2) * (INDEX('Master Data Sheet'!$1:$1, , MATCH($F$1, 'Master Data Sheet'!$1:$1, 0)) = $F$1) * ('Master Data Sheet'!$G:$G=$B34) * ('Master Data Sheet'!$F:$F=$E34) * ('Master Data Sheet'!$A:$A=$F34), 0), MATCH($F$1, 'Master Data Sheet'!$1:$1, 0)), "")</f>
        <v>0.91</v>
      </c>
      <c r="K34" s="11" cm="1">
        <f t="array" ref="K34">IFERROR(INDEX('Master Data Sheet'!$1:$1048576, MATCH(1, ('Master Data Sheet'!$H:$H=K$2) * (INDEX('Master Data Sheet'!$1:$1, , MATCH($F$1, 'Master Data Sheet'!$1:$1, 0)) = $F$1) * ('Master Data Sheet'!$G:$G=$B34) * ('Master Data Sheet'!$F:$F=$E34) * ('Master Data Sheet'!$A:$A=$F34), 0), MATCH($F$1, 'Master Data Sheet'!$1:$1, 0)), "")</f>
        <v>0.99</v>
      </c>
      <c r="L34" s="11" cm="1">
        <f t="array" ref="L34">IFERROR(INDEX('Master Data Sheet'!$1:$1048576, MATCH(1, ('Master Data Sheet'!$H:$H=L$2) * (INDEX('Master Data Sheet'!$1:$1, , MATCH($F$1, 'Master Data Sheet'!$1:$1, 0)) = $F$1) * ('Master Data Sheet'!$G:$G=$B34) * ('Master Data Sheet'!$F:$F=$E34) * ('Master Data Sheet'!$A:$A=$F34), 0), MATCH($F$1, 'Master Data Sheet'!$1:$1, 0)), "")</f>
        <v>1.3</v>
      </c>
      <c r="M34" s="11" cm="1">
        <f t="array" ref="M34">IFERROR(INDEX('Master Data Sheet'!$1:$1048576, MATCH(1, ('Master Data Sheet'!$H:$H=M$2) * (INDEX('Master Data Sheet'!$1:$1, , MATCH($F$1, 'Master Data Sheet'!$1:$1, 0)) = $F$1) * ('Master Data Sheet'!$G:$G=$B34) * ('Master Data Sheet'!$F:$F=$E34) * ('Master Data Sheet'!$A:$A=$F34), 0), MATCH($F$1, 'Master Data Sheet'!$1:$1, 0)), "")</f>
        <v>0.72</v>
      </c>
      <c r="N34" s="11" cm="1">
        <f t="array" ref="N34">IFERROR(INDEX('Master Data Sheet'!$1:$1048576, MATCH(1, ('Master Data Sheet'!$H:$H=N$2) * (INDEX('Master Data Sheet'!$1:$1, , MATCH($F$1, 'Master Data Sheet'!$1:$1, 0)) = $F$1) * ('Master Data Sheet'!$G:$G=$B34) * ('Master Data Sheet'!$F:$F=$E34) * ('Master Data Sheet'!$A:$A=$F34), 0), MATCH($F$1, 'Master Data Sheet'!$1:$1, 0)), "")</f>
        <v>0.93</v>
      </c>
      <c r="O34" s="11">
        <f t="shared" si="8"/>
        <v>0.95285714285714274</v>
      </c>
      <c r="P34" s="11">
        <f t="shared" si="4"/>
        <v>0.17660825629193155</v>
      </c>
      <c r="Q34" s="11"/>
      <c r="R34" s="46">
        <f>(1-(O34/O31))*100</f>
        <v>86.522529804000811</v>
      </c>
      <c r="X34" t="str">
        <f>IFERROR(INDEX('Date Key'!$G$57:$G$62, MATCH(B33,'Date Key'!$A$57:$A$62, 0)), "")</f>
        <v>High HLR, Upper Outlet Height, No Plants</v>
      </c>
      <c r="Y34" s="1">
        <f t="shared" ref="Y34:AE34" si="38">H33</f>
        <v>1.1399999999999999</v>
      </c>
      <c r="Z34" s="1">
        <f t="shared" si="38"/>
        <v>0.86</v>
      </c>
      <c r="AA34" s="1">
        <f t="shared" si="38"/>
        <v>0.76</v>
      </c>
      <c r="AB34" s="1">
        <f t="shared" si="38"/>
        <v>1.02</v>
      </c>
      <c r="AC34" s="1">
        <f t="shared" si="38"/>
        <v>0.47</v>
      </c>
      <c r="AD34" s="1">
        <f t="shared" si="38"/>
        <v>0.54</v>
      </c>
      <c r="AE34" s="1">
        <f t="shared" si="38"/>
        <v>0.51</v>
      </c>
      <c r="AF34" s="1">
        <f t="shared" ref="AF34:AL34" si="39">H34</f>
        <v>0.96</v>
      </c>
      <c r="AG34" s="1">
        <f t="shared" si="39"/>
        <v>0.86</v>
      </c>
      <c r="AH34" s="1">
        <f t="shared" si="39"/>
        <v>0.91</v>
      </c>
      <c r="AI34" s="1">
        <f t="shared" si="39"/>
        <v>0.99</v>
      </c>
      <c r="AJ34" s="1">
        <f t="shared" si="39"/>
        <v>1.3</v>
      </c>
      <c r="AK34" s="1">
        <f t="shared" si="39"/>
        <v>0.72</v>
      </c>
      <c r="AL34" s="1">
        <f t="shared" si="39"/>
        <v>0.93</v>
      </c>
      <c r="AM34" s="1">
        <f t="shared" ref="AM34:AS34" si="40">H35</f>
        <v>1.1599999999999999</v>
      </c>
      <c r="AN34" s="1">
        <f t="shared" si="40"/>
        <v>1.06</v>
      </c>
      <c r="AO34" s="1">
        <f t="shared" si="40"/>
        <v>0.73</v>
      </c>
      <c r="AP34" s="1">
        <f t="shared" si="40"/>
        <v>1.1200000000000001</v>
      </c>
      <c r="AQ34" s="1">
        <f t="shared" si="40"/>
        <v>0.93</v>
      </c>
      <c r="AR34" s="1">
        <f t="shared" si="40"/>
        <v>1.64</v>
      </c>
      <c r="AS34" s="1">
        <f t="shared" si="40"/>
        <v>0.85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1.1599999999999999</v>
      </c>
      <c r="I35" s="11" cm="1">
        <f t="array" ref="I35">IFERROR(INDEX('Master Data Sheet'!$1:$1048576, MATCH(1, ('Master Data Sheet'!$H:$H=I$2) * (INDEX('Master Data Sheet'!$1:$1, , MATCH($F$1, 'Master Data Sheet'!$1:$1, 0)) = $F$1) * ('Master Data Sheet'!$G:$G=$B35) * ('Master Data Sheet'!$F:$F=$E35) * ('Master Data Sheet'!$A:$A=$F35), 0), MATCH($F$1, 'Master Data Sheet'!$1:$1, 0)), "")</f>
        <v>1.06</v>
      </c>
      <c r="J35" s="11" cm="1">
        <f t="array" ref="J35">IFERROR(INDEX('Master Data Sheet'!$1:$1048576, MATCH(1, ('Master Data Sheet'!$H:$H=J$2) * (INDEX('Master Data Sheet'!$1:$1, , MATCH($F$1, 'Master Data Sheet'!$1:$1, 0)) = $F$1) * ('Master Data Sheet'!$G:$G=$B35) * ('Master Data Sheet'!$F:$F=$E35) * ('Master Data Sheet'!$A:$A=$F35), 0), MATCH($F$1, 'Master Data Sheet'!$1:$1, 0)), "")</f>
        <v>0.73</v>
      </c>
      <c r="K35" s="11" cm="1">
        <f t="array" ref="K35">IFERROR(INDEX('Master Data Sheet'!$1:$1048576, MATCH(1, ('Master Data Sheet'!$H:$H=K$2) * (INDEX('Master Data Sheet'!$1:$1, , MATCH($F$1, 'Master Data Sheet'!$1:$1, 0)) = $F$1) * ('Master Data Sheet'!$G:$G=$B35) * ('Master Data Sheet'!$F:$F=$E35) * ('Master Data Sheet'!$A:$A=$F35), 0), MATCH($F$1, 'Master Data Sheet'!$1:$1, 0)), "")</f>
        <v>1.1200000000000001</v>
      </c>
      <c r="L35" s="11" cm="1">
        <f t="array" ref="L35">IFERROR(INDEX('Master Data Sheet'!$1:$1048576, MATCH(1, ('Master Data Sheet'!$H:$H=L$2) * (INDEX('Master Data Sheet'!$1:$1, , MATCH($F$1, 'Master Data Sheet'!$1:$1, 0)) = $F$1) * ('Master Data Sheet'!$G:$G=$B35) * ('Master Data Sheet'!$F:$F=$E35) * ('Master Data Sheet'!$A:$A=$F35), 0), MATCH($F$1, 'Master Data Sheet'!$1:$1, 0)), "")</f>
        <v>0.93</v>
      </c>
      <c r="M35" s="11" cm="1">
        <f t="array" ref="M35">IFERROR(INDEX('Master Data Sheet'!$1:$1048576, MATCH(1, ('Master Data Sheet'!$H:$H=M$2) * (INDEX('Master Data Sheet'!$1:$1, , MATCH($F$1, 'Master Data Sheet'!$1:$1, 0)) = $F$1) * ('Master Data Sheet'!$G:$G=$B35) * ('Master Data Sheet'!$F:$F=$E35) * ('Master Data Sheet'!$A:$A=$F35), 0), MATCH($F$1, 'Master Data Sheet'!$1:$1, 0)), "")</f>
        <v>1.64</v>
      </c>
      <c r="N35" s="11" cm="1">
        <f t="array" ref="N35">IFERROR(INDEX('Master Data Sheet'!$1:$1048576, MATCH(1, ('Master Data Sheet'!$H:$H=N$2) * (INDEX('Master Data Sheet'!$1:$1, , MATCH($F$1, 'Master Data Sheet'!$1:$1, 0)) = $F$1) * ('Master Data Sheet'!$G:$G=$B35) * ('Master Data Sheet'!$F:$F=$E35) * ('Master Data Sheet'!$A:$A=$F35), 0), MATCH($F$1, 'Master Data Sheet'!$1:$1, 0)), "")</f>
        <v>0.85</v>
      </c>
      <c r="O35" s="11">
        <f t="shared" si="8"/>
        <v>1.0699999999999998</v>
      </c>
      <c r="P35" s="11">
        <f t="shared" si="4"/>
        <v>0.29416548630546985</v>
      </c>
      <c r="Q35" s="11"/>
      <c r="R35" s="46">
        <f>(1-(O35/O32))*100</f>
        <v>83.906317146540616</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0.59</v>
      </c>
      <c r="I36" s="11" cm="1">
        <f t="array" ref="I36">IFERROR(INDEX('Master Data Sheet'!$1:$1048576, MATCH(1, ('Master Data Sheet'!$H:$H=I$2) * (INDEX('Master Data Sheet'!$1:$1, , MATCH($F$1, 'Master Data Sheet'!$1:$1, 0)) = $F$1) * ('Master Data Sheet'!$G:$G=$B36) * ('Master Data Sheet'!$F:$F=$E36) * ('Master Data Sheet'!$A:$A=$F36), 0), MATCH($F$1, 'Master Data Sheet'!$1:$1, 0)), "")</f>
        <v>0.53</v>
      </c>
      <c r="J36" s="11" cm="1">
        <f t="array" ref="J36">IFERROR(INDEX('Master Data Sheet'!$1:$1048576, MATCH(1, ('Master Data Sheet'!$H:$H=J$2) * (INDEX('Master Data Sheet'!$1:$1, , MATCH($F$1, 'Master Data Sheet'!$1:$1, 0)) = $F$1) * ('Master Data Sheet'!$G:$G=$B36) * ('Master Data Sheet'!$F:$F=$E36) * ('Master Data Sheet'!$A:$A=$F36), 0), MATCH($F$1, 'Master Data Sheet'!$1:$1, 0)), "")</f>
        <v>0.92</v>
      </c>
      <c r="K36" s="11" cm="1">
        <f t="array" ref="K36">IFERROR(INDEX('Master Data Sheet'!$1:$1048576, MATCH(1, ('Master Data Sheet'!$H:$H=K$2) * (INDEX('Master Data Sheet'!$1:$1, , MATCH($F$1, 'Master Data Sheet'!$1:$1, 0)) = $F$1) * ('Master Data Sheet'!$G:$G=$B36) * ('Master Data Sheet'!$F:$F=$E36) * ('Master Data Sheet'!$A:$A=$F36), 0), MATCH($F$1, 'Master Data Sheet'!$1:$1, 0)), "")</f>
        <v>0.56999999999999995</v>
      </c>
      <c r="L36" s="11" cm="1">
        <f t="array" ref="L36">IFERROR(INDEX('Master Data Sheet'!$1:$1048576, MATCH(1, ('Master Data Sheet'!$H:$H=L$2) * (INDEX('Master Data Sheet'!$1:$1, , MATCH($F$1, 'Master Data Sheet'!$1:$1, 0)) = $F$1) * ('Master Data Sheet'!$G:$G=$B36) * ('Master Data Sheet'!$F:$F=$E36) * ('Master Data Sheet'!$A:$A=$F36), 0), MATCH($F$1, 'Master Data Sheet'!$1:$1, 0)), "")</f>
        <v>0.49</v>
      </c>
      <c r="M36" s="11" cm="1">
        <f t="array" ref="M36">IFERROR(INDEX('Master Data Sheet'!$1:$1048576, MATCH(1, ('Master Data Sheet'!$H:$H=M$2) * (INDEX('Master Data Sheet'!$1:$1, , MATCH($F$1, 'Master Data Sheet'!$1:$1, 0)) = $F$1) * ('Master Data Sheet'!$G:$G=$B36) * ('Master Data Sheet'!$F:$F=$E36) * ('Master Data Sheet'!$A:$A=$F36), 0), MATCH($F$1, 'Master Data Sheet'!$1:$1, 0)), "")</f>
        <v>0.5</v>
      </c>
      <c r="N36" s="11" cm="1">
        <f t="array" ref="N36">IFERROR(INDEX('Master Data Sheet'!$1:$1048576, MATCH(1, ('Master Data Sheet'!$H:$H=N$2) * (INDEX('Master Data Sheet'!$1:$1, , MATCH($F$1, 'Master Data Sheet'!$1:$1, 0)) = $F$1) * ('Master Data Sheet'!$G:$G=$B36) * ('Master Data Sheet'!$F:$F=$E36) * ('Master Data Sheet'!$A:$A=$F36), 0), MATCH($F$1, 'Master Data Sheet'!$1:$1, 0)), "")</f>
        <v>0.52</v>
      </c>
      <c r="O36" s="11">
        <f t="shared" si="8"/>
        <v>0.58857142857142841</v>
      </c>
      <c r="P36" s="11">
        <f t="shared" si="4"/>
        <v>0.150491259040581</v>
      </c>
      <c r="Q36" s="11">
        <f>AVERAGE(N36:N38)</f>
        <v>1.4566666666666668</v>
      </c>
      <c r="R36" s="46">
        <f>(1-(O36/O30))*100</f>
        <v>79.794016674840606</v>
      </c>
      <c r="S36" s="46">
        <f>AVERAGE(R36:R38)</f>
        <v>82.523344459131351</v>
      </c>
      <c r="T36" s="46">
        <f>STDEV(R36:R38)</f>
        <v>2.4382516051988166</v>
      </c>
      <c r="U36" s="47">
        <f>(1-(AVERAGE(H36:N38)/AVERAGE(H30:N32)))*100</f>
        <v>83.155815152035743</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0.97</v>
      </c>
      <c r="I37" s="11" cm="1">
        <f t="array" ref="I37">IFERROR(INDEX('Master Data Sheet'!$1:$1048576, MATCH(1, ('Master Data Sheet'!$H:$H=I$2) * (INDEX('Master Data Sheet'!$1:$1, , MATCH($F$1, 'Master Data Sheet'!$1:$1, 0)) = $F$1) * ('Master Data Sheet'!$G:$G=$B37) * ('Master Data Sheet'!$F:$F=$E37) * ('Master Data Sheet'!$A:$A=$F37), 0), MATCH($F$1, 'Master Data Sheet'!$1:$1, 0)), "")</f>
        <v>0.96</v>
      </c>
      <c r="J37" s="11" cm="1">
        <f t="array" ref="J37">IFERROR(INDEX('Master Data Sheet'!$1:$1048576, MATCH(1, ('Master Data Sheet'!$H:$H=J$2) * (INDEX('Master Data Sheet'!$1:$1, , MATCH($F$1, 'Master Data Sheet'!$1:$1, 0)) = $F$1) * ('Master Data Sheet'!$G:$G=$B37) * ('Master Data Sheet'!$F:$F=$E37) * ('Master Data Sheet'!$A:$A=$F37), 0), MATCH($F$1, 'Master Data Sheet'!$1:$1, 0)), "")</f>
        <v>0.98</v>
      </c>
      <c r="K37" s="11" cm="1">
        <f t="array" ref="K37">IFERROR(INDEX('Master Data Sheet'!$1:$1048576, MATCH(1, ('Master Data Sheet'!$H:$H=K$2) * (INDEX('Master Data Sheet'!$1:$1, , MATCH($F$1, 'Master Data Sheet'!$1:$1, 0)) = $F$1) * ('Master Data Sheet'!$G:$G=$B37) * ('Master Data Sheet'!$F:$F=$E37) * ('Master Data Sheet'!$A:$A=$F37), 0), MATCH($F$1, 'Master Data Sheet'!$1:$1, 0)), "")</f>
        <v>0.9</v>
      </c>
      <c r="L37" s="11" cm="1">
        <f t="array" ref="L37">IFERROR(INDEX('Master Data Sheet'!$1:$1048576, MATCH(1, ('Master Data Sheet'!$H:$H=L$2) * (INDEX('Master Data Sheet'!$1:$1, , MATCH($F$1, 'Master Data Sheet'!$1:$1, 0)) = $F$1) * ('Master Data Sheet'!$G:$G=$B37) * ('Master Data Sheet'!$F:$F=$E37) * ('Master Data Sheet'!$A:$A=$F37), 0), MATCH($F$1, 'Master Data Sheet'!$1:$1, 0)), "")</f>
        <v>1.1299999999999999</v>
      </c>
      <c r="M37" s="11" cm="1">
        <f t="array" ref="M37">IFERROR(INDEX('Master Data Sheet'!$1:$1048576, MATCH(1, ('Master Data Sheet'!$H:$H=M$2) * (INDEX('Master Data Sheet'!$1:$1, , MATCH($F$1, 'Master Data Sheet'!$1:$1, 0)) = $F$1) * ('Master Data Sheet'!$G:$G=$B37) * ('Master Data Sheet'!$F:$F=$E37) * ('Master Data Sheet'!$A:$A=$F37), 0), MATCH($F$1, 'Master Data Sheet'!$1:$1, 0)), "")</f>
        <v>1.5</v>
      </c>
      <c r="N37" s="11" cm="1">
        <f t="array" ref="N37">IFERROR(INDEX('Master Data Sheet'!$1:$1048576, MATCH(1, ('Master Data Sheet'!$H:$H=N$2) * (INDEX('Master Data Sheet'!$1:$1, , MATCH($F$1, 'Master Data Sheet'!$1:$1, 0)) = $F$1) * ('Master Data Sheet'!$G:$G=$B37) * ('Master Data Sheet'!$F:$F=$E37) * ('Master Data Sheet'!$A:$A=$F37), 0), MATCH($F$1, 'Master Data Sheet'!$1:$1, 0)), "")</f>
        <v>1.83</v>
      </c>
      <c r="O37" s="11">
        <f t="shared" si="8"/>
        <v>1.1814285714285713</v>
      </c>
      <c r="P37" s="11">
        <f t="shared" si="4"/>
        <v>0.35078144056893795</v>
      </c>
      <c r="Q37" s="11"/>
      <c r="R37" s="46">
        <f>(1-(O37/O31))*100</f>
        <v>83.289553445140442</v>
      </c>
      <c r="X37" t="str">
        <f>IFERROR(INDEX('Date Key'!$G$57:$G$62, MATCH(B36,'Date Key'!$A$57:$A$62, 0)), "")</f>
        <v>High HLR, Upper Outlet Height, No Plants</v>
      </c>
      <c r="Y37" s="1">
        <f t="shared" ref="Y37:AE37" si="41">H36</f>
        <v>0.59</v>
      </c>
      <c r="Z37" s="1">
        <f t="shared" si="41"/>
        <v>0.53</v>
      </c>
      <c r="AA37" s="1">
        <f t="shared" si="41"/>
        <v>0.92</v>
      </c>
      <c r="AB37" s="1">
        <f t="shared" si="41"/>
        <v>0.56999999999999995</v>
      </c>
      <c r="AC37" s="1">
        <f t="shared" si="41"/>
        <v>0.49</v>
      </c>
      <c r="AD37" s="1">
        <f t="shared" si="41"/>
        <v>0.5</v>
      </c>
      <c r="AE37" s="1">
        <f t="shared" si="41"/>
        <v>0.52</v>
      </c>
      <c r="AF37" s="1">
        <f t="shared" ref="AF37:AL37" si="42">H37</f>
        <v>0.97</v>
      </c>
      <c r="AG37" s="1">
        <f t="shared" si="42"/>
        <v>0.96</v>
      </c>
      <c r="AH37" s="1">
        <f t="shared" si="42"/>
        <v>0.98</v>
      </c>
      <c r="AI37" s="1">
        <f t="shared" si="42"/>
        <v>0.9</v>
      </c>
      <c r="AJ37" s="1">
        <f t="shared" si="42"/>
        <v>1.1299999999999999</v>
      </c>
      <c r="AK37" s="1">
        <f t="shared" si="42"/>
        <v>1.5</v>
      </c>
      <c r="AL37" s="1">
        <f t="shared" si="42"/>
        <v>1.83</v>
      </c>
      <c r="AM37" s="1">
        <f t="shared" ref="AM37:AS37" si="43">H38</f>
        <v>1.2</v>
      </c>
      <c r="AN37" s="1">
        <f t="shared" si="43"/>
        <v>0.54</v>
      </c>
      <c r="AO37" s="1">
        <f t="shared" si="43"/>
        <v>0.67</v>
      </c>
      <c r="AP37" s="1">
        <f t="shared" si="43"/>
        <v>0.85</v>
      </c>
      <c r="AQ37" s="1">
        <f t="shared" si="43"/>
        <v>1.1000000000000001</v>
      </c>
      <c r="AR37" s="1">
        <f t="shared" si="43"/>
        <v>0.84</v>
      </c>
      <c r="AS37" s="1">
        <f t="shared" si="43"/>
        <v>2.02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v>
      </c>
      <c r="I38" s="28" cm="1">
        <f t="array" ref="I38">IFERROR(INDEX('Master Data Sheet'!$1:$1048576, MATCH(1, ('Master Data Sheet'!$H:$H=I$2) * (INDEX('Master Data Sheet'!$1:$1, , MATCH($F$1, 'Master Data Sheet'!$1:$1, 0)) = $F$1) * ('Master Data Sheet'!$G:$G=$B38) * ('Master Data Sheet'!$F:$F=$E38) * ('Master Data Sheet'!$A:$A=$F38), 0), MATCH($F$1, 'Master Data Sheet'!$1:$1, 0)), "")</f>
        <v>0.54</v>
      </c>
      <c r="J38" s="28" cm="1">
        <f t="array" ref="J38">IFERROR(INDEX('Master Data Sheet'!$1:$1048576, MATCH(1, ('Master Data Sheet'!$H:$H=J$2) * (INDEX('Master Data Sheet'!$1:$1, , MATCH($F$1, 'Master Data Sheet'!$1:$1, 0)) = $F$1) * ('Master Data Sheet'!$G:$G=$B38) * ('Master Data Sheet'!$F:$F=$E38) * ('Master Data Sheet'!$A:$A=$F38), 0), MATCH($F$1, 'Master Data Sheet'!$1:$1, 0)), "")</f>
        <v>0.67</v>
      </c>
      <c r="K38" s="28" cm="1">
        <f t="array" ref="K38">IFERROR(INDEX('Master Data Sheet'!$1:$1048576, MATCH(1, ('Master Data Sheet'!$H:$H=K$2) * (INDEX('Master Data Sheet'!$1:$1, , MATCH($F$1, 'Master Data Sheet'!$1:$1, 0)) = $F$1) * ('Master Data Sheet'!$G:$G=$B38) * ('Master Data Sheet'!$F:$F=$E38) * ('Master Data Sheet'!$A:$A=$F38), 0), MATCH($F$1, 'Master Data Sheet'!$1:$1, 0)), "")</f>
        <v>0.85</v>
      </c>
      <c r="L38" s="28" cm="1">
        <f t="array" ref="L38">IFERROR(INDEX('Master Data Sheet'!$1:$1048576, MATCH(1, ('Master Data Sheet'!$H:$H=L$2) * (INDEX('Master Data Sheet'!$1:$1, , MATCH($F$1, 'Master Data Sheet'!$1:$1, 0)) = $F$1) * ('Master Data Sheet'!$G:$G=$B38) * ('Master Data Sheet'!$F:$F=$E38) * ('Master Data Sheet'!$A:$A=$F38), 0), MATCH($F$1, 'Master Data Sheet'!$1:$1, 0)), "")</f>
        <v>1.1000000000000001</v>
      </c>
      <c r="M38" s="28" cm="1">
        <f t="array" ref="M38">IFERROR(INDEX('Master Data Sheet'!$1:$1048576, MATCH(1, ('Master Data Sheet'!$H:$H=M$2) * (INDEX('Master Data Sheet'!$1:$1, , MATCH($F$1, 'Master Data Sheet'!$1:$1, 0)) = $F$1) * ('Master Data Sheet'!$G:$G=$B38) * ('Master Data Sheet'!$F:$F=$E38) * ('Master Data Sheet'!$A:$A=$F38), 0), MATCH($F$1, 'Master Data Sheet'!$1:$1, 0)), "")</f>
        <v>0.84</v>
      </c>
      <c r="N38" s="28" cm="1">
        <f t="array" ref="N38">IFERROR(INDEX('Master Data Sheet'!$1:$1048576, MATCH(1, ('Master Data Sheet'!$H:$H=N$2) * (INDEX('Master Data Sheet'!$1:$1, , MATCH($F$1, 'Master Data Sheet'!$1:$1, 0)) = $F$1) * ('Master Data Sheet'!$G:$G=$B38) * ('Master Data Sheet'!$F:$F=$E38) * ('Master Data Sheet'!$A:$A=$F38), 0), MATCH($F$1, 'Master Data Sheet'!$1:$1, 0)), "")</f>
        <v>2.02</v>
      </c>
      <c r="O38" s="28">
        <f t="shared" si="8"/>
        <v>1.0314285714285716</v>
      </c>
      <c r="P38" s="28">
        <f t="shared" si="4"/>
        <v>0.49194947475760736</v>
      </c>
      <c r="Q38" s="28"/>
      <c r="R38" s="48">
        <f>(1-(O38/O32))*100</f>
        <v>84.486463257412979</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v>
      </c>
      <c r="I39" s="11" cm="1">
        <f t="array" ref="I39">IFERROR(INDEX('Master Data Sheet'!$1:$1048576, MATCH(1, ('Master Data Sheet'!$H:$H=I$2) * (INDEX('Master Data Sheet'!$1:$1, , MATCH($F$1, 'Master Data Sheet'!$1:$1, 0)) = $F$1) * ('Master Data Sheet'!$G:$G=$B39) * ('Master Data Sheet'!$F:$F=$E39) * ('Master Data Sheet'!$A:$A=$F39), 0), MATCH($F$1, 'Master Data Sheet'!$1:$1, 0)), "")</f>
        <v>0</v>
      </c>
      <c r="J39" s="11" cm="1">
        <f t="array" ref="J39">IFERROR(INDEX('Master Data Sheet'!$1:$1048576, MATCH(1, ('Master Data Sheet'!$H:$H=J$2) * (INDEX('Master Data Sheet'!$1:$1, , MATCH($F$1, 'Master Data Sheet'!$1:$1, 0)) = $F$1) * ('Master Data Sheet'!$G:$G=$B39) * ('Master Data Sheet'!$F:$F=$E39) * ('Master Data Sheet'!$A:$A=$F39), 0), MATCH($F$1, 'Master Data Sheet'!$1:$1, 0)), "")</f>
        <v>0</v>
      </c>
      <c r="K39" s="11" cm="1">
        <f t="array" ref="K39">IFERROR(INDEX('Master Data Sheet'!$1:$1048576, MATCH(1, ('Master Data Sheet'!$H:$H=K$2) * (INDEX('Master Data Sheet'!$1:$1, , MATCH($F$1, 'Master Data Sheet'!$1:$1, 0)) = $F$1) * ('Master Data Sheet'!$G:$G=$B39) * ('Master Data Sheet'!$F:$F=$E39) * ('Master Data Sheet'!$A:$A=$F39), 0), MATCH($F$1, 'Master Data Sheet'!$1:$1, 0)), "")</f>
        <v>0</v>
      </c>
      <c r="L39" s="11" cm="1">
        <f t="array" ref="L39">IFERROR(INDEX('Master Data Sheet'!$1:$1048576, MATCH(1, ('Master Data Sheet'!$H:$H=L$2) * (INDEX('Master Data Sheet'!$1:$1, , MATCH($F$1, 'Master Data Sheet'!$1:$1, 0)) = $F$1) * ('Master Data Sheet'!$G:$G=$B39) * ('Master Data Sheet'!$F:$F=$E39) * ('Master Data Sheet'!$A:$A=$F39), 0), MATCH($F$1, 'Master Data Sheet'!$1:$1, 0)), "")</f>
        <v>0</v>
      </c>
      <c r="M39" s="11" cm="1">
        <f t="array" ref="M39">IFERROR(INDEX('Master Data Sheet'!$1:$1048576, MATCH(1, ('Master Data Sheet'!$H:$H=M$2) * (INDEX('Master Data Sheet'!$1:$1, , MATCH($F$1, 'Master Data Sheet'!$1:$1, 0)) = $F$1) * ('Master Data Sheet'!$G:$G=$B39) * ('Master Data Sheet'!$F:$F=$E39) * ('Master Data Sheet'!$A:$A=$F39), 0), MATCH($F$1, 'Master Data Sheet'!$1:$1, 0)), "")</f>
        <v>0</v>
      </c>
      <c r="N39" s="11" cm="1">
        <f t="array" ref="N39">IFERROR(INDEX('Master Data Sheet'!$1:$1048576, MATCH(1, ('Master Data Sheet'!$H:$H=N$2) * (INDEX('Master Data Sheet'!$1:$1, , MATCH($F$1, 'Master Data Sheet'!$1:$1, 0)) = $F$1) * ('Master Data Sheet'!$G:$G=$B39) * ('Master Data Sheet'!$F:$F=$E39) * ('Master Data Sheet'!$A:$A=$F39), 0), MATCH($F$1, 'Master Data Sheet'!$1:$1, 0)), "")</f>
        <v>0</v>
      </c>
      <c r="O39" s="11">
        <f t="shared" si="8"/>
        <v>0</v>
      </c>
      <c r="P39" s="11">
        <f t="shared" si="4"/>
        <v>0</v>
      </c>
      <c r="Q39" s="11">
        <f>AVERAGE(O39:O41)</f>
        <v>0</v>
      </c>
      <c r="S39" s="11">
        <f>AVERAGE(O39:O41)</f>
        <v>0</v>
      </c>
      <c r="T39" s="11">
        <f>AVERAGE(P39:P41)</f>
        <v>0</v>
      </c>
      <c r="V39" s="47" t="e">
        <f>AVERAGE(U42, U45)</f>
        <v>#DIV/0!</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v>
      </c>
      <c r="I40" s="11" cm="1">
        <f t="array" ref="I40">IFERROR(INDEX('Master Data Sheet'!$1:$1048576, MATCH(1, ('Master Data Sheet'!$H:$H=I$2) * (INDEX('Master Data Sheet'!$1:$1, , MATCH($F$1, 'Master Data Sheet'!$1:$1, 0)) = $F$1) * ('Master Data Sheet'!$G:$G=$B40) * ('Master Data Sheet'!$F:$F=$E40) * ('Master Data Sheet'!$A:$A=$F40), 0), MATCH($F$1, 'Master Data Sheet'!$1:$1, 0)), "")</f>
        <v>0</v>
      </c>
      <c r="J40" s="11" cm="1">
        <f t="array" ref="J40">IFERROR(INDEX('Master Data Sheet'!$1:$1048576, MATCH(1, ('Master Data Sheet'!$H:$H=J$2) * (INDEX('Master Data Sheet'!$1:$1, , MATCH($F$1, 'Master Data Sheet'!$1:$1, 0)) = $F$1) * ('Master Data Sheet'!$G:$G=$B40) * ('Master Data Sheet'!$F:$F=$E40) * ('Master Data Sheet'!$A:$A=$F40), 0), MATCH($F$1, 'Master Data Sheet'!$1:$1, 0)), "")</f>
        <v>0</v>
      </c>
      <c r="K40" s="11" cm="1">
        <f t="array" ref="K40">IFERROR(INDEX('Master Data Sheet'!$1:$1048576, MATCH(1, ('Master Data Sheet'!$H:$H=K$2) * (INDEX('Master Data Sheet'!$1:$1, , MATCH($F$1, 'Master Data Sheet'!$1:$1, 0)) = $F$1) * ('Master Data Sheet'!$G:$G=$B40) * ('Master Data Sheet'!$F:$F=$E40) * ('Master Data Sheet'!$A:$A=$F40), 0), MATCH($F$1, 'Master Data Sheet'!$1:$1, 0)), "")</f>
        <v>0</v>
      </c>
      <c r="L40" s="11" cm="1">
        <f t="array" ref="L40">IFERROR(INDEX('Master Data Sheet'!$1:$1048576, MATCH(1, ('Master Data Sheet'!$H:$H=L$2) * (INDEX('Master Data Sheet'!$1:$1, , MATCH($F$1, 'Master Data Sheet'!$1:$1, 0)) = $F$1) * ('Master Data Sheet'!$G:$G=$B40) * ('Master Data Sheet'!$F:$F=$E40) * ('Master Data Sheet'!$A:$A=$F40), 0), MATCH($F$1, 'Master Data Sheet'!$1:$1, 0)), "")</f>
        <v>0</v>
      </c>
      <c r="M40" s="11" cm="1">
        <f t="array" ref="M40">IFERROR(INDEX('Master Data Sheet'!$1:$1048576, MATCH(1, ('Master Data Sheet'!$H:$H=M$2) * (INDEX('Master Data Sheet'!$1:$1, , MATCH($F$1, 'Master Data Sheet'!$1:$1, 0)) = $F$1) * ('Master Data Sheet'!$G:$G=$B40) * ('Master Data Sheet'!$F:$F=$E40) * ('Master Data Sheet'!$A:$A=$F40), 0), MATCH($F$1, 'Master Data Sheet'!$1:$1, 0)), "")</f>
        <v>0</v>
      </c>
      <c r="N40" s="11" cm="1">
        <f t="array" ref="N40">IFERROR(INDEX('Master Data Sheet'!$1:$1048576, MATCH(1, ('Master Data Sheet'!$H:$H=N$2) * (INDEX('Master Data Sheet'!$1:$1, , MATCH($F$1, 'Master Data Sheet'!$1:$1, 0)) = $F$1) * ('Master Data Sheet'!$G:$G=$B40) * ('Master Data Sheet'!$F:$F=$E40) * ('Master Data Sheet'!$A:$A=$F40), 0), MATCH($F$1, 'Master Data Sheet'!$1:$1, 0)), "")</f>
        <v>0</v>
      </c>
      <c r="O40" s="11">
        <f t="shared" si="8"/>
        <v>0</v>
      </c>
      <c r="P40" s="11">
        <f t="shared" si="4"/>
        <v>0</v>
      </c>
      <c r="Q40" s="11"/>
      <c r="X40" t="str">
        <f>IFERROR(INDEX('Date Key'!$G$57:$G$62, MATCH(B39,'Date Key'!$A$57:$A$62, 0)), "")</f>
        <v>High HLR, Lower Outlet Height, Yes Plants</v>
      </c>
      <c r="Y40" s="1">
        <f t="shared" ref="Y40:AE40" si="44">H39</f>
        <v>0</v>
      </c>
      <c r="Z40" s="1">
        <f t="shared" si="44"/>
        <v>0</v>
      </c>
      <c r="AA40" s="1">
        <f t="shared" si="44"/>
        <v>0</v>
      </c>
      <c r="AB40" s="1">
        <f t="shared" si="44"/>
        <v>0</v>
      </c>
      <c r="AC40" s="1">
        <f t="shared" si="44"/>
        <v>0</v>
      </c>
      <c r="AD40" s="1">
        <f t="shared" si="44"/>
        <v>0</v>
      </c>
      <c r="AE40" s="1">
        <f t="shared" si="44"/>
        <v>0</v>
      </c>
      <c r="AF40" s="1">
        <f t="shared" ref="AF40:AL40" si="45">H40</f>
        <v>0</v>
      </c>
      <c r="AG40" s="1">
        <f t="shared" si="45"/>
        <v>0</v>
      </c>
      <c r="AH40" s="1">
        <f t="shared" si="45"/>
        <v>0</v>
      </c>
      <c r="AI40" s="1">
        <f t="shared" si="45"/>
        <v>0</v>
      </c>
      <c r="AJ40" s="1">
        <f t="shared" si="45"/>
        <v>0</v>
      </c>
      <c r="AK40" s="1">
        <f t="shared" si="45"/>
        <v>0</v>
      </c>
      <c r="AL40" s="1">
        <f t="shared" si="45"/>
        <v>0</v>
      </c>
      <c r="AM40" s="1">
        <f t="shared" ref="AM40:AS40" si="46">H41</f>
        <v>0</v>
      </c>
      <c r="AN40" s="1">
        <f t="shared" si="46"/>
        <v>0</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0</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0</v>
      </c>
      <c r="P41" s="11">
        <f t="shared" si="4"/>
        <v>0</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v>
      </c>
      <c r="I42" s="11" cm="1">
        <f t="array" ref="I42">IFERROR(INDEX('Master Data Sheet'!$1:$1048576, MATCH(1, ('Master Data Sheet'!$H:$H=I$2) * (INDEX('Master Data Sheet'!$1:$1, , MATCH($F$1, 'Master Data Sheet'!$1:$1, 0)) = $F$1) * ('Master Data Sheet'!$G:$G=$B42) * ('Master Data Sheet'!$F:$F=$E42) * ('Master Data Sheet'!$A:$A=$F42), 0), MATCH($F$1, 'Master Data Sheet'!$1:$1, 0)), "")</f>
        <v>0</v>
      </c>
      <c r="J42" s="11" cm="1">
        <f t="array" ref="J42">IFERROR(INDEX('Master Data Sheet'!$1:$1048576, MATCH(1, ('Master Data Sheet'!$H:$H=J$2) * (INDEX('Master Data Sheet'!$1:$1, , MATCH($F$1, 'Master Data Sheet'!$1:$1, 0)) = $F$1) * ('Master Data Sheet'!$G:$G=$B42) * ('Master Data Sheet'!$F:$F=$E42) * ('Master Data Sheet'!$A:$A=$F42), 0), MATCH($F$1, 'Master Data Sheet'!$1:$1, 0)), "")</f>
        <v>0</v>
      </c>
      <c r="K42" s="11" cm="1">
        <f t="array" ref="K42">IFERROR(INDEX('Master Data Sheet'!$1:$1048576, MATCH(1, ('Master Data Sheet'!$H:$H=K$2) * (INDEX('Master Data Sheet'!$1:$1, , MATCH($F$1, 'Master Data Sheet'!$1:$1, 0)) = $F$1) * ('Master Data Sheet'!$G:$G=$B42) * ('Master Data Sheet'!$F:$F=$E42) * ('Master Data Sheet'!$A:$A=$F42), 0), MATCH($F$1, 'Master Data Sheet'!$1:$1, 0)), "")</f>
        <v>0</v>
      </c>
      <c r="L42" s="11" cm="1">
        <f t="array" ref="L42">IFERROR(INDEX('Master Data Sheet'!$1:$1048576, MATCH(1, ('Master Data Sheet'!$H:$H=L$2) * (INDEX('Master Data Sheet'!$1:$1, , MATCH($F$1, 'Master Data Sheet'!$1:$1, 0)) = $F$1) * ('Master Data Sheet'!$G:$G=$B42) * ('Master Data Sheet'!$F:$F=$E42) * ('Master Data Sheet'!$A:$A=$F42), 0), MATCH($F$1, 'Master Data Sheet'!$1:$1, 0)), "")</f>
        <v>0</v>
      </c>
      <c r="M42" s="11" cm="1">
        <f t="array" ref="M42">IFERROR(INDEX('Master Data Sheet'!$1:$1048576, MATCH(1, ('Master Data Sheet'!$H:$H=M$2) * (INDEX('Master Data Sheet'!$1:$1, , MATCH($F$1, 'Master Data Sheet'!$1:$1, 0)) = $F$1) * ('Master Data Sheet'!$G:$G=$B42) * ('Master Data Sheet'!$F:$F=$E42) * ('Master Data Sheet'!$A:$A=$F42), 0), MATCH($F$1, 'Master Data Sheet'!$1:$1, 0)), "")</f>
        <v>0</v>
      </c>
      <c r="N42" s="11" cm="1">
        <f t="array" ref="N42">IFERROR(INDEX('Master Data Sheet'!$1:$1048576, MATCH(1, ('Master Data Sheet'!$H:$H=N$2) * (INDEX('Master Data Sheet'!$1:$1, , MATCH($F$1, 'Master Data Sheet'!$1:$1, 0)) = $F$1) * ('Master Data Sheet'!$G:$G=$B42) * ('Master Data Sheet'!$F:$F=$E42) * ('Master Data Sheet'!$A:$A=$F42), 0), MATCH($F$1, 'Master Data Sheet'!$1:$1, 0)), "")</f>
        <v>0</v>
      </c>
      <c r="O42" s="11">
        <f t="shared" si="8"/>
        <v>0</v>
      </c>
      <c r="P42" s="11">
        <f t="shared" si="4"/>
        <v>0</v>
      </c>
      <c r="Q42" s="11">
        <f>AVERAGE(O42:O44)</f>
        <v>0</v>
      </c>
      <c r="R42" s="46" t="e">
        <f>(1-(O42/O39))*100</f>
        <v>#DIV/0!</v>
      </c>
      <c r="S42" s="46" t="e">
        <f>AVERAGE(R42:R44)</f>
        <v>#DIV/0!</v>
      </c>
      <c r="T42" s="46" t="e">
        <f>STDEV(R42:R44)</f>
        <v>#DIV/0!</v>
      </c>
      <c r="U42" s="47" t="e">
        <f>(1-(AVERAGE(H42:N44)/AVERAGE(H39:N41)))*100</f>
        <v>#DIV/0!</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v>
      </c>
      <c r="I43" s="11" cm="1">
        <f t="array" ref="I43">IFERROR(INDEX('Master Data Sheet'!$1:$1048576, MATCH(1, ('Master Data Sheet'!$H:$H=I$2) * (INDEX('Master Data Sheet'!$1:$1, , MATCH($F$1, 'Master Data Sheet'!$1:$1, 0)) = $F$1) * ('Master Data Sheet'!$G:$G=$B43) * ('Master Data Sheet'!$F:$F=$E43) * ('Master Data Sheet'!$A:$A=$F43), 0), MATCH($F$1, 'Master Data Sheet'!$1:$1, 0)), "")</f>
        <v>0</v>
      </c>
      <c r="J43" s="11" cm="1">
        <f t="array" ref="J43">IFERROR(INDEX('Master Data Sheet'!$1:$1048576, MATCH(1, ('Master Data Sheet'!$H:$H=J$2) * (INDEX('Master Data Sheet'!$1:$1, , MATCH($F$1, 'Master Data Sheet'!$1:$1, 0)) = $F$1) * ('Master Data Sheet'!$G:$G=$B43) * ('Master Data Sheet'!$F:$F=$E43) * ('Master Data Sheet'!$A:$A=$F43), 0), MATCH($F$1, 'Master Data Sheet'!$1:$1, 0)), "")</f>
        <v>0</v>
      </c>
      <c r="K43" s="11" cm="1">
        <f t="array" ref="K43">IFERROR(INDEX('Master Data Sheet'!$1:$1048576, MATCH(1, ('Master Data Sheet'!$H:$H=K$2) * (INDEX('Master Data Sheet'!$1:$1, , MATCH($F$1, 'Master Data Sheet'!$1:$1, 0)) = $F$1) * ('Master Data Sheet'!$G:$G=$B43) * ('Master Data Sheet'!$F:$F=$E43) * ('Master Data Sheet'!$A:$A=$F43), 0), MATCH($F$1, 'Master Data Sheet'!$1:$1, 0)), "")</f>
        <v>0</v>
      </c>
      <c r="L43" s="11" cm="1">
        <f t="array" ref="L43">IFERROR(INDEX('Master Data Sheet'!$1:$1048576, MATCH(1, ('Master Data Sheet'!$H:$H=L$2) * (INDEX('Master Data Sheet'!$1:$1, , MATCH($F$1, 'Master Data Sheet'!$1:$1, 0)) = $F$1) * ('Master Data Sheet'!$G:$G=$B43) * ('Master Data Sheet'!$F:$F=$E43) * ('Master Data Sheet'!$A:$A=$F43), 0), MATCH($F$1, 'Master Data Sheet'!$1:$1, 0)), "")</f>
        <v>0</v>
      </c>
      <c r="M43" s="11" cm="1">
        <f t="array" ref="M43">IFERROR(INDEX('Master Data Sheet'!$1:$1048576, MATCH(1, ('Master Data Sheet'!$H:$H=M$2) * (INDEX('Master Data Sheet'!$1:$1, , MATCH($F$1, 'Master Data Sheet'!$1:$1, 0)) = $F$1) * ('Master Data Sheet'!$G:$G=$B43) * ('Master Data Sheet'!$F:$F=$E43) * ('Master Data Sheet'!$A:$A=$F43), 0), MATCH($F$1, 'Master Data Sheet'!$1:$1, 0)), "")</f>
        <v>0</v>
      </c>
      <c r="N43" s="11" cm="1">
        <f t="array" ref="N43">IFERROR(INDEX('Master Data Sheet'!$1:$1048576, MATCH(1, ('Master Data Sheet'!$H:$H=N$2) * (INDEX('Master Data Sheet'!$1:$1, , MATCH($F$1, 'Master Data Sheet'!$1:$1, 0)) = $F$1) * ('Master Data Sheet'!$G:$G=$B43) * ('Master Data Sheet'!$F:$F=$E43) * ('Master Data Sheet'!$A:$A=$F43), 0), MATCH($F$1, 'Master Data Sheet'!$1:$1, 0)), "")</f>
        <v>0</v>
      </c>
      <c r="O43" s="11">
        <f t="shared" si="8"/>
        <v>0</v>
      </c>
      <c r="P43" s="11">
        <f t="shared" si="4"/>
        <v>0</v>
      </c>
      <c r="Q43" s="11"/>
      <c r="R43" s="46" t="e">
        <f>(1-(O43/O40))*100</f>
        <v>#DIV/0!</v>
      </c>
      <c r="X43" t="str">
        <f>IFERROR(INDEX('Date Key'!$G$57:$G$62, MATCH(B42,'Date Key'!$A$57:$A$62, 0)), "")</f>
        <v>High HLR, Lower Outlet Height, Yes Plants</v>
      </c>
      <c r="Y43" s="1">
        <f t="shared" ref="Y43:AE43" si="47">H42</f>
        <v>0</v>
      </c>
      <c r="Z43" s="1">
        <f t="shared" si="47"/>
        <v>0</v>
      </c>
      <c r="AA43" s="1">
        <f t="shared" si="47"/>
        <v>0</v>
      </c>
      <c r="AB43" s="1">
        <f t="shared" si="47"/>
        <v>0</v>
      </c>
      <c r="AC43" s="1">
        <f t="shared" si="47"/>
        <v>0</v>
      </c>
      <c r="AD43" s="1">
        <f t="shared" si="47"/>
        <v>0</v>
      </c>
      <c r="AE43" s="1">
        <f t="shared" si="47"/>
        <v>0</v>
      </c>
      <c r="AF43" s="1">
        <f t="shared" ref="AF43:AL43" si="48">H43</f>
        <v>0</v>
      </c>
      <c r="AG43" s="1">
        <f t="shared" si="48"/>
        <v>0</v>
      </c>
      <c r="AH43" s="1">
        <f t="shared" si="48"/>
        <v>0</v>
      </c>
      <c r="AI43" s="1">
        <f t="shared" si="48"/>
        <v>0</v>
      </c>
      <c r="AJ43" s="1">
        <f t="shared" si="48"/>
        <v>0</v>
      </c>
      <c r="AK43" s="1">
        <f t="shared" si="48"/>
        <v>0</v>
      </c>
      <c r="AL43" s="1">
        <f t="shared" si="48"/>
        <v>0</v>
      </c>
      <c r="AM43" s="1">
        <f t="shared" ref="AM43:AS43" si="49">H44</f>
        <v>0</v>
      </c>
      <c r="AN43" s="1">
        <f t="shared" si="49"/>
        <v>0</v>
      </c>
      <c r="AO43" s="1">
        <f t="shared" si="49"/>
        <v>0</v>
      </c>
      <c r="AP43" s="1">
        <f t="shared" si="49"/>
        <v>0</v>
      </c>
      <c r="AQ43" s="1">
        <f t="shared" si="49"/>
        <v>0</v>
      </c>
      <c r="AR43" s="1">
        <f t="shared" si="49"/>
        <v>0</v>
      </c>
      <c r="AS43" s="1">
        <f t="shared" si="49"/>
        <v>0</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v>
      </c>
      <c r="I44" s="11" cm="1">
        <f t="array" ref="I44">IFERROR(INDEX('Master Data Sheet'!$1:$1048576, MATCH(1, ('Master Data Sheet'!$H:$H=I$2) * (INDEX('Master Data Sheet'!$1:$1, , MATCH($F$1, 'Master Data Sheet'!$1:$1, 0)) = $F$1) * ('Master Data Sheet'!$G:$G=$B44) * ('Master Data Sheet'!$F:$F=$E44) * ('Master Data Sheet'!$A:$A=$F44), 0), MATCH($F$1, 'Master Data Sheet'!$1:$1, 0)), "")</f>
        <v>0</v>
      </c>
      <c r="J44" s="11" cm="1">
        <f t="array" ref="J44">IFERROR(INDEX('Master Data Sheet'!$1:$1048576, MATCH(1, ('Master Data Sheet'!$H:$H=J$2) * (INDEX('Master Data Sheet'!$1:$1, , MATCH($F$1, 'Master Data Sheet'!$1:$1, 0)) = $F$1) * ('Master Data Sheet'!$G:$G=$B44) * ('Master Data Sheet'!$F:$F=$E44) * ('Master Data Sheet'!$A:$A=$F44), 0), MATCH($F$1, 'Master Data Sheet'!$1:$1, 0)), "")</f>
        <v>0</v>
      </c>
      <c r="K44" s="11" cm="1">
        <f t="array" ref="K44">IFERROR(INDEX('Master Data Sheet'!$1:$1048576, MATCH(1, ('Master Data Sheet'!$H:$H=K$2) * (INDEX('Master Data Sheet'!$1:$1, , MATCH($F$1, 'Master Data Sheet'!$1:$1, 0)) = $F$1) * ('Master Data Sheet'!$G:$G=$B44) * ('Master Data Sheet'!$F:$F=$E44) * ('Master Data Sheet'!$A:$A=$F44), 0), MATCH($F$1, 'Master Data Sheet'!$1:$1, 0)), "")</f>
        <v>0</v>
      </c>
      <c r="L44" s="11" cm="1">
        <f t="array" ref="L44">IFERROR(INDEX('Master Data Sheet'!$1:$1048576, MATCH(1, ('Master Data Sheet'!$H:$H=L$2) * (INDEX('Master Data Sheet'!$1:$1, , MATCH($F$1, 'Master Data Sheet'!$1:$1, 0)) = $F$1) * ('Master Data Sheet'!$G:$G=$B44) * ('Master Data Sheet'!$F:$F=$E44) * ('Master Data Sheet'!$A:$A=$F44), 0), MATCH($F$1, 'Master Data Sheet'!$1:$1, 0)), "")</f>
        <v>0</v>
      </c>
      <c r="M44" s="11" cm="1">
        <f t="array" ref="M44">IFERROR(INDEX('Master Data Sheet'!$1:$1048576, MATCH(1, ('Master Data Sheet'!$H:$H=M$2) * (INDEX('Master Data Sheet'!$1:$1, , MATCH($F$1, 'Master Data Sheet'!$1:$1, 0)) = $F$1) * ('Master Data Sheet'!$G:$G=$B44) * ('Master Data Sheet'!$F:$F=$E44) * ('Master Data Sheet'!$A:$A=$F44), 0), MATCH($F$1, 'Master Data Sheet'!$1:$1, 0)), "")</f>
        <v>0</v>
      </c>
      <c r="N44" s="11" cm="1">
        <f t="array" ref="N44">IFERROR(INDEX('Master Data Sheet'!$1:$1048576, MATCH(1, ('Master Data Sheet'!$H:$H=N$2) * (INDEX('Master Data Sheet'!$1:$1, , MATCH($F$1, 'Master Data Sheet'!$1:$1, 0)) = $F$1) * ('Master Data Sheet'!$G:$G=$B44) * ('Master Data Sheet'!$F:$F=$E44) * ('Master Data Sheet'!$A:$A=$F44), 0), MATCH($F$1, 'Master Data Sheet'!$1:$1, 0)), "")</f>
        <v>0</v>
      </c>
      <c r="O44" s="11">
        <f t="shared" si="8"/>
        <v>0</v>
      </c>
      <c r="P44" s="11">
        <f t="shared" si="4"/>
        <v>0</v>
      </c>
      <c r="Q44" s="11"/>
      <c r="R44" s="46" t="e">
        <f>(1-(O44/O41))*100</f>
        <v>#DIV/0!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v>
      </c>
      <c r="I45" s="11" cm="1">
        <f t="array" ref="I45">IFERROR(INDEX('Master Data Sheet'!$1:$1048576, MATCH(1, ('Master Data Sheet'!$H:$H=I$2) * (INDEX('Master Data Sheet'!$1:$1, , MATCH($F$1, 'Master Data Sheet'!$1:$1, 0)) = $F$1) * ('Master Data Sheet'!$G:$G=$B45) * ('Master Data Sheet'!$F:$F=$E45) * ('Master Data Sheet'!$A:$A=$F45), 0), MATCH($F$1, 'Master Data Sheet'!$1:$1, 0)), "")</f>
        <v>0</v>
      </c>
      <c r="J45" s="11" cm="1">
        <f t="array" ref="J45">IFERROR(INDEX('Master Data Sheet'!$1:$1048576, MATCH(1, ('Master Data Sheet'!$H:$H=J$2) * (INDEX('Master Data Sheet'!$1:$1, , MATCH($F$1, 'Master Data Sheet'!$1:$1, 0)) = $F$1) * ('Master Data Sheet'!$G:$G=$B45) * ('Master Data Sheet'!$F:$F=$E45) * ('Master Data Sheet'!$A:$A=$F45), 0), MATCH($F$1, 'Master Data Sheet'!$1:$1, 0)), "")</f>
        <v>0</v>
      </c>
      <c r="K45" s="11" cm="1">
        <f t="array" ref="K45">IFERROR(INDEX('Master Data Sheet'!$1:$1048576, MATCH(1, ('Master Data Sheet'!$H:$H=K$2) * (INDEX('Master Data Sheet'!$1:$1, , MATCH($F$1, 'Master Data Sheet'!$1:$1, 0)) = $F$1) * ('Master Data Sheet'!$G:$G=$B45) * ('Master Data Sheet'!$F:$F=$E45) * ('Master Data Sheet'!$A:$A=$F45), 0), MATCH($F$1, 'Master Data Sheet'!$1:$1, 0)), "")</f>
        <v>0</v>
      </c>
      <c r="L45" s="11" cm="1">
        <f t="array" ref="L45">IFERROR(INDEX('Master Data Sheet'!$1:$1048576, MATCH(1, ('Master Data Sheet'!$H:$H=L$2) * (INDEX('Master Data Sheet'!$1:$1, , MATCH($F$1, 'Master Data Sheet'!$1:$1, 0)) = $F$1) * ('Master Data Sheet'!$G:$G=$B45) * ('Master Data Sheet'!$F:$F=$E45) * ('Master Data Sheet'!$A:$A=$F45), 0), MATCH($F$1, 'Master Data Sheet'!$1:$1, 0)), "")</f>
        <v>0</v>
      </c>
      <c r="M45" s="11" cm="1">
        <f t="array" ref="M45">IFERROR(INDEX('Master Data Sheet'!$1:$1048576, MATCH(1, ('Master Data Sheet'!$H:$H=M$2) * (INDEX('Master Data Sheet'!$1:$1, , MATCH($F$1, 'Master Data Sheet'!$1:$1, 0)) = $F$1) * ('Master Data Sheet'!$G:$G=$B45) * ('Master Data Sheet'!$F:$F=$E45) * ('Master Data Sheet'!$A:$A=$F45), 0), MATCH($F$1, 'Master Data Sheet'!$1:$1, 0)), "")</f>
        <v>0</v>
      </c>
      <c r="N45" s="11" cm="1">
        <f t="array" ref="N45">IFERROR(INDEX('Master Data Sheet'!$1:$1048576, MATCH(1, ('Master Data Sheet'!$H:$H=N$2) * (INDEX('Master Data Sheet'!$1:$1, , MATCH($F$1, 'Master Data Sheet'!$1:$1, 0)) = $F$1) * ('Master Data Sheet'!$G:$G=$B45) * ('Master Data Sheet'!$F:$F=$E45) * ('Master Data Sheet'!$A:$A=$F45), 0), MATCH($F$1, 'Master Data Sheet'!$1:$1, 0)), "")</f>
        <v>0</v>
      </c>
      <c r="O45" s="11">
        <f t="shared" si="8"/>
        <v>0</v>
      </c>
      <c r="P45" s="11">
        <f t="shared" si="4"/>
        <v>0</v>
      </c>
      <c r="Q45" s="11">
        <f>AVERAGE(N45:N47)</f>
        <v>0</v>
      </c>
      <c r="R45" s="46" t="e">
        <f>(1-(O45/O39))*100</f>
        <v>#DIV/0!</v>
      </c>
      <c r="S45" s="46" t="e">
        <f>AVERAGE(R45:R47)</f>
        <v>#DIV/0!</v>
      </c>
      <c r="T45" s="46" t="e">
        <f>STDEV(R45:R47)</f>
        <v>#DIV/0!</v>
      </c>
      <c r="U45" s="47" t="e">
        <f>(1-(AVERAGE(H45:N47)/AVERAGE(H39:N41)))*100</f>
        <v>#DIV/0!</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v>
      </c>
      <c r="I46" s="11" cm="1">
        <f t="array" ref="I46">IFERROR(INDEX('Master Data Sheet'!$1:$1048576, MATCH(1, ('Master Data Sheet'!$H:$H=I$2) * (INDEX('Master Data Sheet'!$1:$1, , MATCH($F$1, 'Master Data Sheet'!$1:$1, 0)) = $F$1) * ('Master Data Sheet'!$G:$G=$B46) * ('Master Data Sheet'!$F:$F=$E46) * ('Master Data Sheet'!$A:$A=$F46), 0), MATCH($F$1, 'Master Data Sheet'!$1:$1, 0)), "")</f>
        <v>0</v>
      </c>
      <c r="J46" s="11" cm="1">
        <f t="array" ref="J46">IFERROR(INDEX('Master Data Sheet'!$1:$1048576, MATCH(1, ('Master Data Sheet'!$H:$H=J$2) * (INDEX('Master Data Sheet'!$1:$1, , MATCH($F$1, 'Master Data Sheet'!$1:$1, 0)) = $F$1) * ('Master Data Sheet'!$G:$G=$B46) * ('Master Data Sheet'!$F:$F=$E46) * ('Master Data Sheet'!$A:$A=$F46), 0), MATCH($F$1, 'Master Data Sheet'!$1:$1, 0)), "")</f>
        <v>0</v>
      </c>
      <c r="K46" s="11" cm="1">
        <f t="array" ref="K46">IFERROR(INDEX('Master Data Sheet'!$1:$1048576, MATCH(1, ('Master Data Sheet'!$H:$H=K$2) * (INDEX('Master Data Sheet'!$1:$1, , MATCH($F$1, 'Master Data Sheet'!$1:$1, 0)) = $F$1) * ('Master Data Sheet'!$G:$G=$B46) * ('Master Data Sheet'!$F:$F=$E46) * ('Master Data Sheet'!$A:$A=$F46), 0), MATCH($F$1, 'Master Data Sheet'!$1:$1, 0)), "")</f>
        <v>0</v>
      </c>
      <c r="L46" s="11" cm="1">
        <f t="array" ref="L46">IFERROR(INDEX('Master Data Sheet'!$1:$1048576, MATCH(1, ('Master Data Sheet'!$H:$H=L$2) * (INDEX('Master Data Sheet'!$1:$1, , MATCH($F$1, 'Master Data Sheet'!$1:$1, 0)) = $F$1) * ('Master Data Sheet'!$G:$G=$B46) * ('Master Data Sheet'!$F:$F=$E46) * ('Master Data Sheet'!$A:$A=$F46), 0), MATCH($F$1, 'Master Data Sheet'!$1:$1, 0)), "")</f>
        <v>0</v>
      </c>
      <c r="M46" s="11" cm="1">
        <f t="array" ref="M46">IFERROR(INDEX('Master Data Sheet'!$1:$1048576, MATCH(1, ('Master Data Sheet'!$H:$H=M$2) * (INDEX('Master Data Sheet'!$1:$1, , MATCH($F$1, 'Master Data Sheet'!$1:$1, 0)) = $F$1) * ('Master Data Sheet'!$G:$G=$B46) * ('Master Data Sheet'!$F:$F=$E46) * ('Master Data Sheet'!$A:$A=$F46), 0), MATCH($F$1, 'Master Data Sheet'!$1:$1, 0)), "")</f>
        <v>0</v>
      </c>
      <c r="N46" s="11" cm="1">
        <f t="array" ref="N46">IFERROR(INDEX('Master Data Sheet'!$1:$1048576, MATCH(1, ('Master Data Sheet'!$H:$H=N$2) * (INDEX('Master Data Sheet'!$1:$1, , MATCH($F$1, 'Master Data Sheet'!$1:$1, 0)) = $F$1) * ('Master Data Sheet'!$G:$G=$B46) * ('Master Data Sheet'!$F:$F=$E46) * ('Master Data Sheet'!$A:$A=$F46), 0), MATCH($F$1, 'Master Data Sheet'!$1:$1, 0)), "")</f>
        <v>0</v>
      </c>
      <c r="O46" s="11">
        <f t="shared" si="8"/>
        <v>0</v>
      </c>
      <c r="P46" s="11">
        <f t="shared" si="4"/>
        <v>0</v>
      </c>
      <c r="Q46" s="11"/>
      <c r="R46" s="46" t="e">
        <f>(1-(O46/O40))*100</f>
        <v>#DIV/0!</v>
      </c>
      <c r="X46" t="str">
        <f>IFERROR(INDEX('Date Key'!$G$57:$G$62, MATCH(B45,'Date Key'!$A$57:$A$62, 0)), "")</f>
        <v>High HLR, Lower Outlet Height, Yes Plants</v>
      </c>
      <c r="Y46" s="1">
        <f t="shared" ref="Y46:AE46" si="50">H45</f>
        <v>0</v>
      </c>
      <c r="Z46" s="1">
        <f t="shared" si="50"/>
        <v>0</v>
      </c>
      <c r="AA46" s="1">
        <f t="shared" si="50"/>
        <v>0</v>
      </c>
      <c r="AB46" s="1">
        <f t="shared" si="50"/>
        <v>0</v>
      </c>
      <c r="AC46" s="1">
        <f t="shared" si="50"/>
        <v>0</v>
      </c>
      <c r="AD46" s="1">
        <f t="shared" si="50"/>
        <v>0</v>
      </c>
      <c r="AE46" s="1">
        <f t="shared" si="50"/>
        <v>0</v>
      </c>
      <c r="AF46" s="1">
        <f t="shared" ref="AF46:AL46" si="51">H46</f>
        <v>0</v>
      </c>
      <c r="AG46" s="1">
        <f t="shared" si="51"/>
        <v>0</v>
      </c>
      <c r="AH46" s="1">
        <f t="shared" si="51"/>
        <v>0</v>
      </c>
      <c r="AI46" s="1">
        <f t="shared" si="51"/>
        <v>0</v>
      </c>
      <c r="AJ46" s="1">
        <f t="shared" si="51"/>
        <v>0</v>
      </c>
      <c r="AK46" s="1">
        <f t="shared" si="51"/>
        <v>0</v>
      </c>
      <c r="AL46" s="1">
        <f t="shared" si="51"/>
        <v>0</v>
      </c>
      <c r="AM46" s="1">
        <f t="shared" ref="AM46:AS46" si="52">H47</f>
        <v>0</v>
      </c>
      <c r="AN46" s="1">
        <f t="shared" si="52"/>
        <v>0</v>
      </c>
      <c r="AO46" s="1">
        <f t="shared" si="52"/>
        <v>0</v>
      </c>
      <c r="AP46" s="1">
        <f t="shared" si="52"/>
        <v>0</v>
      </c>
      <c r="AQ46" s="1">
        <f t="shared" si="52"/>
        <v>0</v>
      </c>
      <c r="AR46" s="1">
        <f t="shared" si="52"/>
        <v>0</v>
      </c>
      <c r="AS46" s="1">
        <f t="shared" si="52"/>
        <v>0</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v>
      </c>
      <c r="I47" s="28" cm="1">
        <f t="array" ref="I47">IFERROR(INDEX('Master Data Sheet'!$1:$1048576, MATCH(1, ('Master Data Sheet'!$H:$H=I$2) * (INDEX('Master Data Sheet'!$1:$1, , MATCH($F$1, 'Master Data Sheet'!$1:$1, 0)) = $F$1) * ('Master Data Sheet'!$G:$G=$B47) * ('Master Data Sheet'!$F:$F=$E47) * ('Master Data Sheet'!$A:$A=$F47), 0), MATCH($F$1, 'Master Data Sheet'!$1:$1, 0)), "")</f>
        <v>0</v>
      </c>
      <c r="J47" s="28" cm="1">
        <f t="array" ref="J47">IFERROR(INDEX('Master Data Sheet'!$1:$1048576, MATCH(1, ('Master Data Sheet'!$H:$H=J$2) * (INDEX('Master Data Sheet'!$1:$1, , MATCH($F$1, 'Master Data Sheet'!$1:$1, 0)) = $F$1) * ('Master Data Sheet'!$G:$G=$B47) * ('Master Data Sheet'!$F:$F=$E47) * ('Master Data Sheet'!$A:$A=$F47), 0), MATCH($F$1, 'Master Data Sheet'!$1:$1, 0)), "")</f>
        <v>0</v>
      </c>
      <c r="K47" s="28" cm="1">
        <f t="array" ref="K47">IFERROR(INDEX('Master Data Sheet'!$1:$1048576, MATCH(1, ('Master Data Sheet'!$H:$H=K$2) * (INDEX('Master Data Sheet'!$1:$1, , MATCH($F$1, 'Master Data Sheet'!$1:$1, 0)) = $F$1) * ('Master Data Sheet'!$G:$G=$B47) * ('Master Data Sheet'!$F:$F=$E47) * ('Master Data Sheet'!$A:$A=$F47), 0), MATCH($F$1, 'Master Data Sheet'!$1:$1, 0)), "")</f>
        <v>0</v>
      </c>
      <c r="L47" s="28" cm="1">
        <f t="array" ref="L47">IFERROR(INDEX('Master Data Sheet'!$1:$1048576, MATCH(1, ('Master Data Sheet'!$H:$H=L$2) * (INDEX('Master Data Sheet'!$1:$1, , MATCH($F$1, 'Master Data Sheet'!$1:$1, 0)) = $F$1) * ('Master Data Sheet'!$G:$G=$B47) * ('Master Data Sheet'!$F:$F=$E47) * ('Master Data Sheet'!$A:$A=$F47), 0), MATCH($F$1, 'Master Data Sheet'!$1:$1, 0)), "")</f>
        <v>0</v>
      </c>
      <c r="M47" s="28" cm="1">
        <f t="array" ref="M47">IFERROR(INDEX('Master Data Sheet'!$1:$1048576, MATCH(1, ('Master Data Sheet'!$H:$H=M$2) * (INDEX('Master Data Sheet'!$1:$1, , MATCH($F$1, 'Master Data Sheet'!$1:$1, 0)) = $F$1) * ('Master Data Sheet'!$G:$G=$B47) * ('Master Data Sheet'!$F:$F=$E47) * ('Master Data Sheet'!$A:$A=$F47), 0), MATCH($F$1, 'Master Data Sheet'!$1:$1, 0)), "")</f>
        <v>0</v>
      </c>
      <c r="N47" s="28" cm="1">
        <f t="array" ref="N47">IFERROR(INDEX('Master Data Sheet'!$1:$1048576, MATCH(1, ('Master Data Sheet'!$H:$H=N$2) * (INDEX('Master Data Sheet'!$1:$1, , MATCH($F$1, 'Master Data Sheet'!$1:$1, 0)) = $F$1) * ('Master Data Sheet'!$G:$G=$B47) * ('Master Data Sheet'!$F:$F=$E47) * ('Master Data Sheet'!$A:$A=$F47), 0), MATCH($F$1, 'Master Data Sheet'!$1:$1, 0)), "")</f>
        <v>0</v>
      </c>
      <c r="O47" s="28">
        <f t="shared" si="8"/>
        <v>0</v>
      </c>
      <c r="P47" s="28">
        <f t="shared" si="4"/>
        <v>0</v>
      </c>
      <c r="Q47" s="28"/>
      <c r="R47" s="48" t="e">
        <f>(1-(O47/O41))*100</f>
        <v>#DIV/0!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0</v>
      </c>
      <c r="J48" s="11" cm="1">
        <f t="array" ref="J48">IFERROR(INDEX('Master Data Sheet'!$1:$1048576, MATCH(1, ('Master Data Sheet'!$H:$H=J$2) * (INDEX('Master Data Sheet'!$1:$1, , MATCH($F$1, 'Master Data Sheet'!$1:$1, 0)) = $F$1) * ('Master Data Sheet'!$G:$G=$B48) * ('Master Data Sheet'!$F:$F=$E48) * ('Master Data Sheet'!$A:$A=$F48), 0), MATCH($F$1, 'Master Data Sheet'!$1:$1, 0)), "")</f>
        <v>0</v>
      </c>
      <c r="K48" s="11" cm="1">
        <f t="array" ref="K48">IFERROR(INDEX('Master Data Sheet'!$1:$1048576, MATCH(1, ('Master Data Sheet'!$H:$H=K$2) * (INDEX('Master Data Sheet'!$1:$1, , MATCH($F$1, 'Master Data Sheet'!$1:$1, 0)) = $F$1) * ('Master Data Sheet'!$G:$G=$B48) * ('Master Data Sheet'!$F:$F=$E48) * ('Master Data Sheet'!$A:$A=$F48), 0), MATCH($F$1, 'Master Data Sheet'!$1:$1, 0)), "")</f>
        <v>0</v>
      </c>
      <c r="L48" s="11" cm="1">
        <f t="array" ref="L48">IFERROR(INDEX('Master Data Sheet'!$1:$1048576, MATCH(1, ('Master Data Sheet'!$H:$H=L$2) * (INDEX('Master Data Sheet'!$1:$1, , MATCH($F$1, 'Master Data Sheet'!$1:$1, 0)) = $F$1) * ('Master Data Sheet'!$G:$G=$B48) * ('Master Data Sheet'!$F:$F=$E48) * ('Master Data Sheet'!$A:$A=$F48), 0), MATCH($F$1, 'Master Data Sheet'!$1:$1, 0)), "")</f>
        <v>0</v>
      </c>
      <c r="M48" s="11" cm="1">
        <f t="array" ref="M48">IFERROR(INDEX('Master Data Sheet'!$1:$1048576, MATCH(1, ('Master Data Sheet'!$H:$H=M$2) * (INDEX('Master Data Sheet'!$1:$1, , MATCH($F$1, 'Master Data Sheet'!$1:$1, 0)) = $F$1) * ('Master Data Sheet'!$G:$G=$B48) * ('Master Data Sheet'!$F:$F=$E48) * ('Master Data Sheet'!$A:$A=$F48), 0), MATCH($F$1, 'Master Data Sheet'!$1:$1, 0)), "")</f>
        <v>0</v>
      </c>
      <c r="N48" s="11" cm="1">
        <f t="array" ref="N48">IFERROR(INDEX('Master Data Sheet'!$1:$1048576, MATCH(1, ('Master Data Sheet'!$H:$H=N$2) * (INDEX('Master Data Sheet'!$1:$1, , MATCH($F$1, 'Master Data Sheet'!$1:$1, 0)) = $F$1) * ('Master Data Sheet'!$G:$G=$B48) * ('Master Data Sheet'!$F:$F=$E48) * ('Master Data Sheet'!$A:$A=$F48), 0), MATCH($F$1, 'Master Data Sheet'!$1:$1, 0)), "")</f>
        <v>0</v>
      </c>
      <c r="O48" s="11">
        <f t="shared" si="8"/>
        <v>0</v>
      </c>
      <c r="P48" s="11">
        <f t="shared" si="4"/>
        <v>0</v>
      </c>
      <c r="Q48" s="11">
        <f>AVERAGE(O48:O50)</f>
        <v>0</v>
      </c>
      <c r="S48" s="11">
        <f>AVERAGE(O48:O50)</f>
        <v>0</v>
      </c>
      <c r="T48" s="11">
        <f>AVERAGE(P48:P50)</f>
        <v>0</v>
      </c>
      <c r="V48" s="47" t="e">
        <f>AVERAGE(U51, U54)</f>
        <v>#DIV/0!</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0</v>
      </c>
      <c r="AA49" s="1">
        <f t="shared" si="53"/>
        <v>0</v>
      </c>
      <c r="AB49" s="1">
        <f t="shared" si="53"/>
        <v>0</v>
      </c>
      <c r="AC49" s="1">
        <f t="shared" si="53"/>
        <v>0</v>
      </c>
      <c r="AD49" s="1">
        <f t="shared" si="53"/>
        <v>0</v>
      </c>
      <c r="AE49" s="1">
        <f t="shared" si="53"/>
        <v>0</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v>
      </c>
      <c r="AN49" s="1">
        <f t="shared" si="55"/>
        <v>0</v>
      </c>
      <c r="AO49" s="1">
        <f t="shared" si="55"/>
        <v>0</v>
      </c>
      <c r="AP49" s="1">
        <f t="shared" si="55"/>
        <v>0</v>
      </c>
      <c r="AQ49" s="1">
        <f t="shared" si="55"/>
        <v>0</v>
      </c>
      <c r="AR49" s="1">
        <f t="shared" si="55"/>
        <v>0</v>
      </c>
      <c r="AS49" s="1">
        <f t="shared" si="55"/>
        <v>0</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v>
      </c>
      <c r="I50" s="11" cm="1">
        <f t="array" ref="I50">IFERROR(INDEX('Master Data Sheet'!$1:$1048576, MATCH(1, ('Master Data Sheet'!$H:$H=I$2) * (INDEX('Master Data Sheet'!$1:$1, , MATCH($F$1, 'Master Data Sheet'!$1:$1, 0)) = $F$1) * ('Master Data Sheet'!$G:$G=$B50) * ('Master Data Sheet'!$F:$F=$E50) * ('Master Data Sheet'!$A:$A=$F50), 0), MATCH($F$1, 'Master Data Sheet'!$1:$1, 0)), "")</f>
        <v>0</v>
      </c>
      <c r="J50" s="11" cm="1">
        <f t="array" ref="J50">IFERROR(INDEX('Master Data Sheet'!$1:$1048576, MATCH(1, ('Master Data Sheet'!$H:$H=J$2) * (INDEX('Master Data Sheet'!$1:$1, , MATCH($F$1, 'Master Data Sheet'!$1:$1, 0)) = $F$1) * ('Master Data Sheet'!$G:$G=$B50) * ('Master Data Sheet'!$F:$F=$E50) * ('Master Data Sheet'!$A:$A=$F50), 0), MATCH($F$1, 'Master Data Sheet'!$1:$1, 0)), "")</f>
        <v>0</v>
      </c>
      <c r="K50" s="11" cm="1">
        <f t="array" ref="K50">IFERROR(INDEX('Master Data Sheet'!$1:$1048576, MATCH(1, ('Master Data Sheet'!$H:$H=K$2) * (INDEX('Master Data Sheet'!$1:$1, , MATCH($F$1, 'Master Data Sheet'!$1:$1, 0)) = $F$1) * ('Master Data Sheet'!$G:$G=$B50) * ('Master Data Sheet'!$F:$F=$E50) * ('Master Data Sheet'!$A:$A=$F50), 0), MATCH($F$1, 'Master Data Sheet'!$1:$1, 0)), "")</f>
        <v>0</v>
      </c>
      <c r="L50" s="11" cm="1">
        <f t="array" ref="L50">IFERROR(INDEX('Master Data Sheet'!$1:$1048576, MATCH(1, ('Master Data Sheet'!$H:$H=L$2) * (INDEX('Master Data Sheet'!$1:$1, , MATCH($F$1, 'Master Data Sheet'!$1:$1, 0)) = $F$1) * ('Master Data Sheet'!$G:$G=$B50) * ('Master Data Sheet'!$F:$F=$E50) * ('Master Data Sheet'!$A:$A=$F50), 0), MATCH($F$1, 'Master Data Sheet'!$1:$1, 0)), "")</f>
        <v>0</v>
      </c>
      <c r="M50" s="11" cm="1">
        <f t="array" ref="M50">IFERROR(INDEX('Master Data Sheet'!$1:$1048576, MATCH(1, ('Master Data Sheet'!$H:$H=M$2) * (INDEX('Master Data Sheet'!$1:$1, , MATCH($F$1, 'Master Data Sheet'!$1:$1, 0)) = $F$1) * ('Master Data Sheet'!$G:$G=$B50) * ('Master Data Sheet'!$F:$F=$E50) * ('Master Data Sheet'!$A:$A=$F50), 0), MATCH($F$1, 'Master Data Sheet'!$1:$1, 0)), "")</f>
        <v>0</v>
      </c>
      <c r="N50" s="11" cm="1">
        <f t="array" ref="N50">IFERROR(INDEX('Master Data Sheet'!$1:$1048576, MATCH(1, ('Master Data Sheet'!$H:$H=N$2) * (INDEX('Master Data Sheet'!$1:$1, , MATCH($F$1, 'Master Data Sheet'!$1:$1, 0)) = $F$1) * ('Master Data Sheet'!$G:$G=$B50) * ('Master Data Sheet'!$F:$F=$E50) * ('Master Data Sheet'!$A:$A=$F50), 0), MATCH($F$1, 'Master Data Sheet'!$1:$1, 0)), "")</f>
        <v>0</v>
      </c>
      <c r="O50" s="11">
        <f t="shared" si="8"/>
        <v>0</v>
      </c>
      <c r="P50" s="11">
        <f t="shared" si="4"/>
        <v>0</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0</v>
      </c>
      <c r="P51" s="11">
        <f t="shared" si="4"/>
        <v>0</v>
      </c>
      <c r="Q51" s="11">
        <f>AVERAGE(O51:O53)</f>
        <v>0</v>
      </c>
      <c r="R51" s="46" t="e">
        <f>(1-(O51/O48))*100</f>
        <v>#DIV/0!</v>
      </c>
      <c r="S51" s="46" t="e">
        <f>AVERAGE(R51:R53)</f>
        <v>#DIV/0!</v>
      </c>
      <c r="T51" s="46" t="e">
        <f>STDEV(R51:R53)</f>
        <v>#DIV/0!</v>
      </c>
      <c r="U51" s="47" t="e">
        <f>(1-(AVERAGE(H51:N53)/AVERAGE(H48:N50)))*100</f>
        <v>#DIV/0!</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v>
      </c>
      <c r="AE52" s="1">
        <f t="shared" si="56"/>
        <v>0</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0</v>
      </c>
      <c r="AN52" s="1">
        <f t="shared" si="58"/>
        <v>0</v>
      </c>
      <c r="AO52" s="1">
        <f t="shared" si="58"/>
        <v>0</v>
      </c>
      <c r="AP52" s="1">
        <f t="shared" si="58"/>
        <v>0</v>
      </c>
      <c r="AQ52" s="1">
        <f t="shared" si="58"/>
        <v>0</v>
      </c>
      <c r="AR52" s="1">
        <f t="shared" si="58"/>
        <v>0</v>
      </c>
      <c r="AS52" s="1">
        <f t="shared" si="58"/>
        <v>0</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0</v>
      </c>
      <c r="J53" s="11" cm="1">
        <f t="array" ref="J53">IFERROR(INDEX('Master Data Sheet'!$1:$1048576, MATCH(1, ('Master Data Sheet'!$H:$H=J$2) * (INDEX('Master Data Sheet'!$1:$1, , MATCH($F$1, 'Master Data Sheet'!$1:$1, 0)) = $F$1) * ('Master Data Sheet'!$G:$G=$B53) * ('Master Data Sheet'!$F:$F=$E53) * ('Master Data Sheet'!$A:$A=$F53), 0), MATCH($F$1, 'Master Data Sheet'!$1:$1, 0)), "")</f>
        <v>0</v>
      </c>
      <c r="K53" s="11" cm="1">
        <f t="array" ref="K53">IFERROR(INDEX('Master Data Sheet'!$1:$1048576, MATCH(1, ('Master Data Sheet'!$H:$H=K$2) * (INDEX('Master Data Sheet'!$1:$1, , MATCH($F$1, 'Master Data Sheet'!$1:$1, 0)) = $F$1) * ('Master Data Sheet'!$G:$G=$B53) * ('Master Data Sheet'!$F:$F=$E53) * ('Master Data Sheet'!$A:$A=$F53), 0), MATCH($F$1, 'Master Data Sheet'!$1:$1, 0)), "")</f>
        <v>0</v>
      </c>
      <c r="L53" s="11" cm="1">
        <f t="array" ref="L53">IFERROR(INDEX('Master Data Sheet'!$1:$1048576, MATCH(1, ('Master Data Sheet'!$H:$H=L$2) * (INDEX('Master Data Sheet'!$1:$1, , MATCH($F$1, 'Master Data Sheet'!$1:$1, 0)) = $F$1) * ('Master Data Sheet'!$G:$G=$B53) * ('Master Data Sheet'!$F:$F=$E53) * ('Master Data Sheet'!$A:$A=$F53), 0), MATCH($F$1, 'Master Data Sheet'!$1:$1, 0)), "")</f>
        <v>0</v>
      </c>
      <c r="M53" s="11" cm="1">
        <f t="array" ref="M53">IFERROR(INDEX('Master Data Sheet'!$1:$1048576, MATCH(1, ('Master Data Sheet'!$H:$H=M$2) * (INDEX('Master Data Sheet'!$1:$1, , MATCH($F$1, 'Master Data Sheet'!$1:$1, 0)) = $F$1) * ('Master Data Sheet'!$G:$G=$B53) * ('Master Data Sheet'!$F:$F=$E53) * ('Master Data Sheet'!$A:$A=$F53), 0), MATCH($F$1, 'Master Data Sheet'!$1:$1, 0)), "")</f>
        <v>0</v>
      </c>
      <c r="N53" s="11" cm="1">
        <f t="array" ref="N53">IFERROR(INDEX('Master Data Sheet'!$1:$1048576, MATCH(1, ('Master Data Sheet'!$H:$H=N$2) * (INDEX('Master Data Sheet'!$1:$1, , MATCH($F$1, 'Master Data Sheet'!$1:$1, 0)) = $F$1) * ('Master Data Sheet'!$G:$G=$B53) * ('Master Data Sheet'!$F:$F=$E53) * ('Master Data Sheet'!$A:$A=$F53), 0), MATCH($F$1, 'Master Data Sheet'!$1:$1, 0)), "")</f>
        <v>0</v>
      </c>
      <c r="O53" s="11">
        <f t="shared" si="8"/>
        <v>0</v>
      </c>
      <c r="P53" s="11">
        <f t="shared" si="4"/>
        <v>0</v>
      </c>
      <c r="Q53" s="11"/>
      <c r="R53" s="46" t="e">
        <f>(1-(O53/O50))*100</f>
        <v>#DIV/0!</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0</v>
      </c>
      <c r="O54" s="11">
        <f t="shared" si="8"/>
        <v>0</v>
      </c>
      <c r="P54" s="11">
        <f t="shared" si="4"/>
        <v>0</v>
      </c>
      <c r="Q54" s="11">
        <f>AVERAGE(N54:N56)</f>
        <v>0</v>
      </c>
      <c r="R54" s="46" t="e">
        <f>(1-(O54/O48))*100</f>
        <v>#DIV/0!</v>
      </c>
      <c r="S54" s="46" t="e">
        <f>AVERAGE(R54:R56)</f>
        <v>#DIV/0!</v>
      </c>
      <c r="T54" s="46" t="e">
        <f>STDEV(R54:R56)</f>
        <v>#DIV/0!</v>
      </c>
      <c r="U54" s="47" t="e">
        <f>(1-(AVERAGE(H54:N56)/AVERAGE(H48:N50)))*100</f>
        <v>#DIV/0!</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0</v>
      </c>
      <c r="Z55" s="1">
        <f t="shared" si="59"/>
        <v>0</v>
      </c>
      <c r="AA55" s="1">
        <f t="shared" si="59"/>
        <v>0</v>
      </c>
      <c r="AB55" s="1">
        <f t="shared" si="59"/>
        <v>0</v>
      </c>
      <c r="AC55" s="1">
        <f t="shared" si="59"/>
        <v>0</v>
      </c>
      <c r="AD55" s="1">
        <f t="shared" si="59"/>
        <v>0</v>
      </c>
      <c r="AE55" s="1">
        <f t="shared" si="59"/>
        <v>0</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0</v>
      </c>
      <c r="AN55" s="1">
        <f t="shared" si="61"/>
        <v>0</v>
      </c>
      <c r="AO55" s="1">
        <f t="shared" si="61"/>
        <v>0</v>
      </c>
      <c r="AP55" s="1">
        <f t="shared" si="61"/>
        <v>0</v>
      </c>
      <c r="AQ55" s="1">
        <f t="shared" si="61"/>
        <v>0</v>
      </c>
      <c r="AR55" s="1">
        <f t="shared" si="61"/>
        <v>0</v>
      </c>
      <c r="AS55" s="1">
        <f t="shared" si="61"/>
        <v>0</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v>
      </c>
      <c r="I56" s="28" cm="1">
        <f t="array" ref="I56">IFERROR(INDEX('Master Data Sheet'!$1:$1048576, MATCH(1, ('Master Data Sheet'!$H:$H=I$2) * (INDEX('Master Data Sheet'!$1:$1, , MATCH($F$1, 'Master Data Sheet'!$1:$1, 0)) = $F$1) * ('Master Data Sheet'!$G:$G=$B56) * ('Master Data Sheet'!$F:$F=$E56) * ('Master Data Sheet'!$A:$A=$F56), 0), MATCH($F$1, 'Master Data Sheet'!$1:$1, 0)), "")</f>
        <v>0</v>
      </c>
      <c r="J56" s="28" cm="1">
        <f t="array" ref="J56">IFERROR(INDEX('Master Data Sheet'!$1:$1048576, MATCH(1, ('Master Data Sheet'!$H:$H=J$2) * (INDEX('Master Data Sheet'!$1:$1, , MATCH($F$1, 'Master Data Sheet'!$1:$1, 0)) = $F$1) * ('Master Data Sheet'!$G:$G=$B56) * ('Master Data Sheet'!$F:$F=$E56) * ('Master Data Sheet'!$A:$A=$F56), 0), MATCH($F$1, 'Master Data Sheet'!$1:$1, 0)), "")</f>
        <v>0</v>
      </c>
      <c r="K56" s="28" cm="1">
        <f t="array" ref="K56">IFERROR(INDEX('Master Data Sheet'!$1:$1048576, MATCH(1, ('Master Data Sheet'!$H:$H=K$2) * (INDEX('Master Data Sheet'!$1:$1, , MATCH($F$1, 'Master Data Sheet'!$1:$1, 0)) = $F$1) * ('Master Data Sheet'!$G:$G=$B56) * ('Master Data Sheet'!$F:$F=$E56) * ('Master Data Sheet'!$A:$A=$F56), 0), MATCH($F$1, 'Master Data Sheet'!$1:$1, 0)), "")</f>
        <v>0</v>
      </c>
      <c r="L56" s="28" cm="1">
        <f t="array" ref="L56">IFERROR(INDEX('Master Data Sheet'!$1:$1048576, MATCH(1, ('Master Data Sheet'!$H:$H=L$2) * (INDEX('Master Data Sheet'!$1:$1, , MATCH($F$1, 'Master Data Sheet'!$1:$1, 0)) = $F$1) * ('Master Data Sheet'!$G:$G=$B56) * ('Master Data Sheet'!$F:$F=$E56) * ('Master Data Sheet'!$A:$A=$F56), 0), MATCH($F$1, 'Master Data Sheet'!$1:$1, 0)), "")</f>
        <v>0</v>
      </c>
      <c r="M56" s="28" cm="1">
        <f t="array" ref="M56">IFERROR(INDEX('Master Data Sheet'!$1:$1048576, MATCH(1, ('Master Data Sheet'!$H:$H=M$2) * (INDEX('Master Data Sheet'!$1:$1, , MATCH($F$1, 'Master Data Sheet'!$1:$1, 0)) = $F$1) * ('Master Data Sheet'!$G:$G=$B56) * ('Master Data Sheet'!$F:$F=$E56) * ('Master Data Sheet'!$A:$A=$F56), 0), MATCH($F$1, 'Master Data Sheet'!$1:$1, 0)), "")</f>
        <v>0</v>
      </c>
      <c r="N56" s="28" cm="1">
        <f t="array" ref="N56">IFERROR(INDEX('Master Data Sheet'!$1:$1048576, MATCH(1, ('Master Data Sheet'!$H:$H=N$2) * (INDEX('Master Data Sheet'!$1:$1, , MATCH($F$1, 'Master Data Sheet'!$1:$1, 0)) = $F$1) * ('Master Data Sheet'!$G:$G=$B56) * ('Master Data Sheet'!$F:$F=$E56) * ('Master Data Sheet'!$A:$A=$F56), 0), MATCH($F$1, 'Master Data Sheet'!$1:$1, 0)), "")</f>
        <v>0</v>
      </c>
      <c r="O56" s="28">
        <f t="shared" si="8"/>
        <v>0</v>
      </c>
      <c r="P56" s="28">
        <f t="shared" si="4"/>
        <v>0</v>
      </c>
      <c r="Q56" s="28"/>
      <c r="R56" s="48" t="e">
        <f>(1-(O56/O50))*100</f>
        <v>#DIV/0!</v>
      </c>
      <c r="S56" s="27"/>
      <c r="T56" s="27"/>
      <c r="U56" s="27"/>
      <c r="V56" s="27"/>
    </row>
    <row r="58" spans="1:46" x14ac:dyDescent="0.35">
      <c r="X58" t="s">
        <v>456</v>
      </c>
      <c r="Y58" t="s">
        <v>465</v>
      </c>
    </row>
    <row r="59" spans="1:46" x14ac:dyDescent="0.35">
      <c r="X59" t="s">
        <v>344</v>
      </c>
      <c r="Y59" s="30" t="s">
        <v>457</v>
      </c>
      <c r="Z59" s="1">
        <f t="shared" ref="Z59:AT59" si="62">Y4</f>
        <v>0</v>
      </c>
      <c r="AA59" s="1">
        <f t="shared" si="62"/>
        <v>0</v>
      </c>
      <c r="AB59" s="1">
        <f t="shared" si="62"/>
        <v>0</v>
      </c>
      <c r="AC59" s="1">
        <f t="shared" si="62"/>
        <v>0</v>
      </c>
      <c r="AD59" s="1">
        <f t="shared" si="62"/>
        <v>0</v>
      </c>
      <c r="AE59" s="1">
        <f t="shared" si="62"/>
        <v>0</v>
      </c>
      <c r="AF59" s="1">
        <f t="shared" si="62"/>
        <v>0</v>
      </c>
      <c r="AG59" s="1">
        <f t="shared" si="62"/>
        <v>0</v>
      </c>
      <c r="AH59" s="1">
        <f t="shared" si="62"/>
        <v>0</v>
      </c>
      <c r="AI59" s="1">
        <f t="shared" si="62"/>
        <v>0</v>
      </c>
      <c r="AJ59" s="1">
        <f t="shared" si="62"/>
        <v>0</v>
      </c>
      <c r="AK59" s="1">
        <f t="shared" si="62"/>
        <v>0</v>
      </c>
      <c r="AL59" s="1">
        <f t="shared" si="62"/>
        <v>0</v>
      </c>
      <c r="AM59" s="1">
        <f t="shared" si="62"/>
        <v>0</v>
      </c>
      <c r="AN59" s="1">
        <f t="shared" si="62"/>
        <v>0</v>
      </c>
      <c r="AO59" s="1">
        <f t="shared" si="62"/>
        <v>0</v>
      </c>
      <c r="AP59" s="1">
        <f t="shared" si="62"/>
        <v>0</v>
      </c>
      <c r="AQ59" s="1">
        <f t="shared" si="62"/>
        <v>0</v>
      </c>
      <c r="AR59" s="1">
        <f t="shared" si="62"/>
        <v>0</v>
      </c>
      <c r="AS59" s="1">
        <f t="shared" si="62"/>
        <v>0</v>
      </c>
      <c r="AT59" s="1">
        <f t="shared" si="62"/>
        <v>0</v>
      </c>
    </row>
    <row r="60" spans="1:46" x14ac:dyDescent="0.35">
      <c r="X60" t="s">
        <v>345</v>
      </c>
      <c r="Y60" s="30" t="s">
        <v>457</v>
      </c>
      <c r="Z60" s="1">
        <f t="shared" ref="Z60:AT60" si="63">Y7</f>
        <v>0</v>
      </c>
      <c r="AA60" s="1">
        <f t="shared" si="63"/>
        <v>0</v>
      </c>
      <c r="AB60" s="1">
        <f t="shared" si="63"/>
        <v>0</v>
      </c>
      <c r="AC60" s="1">
        <f t="shared" si="63"/>
        <v>0</v>
      </c>
      <c r="AD60" s="1">
        <f t="shared" si="63"/>
        <v>0</v>
      </c>
      <c r="AE60" s="1">
        <f t="shared" si="63"/>
        <v>0</v>
      </c>
      <c r="AF60" s="1">
        <f t="shared" si="63"/>
        <v>0</v>
      </c>
      <c r="AG60" s="1">
        <f t="shared" si="63"/>
        <v>0</v>
      </c>
      <c r="AH60" s="1">
        <f t="shared" si="63"/>
        <v>0</v>
      </c>
      <c r="AI60" s="1">
        <f t="shared" si="63"/>
        <v>0</v>
      </c>
      <c r="AJ60" s="1">
        <f t="shared" si="63"/>
        <v>0</v>
      </c>
      <c r="AK60" s="1">
        <f t="shared" si="63"/>
        <v>0</v>
      </c>
      <c r="AL60" s="1">
        <f t="shared" si="63"/>
        <v>0</v>
      </c>
      <c r="AM60" s="1">
        <f t="shared" si="63"/>
        <v>0</v>
      </c>
      <c r="AN60" s="1">
        <f t="shared" si="63"/>
        <v>0</v>
      </c>
      <c r="AO60" s="1">
        <f t="shared" si="63"/>
        <v>0</v>
      </c>
      <c r="AP60" s="1">
        <f t="shared" si="63"/>
        <v>0</v>
      </c>
      <c r="AQ60" s="1">
        <f t="shared" si="63"/>
        <v>0</v>
      </c>
      <c r="AR60" s="1">
        <f t="shared" si="63"/>
        <v>0</v>
      </c>
      <c r="AS60" s="1">
        <f t="shared" si="63"/>
        <v>0</v>
      </c>
      <c r="AT60" s="1">
        <f t="shared" si="63"/>
        <v>0</v>
      </c>
    </row>
    <row r="61" spans="1:46" x14ac:dyDescent="0.35">
      <c r="X61" t="s">
        <v>346</v>
      </c>
      <c r="Y61" s="30" t="s">
        <v>457</v>
      </c>
      <c r="Z61" s="1">
        <f t="shared" ref="Z61:AT61" si="64">Y10</f>
        <v>0</v>
      </c>
      <c r="AA61" s="1">
        <f t="shared" si="64"/>
        <v>0</v>
      </c>
      <c r="AB61" s="1">
        <f t="shared" si="64"/>
        <v>0</v>
      </c>
      <c r="AC61" s="1">
        <f t="shared" si="64"/>
        <v>0</v>
      </c>
      <c r="AD61" s="1">
        <f t="shared" si="64"/>
        <v>0</v>
      </c>
      <c r="AE61" s="1">
        <f t="shared" si="64"/>
        <v>0</v>
      </c>
      <c r="AF61" s="1">
        <f t="shared" si="64"/>
        <v>0</v>
      </c>
      <c r="AG61" s="1">
        <f t="shared" si="64"/>
        <v>0</v>
      </c>
      <c r="AH61" s="1">
        <f t="shared" si="64"/>
        <v>0</v>
      </c>
      <c r="AI61" s="1">
        <f t="shared" si="64"/>
        <v>0</v>
      </c>
      <c r="AJ61" s="1">
        <f t="shared" si="64"/>
        <v>0</v>
      </c>
      <c r="AK61" s="1">
        <f t="shared" si="64"/>
        <v>0</v>
      </c>
      <c r="AL61" s="1">
        <f t="shared" si="64"/>
        <v>0</v>
      </c>
      <c r="AM61" s="1">
        <f t="shared" si="64"/>
        <v>0</v>
      </c>
      <c r="AN61" s="1">
        <f t="shared" si="64"/>
        <v>0</v>
      </c>
      <c r="AO61" s="1">
        <f t="shared" si="64"/>
        <v>0</v>
      </c>
      <c r="AP61" s="1">
        <f t="shared" si="64"/>
        <v>0</v>
      </c>
      <c r="AQ61" s="1">
        <f t="shared" si="64"/>
        <v>0</v>
      </c>
      <c r="AR61" s="1">
        <f t="shared" si="64"/>
        <v>0</v>
      </c>
      <c r="AS61" s="1">
        <f t="shared" si="64"/>
        <v>0</v>
      </c>
      <c r="AT61" s="1">
        <f t="shared" si="64"/>
        <v>0</v>
      </c>
    </row>
    <row r="62" spans="1:46" x14ac:dyDescent="0.35">
      <c r="X62" t="s">
        <v>344</v>
      </c>
      <c r="Y62" s="30" t="s">
        <v>458</v>
      </c>
      <c r="Z62" s="1">
        <f t="shared" ref="Z62:AT62" si="65">Y13</f>
        <v>0</v>
      </c>
      <c r="AA62" s="1">
        <f t="shared" si="65"/>
        <v>0</v>
      </c>
      <c r="AB62" s="1">
        <f t="shared" si="65"/>
        <v>0</v>
      </c>
      <c r="AC62" s="1">
        <f t="shared" si="65"/>
        <v>0</v>
      </c>
      <c r="AD62" s="1">
        <f t="shared" si="65"/>
        <v>0</v>
      </c>
      <c r="AE62" s="1">
        <f t="shared" si="65"/>
        <v>0</v>
      </c>
      <c r="AF62" s="1">
        <f t="shared" si="65"/>
        <v>0</v>
      </c>
      <c r="AG62" s="1">
        <f t="shared" si="65"/>
        <v>0</v>
      </c>
      <c r="AH62" s="1">
        <f t="shared" si="65"/>
        <v>0</v>
      </c>
      <c r="AI62" s="1">
        <f t="shared" si="65"/>
        <v>0</v>
      </c>
      <c r="AJ62" s="1">
        <f t="shared" si="65"/>
        <v>0</v>
      </c>
      <c r="AK62" s="1">
        <f t="shared" si="65"/>
        <v>0</v>
      </c>
      <c r="AL62" s="1">
        <f t="shared" si="65"/>
        <v>0</v>
      </c>
      <c r="AM62" s="1">
        <f t="shared" si="65"/>
        <v>0</v>
      </c>
      <c r="AN62" s="1">
        <f t="shared" si="65"/>
        <v>0</v>
      </c>
      <c r="AO62" s="1">
        <f t="shared" si="65"/>
        <v>0</v>
      </c>
      <c r="AP62" s="1">
        <f t="shared" si="65"/>
        <v>0</v>
      </c>
      <c r="AQ62" s="1">
        <f t="shared" si="65"/>
        <v>0</v>
      </c>
      <c r="AR62" s="1">
        <f t="shared" si="65"/>
        <v>0</v>
      </c>
      <c r="AS62" s="1">
        <f t="shared" si="65"/>
        <v>0</v>
      </c>
      <c r="AT62" s="1">
        <f t="shared" si="65"/>
        <v>0</v>
      </c>
    </row>
    <row r="63" spans="1:46" x14ac:dyDescent="0.35">
      <c r="X63" t="s">
        <v>345</v>
      </c>
      <c r="Y63" s="30" t="s">
        <v>458</v>
      </c>
      <c r="Z63" s="1">
        <f t="shared" ref="Z63:AT63" si="66">Y16</f>
        <v>0</v>
      </c>
      <c r="AA63" s="1">
        <f t="shared" si="66"/>
        <v>0</v>
      </c>
      <c r="AB63" s="1">
        <f t="shared" si="66"/>
        <v>0</v>
      </c>
      <c r="AC63" s="1">
        <f t="shared" si="66"/>
        <v>0</v>
      </c>
      <c r="AD63" s="1">
        <f t="shared" si="66"/>
        <v>0</v>
      </c>
      <c r="AE63" s="1">
        <f t="shared" si="66"/>
        <v>0</v>
      </c>
      <c r="AF63" s="1">
        <f t="shared" si="66"/>
        <v>0</v>
      </c>
      <c r="AG63" s="1">
        <f t="shared" si="66"/>
        <v>0</v>
      </c>
      <c r="AH63" s="1">
        <f t="shared" si="66"/>
        <v>0</v>
      </c>
      <c r="AI63" s="1">
        <f t="shared" si="66"/>
        <v>0</v>
      </c>
      <c r="AJ63" s="1">
        <f t="shared" si="66"/>
        <v>0</v>
      </c>
      <c r="AK63" s="1">
        <f t="shared" si="66"/>
        <v>0</v>
      </c>
      <c r="AL63" s="1">
        <f t="shared" si="66"/>
        <v>0</v>
      </c>
      <c r="AM63" s="1">
        <f t="shared" si="66"/>
        <v>0</v>
      </c>
      <c r="AN63" s="1">
        <f t="shared" si="66"/>
        <v>0</v>
      </c>
      <c r="AO63" s="1">
        <f t="shared" si="66"/>
        <v>0</v>
      </c>
      <c r="AP63" s="1">
        <f t="shared" si="66"/>
        <v>0</v>
      </c>
      <c r="AQ63" s="1">
        <f t="shared" si="66"/>
        <v>0</v>
      </c>
      <c r="AR63" s="1">
        <f t="shared" si="66"/>
        <v>0</v>
      </c>
      <c r="AS63" s="1">
        <f t="shared" si="66"/>
        <v>0</v>
      </c>
      <c r="AT63" s="1">
        <f t="shared" si="66"/>
        <v>0</v>
      </c>
    </row>
    <row r="64" spans="1:46" x14ac:dyDescent="0.35">
      <c r="X64" t="s">
        <v>346</v>
      </c>
      <c r="Y64" s="30" t="s">
        <v>458</v>
      </c>
      <c r="Z64" s="1">
        <f t="shared" ref="Z64:AT64" si="67">Y19</f>
        <v>0</v>
      </c>
      <c r="AA64" s="1">
        <f t="shared" si="67"/>
        <v>0</v>
      </c>
      <c r="AB64" s="1">
        <f t="shared" si="67"/>
        <v>0</v>
      </c>
      <c r="AC64" s="1">
        <f t="shared" si="67"/>
        <v>0</v>
      </c>
      <c r="AD64" s="1">
        <f t="shared" si="67"/>
        <v>0</v>
      </c>
      <c r="AE64" s="1">
        <f t="shared" si="67"/>
        <v>0</v>
      </c>
      <c r="AF64" s="1">
        <f t="shared" si="67"/>
        <v>0</v>
      </c>
      <c r="AG64" s="1">
        <f t="shared" si="67"/>
        <v>0</v>
      </c>
      <c r="AH64" s="1">
        <f t="shared" si="67"/>
        <v>0</v>
      </c>
      <c r="AI64" s="1">
        <f t="shared" si="67"/>
        <v>0</v>
      </c>
      <c r="AJ64" s="1">
        <f t="shared" si="67"/>
        <v>0</v>
      </c>
      <c r="AK64" s="1">
        <f t="shared" si="67"/>
        <v>0</v>
      </c>
      <c r="AL64" s="1">
        <f t="shared" si="67"/>
        <v>0</v>
      </c>
      <c r="AM64" s="1">
        <f t="shared" si="67"/>
        <v>0</v>
      </c>
      <c r="AN64" s="1">
        <f t="shared" si="67"/>
        <v>0</v>
      </c>
      <c r="AO64" s="1">
        <f t="shared" si="67"/>
        <v>0</v>
      </c>
      <c r="AP64" s="1">
        <f t="shared" si="67"/>
        <v>0</v>
      </c>
      <c r="AQ64" s="1">
        <f t="shared" si="67"/>
        <v>0</v>
      </c>
      <c r="AR64" s="1">
        <f t="shared" si="67"/>
        <v>0</v>
      </c>
      <c r="AS64" s="1">
        <f t="shared" si="67"/>
        <v>0</v>
      </c>
      <c r="AT64" s="1">
        <f t="shared" si="67"/>
        <v>0</v>
      </c>
    </row>
    <row r="65" spans="24:46" x14ac:dyDescent="0.35">
      <c r="X65" t="s">
        <v>344</v>
      </c>
      <c r="Y65" s="30" t="s">
        <v>459</v>
      </c>
      <c r="Z65" s="1">
        <f t="shared" ref="Z65:AT65" si="68">Y22</f>
        <v>0</v>
      </c>
      <c r="AA65" s="1">
        <f t="shared" si="68"/>
        <v>0</v>
      </c>
      <c r="AB65" s="1">
        <f t="shared" si="68"/>
        <v>0</v>
      </c>
      <c r="AC65" s="1">
        <f t="shared" si="68"/>
        <v>0</v>
      </c>
      <c r="AD65" s="1">
        <f t="shared" si="68"/>
        <v>0</v>
      </c>
      <c r="AE65" s="1">
        <f t="shared" si="68"/>
        <v>0</v>
      </c>
      <c r="AF65" s="1">
        <f t="shared" si="68"/>
        <v>0</v>
      </c>
      <c r="AG65" s="1">
        <f t="shared" si="68"/>
        <v>7.53</v>
      </c>
      <c r="AH65" s="1">
        <f t="shared" si="68"/>
        <v>7.04</v>
      </c>
      <c r="AI65" s="1">
        <f t="shared" si="68"/>
        <v>6.25</v>
      </c>
      <c r="AJ65" s="1">
        <f t="shared" si="68"/>
        <v>6.12</v>
      </c>
      <c r="AK65" s="1">
        <f t="shared" si="68"/>
        <v>6.29</v>
      </c>
      <c r="AL65" s="1">
        <f t="shared" si="68"/>
        <v>6.49</v>
      </c>
      <c r="AM65" s="1">
        <f t="shared" si="68"/>
        <v>6.27</v>
      </c>
      <c r="AN65" s="1">
        <f t="shared" si="68"/>
        <v>6.2</v>
      </c>
      <c r="AO65" s="1">
        <f t="shared" si="68"/>
        <v>5.42</v>
      </c>
      <c r="AP65" s="1">
        <f t="shared" si="68"/>
        <v>6.26</v>
      </c>
      <c r="AQ65" s="1">
        <f t="shared" si="68"/>
        <v>7.18</v>
      </c>
      <c r="AR65" s="1">
        <f t="shared" si="68"/>
        <v>6.9</v>
      </c>
      <c r="AS65" s="1">
        <f t="shared" si="68"/>
        <v>7.12</v>
      </c>
      <c r="AT65" s="1">
        <f t="shared" si="68"/>
        <v>7.14</v>
      </c>
    </row>
    <row r="66" spans="24:46" x14ac:dyDescent="0.35">
      <c r="X66" t="s">
        <v>345</v>
      </c>
      <c r="Y66" s="30" t="s">
        <v>459</v>
      </c>
      <c r="Z66" s="1">
        <f t="shared" ref="Z66:AT66" si="69">Y25</f>
        <v>0</v>
      </c>
      <c r="AA66" s="1">
        <f t="shared" si="69"/>
        <v>0</v>
      </c>
      <c r="AB66" s="1">
        <f t="shared" si="69"/>
        <v>0</v>
      </c>
      <c r="AC66" s="1">
        <f t="shared" si="69"/>
        <v>0</v>
      </c>
      <c r="AD66" s="1">
        <f t="shared" si="69"/>
        <v>0</v>
      </c>
      <c r="AE66" s="1">
        <f t="shared" si="69"/>
        <v>0</v>
      </c>
      <c r="AF66" s="1">
        <f t="shared" si="69"/>
        <v>0</v>
      </c>
      <c r="AG66" s="1">
        <f t="shared" si="69"/>
        <v>1.42</v>
      </c>
      <c r="AH66" s="1">
        <f t="shared" si="69"/>
        <v>0.8</v>
      </c>
      <c r="AI66" s="1">
        <f t="shared" si="69"/>
        <v>0.98</v>
      </c>
      <c r="AJ66" s="1">
        <f t="shared" si="69"/>
        <v>1.1299999999999999</v>
      </c>
      <c r="AK66" s="1">
        <f t="shared" si="69"/>
        <v>0.84</v>
      </c>
      <c r="AL66" s="1">
        <f t="shared" si="69"/>
        <v>0.74</v>
      </c>
      <c r="AM66" s="1">
        <f t="shared" si="69"/>
        <v>0.79</v>
      </c>
      <c r="AN66" s="1">
        <f t="shared" si="69"/>
        <v>1.2</v>
      </c>
      <c r="AO66" s="1">
        <f t="shared" si="69"/>
        <v>0.93</v>
      </c>
      <c r="AP66" s="1">
        <f t="shared" si="69"/>
        <v>0.93</v>
      </c>
      <c r="AQ66" s="1">
        <f t="shared" si="69"/>
        <v>0.68</v>
      </c>
      <c r="AR66" s="1">
        <f t="shared" si="69"/>
        <v>1.03</v>
      </c>
      <c r="AS66" s="1">
        <f t="shared" si="69"/>
        <v>0.91</v>
      </c>
      <c r="AT66" s="1">
        <f t="shared" si="69"/>
        <v>1.05</v>
      </c>
    </row>
    <row r="67" spans="24:46" x14ac:dyDescent="0.35">
      <c r="X67" t="s">
        <v>346</v>
      </c>
      <c r="Y67" s="30" t="s">
        <v>459</v>
      </c>
      <c r="Z67" s="1">
        <f t="shared" ref="Z67:AT67" si="70">Y28</f>
        <v>0</v>
      </c>
      <c r="AA67" s="1">
        <f t="shared" si="70"/>
        <v>0</v>
      </c>
      <c r="AB67" s="1">
        <f t="shared" si="70"/>
        <v>0</v>
      </c>
      <c r="AC67" s="1">
        <f t="shared" si="70"/>
        <v>0</v>
      </c>
      <c r="AD67" s="1">
        <f t="shared" si="70"/>
        <v>0</v>
      </c>
      <c r="AE67" s="1">
        <f t="shared" si="70"/>
        <v>0</v>
      </c>
      <c r="AF67" s="1">
        <f t="shared" si="70"/>
        <v>0</v>
      </c>
      <c r="AG67" s="1">
        <f t="shared" si="70"/>
        <v>1.23</v>
      </c>
      <c r="AH67" s="1">
        <f t="shared" si="70"/>
        <v>1.1599999999999999</v>
      </c>
      <c r="AI67" s="1">
        <f t="shared" si="70"/>
        <v>1.82</v>
      </c>
      <c r="AJ67" s="1">
        <f t="shared" si="70"/>
        <v>2.2599999999999998</v>
      </c>
      <c r="AK67" s="1">
        <f t="shared" si="70"/>
        <v>2.46</v>
      </c>
      <c r="AL67" s="1">
        <f t="shared" si="70"/>
        <v>2.11</v>
      </c>
      <c r="AM67" s="1">
        <f t="shared" si="70"/>
        <v>2.61</v>
      </c>
      <c r="AN67" s="1">
        <f t="shared" si="70"/>
        <v>0.83</v>
      </c>
      <c r="AO67" s="1">
        <f t="shared" si="70"/>
        <v>1.03</v>
      </c>
      <c r="AP67" s="1">
        <f t="shared" si="70"/>
        <v>1.4</v>
      </c>
      <c r="AQ67" s="1">
        <f t="shared" si="70"/>
        <v>1.4</v>
      </c>
      <c r="AR67" s="1">
        <f t="shared" si="70"/>
        <v>2.1800000000000002</v>
      </c>
      <c r="AS67" s="1">
        <f t="shared" si="70"/>
        <v>2.4</v>
      </c>
      <c r="AT67" s="1">
        <f t="shared" si="70"/>
        <v>2.4</v>
      </c>
    </row>
    <row r="68" spans="24:46" x14ac:dyDescent="0.35">
      <c r="X68" t="s">
        <v>344</v>
      </c>
      <c r="Y68" s="30" t="s">
        <v>460</v>
      </c>
      <c r="Z68" s="1">
        <f t="shared" ref="Z68:AT68" si="71">Y31</f>
        <v>4.16</v>
      </c>
      <c r="AA68" s="1">
        <f t="shared" si="71"/>
        <v>2.81</v>
      </c>
      <c r="AB68" s="1">
        <f t="shared" si="71"/>
        <v>3.13</v>
      </c>
      <c r="AC68" s="1">
        <f t="shared" si="71"/>
        <v>2.54</v>
      </c>
      <c r="AD68" s="1">
        <f t="shared" si="71"/>
        <v>2.73</v>
      </c>
      <c r="AE68" s="1">
        <f t="shared" si="71"/>
        <v>2.42</v>
      </c>
      <c r="AF68" s="1">
        <f t="shared" si="71"/>
        <v>2.6</v>
      </c>
      <c r="AG68" s="1">
        <f t="shared" si="71"/>
        <v>4.7699999999999996</v>
      </c>
      <c r="AH68" s="1">
        <f t="shared" si="71"/>
        <v>6.4</v>
      </c>
      <c r="AI68" s="1">
        <f t="shared" si="71"/>
        <v>8.31</v>
      </c>
      <c r="AJ68" s="1">
        <f t="shared" si="71"/>
        <v>8.14</v>
      </c>
      <c r="AK68" s="1">
        <f t="shared" si="71"/>
        <v>8.0500000000000007</v>
      </c>
      <c r="AL68" s="1">
        <f t="shared" si="71"/>
        <v>6.7</v>
      </c>
      <c r="AM68" s="1">
        <f t="shared" si="71"/>
        <v>7.12</v>
      </c>
      <c r="AN68" s="1">
        <f t="shared" si="71"/>
        <v>7.64</v>
      </c>
      <c r="AO68" s="1">
        <f t="shared" si="71"/>
        <v>7.25</v>
      </c>
      <c r="AP68" s="1">
        <f t="shared" si="71"/>
        <v>6.2</v>
      </c>
      <c r="AQ68" s="1">
        <f t="shared" si="71"/>
        <v>6.3</v>
      </c>
      <c r="AR68" s="1">
        <f t="shared" si="71"/>
        <v>6.23</v>
      </c>
      <c r="AS68" s="1">
        <f t="shared" si="71"/>
        <v>6.8</v>
      </c>
      <c r="AT68" s="1">
        <f t="shared" si="71"/>
        <v>6.12</v>
      </c>
    </row>
    <row r="69" spans="24:46" x14ac:dyDescent="0.35">
      <c r="X69" t="s">
        <v>345</v>
      </c>
      <c r="Y69" s="30" t="s">
        <v>460</v>
      </c>
      <c r="Z69" s="1">
        <f t="shared" ref="Z69:AT69" si="72">Y34</f>
        <v>1.1399999999999999</v>
      </c>
      <c r="AA69" s="1">
        <f t="shared" si="72"/>
        <v>0.86</v>
      </c>
      <c r="AB69" s="1">
        <f t="shared" si="72"/>
        <v>0.76</v>
      </c>
      <c r="AC69" s="1">
        <f t="shared" si="72"/>
        <v>1.02</v>
      </c>
      <c r="AD69" s="1">
        <f t="shared" si="72"/>
        <v>0.47</v>
      </c>
      <c r="AE69" s="1">
        <f t="shared" si="72"/>
        <v>0.54</v>
      </c>
      <c r="AF69" s="1">
        <f t="shared" si="72"/>
        <v>0.51</v>
      </c>
      <c r="AG69" s="1">
        <f t="shared" si="72"/>
        <v>0.96</v>
      </c>
      <c r="AH69" s="1">
        <f t="shared" si="72"/>
        <v>0.86</v>
      </c>
      <c r="AI69" s="1">
        <f t="shared" si="72"/>
        <v>0.91</v>
      </c>
      <c r="AJ69" s="1">
        <f t="shared" si="72"/>
        <v>0.99</v>
      </c>
      <c r="AK69" s="1">
        <f t="shared" si="72"/>
        <v>1.3</v>
      </c>
      <c r="AL69" s="1">
        <f t="shared" si="72"/>
        <v>0.72</v>
      </c>
      <c r="AM69" s="1">
        <f t="shared" si="72"/>
        <v>0.93</v>
      </c>
      <c r="AN69" s="1">
        <f t="shared" si="72"/>
        <v>1.1599999999999999</v>
      </c>
      <c r="AO69" s="1">
        <f t="shared" si="72"/>
        <v>1.06</v>
      </c>
      <c r="AP69" s="1">
        <f t="shared" si="72"/>
        <v>0.73</v>
      </c>
      <c r="AQ69" s="1">
        <f t="shared" si="72"/>
        <v>1.1200000000000001</v>
      </c>
      <c r="AR69" s="1">
        <f t="shared" si="72"/>
        <v>0.93</v>
      </c>
      <c r="AS69" s="1">
        <f t="shared" si="72"/>
        <v>1.64</v>
      </c>
      <c r="AT69" s="1">
        <f t="shared" si="72"/>
        <v>0.85</v>
      </c>
    </row>
    <row r="70" spans="24:46" x14ac:dyDescent="0.35">
      <c r="X70" t="s">
        <v>346</v>
      </c>
      <c r="Y70" s="30" t="s">
        <v>460</v>
      </c>
      <c r="Z70" s="1">
        <f t="shared" ref="Z70:AT70" si="73">Y37</f>
        <v>0.59</v>
      </c>
      <c r="AA70" s="1">
        <f t="shared" si="73"/>
        <v>0.53</v>
      </c>
      <c r="AB70" s="1">
        <f t="shared" si="73"/>
        <v>0.92</v>
      </c>
      <c r="AC70" s="1">
        <f t="shared" si="73"/>
        <v>0.56999999999999995</v>
      </c>
      <c r="AD70" s="1">
        <f t="shared" si="73"/>
        <v>0.49</v>
      </c>
      <c r="AE70" s="1">
        <f t="shared" si="73"/>
        <v>0.5</v>
      </c>
      <c r="AF70" s="1">
        <f t="shared" si="73"/>
        <v>0.52</v>
      </c>
      <c r="AG70" s="1">
        <f t="shared" si="73"/>
        <v>0.97</v>
      </c>
      <c r="AH70" s="1">
        <f t="shared" si="73"/>
        <v>0.96</v>
      </c>
      <c r="AI70" s="1">
        <f t="shared" si="73"/>
        <v>0.98</v>
      </c>
      <c r="AJ70" s="1">
        <f t="shared" si="73"/>
        <v>0.9</v>
      </c>
      <c r="AK70" s="1">
        <f t="shared" si="73"/>
        <v>1.1299999999999999</v>
      </c>
      <c r="AL70" s="1">
        <f t="shared" si="73"/>
        <v>1.5</v>
      </c>
      <c r="AM70" s="1">
        <f t="shared" si="73"/>
        <v>1.83</v>
      </c>
      <c r="AN70" s="1">
        <f t="shared" si="73"/>
        <v>1.2</v>
      </c>
      <c r="AO70" s="1">
        <f t="shared" si="73"/>
        <v>0.54</v>
      </c>
      <c r="AP70" s="1">
        <f t="shared" si="73"/>
        <v>0.67</v>
      </c>
      <c r="AQ70" s="1">
        <f t="shared" si="73"/>
        <v>0.85</v>
      </c>
      <c r="AR70" s="1">
        <f t="shared" si="73"/>
        <v>1.1000000000000001</v>
      </c>
      <c r="AS70" s="1">
        <f t="shared" si="73"/>
        <v>0.84</v>
      </c>
      <c r="AT70" s="1">
        <f t="shared" si="73"/>
        <v>2.02</v>
      </c>
    </row>
    <row r="71" spans="24:46" x14ac:dyDescent="0.35">
      <c r="X71" t="s">
        <v>344</v>
      </c>
      <c r="Y71" s="30" t="s">
        <v>461</v>
      </c>
      <c r="Z71" s="1">
        <f t="shared" ref="Z71:AT71" si="74">Y40</f>
        <v>0</v>
      </c>
      <c r="AA71" s="1">
        <f t="shared" si="74"/>
        <v>0</v>
      </c>
      <c r="AB71" s="1">
        <f t="shared" si="74"/>
        <v>0</v>
      </c>
      <c r="AC71" s="1">
        <f t="shared" si="74"/>
        <v>0</v>
      </c>
      <c r="AD71" s="1">
        <f t="shared" si="74"/>
        <v>0</v>
      </c>
      <c r="AE71" s="1">
        <f t="shared" si="74"/>
        <v>0</v>
      </c>
      <c r="AF71" s="1">
        <f t="shared" si="74"/>
        <v>0</v>
      </c>
      <c r="AG71" s="1">
        <f t="shared" si="74"/>
        <v>0</v>
      </c>
      <c r="AH71" s="1">
        <f t="shared" si="74"/>
        <v>0</v>
      </c>
      <c r="AI71" s="1">
        <f t="shared" si="74"/>
        <v>0</v>
      </c>
      <c r="AJ71" s="1">
        <f t="shared" si="74"/>
        <v>0</v>
      </c>
      <c r="AK71" s="1">
        <f t="shared" si="74"/>
        <v>0</v>
      </c>
      <c r="AL71" s="1">
        <f t="shared" si="74"/>
        <v>0</v>
      </c>
      <c r="AM71" s="1">
        <f t="shared" si="74"/>
        <v>0</v>
      </c>
      <c r="AN71" s="1">
        <f t="shared" si="74"/>
        <v>0</v>
      </c>
      <c r="AO71" s="1">
        <f t="shared" si="74"/>
        <v>0</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v>
      </c>
      <c r="AA72" s="1">
        <f t="shared" si="75"/>
        <v>0</v>
      </c>
      <c r="AB72" s="1">
        <f t="shared" si="75"/>
        <v>0</v>
      </c>
      <c r="AC72" s="1">
        <f t="shared" si="75"/>
        <v>0</v>
      </c>
      <c r="AD72" s="1">
        <f t="shared" si="75"/>
        <v>0</v>
      </c>
      <c r="AE72" s="1">
        <f t="shared" si="75"/>
        <v>0</v>
      </c>
      <c r="AF72" s="1">
        <f t="shared" si="75"/>
        <v>0</v>
      </c>
      <c r="AG72" s="1">
        <f t="shared" si="75"/>
        <v>0</v>
      </c>
      <c r="AH72" s="1">
        <f t="shared" si="75"/>
        <v>0</v>
      </c>
      <c r="AI72" s="1">
        <f t="shared" si="75"/>
        <v>0</v>
      </c>
      <c r="AJ72" s="1">
        <f t="shared" si="75"/>
        <v>0</v>
      </c>
      <c r="AK72" s="1">
        <f t="shared" si="75"/>
        <v>0</v>
      </c>
      <c r="AL72" s="1">
        <f t="shared" si="75"/>
        <v>0</v>
      </c>
      <c r="AM72" s="1">
        <f t="shared" si="75"/>
        <v>0</v>
      </c>
      <c r="AN72" s="1">
        <f t="shared" si="75"/>
        <v>0</v>
      </c>
      <c r="AO72" s="1">
        <f t="shared" si="75"/>
        <v>0</v>
      </c>
      <c r="AP72" s="1">
        <f t="shared" si="75"/>
        <v>0</v>
      </c>
      <c r="AQ72" s="1">
        <f t="shared" si="75"/>
        <v>0</v>
      </c>
      <c r="AR72" s="1">
        <f t="shared" si="75"/>
        <v>0</v>
      </c>
      <c r="AS72" s="1">
        <f t="shared" si="75"/>
        <v>0</v>
      </c>
      <c r="AT72" s="1">
        <f t="shared" si="75"/>
        <v>0</v>
      </c>
    </row>
    <row r="73" spans="24:46" x14ac:dyDescent="0.35">
      <c r="X73" t="s">
        <v>346</v>
      </c>
      <c r="Y73" s="30" t="s">
        <v>461</v>
      </c>
      <c r="Z73" s="1">
        <f t="shared" ref="Z73:AT73" si="76">Y46</f>
        <v>0</v>
      </c>
      <c r="AA73" s="1">
        <f t="shared" si="76"/>
        <v>0</v>
      </c>
      <c r="AB73" s="1">
        <f t="shared" si="76"/>
        <v>0</v>
      </c>
      <c r="AC73" s="1">
        <f t="shared" si="76"/>
        <v>0</v>
      </c>
      <c r="AD73" s="1">
        <f t="shared" si="76"/>
        <v>0</v>
      </c>
      <c r="AE73" s="1">
        <f t="shared" si="76"/>
        <v>0</v>
      </c>
      <c r="AF73" s="1">
        <f t="shared" si="76"/>
        <v>0</v>
      </c>
      <c r="AG73" s="1">
        <f t="shared" si="76"/>
        <v>0</v>
      </c>
      <c r="AH73" s="1">
        <f t="shared" si="76"/>
        <v>0</v>
      </c>
      <c r="AI73" s="1">
        <f t="shared" si="76"/>
        <v>0</v>
      </c>
      <c r="AJ73" s="1">
        <f t="shared" si="76"/>
        <v>0</v>
      </c>
      <c r="AK73" s="1">
        <f t="shared" si="76"/>
        <v>0</v>
      </c>
      <c r="AL73" s="1">
        <f t="shared" si="76"/>
        <v>0</v>
      </c>
      <c r="AM73" s="1">
        <f t="shared" si="76"/>
        <v>0</v>
      </c>
      <c r="AN73" s="1">
        <f t="shared" si="76"/>
        <v>0</v>
      </c>
      <c r="AO73" s="1">
        <f t="shared" si="76"/>
        <v>0</v>
      </c>
      <c r="AP73" s="1">
        <f t="shared" si="76"/>
        <v>0</v>
      </c>
      <c r="AQ73" s="1">
        <f t="shared" si="76"/>
        <v>0</v>
      </c>
      <c r="AR73" s="1">
        <f t="shared" si="76"/>
        <v>0</v>
      </c>
      <c r="AS73" s="1">
        <f t="shared" si="76"/>
        <v>0</v>
      </c>
      <c r="AT73" s="1">
        <f t="shared" si="76"/>
        <v>0</v>
      </c>
    </row>
    <row r="74" spans="24:46" x14ac:dyDescent="0.35">
      <c r="X74" t="s">
        <v>344</v>
      </c>
      <c r="Y74" s="30" t="s">
        <v>462</v>
      </c>
      <c r="Z74" s="1">
        <f t="shared" ref="Z74:AT74" si="77">Y49</f>
        <v>0</v>
      </c>
      <c r="AA74" s="1">
        <f t="shared" si="77"/>
        <v>0</v>
      </c>
      <c r="AB74" s="1">
        <f t="shared" si="77"/>
        <v>0</v>
      </c>
      <c r="AC74" s="1">
        <f t="shared" si="77"/>
        <v>0</v>
      </c>
      <c r="AD74" s="1">
        <f t="shared" si="77"/>
        <v>0</v>
      </c>
      <c r="AE74" s="1">
        <f t="shared" si="77"/>
        <v>0</v>
      </c>
      <c r="AF74" s="1">
        <f t="shared" si="77"/>
        <v>0</v>
      </c>
      <c r="AG74" s="1">
        <f t="shared" si="77"/>
        <v>0</v>
      </c>
      <c r="AH74" s="1">
        <f t="shared" si="77"/>
        <v>0</v>
      </c>
      <c r="AI74" s="1">
        <f t="shared" si="77"/>
        <v>0</v>
      </c>
      <c r="AJ74" s="1">
        <f t="shared" si="77"/>
        <v>0</v>
      </c>
      <c r="AK74" s="1">
        <f t="shared" si="77"/>
        <v>0</v>
      </c>
      <c r="AL74" s="1">
        <f t="shared" si="77"/>
        <v>0</v>
      </c>
      <c r="AM74" s="1">
        <f t="shared" si="77"/>
        <v>0</v>
      </c>
      <c r="AN74" s="1">
        <f t="shared" si="77"/>
        <v>0</v>
      </c>
      <c r="AO74" s="1">
        <f t="shared" si="77"/>
        <v>0</v>
      </c>
      <c r="AP74" s="1">
        <f t="shared" si="77"/>
        <v>0</v>
      </c>
      <c r="AQ74" s="1">
        <f t="shared" si="77"/>
        <v>0</v>
      </c>
      <c r="AR74" s="1">
        <f t="shared" si="77"/>
        <v>0</v>
      </c>
      <c r="AS74" s="1">
        <f t="shared" si="77"/>
        <v>0</v>
      </c>
      <c r="AT74" s="1">
        <f t="shared" si="77"/>
        <v>0</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v>
      </c>
      <c r="AF75" s="1">
        <f t="shared" si="78"/>
        <v>0</v>
      </c>
      <c r="AG75" s="1">
        <f t="shared" si="78"/>
        <v>0</v>
      </c>
      <c r="AH75" s="1">
        <f t="shared" si="78"/>
        <v>0</v>
      </c>
      <c r="AI75" s="1">
        <f t="shared" si="78"/>
        <v>0</v>
      </c>
      <c r="AJ75" s="1">
        <f t="shared" si="78"/>
        <v>0</v>
      </c>
      <c r="AK75" s="1">
        <f t="shared" si="78"/>
        <v>0</v>
      </c>
      <c r="AL75" s="1">
        <f t="shared" si="78"/>
        <v>0</v>
      </c>
      <c r="AM75" s="1">
        <f t="shared" si="78"/>
        <v>0</v>
      </c>
      <c r="AN75" s="1">
        <f t="shared" si="78"/>
        <v>0</v>
      </c>
      <c r="AO75" s="1">
        <f t="shared" si="78"/>
        <v>0</v>
      </c>
      <c r="AP75" s="1">
        <f t="shared" si="78"/>
        <v>0</v>
      </c>
      <c r="AQ75" s="1">
        <f t="shared" si="78"/>
        <v>0</v>
      </c>
      <c r="AR75" s="1">
        <f t="shared" si="78"/>
        <v>0</v>
      </c>
      <c r="AS75" s="1">
        <f t="shared" si="78"/>
        <v>0</v>
      </c>
      <c r="AT75" s="1">
        <f t="shared" si="78"/>
        <v>0</v>
      </c>
    </row>
    <row r="76" spans="24:46" x14ac:dyDescent="0.35">
      <c r="X76" t="s">
        <v>346</v>
      </c>
      <c r="Y76" s="30" t="s">
        <v>462</v>
      </c>
      <c r="Z76" s="1">
        <f t="shared" ref="Z76:AT76" si="79">Y55</f>
        <v>0</v>
      </c>
      <c r="AA76" s="1">
        <f t="shared" si="79"/>
        <v>0</v>
      </c>
      <c r="AB76" s="1">
        <f t="shared" si="79"/>
        <v>0</v>
      </c>
      <c r="AC76" s="1">
        <f t="shared" si="79"/>
        <v>0</v>
      </c>
      <c r="AD76" s="1">
        <f t="shared" si="79"/>
        <v>0</v>
      </c>
      <c r="AE76" s="1">
        <f t="shared" si="79"/>
        <v>0</v>
      </c>
      <c r="AF76" s="1">
        <f t="shared" si="79"/>
        <v>0</v>
      </c>
      <c r="AG76" s="1">
        <f t="shared" si="79"/>
        <v>0</v>
      </c>
      <c r="AH76" s="1">
        <f t="shared" si="79"/>
        <v>0</v>
      </c>
      <c r="AI76" s="1">
        <f t="shared" si="79"/>
        <v>0</v>
      </c>
      <c r="AJ76" s="1">
        <f t="shared" si="79"/>
        <v>0</v>
      </c>
      <c r="AK76" s="1">
        <f t="shared" si="79"/>
        <v>0</v>
      </c>
      <c r="AL76" s="1">
        <f t="shared" si="79"/>
        <v>0</v>
      </c>
      <c r="AM76" s="1">
        <f t="shared" si="79"/>
        <v>0</v>
      </c>
      <c r="AN76" s="1">
        <f t="shared" si="79"/>
        <v>0</v>
      </c>
      <c r="AO76" s="1">
        <f t="shared" si="79"/>
        <v>0</v>
      </c>
      <c r="AP76" s="1">
        <f t="shared" si="79"/>
        <v>0</v>
      </c>
      <c r="AQ76" s="1">
        <f t="shared" si="79"/>
        <v>0</v>
      </c>
      <c r="AR76" s="1">
        <f t="shared" si="79"/>
        <v>0</v>
      </c>
      <c r="AS76" s="1">
        <f t="shared" si="79"/>
        <v>0</v>
      </c>
      <c r="AT76" s="1">
        <f t="shared" si="79"/>
        <v>0</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0</v>
      </c>
    </row>
    <row r="83" spans="24:25" x14ac:dyDescent="0.35">
      <c r="X83">
        <f t="shared" si="80"/>
        <v>60</v>
      </c>
      <c r="Y83" s="1">
        <f>AVERAGE(J51:J53)</f>
        <v>0</v>
      </c>
    </row>
    <row r="84" spans="24:25" x14ac:dyDescent="0.35">
      <c r="X84">
        <f t="shared" si="80"/>
        <v>90</v>
      </c>
      <c r="Y84" s="1">
        <f>AVERAGE(K51:K53)</f>
        <v>0</v>
      </c>
    </row>
    <row r="85" spans="24:25" x14ac:dyDescent="0.35">
      <c r="X85">
        <f t="shared" si="80"/>
        <v>120</v>
      </c>
      <c r="Y85" s="1">
        <f>AVERAGE(L51:L53)</f>
        <v>0</v>
      </c>
    </row>
    <row r="86" spans="24:25" x14ac:dyDescent="0.35">
      <c r="X86">
        <f t="shared" si="80"/>
        <v>150</v>
      </c>
      <c r="Y86" s="1">
        <f>AVERAGE(M51:M53)</f>
        <v>0</v>
      </c>
    </row>
    <row r="87" spans="24:25" x14ac:dyDescent="0.35">
      <c r="X87">
        <f t="shared" si="80"/>
        <v>180</v>
      </c>
      <c r="Y87" s="1">
        <f>AVERAGE(N51:N53)</f>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AF0BC-5C84-4D6D-A9C9-EDE0D4DCB54B}">
  <sheetPr codeName="Sheet22">
    <tabColor theme="8" tint="0.39997558519241921"/>
  </sheetPr>
  <dimension ref="A1:AT87"/>
  <sheetViews>
    <sheetView topLeftCell="B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24</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6.82</v>
      </c>
      <c r="I3" s="11" cm="1">
        <f t="array" ref="I3">IFERROR(INDEX('Master Data Sheet'!$1:$1048576, MATCH(1, ('Master Data Sheet'!$H:$H=I$2) * (INDEX('Master Data Sheet'!$1:$1, , MATCH($F$1, 'Master Data Sheet'!$1:$1, 0)) = $F$1) * ('Master Data Sheet'!$G:$G=$B3) * ('Master Data Sheet'!$F:$F=$E3) * ('Master Data Sheet'!$A:$A=$F3), 0), MATCH($F$1, 'Master Data Sheet'!$1:$1, 0)), "")</f>
        <v>7.94</v>
      </c>
      <c r="J3" s="11" cm="1">
        <f t="array" ref="J3">IFERROR(INDEX('Master Data Sheet'!$1:$1048576, MATCH(1, ('Master Data Sheet'!$H:$H=J$2) * (INDEX('Master Data Sheet'!$1:$1, , MATCH($F$1, 'Master Data Sheet'!$1:$1, 0)) = $F$1) * ('Master Data Sheet'!$G:$G=$B3) * ('Master Data Sheet'!$F:$F=$E3) * ('Master Data Sheet'!$A:$A=$F3), 0), MATCH($F$1, 'Master Data Sheet'!$1:$1, 0)), "")</f>
        <v>8.1300000000000008</v>
      </c>
      <c r="K3" s="11" cm="1">
        <f t="array" ref="K3">IFERROR(INDEX('Master Data Sheet'!$1:$1048576, MATCH(1, ('Master Data Sheet'!$H:$H=K$2) * (INDEX('Master Data Sheet'!$1:$1, , MATCH($F$1, 'Master Data Sheet'!$1:$1, 0)) = $F$1) * ('Master Data Sheet'!$G:$G=$B3) * ('Master Data Sheet'!$F:$F=$E3) * ('Master Data Sheet'!$A:$A=$F3), 0), MATCH($F$1, 'Master Data Sheet'!$1:$1, 0)), "")</f>
        <v>8.0299999999999994</v>
      </c>
      <c r="L3" s="11" cm="1">
        <f t="array" ref="L3">IFERROR(INDEX('Master Data Sheet'!$1:$1048576, MATCH(1, ('Master Data Sheet'!$H:$H=L$2) * (INDEX('Master Data Sheet'!$1:$1, , MATCH($F$1, 'Master Data Sheet'!$1:$1, 0)) = $F$1) * ('Master Data Sheet'!$G:$G=$B3) * ('Master Data Sheet'!$F:$F=$E3) * ('Master Data Sheet'!$A:$A=$F3), 0), MATCH($F$1, 'Master Data Sheet'!$1:$1, 0)), "")</f>
        <v>7.98</v>
      </c>
      <c r="M3" s="11" cm="1">
        <f t="array" ref="M3">IFERROR(INDEX('Master Data Sheet'!$1:$1048576, MATCH(1, ('Master Data Sheet'!$H:$H=M$2) * (INDEX('Master Data Sheet'!$1:$1, , MATCH($F$1, 'Master Data Sheet'!$1:$1, 0)) = $F$1) * ('Master Data Sheet'!$G:$G=$B3) * ('Master Data Sheet'!$F:$F=$E3) * ('Master Data Sheet'!$A:$A=$F3), 0), MATCH($F$1, 'Master Data Sheet'!$1:$1, 0)), "")</f>
        <v>7.94</v>
      </c>
      <c r="N3" s="11" cm="1">
        <f t="array" ref="N3">IFERROR(INDEX('Master Data Sheet'!$1:$1048576, MATCH(1, ('Master Data Sheet'!$H:$H=N$2) * (INDEX('Master Data Sheet'!$1:$1, , MATCH($F$1, 'Master Data Sheet'!$1:$1, 0)) = $F$1) * ('Master Data Sheet'!$G:$G=$B3) * ('Master Data Sheet'!$F:$F=$E3) * ('Master Data Sheet'!$A:$A=$F3), 0), MATCH($F$1, 'Master Data Sheet'!$1:$1, 0)), "")</f>
        <v>8.1300000000000008</v>
      </c>
      <c r="O3" s="11">
        <f>AVERAGE(H3:N3)</f>
        <v>7.8528571428571441</v>
      </c>
      <c r="P3" s="11">
        <f>STDEV(H3:N3)</f>
        <v>0.46244690814961986</v>
      </c>
      <c r="Q3" s="11">
        <f>AVERAGE(O3,O5)</f>
        <v>7.7114285714285717</v>
      </c>
      <c r="S3" s="46">
        <f>AVERAGE(O3:O5)</f>
        <v>7.7195238095238103</v>
      </c>
      <c r="T3" s="46">
        <f>AVERAGE(P3:P5)</f>
        <v>0.45660598860915025</v>
      </c>
      <c r="V3" s="47">
        <f>AVERAGE(U6, U9)</f>
        <v>10.527047054464617</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6.72</v>
      </c>
      <c r="I4" s="11" cm="1">
        <f t="array" ref="I4">IFERROR(INDEX('Master Data Sheet'!$1:$1048576, MATCH(1, ('Master Data Sheet'!$H:$H=I$2) * (INDEX('Master Data Sheet'!$1:$1, , MATCH($F$1, 'Master Data Sheet'!$1:$1, 0)) = $F$1) * ('Master Data Sheet'!$G:$G=$B4) * ('Master Data Sheet'!$F:$F=$E4) * ('Master Data Sheet'!$A:$A=$F4), 0), MATCH($F$1, 'Master Data Sheet'!$1:$1, 0)), "")</f>
        <v>7.88</v>
      </c>
      <c r="J4" s="11" cm="1">
        <f t="array" ref="J4">IFERROR(INDEX('Master Data Sheet'!$1:$1048576, MATCH(1, ('Master Data Sheet'!$H:$H=J$2) * (INDEX('Master Data Sheet'!$1:$1, , MATCH($F$1, 'Master Data Sheet'!$1:$1, 0)) = $F$1) * ('Master Data Sheet'!$G:$G=$B4) * ('Master Data Sheet'!$F:$F=$E4) * ('Master Data Sheet'!$A:$A=$F4), 0), MATCH($F$1, 'Master Data Sheet'!$1:$1, 0)), "")</f>
        <v>7.94</v>
      </c>
      <c r="K4" s="11" cm="1">
        <f t="array" ref="K4">IFERROR(INDEX('Master Data Sheet'!$1:$1048576, MATCH(1, ('Master Data Sheet'!$H:$H=K$2) * (INDEX('Master Data Sheet'!$1:$1, , MATCH($F$1, 'Master Data Sheet'!$1:$1, 0)) = $F$1) * ('Master Data Sheet'!$G:$G=$B4) * ('Master Data Sheet'!$F:$F=$E4) * ('Master Data Sheet'!$A:$A=$F4), 0), MATCH($F$1, 'Master Data Sheet'!$1:$1, 0)), "")</f>
        <v>8.0399999999999991</v>
      </c>
      <c r="L4" s="11" cm="1">
        <f t="array" ref="L4">IFERROR(INDEX('Master Data Sheet'!$1:$1048576, MATCH(1, ('Master Data Sheet'!$H:$H=L$2) * (INDEX('Master Data Sheet'!$1:$1, , MATCH($F$1, 'Master Data Sheet'!$1:$1, 0)) = $F$1) * ('Master Data Sheet'!$G:$G=$B4) * ('Master Data Sheet'!$F:$F=$E4) * ('Master Data Sheet'!$A:$A=$F4), 0), MATCH($F$1, 'Master Data Sheet'!$1:$1, 0)), "")</f>
        <v>7.88</v>
      </c>
      <c r="M4" s="11" cm="1">
        <f t="array" ref="M4">IFERROR(INDEX('Master Data Sheet'!$1:$1048576, MATCH(1, ('Master Data Sheet'!$H:$H=M$2) * (INDEX('Master Data Sheet'!$1:$1, , MATCH($F$1, 'Master Data Sheet'!$1:$1, 0)) = $F$1) * ('Master Data Sheet'!$G:$G=$B4) * ('Master Data Sheet'!$F:$F=$E4) * ('Master Data Sheet'!$A:$A=$F4), 0), MATCH($F$1, 'Master Data Sheet'!$1:$1, 0)), "")</f>
        <v>7.84</v>
      </c>
      <c r="N4" s="11" cm="1">
        <f t="array" ref="N4">IFERROR(INDEX('Master Data Sheet'!$1:$1048576, MATCH(1, ('Master Data Sheet'!$H:$H=N$2) * (INDEX('Master Data Sheet'!$1:$1, , MATCH($F$1, 'Master Data Sheet'!$1:$1, 0)) = $F$1) * ('Master Data Sheet'!$G:$G=$B4) * ('Master Data Sheet'!$F:$F=$E4) * ('Master Data Sheet'!$A:$A=$F4), 0), MATCH($F$1, 'Master Data Sheet'!$1:$1, 0)), "")</f>
        <v>7.85</v>
      </c>
      <c r="O4" s="11">
        <f>AVERAGE(H4:N4)</f>
        <v>7.7357142857142858</v>
      </c>
      <c r="P4" s="11">
        <f t="shared" ref="P4:P56" si="4">STDEV(H4:N4)</f>
        <v>0.45305839001380904</v>
      </c>
      <c r="Q4" s="11"/>
      <c r="X4" t="str">
        <f>IFERROR(INDEX('Date Key'!$G$57:$G$62, MATCH(B3,'Date Key'!$A$57:$A$62, 0)), "")</f>
        <v>Low HLR, Lower Outlet Height, No Plants</v>
      </c>
      <c r="Y4" s="1">
        <f t="shared" ref="Y4:AE4" si="5">H3</f>
        <v>6.82</v>
      </c>
      <c r="Z4" s="1">
        <f t="shared" si="5"/>
        <v>7.94</v>
      </c>
      <c r="AA4" s="1">
        <f t="shared" si="5"/>
        <v>8.1300000000000008</v>
      </c>
      <c r="AB4" s="1">
        <f t="shared" si="5"/>
        <v>8.0299999999999994</v>
      </c>
      <c r="AC4" s="1">
        <f t="shared" si="5"/>
        <v>7.98</v>
      </c>
      <c r="AD4" s="1">
        <f t="shared" si="5"/>
        <v>7.94</v>
      </c>
      <c r="AE4" s="1">
        <f t="shared" si="5"/>
        <v>8.1300000000000008</v>
      </c>
      <c r="AF4" s="1">
        <f t="shared" ref="AF4:AL4" si="6">H4</f>
        <v>6.72</v>
      </c>
      <c r="AG4" s="1">
        <f t="shared" si="6"/>
        <v>7.88</v>
      </c>
      <c r="AH4" s="1">
        <f t="shared" si="6"/>
        <v>7.94</v>
      </c>
      <c r="AI4" s="1">
        <f t="shared" si="6"/>
        <v>8.0399999999999991</v>
      </c>
      <c r="AJ4" s="1">
        <f t="shared" si="6"/>
        <v>7.88</v>
      </c>
      <c r="AK4" s="1">
        <f t="shared" si="6"/>
        <v>7.84</v>
      </c>
      <c r="AL4" s="1">
        <f t="shared" si="6"/>
        <v>7.85</v>
      </c>
      <c r="AM4" s="1">
        <f t="shared" ref="AM4:AS4" si="7">H5</f>
        <v>6.72</v>
      </c>
      <c r="AN4" s="1">
        <f t="shared" si="7"/>
        <v>7.14</v>
      </c>
      <c r="AO4" s="1">
        <f t="shared" si="7"/>
        <v>7.81</v>
      </c>
      <c r="AP4" s="1">
        <f t="shared" si="7"/>
        <v>7.81</v>
      </c>
      <c r="AQ4" s="1">
        <f t="shared" si="7"/>
        <v>7.8</v>
      </c>
      <c r="AR4" s="1">
        <f t="shared" si="7"/>
        <v>7.87</v>
      </c>
      <c r="AS4" s="1">
        <f t="shared" si="7"/>
        <v>7.84</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6.72</v>
      </c>
      <c r="I5" s="11" cm="1">
        <f t="array" ref="I5">IFERROR(INDEX('Master Data Sheet'!$1:$1048576, MATCH(1, ('Master Data Sheet'!$H:$H=I$2) * (INDEX('Master Data Sheet'!$1:$1, , MATCH($F$1, 'Master Data Sheet'!$1:$1, 0)) = $F$1) * ('Master Data Sheet'!$G:$G=$B5) * ('Master Data Sheet'!$F:$F=$E5) * ('Master Data Sheet'!$A:$A=$F5), 0), MATCH($F$1, 'Master Data Sheet'!$1:$1, 0)), "")</f>
        <v>7.14</v>
      </c>
      <c r="J5" s="11" cm="1">
        <f t="array" ref="J5">IFERROR(INDEX('Master Data Sheet'!$1:$1048576, MATCH(1, ('Master Data Sheet'!$H:$H=J$2) * (INDEX('Master Data Sheet'!$1:$1, , MATCH($F$1, 'Master Data Sheet'!$1:$1, 0)) = $F$1) * ('Master Data Sheet'!$G:$G=$B5) * ('Master Data Sheet'!$F:$F=$E5) * ('Master Data Sheet'!$A:$A=$F5), 0), MATCH($F$1, 'Master Data Sheet'!$1:$1, 0)), "")</f>
        <v>7.81</v>
      </c>
      <c r="K5" s="11" cm="1">
        <f t="array" ref="K5">IFERROR(INDEX('Master Data Sheet'!$1:$1048576, MATCH(1, ('Master Data Sheet'!$H:$H=K$2) * (INDEX('Master Data Sheet'!$1:$1, , MATCH($F$1, 'Master Data Sheet'!$1:$1, 0)) = $F$1) * ('Master Data Sheet'!$G:$G=$B5) * ('Master Data Sheet'!$F:$F=$E5) * ('Master Data Sheet'!$A:$A=$F5), 0), MATCH($F$1, 'Master Data Sheet'!$1:$1, 0)), "")</f>
        <v>7.81</v>
      </c>
      <c r="L5" s="11" cm="1">
        <f t="array" ref="L5">IFERROR(INDEX('Master Data Sheet'!$1:$1048576, MATCH(1, ('Master Data Sheet'!$H:$H=L$2) * (INDEX('Master Data Sheet'!$1:$1, , MATCH($F$1, 'Master Data Sheet'!$1:$1, 0)) = $F$1) * ('Master Data Sheet'!$G:$G=$B5) * ('Master Data Sheet'!$F:$F=$E5) * ('Master Data Sheet'!$A:$A=$F5), 0), MATCH($F$1, 'Master Data Sheet'!$1:$1, 0)), "")</f>
        <v>7.8</v>
      </c>
      <c r="M5" s="11" cm="1">
        <f t="array" ref="M5">IFERROR(INDEX('Master Data Sheet'!$1:$1048576, MATCH(1, ('Master Data Sheet'!$H:$H=M$2) * (INDEX('Master Data Sheet'!$1:$1, , MATCH($F$1, 'Master Data Sheet'!$1:$1, 0)) = $F$1) * ('Master Data Sheet'!$G:$G=$B5) * ('Master Data Sheet'!$F:$F=$E5) * ('Master Data Sheet'!$A:$A=$F5), 0), MATCH($F$1, 'Master Data Sheet'!$1:$1, 0)), "")</f>
        <v>7.87</v>
      </c>
      <c r="N5" s="11" cm="1">
        <f t="array" ref="N5">IFERROR(INDEX('Master Data Sheet'!$1:$1048576, MATCH(1, ('Master Data Sheet'!$H:$H=N$2) * (INDEX('Master Data Sheet'!$1:$1, , MATCH($F$1, 'Master Data Sheet'!$1:$1, 0)) = $F$1) * ('Master Data Sheet'!$G:$G=$B5) * ('Master Data Sheet'!$F:$F=$E5) * ('Master Data Sheet'!$A:$A=$F5), 0), MATCH($F$1, 'Master Data Sheet'!$1:$1, 0)), "")</f>
        <v>7.84</v>
      </c>
      <c r="O5" s="11">
        <f>AVERAGE(H5:N5)</f>
        <v>7.5699999999999994</v>
      </c>
      <c r="P5" s="11">
        <f t="shared" si="4"/>
        <v>0.4543126676640219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6.92</v>
      </c>
      <c r="I6" s="11" cm="1">
        <f t="array" ref="I6">IFERROR(INDEX('Master Data Sheet'!$1:$1048576, MATCH(1, ('Master Data Sheet'!$H:$H=I$2) * (INDEX('Master Data Sheet'!$1:$1, , MATCH($F$1, 'Master Data Sheet'!$1:$1, 0)) = $F$1) * ('Master Data Sheet'!$G:$G=$B6) * ('Master Data Sheet'!$F:$F=$E6) * ('Master Data Sheet'!$A:$A=$F6), 0), MATCH($F$1, 'Master Data Sheet'!$1:$1, 0)), "")</f>
        <v>7.05</v>
      </c>
      <c r="J6" s="11" cm="1">
        <f t="array" ref="J6">IFERROR(INDEX('Master Data Sheet'!$1:$1048576, MATCH(1, ('Master Data Sheet'!$H:$H=J$2) * (INDEX('Master Data Sheet'!$1:$1, , MATCH($F$1, 'Master Data Sheet'!$1:$1, 0)) = $F$1) * ('Master Data Sheet'!$G:$G=$B6) * ('Master Data Sheet'!$F:$F=$E6) * ('Master Data Sheet'!$A:$A=$F6), 0), MATCH($F$1, 'Master Data Sheet'!$1:$1, 0)), "")</f>
        <v>6.96</v>
      </c>
      <c r="K6" s="11" cm="1">
        <f t="array" ref="K6">IFERROR(INDEX('Master Data Sheet'!$1:$1048576, MATCH(1, ('Master Data Sheet'!$H:$H=K$2) * (INDEX('Master Data Sheet'!$1:$1, , MATCH($F$1, 'Master Data Sheet'!$1:$1, 0)) = $F$1) * ('Master Data Sheet'!$G:$G=$B6) * ('Master Data Sheet'!$F:$F=$E6) * ('Master Data Sheet'!$A:$A=$F6), 0), MATCH($F$1, 'Master Data Sheet'!$1:$1, 0)), "")</f>
        <v>6.89</v>
      </c>
      <c r="L6" s="11" cm="1">
        <f t="array" ref="L6">IFERROR(INDEX('Master Data Sheet'!$1:$1048576, MATCH(1, ('Master Data Sheet'!$H:$H=L$2) * (INDEX('Master Data Sheet'!$1:$1, , MATCH($F$1, 'Master Data Sheet'!$1:$1, 0)) = $F$1) * ('Master Data Sheet'!$G:$G=$B6) * ('Master Data Sheet'!$F:$F=$E6) * ('Master Data Sheet'!$A:$A=$F6), 0), MATCH($F$1, 'Master Data Sheet'!$1:$1, 0)), "")</f>
        <v>6.93</v>
      </c>
      <c r="M6" s="11" cm="1">
        <f t="array" ref="M6">IFERROR(INDEX('Master Data Sheet'!$1:$1048576, MATCH(1, ('Master Data Sheet'!$H:$H=M$2) * (INDEX('Master Data Sheet'!$1:$1, , MATCH($F$1, 'Master Data Sheet'!$1:$1, 0)) = $F$1) * ('Master Data Sheet'!$G:$G=$B6) * ('Master Data Sheet'!$F:$F=$E6) * ('Master Data Sheet'!$A:$A=$F6), 0), MATCH($F$1, 'Master Data Sheet'!$1:$1, 0)), "")</f>
        <v>6.88</v>
      </c>
      <c r="N6" s="11" cm="1">
        <f t="array" ref="N6">IFERROR(INDEX('Master Data Sheet'!$1:$1048576, MATCH(1, ('Master Data Sheet'!$H:$H=N$2) * (INDEX('Master Data Sheet'!$1:$1, , MATCH($F$1, 'Master Data Sheet'!$1:$1, 0)) = $F$1) * ('Master Data Sheet'!$G:$G=$B6) * ('Master Data Sheet'!$F:$F=$E6) * ('Master Data Sheet'!$A:$A=$F6), 0), MATCH($F$1, 'Master Data Sheet'!$1:$1, 0)), "")</f>
        <v>6.87</v>
      </c>
      <c r="O6" s="11">
        <f>AVERAGE(H6:N6)</f>
        <v>6.9285714285714288</v>
      </c>
      <c r="P6" s="11">
        <f t="shared" si="4"/>
        <v>6.2029179001652474E-2</v>
      </c>
      <c r="Q6" s="11">
        <f>AVERAGE(O6,O8)</f>
        <v>6.9742857142857151</v>
      </c>
      <c r="R6" s="46">
        <f>(1-(O6/O3))*100</f>
        <v>11.770056394396955</v>
      </c>
      <c r="S6" s="46">
        <f>AVERAGE(R6:R8)</f>
        <v>9.6508252326291792</v>
      </c>
      <c r="T6" s="46">
        <f>STDEV(R6:R8)</f>
        <v>2.2640238132862502</v>
      </c>
      <c r="U6" s="47">
        <f>(1-(AVERAGE(H6:N6,H8:N8)/AVERAGE(H3:N3,H5:N5)))*100</f>
        <v>9.5590959614672126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6.94</v>
      </c>
      <c r="I7" s="11" cm="1">
        <f t="array" ref="I7">IFERROR(INDEX('Master Data Sheet'!$1:$1048576, MATCH(1, ('Master Data Sheet'!$H:$H=I$2) * (INDEX('Master Data Sheet'!$1:$1, , MATCH($F$1, 'Master Data Sheet'!$1:$1, 0)) = $F$1) * ('Master Data Sheet'!$G:$G=$B7) * ('Master Data Sheet'!$F:$F=$E7) * ('Master Data Sheet'!$A:$A=$F7), 0), MATCH($F$1, 'Master Data Sheet'!$1:$1, 0)), "")</f>
        <v>6.97</v>
      </c>
      <c r="J7" s="11" cm="1">
        <f t="array" ref="J7">IFERROR(INDEX('Master Data Sheet'!$1:$1048576, MATCH(1, ('Master Data Sheet'!$H:$H=J$2) * (INDEX('Master Data Sheet'!$1:$1, , MATCH($F$1, 'Master Data Sheet'!$1:$1, 0)) = $F$1) * ('Master Data Sheet'!$G:$G=$B7) * ('Master Data Sheet'!$F:$F=$E7) * ('Master Data Sheet'!$A:$A=$F7), 0), MATCH($F$1, 'Master Data Sheet'!$1:$1, 0)), "")</f>
        <v>6.98</v>
      </c>
      <c r="K7" s="11" cm="1">
        <f t="array" ref="K7">IFERROR(INDEX('Master Data Sheet'!$1:$1048576, MATCH(1, ('Master Data Sheet'!$H:$H=K$2) * (INDEX('Master Data Sheet'!$1:$1, , MATCH($F$1, 'Master Data Sheet'!$1:$1, 0)) = $F$1) * ('Master Data Sheet'!$G:$G=$B7) * ('Master Data Sheet'!$F:$F=$E7) * ('Master Data Sheet'!$A:$A=$F7), 0), MATCH($F$1, 'Master Data Sheet'!$1:$1, 0)), "")</f>
        <v>7.03</v>
      </c>
      <c r="L7" s="11" cm="1">
        <f t="array" ref="L7">IFERROR(INDEX('Master Data Sheet'!$1:$1048576, MATCH(1, ('Master Data Sheet'!$H:$H=L$2) * (INDEX('Master Data Sheet'!$1:$1, , MATCH($F$1, 'Master Data Sheet'!$1:$1, 0)) = $F$1) * ('Master Data Sheet'!$G:$G=$B7) * ('Master Data Sheet'!$F:$F=$E7) * ('Master Data Sheet'!$A:$A=$F7), 0), MATCH($F$1, 'Master Data Sheet'!$1:$1, 0)), "")</f>
        <v>6.97</v>
      </c>
      <c r="M7" s="11" cm="1">
        <f t="array" ref="M7">IFERROR(INDEX('Master Data Sheet'!$1:$1048576, MATCH(1, ('Master Data Sheet'!$H:$H=M$2) * (INDEX('Master Data Sheet'!$1:$1, , MATCH($F$1, 'Master Data Sheet'!$1:$1, 0)) = $F$1) * ('Master Data Sheet'!$G:$G=$B7) * ('Master Data Sheet'!$F:$F=$E7) * ('Master Data Sheet'!$A:$A=$F7), 0), MATCH($F$1, 'Master Data Sheet'!$1:$1, 0)), "")</f>
        <v>6.94</v>
      </c>
      <c r="N7" s="11" cm="1">
        <f t="array" ref="N7">IFERROR(INDEX('Master Data Sheet'!$1:$1048576, MATCH(1, ('Master Data Sheet'!$H:$H=N$2) * (INDEX('Master Data Sheet'!$1:$1, , MATCH($F$1, 'Master Data Sheet'!$1:$1, 0)) = $F$1) * ('Master Data Sheet'!$G:$G=$B7) * ('Master Data Sheet'!$F:$F=$E7) * ('Master Data Sheet'!$A:$A=$F7), 0), MATCH($F$1, 'Master Data Sheet'!$1:$1, 0)), "")</f>
        <v>6.95</v>
      </c>
      <c r="O7" s="11">
        <f t="shared" ref="O7:O56" si="8">AVERAGE(H7:N7)</f>
        <v>6.9685714285714289</v>
      </c>
      <c r="P7" s="11">
        <f t="shared" si="4"/>
        <v>3.1320159337914918E-2</v>
      </c>
      <c r="Q7" s="11"/>
      <c r="R7" s="46">
        <f>(1-(O7/O4))*100</f>
        <v>9.9168975069252046</v>
      </c>
      <c r="X7" t="str">
        <f>IFERROR(INDEX('Date Key'!$G$57:$G$62, MATCH(B6,'Date Key'!$A$57:$A$62, 0)), "")</f>
        <v>Low HLR, Lower Outlet Height, No Plants</v>
      </c>
      <c r="Y7" s="1">
        <f t="shared" ref="Y7:AE7" si="9">H6</f>
        <v>6.92</v>
      </c>
      <c r="Z7" s="1">
        <f t="shared" si="9"/>
        <v>7.05</v>
      </c>
      <c r="AA7" s="1">
        <f t="shared" si="9"/>
        <v>6.96</v>
      </c>
      <c r="AB7" s="1">
        <f t="shared" si="9"/>
        <v>6.89</v>
      </c>
      <c r="AC7" s="1">
        <f t="shared" si="9"/>
        <v>6.93</v>
      </c>
      <c r="AD7" s="1">
        <f t="shared" si="9"/>
        <v>6.88</v>
      </c>
      <c r="AE7" s="1">
        <f t="shared" si="9"/>
        <v>6.87</v>
      </c>
      <c r="AF7" s="1">
        <f t="shared" ref="AF7:AL7" si="10">H7</f>
        <v>6.94</v>
      </c>
      <c r="AG7" s="1">
        <f t="shared" si="10"/>
        <v>6.97</v>
      </c>
      <c r="AH7" s="1">
        <f t="shared" si="10"/>
        <v>6.98</v>
      </c>
      <c r="AI7" s="1">
        <f t="shared" si="10"/>
        <v>7.03</v>
      </c>
      <c r="AJ7" s="1">
        <f t="shared" si="10"/>
        <v>6.97</v>
      </c>
      <c r="AK7" s="1">
        <f t="shared" si="10"/>
        <v>6.94</v>
      </c>
      <c r="AL7" s="1">
        <f t="shared" si="10"/>
        <v>6.95</v>
      </c>
      <c r="AM7" s="1">
        <f t="shared" ref="AM7:AS7" si="11">H8</f>
        <v>7.17</v>
      </c>
      <c r="AN7" s="1">
        <f t="shared" si="11"/>
        <v>6.97</v>
      </c>
      <c r="AO7" s="1">
        <f t="shared" si="11"/>
        <v>7.02</v>
      </c>
      <c r="AP7" s="1">
        <f t="shared" si="11"/>
        <v>6.93</v>
      </c>
      <c r="AQ7" s="1">
        <f t="shared" si="11"/>
        <v>7.04</v>
      </c>
      <c r="AR7" s="1">
        <f t="shared" si="11"/>
        <v>6.99</v>
      </c>
      <c r="AS7" s="1">
        <f t="shared" si="11"/>
        <v>7.02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7.17</v>
      </c>
      <c r="I8" s="11" cm="1">
        <f t="array" ref="I8">IFERROR(INDEX('Master Data Sheet'!$1:$1048576, MATCH(1, ('Master Data Sheet'!$H:$H=I$2) * (INDEX('Master Data Sheet'!$1:$1, , MATCH($F$1, 'Master Data Sheet'!$1:$1, 0)) = $F$1) * ('Master Data Sheet'!$G:$G=$B8) * ('Master Data Sheet'!$F:$F=$E8) * ('Master Data Sheet'!$A:$A=$F8), 0), MATCH($F$1, 'Master Data Sheet'!$1:$1, 0)), "")</f>
        <v>6.97</v>
      </c>
      <c r="J8" s="11" cm="1">
        <f t="array" ref="J8">IFERROR(INDEX('Master Data Sheet'!$1:$1048576, MATCH(1, ('Master Data Sheet'!$H:$H=J$2) * (INDEX('Master Data Sheet'!$1:$1, , MATCH($F$1, 'Master Data Sheet'!$1:$1, 0)) = $F$1) * ('Master Data Sheet'!$G:$G=$B8) * ('Master Data Sheet'!$F:$F=$E8) * ('Master Data Sheet'!$A:$A=$F8), 0), MATCH($F$1, 'Master Data Sheet'!$1:$1, 0)), "")</f>
        <v>7.02</v>
      </c>
      <c r="K8" s="11" cm="1">
        <f t="array" ref="K8">IFERROR(INDEX('Master Data Sheet'!$1:$1048576, MATCH(1, ('Master Data Sheet'!$H:$H=K$2) * (INDEX('Master Data Sheet'!$1:$1, , MATCH($F$1, 'Master Data Sheet'!$1:$1, 0)) = $F$1) * ('Master Data Sheet'!$G:$G=$B8) * ('Master Data Sheet'!$F:$F=$E8) * ('Master Data Sheet'!$A:$A=$F8), 0), MATCH($F$1, 'Master Data Sheet'!$1:$1, 0)), "")</f>
        <v>6.93</v>
      </c>
      <c r="L8" s="11" cm="1">
        <f t="array" ref="L8">IFERROR(INDEX('Master Data Sheet'!$1:$1048576, MATCH(1, ('Master Data Sheet'!$H:$H=L$2) * (INDEX('Master Data Sheet'!$1:$1, , MATCH($F$1, 'Master Data Sheet'!$1:$1, 0)) = $F$1) * ('Master Data Sheet'!$G:$G=$B8) * ('Master Data Sheet'!$F:$F=$E8) * ('Master Data Sheet'!$A:$A=$F8), 0), MATCH($F$1, 'Master Data Sheet'!$1:$1, 0)), "")</f>
        <v>7.04</v>
      </c>
      <c r="M8" s="11" cm="1">
        <f t="array" ref="M8">IFERROR(INDEX('Master Data Sheet'!$1:$1048576, MATCH(1, ('Master Data Sheet'!$H:$H=M$2) * (INDEX('Master Data Sheet'!$1:$1, , MATCH($F$1, 'Master Data Sheet'!$1:$1, 0)) = $F$1) * ('Master Data Sheet'!$G:$G=$B8) * ('Master Data Sheet'!$F:$F=$E8) * ('Master Data Sheet'!$A:$A=$F8), 0), MATCH($F$1, 'Master Data Sheet'!$1:$1, 0)), "")</f>
        <v>6.99</v>
      </c>
      <c r="N8" s="11" cm="1">
        <f t="array" ref="N8">IFERROR(INDEX('Master Data Sheet'!$1:$1048576, MATCH(1, ('Master Data Sheet'!$H:$H=N$2) * (INDEX('Master Data Sheet'!$1:$1, , MATCH($F$1, 'Master Data Sheet'!$1:$1, 0)) = $F$1) * ('Master Data Sheet'!$G:$G=$B8) * ('Master Data Sheet'!$F:$F=$E8) * ('Master Data Sheet'!$A:$A=$F8), 0), MATCH($F$1, 'Master Data Sheet'!$1:$1, 0)), "")</f>
        <v>7.02</v>
      </c>
      <c r="O8" s="11">
        <f t="shared" si="8"/>
        <v>7.0200000000000005</v>
      </c>
      <c r="P8" s="11">
        <f t="shared" si="4"/>
        <v>7.5718777944003696E-2</v>
      </c>
      <c r="Q8" s="11"/>
      <c r="R8" s="46">
        <f>(1-(O8/O5))*100</f>
        <v>7.2655217965653769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6.78</v>
      </c>
      <c r="I9" s="11" cm="1">
        <f t="array" ref="I9">IFERROR(INDEX('Master Data Sheet'!$1:$1048576, MATCH(1, ('Master Data Sheet'!$H:$H=I$2) * (INDEX('Master Data Sheet'!$1:$1, , MATCH($F$1, 'Master Data Sheet'!$1:$1, 0)) = $F$1) * ('Master Data Sheet'!$G:$G=$B9) * ('Master Data Sheet'!$F:$F=$E9) * ('Master Data Sheet'!$A:$A=$F9), 0), MATCH($F$1, 'Master Data Sheet'!$1:$1, 0)), "")</f>
        <v>6.83</v>
      </c>
      <c r="J9" s="11" cm="1">
        <f t="array" ref="J9">IFERROR(INDEX('Master Data Sheet'!$1:$1048576, MATCH(1, ('Master Data Sheet'!$H:$H=J$2) * (INDEX('Master Data Sheet'!$1:$1, , MATCH($F$1, 'Master Data Sheet'!$1:$1, 0)) = $F$1) * ('Master Data Sheet'!$G:$G=$B9) * ('Master Data Sheet'!$F:$F=$E9) * ('Master Data Sheet'!$A:$A=$F9), 0), MATCH($F$1, 'Master Data Sheet'!$1:$1, 0)), "")</f>
        <v>6.85</v>
      </c>
      <c r="K9" s="11" cm="1">
        <f t="array" ref="K9">IFERROR(INDEX('Master Data Sheet'!$1:$1048576, MATCH(1, ('Master Data Sheet'!$H:$H=K$2) * (INDEX('Master Data Sheet'!$1:$1, , MATCH($F$1, 'Master Data Sheet'!$1:$1, 0)) = $F$1) * ('Master Data Sheet'!$G:$G=$B9) * ('Master Data Sheet'!$F:$F=$E9) * ('Master Data Sheet'!$A:$A=$F9), 0), MATCH($F$1, 'Master Data Sheet'!$1:$1, 0)), "")</f>
        <v>6.7</v>
      </c>
      <c r="L9" s="11" cm="1">
        <f t="array" ref="L9">IFERROR(INDEX('Master Data Sheet'!$1:$1048576, MATCH(1, ('Master Data Sheet'!$H:$H=L$2) * (INDEX('Master Data Sheet'!$1:$1, , MATCH($F$1, 'Master Data Sheet'!$1:$1, 0)) = $F$1) * ('Master Data Sheet'!$G:$G=$B9) * ('Master Data Sheet'!$F:$F=$E9) * ('Master Data Sheet'!$A:$A=$F9), 0), MATCH($F$1, 'Master Data Sheet'!$1:$1, 0)), "")</f>
        <v>6.88</v>
      </c>
      <c r="M9" s="11" cm="1">
        <f t="array" ref="M9">IFERROR(INDEX('Master Data Sheet'!$1:$1048576, MATCH(1, ('Master Data Sheet'!$H:$H=M$2) * (INDEX('Master Data Sheet'!$1:$1, , MATCH($F$1, 'Master Data Sheet'!$1:$1, 0)) = $F$1) * ('Master Data Sheet'!$G:$G=$B9) * ('Master Data Sheet'!$F:$F=$E9) * ('Master Data Sheet'!$A:$A=$F9), 0), MATCH($F$1, 'Master Data Sheet'!$1:$1, 0)), "")</f>
        <v>6.82</v>
      </c>
      <c r="N9" s="11" cm="1">
        <f t="array" ref="N9">IFERROR(INDEX('Master Data Sheet'!$1:$1048576, MATCH(1, ('Master Data Sheet'!$H:$H=N$2) * (INDEX('Master Data Sheet'!$1:$1, , MATCH($F$1, 'Master Data Sheet'!$1:$1, 0)) = $F$1) * ('Master Data Sheet'!$G:$G=$B9) * ('Master Data Sheet'!$F:$F=$E9) * ('Master Data Sheet'!$A:$A=$F9), 0), MATCH($F$1, 'Master Data Sheet'!$1:$1, 0)), "")</f>
        <v>7.01</v>
      </c>
      <c r="O9" s="11">
        <f t="shared" si="8"/>
        <v>6.8385714285714281</v>
      </c>
      <c r="P9" s="11">
        <f t="shared" si="4"/>
        <v>9.5118973121134029E-2</v>
      </c>
      <c r="Q9" s="11">
        <f>AVERAGE(N9,N11)</f>
        <v>6.9450000000000003</v>
      </c>
      <c r="R9" s="46">
        <f>(1-(O9/O3))*100</f>
        <v>12.916136074222329</v>
      </c>
      <c r="S9" s="46">
        <f>AVERAGE(R9:R11)</f>
        <v>11.074378876172588</v>
      </c>
      <c r="T9" s="46">
        <f>STDEV(R9:R11)</f>
        <v>1.6005225791378086</v>
      </c>
      <c r="U9" s="47">
        <f>(1-(AVERAGE(H9:N9,H11:N11)/AVERAGE(H3:N3,H5:N5)))*100</f>
        <v>11.49499814746202</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6.89</v>
      </c>
      <c r="I10" s="11" cm="1">
        <f t="array" ref="I10">IFERROR(INDEX('Master Data Sheet'!$1:$1048576, MATCH(1, ('Master Data Sheet'!$H:$H=I$2) * (INDEX('Master Data Sheet'!$1:$1, , MATCH($F$1, 'Master Data Sheet'!$1:$1, 0)) = $F$1) * ('Master Data Sheet'!$G:$G=$B10) * ('Master Data Sheet'!$F:$F=$E10) * ('Master Data Sheet'!$A:$A=$F10), 0), MATCH($F$1, 'Master Data Sheet'!$1:$1, 0)), "")</f>
        <v>6.98</v>
      </c>
      <c r="J10" s="11" cm="1">
        <f t="array" ref="J10">IFERROR(INDEX('Master Data Sheet'!$1:$1048576, MATCH(1, ('Master Data Sheet'!$H:$H=J$2) * (INDEX('Master Data Sheet'!$1:$1, , MATCH($F$1, 'Master Data Sheet'!$1:$1, 0)) = $F$1) * ('Master Data Sheet'!$G:$G=$B10) * ('Master Data Sheet'!$F:$F=$E10) * ('Master Data Sheet'!$A:$A=$F10), 0), MATCH($F$1, 'Master Data Sheet'!$1:$1, 0)), "")</f>
        <v>6.85</v>
      </c>
      <c r="K10" s="11" cm="1">
        <f t="array" ref="K10">IFERROR(INDEX('Master Data Sheet'!$1:$1048576, MATCH(1, ('Master Data Sheet'!$H:$H=K$2) * (INDEX('Master Data Sheet'!$1:$1, , MATCH($F$1, 'Master Data Sheet'!$1:$1, 0)) = $F$1) * ('Master Data Sheet'!$G:$G=$B10) * ('Master Data Sheet'!$F:$F=$E10) * ('Master Data Sheet'!$A:$A=$F10), 0), MATCH($F$1, 'Master Data Sheet'!$1:$1, 0)), "")</f>
        <v>6.88</v>
      </c>
      <c r="L10" s="11" cm="1">
        <f t="array" ref="L10">IFERROR(INDEX('Master Data Sheet'!$1:$1048576, MATCH(1, ('Master Data Sheet'!$H:$H=L$2) * (INDEX('Master Data Sheet'!$1:$1, , MATCH($F$1, 'Master Data Sheet'!$1:$1, 0)) = $F$1) * ('Master Data Sheet'!$G:$G=$B10) * ('Master Data Sheet'!$F:$F=$E10) * ('Master Data Sheet'!$A:$A=$F10), 0), MATCH($F$1, 'Master Data Sheet'!$1:$1, 0)), "")</f>
        <v>6.96</v>
      </c>
      <c r="M10" s="11" cm="1">
        <f t="array" ref="M10">IFERROR(INDEX('Master Data Sheet'!$1:$1048576, MATCH(1, ('Master Data Sheet'!$H:$H=M$2) * (INDEX('Master Data Sheet'!$1:$1, , MATCH($F$1, 'Master Data Sheet'!$1:$1, 0)) = $F$1) * ('Master Data Sheet'!$G:$G=$B10) * ('Master Data Sheet'!$F:$F=$E10) * ('Master Data Sheet'!$A:$A=$F10), 0), MATCH($F$1, 'Master Data Sheet'!$1:$1, 0)), "")</f>
        <v>6.97</v>
      </c>
      <c r="N10" s="11" cm="1">
        <f t="array" ref="N10">IFERROR(INDEX('Master Data Sheet'!$1:$1048576, MATCH(1, ('Master Data Sheet'!$H:$H=N$2) * (INDEX('Master Data Sheet'!$1:$1, , MATCH($F$1, 'Master Data Sheet'!$1:$1, 0)) = $F$1) * ('Master Data Sheet'!$G:$G=$B10) * ('Master Data Sheet'!$F:$F=$E10) * ('Master Data Sheet'!$A:$A=$F10), 0), MATCH($F$1, 'Master Data Sheet'!$1:$1, 0)), "")</f>
        <v>7.05</v>
      </c>
      <c r="O10" s="11">
        <f t="shared" si="8"/>
        <v>6.9399999999999986</v>
      </c>
      <c r="P10" s="11">
        <f t="shared" si="4"/>
        <v>6.9761498454854604E-2</v>
      </c>
      <c r="Q10" s="11"/>
      <c r="R10" s="46">
        <f>(1-(O10/O4))*100</f>
        <v>10.286241920590966</v>
      </c>
      <c r="X10" t="str">
        <f>IFERROR(INDEX('Date Key'!$G$57:$G$62, MATCH(B9,'Date Key'!$A$57:$A$62, 0)), "")</f>
        <v>Low HLR, Lower Outlet Height, No Plants</v>
      </c>
      <c r="Y10" s="1">
        <f t="shared" ref="Y10:AE10" si="12">H9</f>
        <v>6.78</v>
      </c>
      <c r="Z10" s="1">
        <f t="shared" si="12"/>
        <v>6.83</v>
      </c>
      <c r="AA10" s="1">
        <f t="shared" si="12"/>
        <v>6.85</v>
      </c>
      <c r="AB10" s="1">
        <f t="shared" si="12"/>
        <v>6.7</v>
      </c>
      <c r="AC10" s="1">
        <f t="shared" si="12"/>
        <v>6.88</v>
      </c>
      <c r="AD10" s="1">
        <f t="shared" si="12"/>
        <v>6.82</v>
      </c>
      <c r="AE10" s="1">
        <f t="shared" si="12"/>
        <v>7.01</v>
      </c>
      <c r="AF10" s="1">
        <f t="shared" ref="AF10:AL10" si="13">H10</f>
        <v>6.89</v>
      </c>
      <c r="AG10" s="1">
        <f t="shared" si="13"/>
        <v>6.98</v>
      </c>
      <c r="AH10" s="1">
        <f t="shared" si="13"/>
        <v>6.85</v>
      </c>
      <c r="AI10" s="1">
        <f t="shared" si="13"/>
        <v>6.88</v>
      </c>
      <c r="AJ10" s="1">
        <f t="shared" si="13"/>
        <v>6.96</v>
      </c>
      <c r="AK10" s="1">
        <f t="shared" si="13"/>
        <v>6.97</v>
      </c>
      <c r="AL10" s="1">
        <f t="shared" si="13"/>
        <v>7.05</v>
      </c>
      <c r="AM10" s="1">
        <f t="shared" ref="AM10:AS10" si="14">H11</f>
        <v>6.83</v>
      </c>
      <c r="AN10" s="1">
        <f t="shared" si="14"/>
        <v>6.8</v>
      </c>
      <c r="AO10" s="1">
        <f t="shared" si="14"/>
        <v>6.76</v>
      </c>
      <c r="AP10" s="1">
        <f t="shared" si="14"/>
        <v>6.76</v>
      </c>
      <c r="AQ10" s="1">
        <f t="shared" si="14"/>
        <v>6.81</v>
      </c>
      <c r="AR10" s="1">
        <f t="shared" si="14"/>
        <v>6.84</v>
      </c>
      <c r="AS10" s="1">
        <f t="shared" si="14"/>
        <v>6.88</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6.83</v>
      </c>
      <c r="I11" s="28" cm="1">
        <f t="array" ref="I11">IFERROR(INDEX('Master Data Sheet'!$1:$1048576, MATCH(1, ('Master Data Sheet'!$H:$H=I$2) * (INDEX('Master Data Sheet'!$1:$1, , MATCH($F$1, 'Master Data Sheet'!$1:$1, 0)) = $F$1) * ('Master Data Sheet'!$G:$G=$B11) * ('Master Data Sheet'!$F:$F=$E11) * ('Master Data Sheet'!$A:$A=$F11), 0), MATCH($F$1, 'Master Data Sheet'!$1:$1, 0)), "")</f>
        <v>6.8</v>
      </c>
      <c r="J11" s="28" cm="1">
        <f t="array" ref="J11">IFERROR(INDEX('Master Data Sheet'!$1:$1048576, MATCH(1, ('Master Data Sheet'!$H:$H=J$2) * (INDEX('Master Data Sheet'!$1:$1, , MATCH($F$1, 'Master Data Sheet'!$1:$1, 0)) = $F$1) * ('Master Data Sheet'!$G:$G=$B11) * ('Master Data Sheet'!$F:$F=$E11) * ('Master Data Sheet'!$A:$A=$F11), 0), MATCH($F$1, 'Master Data Sheet'!$1:$1, 0)), "")</f>
        <v>6.76</v>
      </c>
      <c r="K11" s="28" cm="1">
        <f t="array" ref="K11">IFERROR(INDEX('Master Data Sheet'!$1:$1048576, MATCH(1, ('Master Data Sheet'!$H:$H=K$2) * (INDEX('Master Data Sheet'!$1:$1, , MATCH($F$1, 'Master Data Sheet'!$1:$1, 0)) = $F$1) * ('Master Data Sheet'!$G:$G=$B11) * ('Master Data Sheet'!$F:$F=$E11) * ('Master Data Sheet'!$A:$A=$F11), 0), MATCH($F$1, 'Master Data Sheet'!$1:$1, 0)), "")</f>
        <v>6.76</v>
      </c>
      <c r="L11" s="28" cm="1">
        <f t="array" ref="L11">IFERROR(INDEX('Master Data Sheet'!$1:$1048576, MATCH(1, ('Master Data Sheet'!$H:$H=L$2) * (INDEX('Master Data Sheet'!$1:$1, , MATCH($F$1, 'Master Data Sheet'!$1:$1, 0)) = $F$1) * ('Master Data Sheet'!$G:$G=$B11) * ('Master Data Sheet'!$F:$F=$E11) * ('Master Data Sheet'!$A:$A=$F11), 0), MATCH($F$1, 'Master Data Sheet'!$1:$1, 0)), "")</f>
        <v>6.81</v>
      </c>
      <c r="M11" s="28" cm="1">
        <f t="array" ref="M11">IFERROR(INDEX('Master Data Sheet'!$1:$1048576, MATCH(1, ('Master Data Sheet'!$H:$H=M$2) * (INDEX('Master Data Sheet'!$1:$1, , MATCH($F$1, 'Master Data Sheet'!$1:$1, 0)) = $F$1) * ('Master Data Sheet'!$G:$G=$B11) * ('Master Data Sheet'!$F:$F=$E11) * ('Master Data Sheet'!$A:$A=$F11), 0), MATCH($F$1, 'Master Data Sheet'!$1:$1, 0)), "")</f>
        <v>6.84</v>
      </c>
      <c r="N11" s="28" cm="1">
        <f t="array" ref="N11">IFERROR(INDEX('Master Data Sheet'!$1:$1048576, MATCH(1, ('Master Data Sheet'!$H:$H=N$2) * (INDEX('Master Data Sheet'!$1:$1, , MATCH($F$1, 'Master Data Sheet'!$1:$1, 0)) = $F$1) * ('Master Data Sheet'!$G:$G=$B11) * ('Master Data Sheet'!$F:$F=$E11) * ('Master Data Sheet'!$A:$A=$F11), 0), MATCH($F$1, 'Master Data Sheet'!$1:$1, 0)), "")</f>
        <v>6.88</v>
      </c>
      <c r="O11" s="28">
        <f t="shared" si="8"/>
        <v>6.8114285714285714</v>
      </c>
      <c r="P11" s="28">
        <f t="shared" si="4"/>
        <v>4.3369947901195201E-2</v>
      </c>
      <c r="Q11" s="28"/>
      <c r="R11" s="48">
        <f>(1-(O11/O5))*100</f>
        <v>10.020758633704464</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7.18</v>
      </c>
      <c r="I12" s="11" cm="1">
        <f t="array" ref="I12">IFERROR(INDEX('Master Data Sheet'!$1:$1048576, MATCH(1, ('Master Data Sheet'!$H:$H=I$2) * (INDEX('Master Data Sheet'!$1:$1, , MATCH($F$1, 'Master Data Sheet'!$1:$1, 0)) = $F$1) * ('Master Data Sheet'!$G:$G=$B12) * ('Master Data Sheet'!$F:$F=$E12) * ('Master Data Sheet'!$A:$A=$F12), 0), MATCH($F$1, 'Master Data Sheet'!$1:$1, 0)), "")</f>
        <v>7.14</v>
      </c>
      <c r="J12" s="11" cm="1">
        <f t="array" ref="J12">IFERROR(INDEX('Master Data Sheet'!$1:$1048576, MATCH(1, ('Master Data Sheet'!$H:$H=J$2) * (INDEX('Master Data Sheet'!$1:$1, , MATCH($F$1, 'Master Data Sheet'!$1:$1, 0)) = $F$1) * ('Master Data Sheet'!$G:$G=$B12) * ('Master Data Sheet'!$F:$F=$E12) * ('Master Data Sheet'!$A:$A=$F12), 0), MATCH($F$1, 'Master Data Sheet'!$1:$1, 0)), "")</f>
        <v>7.93</v>
      </c>
      <c r="K12" s="11" cm="1">
        <f t="array" ref="K12">IFERROR(INDEX('Master Data Sheet'!$1:$1048576, MATCH(1, ('Master Data Sheet'!$H:$H=K$2) * (INDEX('Master Data Sheet'!$1:$1, , MATCH($F$1, 'Master Data Sheet'!$1:$1, 0)) = $F$1) * ('Master Data Sheet'!$G:$G=$B12) * ('Master Data Sheet'!$F:$F=$E12) * ('Master Data Sheet'!$A:$A=$F12), 0), MATCH($F$1, 'Master Data Sheet'!$1:$1, 0)), "")</f>
        <v>8</v>
      </c>
      <c r="L12" s="11" cm="1">
        <f t="array" ref="L12">IFERROR(INDEX('Master Data Sheet'!$1:$1048576, MATCH(1, ('Master Data Sheet'!$H:$H=L$2) * (INDEX('Master Data Sheet'!$1:$1, , MATCH($F$1, 'Master Data Sheet'!$1:$1, 0)) = $F$1) * ('Master Data Sheet'!$G:$G=$B12) * ('Master Data Sheet'!$F:$F=$E12) * ('Master Data Sheet'!$A:$A=$F12), 0), MATCH($F$1, 'Master Data Sheet'!$1:$1, 0)), "")</f>
        <v>7.95</v>
      </c>
      <c r="M12" s="11" cm="1">
        <f t="array" ref="M12">IFERROR(INDEX('Master Data Sheet'!$1:$1048576, MATCH(1, ('Master Data Sheet'!$H:$H=M$2) * (INDEX('Master Data Sheet'!$1:$1, , MATCH($F$1, 'Master Data Sheet'!$1:$1, 0)) = $F$1) * ('Master Data Sheet'!$G:$G=$B12) * ('Master Data Sheet'!$F:$F=$E12) * ('Master Data Sheet'!$A:$A=$F12), 0), MATCH($F$1, 'Master Data Sheet'!$1:$1, 0)), "")</f>
        <v>7.9</v>
      </c>
      <c r="N12" s="11" cm="1">
        <f t="array" ref="N12">IFERROR(INDEX('Master Data Sheet'!$1:$1048576, MATCH(1, ('Master Data Sheet'!$H:$H=N$2) * (INDEX('Master Data Sheet'!$1:$1, , MATCH($F$1, 'Master Data Sheet'!$1:$1, 0)) = $F$1) * ('Master Data Sheet'!$G:$G=$B12) * ('Master Data Sheet'!$F:$F=$E12) * ('Master Data Sheet'!$A:$A=$F12), 0), MATCH($F$1, 'Master Data Sheet'!$1:$1, 0)), "")</f>
        <v>7.93</v>
      </c>
      <c r="O12" s="11">
        <f t="shared" si="8"/>
        <v>7.7185714285714289</v>
      </c>
      <c r="P12" s="11">
        <f t="shared" si="4"/>
        <v>0.38294597405850761</v>
      </c>
      <c r="Q12" s="11">
        <f>AVERAGE(O12:O14)</f>
        <v>7.6766666666666667</v>
      </c>
      <c r="S12" s="11">
        <f>AVERAGE(O12:O14)</f>
        <v>7.6766666666666667</v>
      </c>
      <c r="T12" s="11">
        <f>AVERAGE(P12:P14)</f>
        <v>0.23617840263800541</v>
      </c>
      <c r="V12" s="47">
        <f>AVERAGE(U15, U18)</f>
        <v>6.3457601885739345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7.29</v>
      </c>
      <c r="I13" s="11" cm="1">
        <f t="array" ref="I13">IFERROR(INDEX('Master Data Sheet'!$1:$1048576, MATCH(1, ('Master Data Sheet'!$H:$H=I$2) * (INDEX('Master Data Sheet'!$1:$1, , MATCH($F$1, 'Master Data Sheet'!$1:$1, 0)) = $F$1) * ('Master Data Sheet'!$G:$G=$B13) * ('Master Data Sheet'!$F:$F=$E13) * ('Master Data Sheet'!$A:$A=$F13), 0), MATCH($F$1, 'Master Data Sheet'!$1:$1, 0)), "")</f>
        <v>8.07</v>
      </c>
      <c r="J13" s="11" cm="1">
        <f t="array" ref="J13">IFERROR(INDEX('Master Data Sheet'!$1:$1048576, MATCH(1, ('Master Data Sheet'!$H:$H=J$2) * (INDEX('Master Data Sheet'!$1:$1, , MATCH($F$1, 'Master Data Sheet'!$1:$1, 0)) = $F$1) * ('Master Data Sheet'!$G:$G=$B13) * ('Master Data Sheet'!$F:$F=$E13) * ('Master Data Sheet'!$A:$A=$F13), 0), MATCH($F$1, 'Master Data Sheet'!$1:$1, 0)), "")</f>
        <v>8.07</v>
      </c>
      <c r="K13" s="11" cm="1">
        <f t="array" ref="K13">IFERROR(INDEX('Master Data Sheet'!$1:$1048576, MATCH(1, ('Master Data Sheet'!$H:$H=K$2) * (INDEX('Master Data Sheet'!$1:$1, , MATCH($F$1, 'Master Data Sheet'!$1:$1, 0)) = $F$1) * ('Master Data Sheet'!$G:$G=$B13) * ('Master Data Sheet'!$F:$F=$E13) * ('Master Data Sheet'!$A:$A=$F13), 0), MATCH($F$1, 'Master Data Sheet'!$1:$1, 0)), "")</f>
        <v>8.0500000000000007</v>
      </c>
      <c r="L13" s="11" cm="1">
        <f t="array" ref="L13">IFERROR(INDEX('Master Data Sheet'!$1:$1048576, MATCH(1, ('Master Data Sheet'!$H:$H=L$2) * (INDEX('Master Data Sheet'!$1:$1, , MATCH($F$1, 'Master Data Sheet'!$1:$1, 0)) = $F$1) * ('Master Data Sheet'!$G:$G=$B13) * ('Master Data Sheet'!$F:$F=$E13) * ('Master Data Sheet'!$A:$A=$F13), 0), MATCH($F$1, 'Master Data Sheet'!$1:$1, 0)), "")</f>
        <v>8.0399999999999991</v>
      </c>
      <c r="M13" s="11" cm="1">
        <f t="array" ref="M13">IFERROR(INDEX('Master Data Sheet'!$1:$1048576, MATCH(1, ('Master Data Sheet'!$H:$H=M$2) * (INDEX('Master Data Sheet'!$1:$1, , MATCH($F$1, 'Master Data Sheet'!$1:$1, 0)) = $F$1) * ('Master Data Sheet'!$G:$G=$B13) * ('Master Data Sheet'!$F:$F=$E13) * ('Master Data Sheet'!$A:$A=$F13), 0), MATCH($F$1, 'Master Data Sheet'!$1:$1, 0)), "")</f>
        <v>8.01</v>
      </c>
      <c r="N13" s="11" cm="1">
        <f t="array" ref="N13">IFERROR(INDEX('Master Data Sheet'!$1:$1048576, MATCH(1, ('Master Data Sheet'!$H:$H=N$2) * (INDEX('Master Data Sheet'!$1:$1, , MATCH($F$1, 'Master Data Sheet'!$1:$1, 0)) = $F$1) * ('Master Data Sheet'!$G:$G=$B13) * ('Master Data Sheet'!$F:$F=$E13) * ('Master Data Sheet'!$A:$A=$F13), 0), MATCH($F$1, 'Master Data Sheet'!$1:$1, 0)), "")</f>
        <v>8.02</v>
      </c>
      <c r="O13" s="11">
        <f t="shared" si="8"/>
        <v>7.9357142857142851</v>
      </c>
      <c r="P13" s="11">
        <f t="shared" si="4"/>
        <v>0.28564880201960957</v>
      </c>
      <c r="Q13" s="11"/>
      <c r="X13" t="str">
        <f>IFERROR(INDEX('Date Key'!$G$57:$G$62, MATCH(B12,'Date Key'!$A$57:$A$62, 0)), "")</f>
        <v>Medium HLR, Lower Outlet Height, No Plants</v>
      </c>
      <c r="Y13" s="1">
        <f t="shared" ref="Y13:AE13" si="16">H12</f>
        <v>7.18</v>
      </c>
      <c r="Z13" s="1">
        <f t="shared" si="16"/>
        <v>7.14</v>
      </c>
      <c r="AA13" s="1">
        <f t="shared" si="16"/>
        <v>7.93</v>
      </c>
      <c r="AB13" s="1">
        <f t="shared" si="16"/>
        <v>8</v>
      </c>
      <c r="AC13" s="1">
        <f t="shared" si="16"/>
        <v>7.95</v>
      </c>
      <c r="AD13" s="1">
        <f t="shared" si="16"/>
        <v>7.9</v>
      </c>
      <c r="AE13" s="1">
        <f t="shared" si="16"/>
        <v>7.93</v>
      </c>
      <c r="AF13" s="1">
        <f t="shared" ref="AF13:AL13" si="17">H13</f>
        <v>7.29</v>
      </c>
      <c r="AG13" s="1">
        <f t="shared" si="17"/>
        <v>8.07</v>
      </c>
      <c r="AH13" s="1">
        <f t="shared" si="17"/>
        <v>8.07</v>
      </c>
      <c r="AI13" s="1">
        <f t="shared" si="17"/>
        <v>8.0500000000000007</v>
      </c>
      <c r="AJ13" s="1">
        <f t="shared" si="17"/>
        <v>8.0399999999999991</v>
      </c>
      <c r="AK13" s="1">
        <f t="shared" si="17"/>
        <v>8.01</v>
      </c>
      <c r="AL13" s="1">
        <f t="shared" si="17"/>
        <v>8.02</v>
      </c>
      <c r="AM13" s="1">
        <f t="shared" ref="AM13:AS13" si="18">H14</f>
        <v>7.41</v>
      </c>
      <c r="AN13" s="1">
        <f t="shared" si="18"/>
        <v>7.35</v>
      </c>
      <c r="AO13" s="1">
        <f t="shared" si="18"/>
        <v>7.33</v>
      </c>
      <c r="AP13" s="1">
        <f t="shared" si="18"/>
        <v>7.36</v>
      </c>
      <c r="AQ13" s="1">
        <f t="shared" si="18"/>
        <v>7.34</v>
      </c>
      <c r="AR13" s="1">
        <f t="shared" si="18"/>
        <v>7.41</v>
      </c>
      <c r="AS13" s="1">
        <f t="shared" si="18"/>
        <v>7.43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7.41</v>
      </c>
      <c r="I14" s="11" cm="1">
        <f t="array" ref="I14">IFERROR(INDEX('Master Data Sheet'!$1:$1048576, MATCH(1, ('Master Data Sheet'!$H:$H=I$2) * (INDEX('Master Data Sheet'!$1:$1, , MATCH($F$1, 'Master Data Sheet'!$1:$1, 0)) = $F$1) * ('Master Data Sheet'!$G:$G=$B14) * ('Master Data Sheet'!$F:$F=$E14) * ('Master Data Sheet'!$A:$A=$F14), 0), MATCH($F$1, 'Master Data Sheet'!$1:$1, 0)), "")</f>
        <v>7.35</v>
      </c>
      <c r="J14" s="11" cm="1">
        <f t="array" ref="J14">IFERROR(INDEX('Master Data Sheet'!$1:$1048576, MATCH(1, ('Master Data Sheet'!$H:$H=J$2) * (INDEX('Master Data Sheet'!$1:$1, , MATCH($F$1, 'Master Data Sheet'!$1:$1, 0)) = $F$1) * ('Master Data Sheet'!$G:$G=$B14) * ('Master Data Sheet'!$F:$F=$E14) * ('Master Data Sheet'!$A:$A=$F14), 0), MATCH($F$1, 'Master Data Sheet'!$1:$1, 0)), "")</f>
        <v>7.33</v>
      </c>
      <c r="K14" s="11" cm="1">
        <f t="array" ref="K14">IFERROR(INDEX('Master Data Sheet'!$1:$1048576, MATCH(1, ('Master Data Sheet'!$H:$H=K$2) * (INDEX('Master Data Sheet'!$1:$1, , MATCH($F$1, 'Master Data Sheet'!$1:$1, 0)) = $F$1) * ('Master Data Sheet'!$G:$G=$B14) * ('Master Data Sheet'!$F:$F=$E14) * ('Master Data Sheet'!$A:$A=$F14), 0), MATCH($F$1, 'Master Data Sheet'!$1:$1, 0)), "")</f>
        <v>7.36</v>
      </c>
      <c r="L14" s="11" cm="1">
        <f t="array" ref="L14">IFERROR(INDEX('Master Data Sheet'!$1:$1048576, MATCH(1, ('Master Data Sheet'!$H:$H=L$2) * (INDEX('Master Data Sheet'!$1:$1, , MATCH($F$1, 'Master Data Sheet'!$1:$1, 0)) = $F$1) * ('Master Data Sheet'!$G:$G=$B14) * ('Master Data Sheet'!$F:$F=$E14) * ('Master Data Sheet'!$A:$A=$F14), 0), MATCH($F$1, 'Master Data Sheet'!$1:$1, 0)), "")</f>
        <v>7.34</v>
      </c>
      <c r="M14" s="11" cm="1">
        <f t="array" ref="M14">IFERROR(INDEX('Master Data Sheet'!$1:$1048576, MATCH(1, ('Master Data Sheet'!$H:$H=M$2) * (INDEX('Master Data Sheet'!$1:$1, , MATCH($F$1, 'Master Data Sheet'!$1:$1, 0)) = $F$1) * ('Master Data Sheet'!$G:$G=$B14) * ('Master Data Sheet'!$F:$F=$E14) * ('Master Data Sheet'!$A:$A=$F14), 0), MATCH($F$1, 'Master Data Sheet'!$1:$1, 0)), "")</f>
        <v>7.41</v>
      </c>
      <c r="N14" s="11" cm="1">
        <f t="array" ref="N14">IFERROR(INDEX('Master Data Sheet'!$1:$1048576, MATCH(1, ('Master Data Sheet'!$H:$H=N$2) * (INDEX('Master Data Sheet'!$1:$1, , MATCH($F$1, 'Master Data Sheet'!$1:$1, 0)) = $F$1) * ('Master Data Sheet'!$G:$G=$B14) * ('Master Data Sheet'!$F:$F=$E14) * ('Master Data Sheet'!$A:$A=$F14), 0), MATCH($F$1, 'Master Data Sheet'!$1:$1, 0)), "")</f>
        <v>7.43</v>
      </c>
      <c r="O14" s="11">
        <f t="shared" si="8"/>
        <v>7.3757142857142863</v>
      </c>
      <c r="P14" s="11">
        <f t="shared" si="4"/>
        <v>3.9940431835899015E-2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7.42</v>
      </c>
      <c r="I15" s="11" cm="1">
        <f t="array" ref="I15">IFERROR(INDEX('Master Data Sheet'!$1:$1048576, MATCH(1, ('Master Data Sheet'!$H:$H=I$2) * (INDEX('Master Data Sheet'!$1:$1, , MATCH($F$1, 'Master Data Sheet'!$1:$1, 0)) = $F$1) * ('Master Data Sheet'!$G:$G=$B15) * ('Master Data Sheet'!$F:$F=$E15) * ('Master Data Sheet'!$A:$A=$F15), 0), MATCH($F$1, 'Master Data Sheet'!$1:$1, 0)), "")</f>
        <v>7.09</v>
      </c>
      <c r="J15" s="11" cm="1">
        <f t="array" ref="J15">IFERROR(INDEX('Master Data Sheet'!$1:$1048576, MATCH(1, ('Master Data Sheet'!$H:$H=J$2) * (INDEX('Master Data Sheet'!$1:$1, , MATCH($F$1, 'Master Data Sheet'!$1:$1, 0)) = $F$1) * ('Master Data Sheet'!$G:$G=$B15) * ('Master Data Sheet'!$F:$F=$E15) * ('Master Data Sheet'!$A:$A=$F15), 0), MATCH($F$1, 'Master Data Sheet'!$1:$1, 0)), "")</f>
        <v>7.1</v>
      </c>
      <c r="K15" s="11" cm="1">
        <f t="array" ref="K15">IFERROR(INDEX('Master Data Sheet'!$1:$1048576, MATCH(1, ('Master Data Sheet'!$H:$H=K$2) * (INDEX('Master Data Sheet'!$1:$1, , MATCH($F$1, 'Master Data Sheet'!$1:$1, 0)) = $F$1) * ('Master Data Sheet'!$G:$G=$B15) * ('Master Data Sheet'!$F:$F=$E15) * ('Master Data Sheet'!$A:$A=$F15), 0), MATCH($F$1, 'Master Data Sheet'!$1:$1, 0)), "")</f>
        <v>7.05</v>
      </c>
      <c r="L15" s="11" cm="1">
        <f t="array" ref="L15">IFERROR(INDEX('Master Data Sheet'!$1:$1048576, MATCH(1, ('Master Data Sheet'!$H:$H=L$2) * (INDEX('Master Data Sheet'!$1:$1, , MATCH($F$1, 'Master Data Sheet'!$1:$1, 0)) = $F$1) * ('Master Data Sheet'!$G:$G=$B15) * ('Master Data Sheet'!$F:$F=$E15) * ('Master Data Sheet'!$A:$A=$F15), 0), MATCH($F$1, 'Master Data Sheet'!$1:$1, 0)), "")</f>
        <v>7.19</v>
      </c>
      <c r="M15" s="11" cm="1">
        <f t="array" ref="M15">IFERROR(INDEX('Master Data Sheet'!$1:$1048576, MATCH(1, ('Master Data Sheet'!$H:$H=M$2) * (INDEX('Master Data Sheet'!$1:$1, , MATCH($F$1, 'Master Data Sheet'!$1:$1, 0)) = $F$1) * ('Master Data Sheet'!$G:$G=$B15) * ('Master Data Sheet'!$F:$F=$E15) * ('Master Data Sheet'!$A:$A=$F15), 0), MATCH($F$1, 'Master Data Sheet'!$1:$1, 0)), "")</f>
        <v>7.1</v>
      </c>
      <c r="N15" s="11" cm="1">
        <f t="array" ref="N15">IFERROR(INDEX('Master Data Sheet'!$1:$1048576, MATCH(1, ('Master Data Sheet'!$H:$H=N$2) * (INDEX('Master Data Sheet'!$1:$1, , MATCH($F$1, 'Master Data Sheet'!$1:$1, 0)) = $F$1) * ('Master Data Sheet'!$G:$G=$B15) * ('Master Data Sheet'!$F:$F=$E15) * ('Master Data Sheet'!$A:$A=$F15), 0), MATCH($F$1, 'Master Data Sheet'!$1:$1, 0)), "")</f>
        <v>7.13</v>
      </c>
      <c r="O15" s="11">
        <f t="shared" si="8"/>
        <v>7.1542857142857148</v>
      </c>
      <c r="P15" s="11">
        <f t="shared" si="4"/>
        <v>0.12474736374731445</v>
      </c>
      <c r="Q15" s="11">
        <f>AVERAGE(O15:O17)</f>
        <v>7.1828571428571424</v>
      </c>
      <c r="R15" s="46">
        <f>(1-(O15/O12))*100</f>
        <v>7.3107532852119128</v>
      </c>
      <c r="S15" s="46">
        <f>AVERAGE(R15:R17)</f>
        <v>6.3567310097675174</v>
      </c>
      <c r="T15" s="46">
        <f>STDEV(R15:R17)</f>
        <v>3.124389350157176</v>
      </c>
      <c r="U15" s="47">
        <f>(1-(AVERAGE(H15:N17)/AVERAGE(H12:N14)))*100</f>
        <v>6.4326034365113971</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7.64</v>
      </c>
      <c r="I16" s="11" cm="1">
        <f t="array" ref="I16">IFERROR(INDEX('Master Data Sheet'!$1:$1048576, MATCH(1, ('Master Data Sheet'!$H:$H=I$2) * (INDEX('Master Data Sheet'!$1:$1, , MATCH($F$1, 'Master Data Sheet'!$1:$1, 0)) = $F$1) * ('Master Data Sheet'!$G:$G=$B16) * ('Master Data Sheet'!$F:$F=$E16) * ('Master Data Sheet'!$A:$A=$F16), 0), MATCH($F$1, 'Master Data Sheet'!$1:$1, 0)), "")</f>
        <v>7.2</v>
      </c>
      <c r="J16" s="11" cm="1">
        <f t="array" ref="J16">IFERROR(INDEX('Master Data Sheet'!$1:$1048576, MATCH(1, ('Master Data Sheet'!$H:$H=J$2) * (INDEX('Master Data Sheet'!$1:$1, , MATCH($F$1, 'Master Data Sheet'!$1:$1, 0)) = $F$1) * ('Master Data Sheet'!$G:$G=$B16) * ('Master Data Sheet'!$F:$F=$E16) * ('Master Data Sheet'!$A:$A=$F16), 0), MATCH($F$1, 'Master Data Sheet'!$1:$1, 0)), "")</f>
        <v>7.29</v>
      </c>
      <c r="K16" s="11" cm="1">
        <f t="array" ref="K16">IFERROR(INDEX('Master Data Sheet'!$1:$1048576, MATCH(1, ('Master Data Sheet'!$H:$H=K$2) * (INDEX('Master Data Sheet'!$1:$1, , MATCH($F$1, 'Master Data Sheet'!$1:$1, 0)) = $F$1) * ('Master Data Sheet'!$G:$G=$B16) * ('Master Data Sheet'!$F:$F=$E16) * ('Master Data Sheet'!$A:$A=$F16), 0), MATCH($F$1, 'Master Data Sheet'!$1:$1, 0)), "")</f>
        <v>7.11</v>
      </c>
      <c r="L16" s="11" cm="1">
        <f t="array" ref="L16">IFERROR(INDEX('Master Data Sheet'!$1:$1048576, MATCH(1, ('Master Data Sheet'!$H:$H=L$2) * (INDEX('Master Data Sheet'!$1:$1, , MATCH($F$1, 'Master Data Sheet'!$1:$1, 0)) = $F$1) * ('Master Data Sheet'!$G:$G=$B16) * ('Master Data Sheet'!$F:$F=$E16) * ('Master Data Sheet'!$A:$A=$F16), 0), MATCH($F$1, 'Master Data Sheet'!$1:$1, 0)), "")</f>
        <v>7.11</v>
      </c>
      <c r="M16" s="11" cm="1">
        <f t="array" ref="M16">IFERROR(INDEX('Master Data Sheet'!$1:$1048576, MATCH(1, ('Master Data Sheet'!$H:$H=M$2) * (INDEX('Master Data Sheet'!$1:$1, , MATCH($F$1, 'Master Data Sheet'!$1:$1, 0)) = $F$1) * ('Master Data Sheet'!$G:$G=$B16) * ('Master Data Sheet'!$F:$F=$E16) * ('Master Data Sheet'!$A:$A=$F16), 0), MATCH($F$1, 'Master Data Sheet'!$1:$1, 0)), "")</f>
        <v>7.15</v>
      </c>
      <c r="N16" s="11" cm="1">
        <f t="array" ref="N16">IFERROR(INDEX('Master Data Sheet'!$1:$1048576, MATCH(1, ('Master Data Sheet'!$H:$H=N$2) * (INDEX('Master Data Sheet'!$1:$1, , MATCH($F$1, 'Master Data Sheet'!$1:$1, 0)) = $F$1) * ('Master Data Sheet'!$G:$G=$B16) * ('Master Data Sheet'!$F:$F=$E16) * ('Master Data Sheet'!$A:$A=$F16), 0), MATCH($F$1, 'Master Data Sheet'!$1:$1, 0)), "")</f>
        <v>7.11</v>
      </c>
      <c r="O16" s="11">
        <f t="shared" si="8"/>
        <v>7.2299999999999995</v>
      </c>
      <c r="P16" s="11">
        <f t="shared" si="4"/>
        <v>0.19244046698481385</v>
      </c>
      <c r="Q16" s="11"/>
      <c r="R16" s="46">
        <f>(1-(O16/O13))*100</f>
        <v>8.8928892889288953</v>
      </c>
      <c r="X16" t="str">
        <f>IFERROR(INDEX('Date Key'!$G$57:$G$62, MATCH(B15,'Date Key'!$A$57:$A$62, 0)), "")</f>
        <v>Medium HLR, Lower Outlet Height, No Plants</v>
      </c>
      <c r="Y16" s="1">
        <f t="shared" ref="Y16:AE16" si="19">H15</f>
        <v>7.42</v>
      </c>
      <c r="Z16" s="1">
        <f t="shared" si="19"/>
        <v>7.09</v>
      </c>
      <c r="AA16" s="1">
        <f t="shared" si="19"/>
        <v>7.1</v>
      </c>
      <c r="AB16" s="1">
        <f t="shared" si="19"/>
        <v>7.05</v>
      </c>
      <c r="AC16" s="1">
        <f t="shared" si="19"/>
        <v>7.19</v>
      </c>
      <c r="AD16" s="1">
        <f t="shared" si="19"/>
        <v>7.1</v>
      </c>
      <c r="AE16" s="1">
        <f t="shared" si="19"/>
        <v>7.13</v>
      </c>
      <c r="AF16" s="1">
        <f t="shared" ref="AF16:AL16" si="20">H16</f>
        <v>7.64</v>
      </c>
      <c r="AG16" s="1">
        <f t="shared" si="20"/>
        <v>7.2</v>
      </c>
      <c r="AH16" s="1">
        <f t="shared" si="20"/>
        <v>7.29</v>
      </c>
      <c r="AI16" s="1">
        <f t="shared" si="20"/>
        <v>7.11</v>
      </c>
      <c r="AJ16" s="1">
        <f t="shared" si="20"/>
        <v>7.11</v>
      </c>
      <c r="AK16" s="1">
        <f t="shared" si="20"/>
        <v>7.15</v>
      </c>
      <c r="AL16" s="1">
        <f t="shared" si="20"/>
        <v>7.11</v>
      </c>
      <c r="AM16" s="1">
        <f t="shared" ref="AM16:AS16" si="21">H17</f>
        <v>7.2</v>
      </c>
      <c r="AN16" s="1">
        <f t="shared" si="21"/>
        <v>7.14</v>
      </c>
      <c r="AO16" s="1">
        <f t="shared" si="21"/>
        <v>7.14</v>
      </c>
      <c r="AP16" s="1">
        <f t="shared" si="21"/>
        <v>7.12</v>
      </c>
      <c r="AQ16" s="1">
        <f t="shared" si="21"/>
        <v>7.23</v>
      </c>
      <c r="AR16" s="1">
        <f t="shared" si="21"/>
        <v>7.15</v>
      </c>
      <c r="AS16" s="1">
        <f t="shared" si="21"/>
        <v>7.17</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7.2</v>
      </c>
      <c r="I17" s="11" cm="1">
        <f t="array" ref="I17">IFERROR(INDEX('Master Data Sheet'!$1:$1048576, MATCH(1, ('Master Data Sheet'!$H:$H=I$2) * (INDEX('Master Data Sheet'!$1:$1, , MATCH($F$1, 'Master Data Sheet'!$1:$1, 0)) = $F$1) * ('Master Data Sheet'!$G:$G=$B17) * ('Master Data Sheet'!$F:$F=$E17) * ('Master Data Sheet'!$A:$A=$F17), 0), MATCH($F$1, 'Master Data Sheet'!$1:$1, 0)), "")</f>
        <v>7.14</v>
      </c>
      <c r="J17" s="11" cm="1">
        <f t="array" ref="J17">IFERROR(INDEX('Master Data Sheet'!$1:$1048576, MATCH(1, ('Master Data Sheet'!$H:$H=J$2) * (INDEX('Master Data Sheet'!$1:$1, , MATCH($F$1, 'Master Data Sheet'!$1:$1, 0)) = $F$1) * ('Master Data Sheet'!$G:$G=$B17) * ('Master Data Sheet'!$F:$F=$E17) * ('Master Data Sheet'!$A:$A=$F17), 0), MATCH($F$1, 'Master Data Sheet'!$1:$1, 0)), "")</f>
        <v>7.14</v>
      </c>
      <c r="K17" s="11" cm="1">
        <f t="array" ref="K17">IFERROR(INDEX('Master Data Sheet'!$1:$1048576, MATCH(1, ('Master Data Sheet'!$H:$H=K$2) * (INDEX('Master Data Sheet'!$1:$1, , MATCH($F$1, 'Master Data Sheet'!$1:$1, 0)) = $F$1) * ('Master Data Sheet'!$G:$G=$B17) * ('Master Data Sheet'!$F:$F=$E17) * ('Master Data Sheet'!$A:$A=$F17), 0), MATCH($F$1, 'Master Data Sheet'!$1:$1, 0)), "")</f>
        <v>7.12</v>
      </c>
      <c r="L17" s="11" cm="1">
        <f t="array" ref="L17">IFERROR(INDEX('Master Data Sheet'!$1:$1048576, MATCH(1, ('Master Data Sheet'!$H:$H=L$2) * (INDEX('Master Data Sheet'!$1:$1, , MATCH($F$1, 'Master Data Sheet'!$1:$1, 0)) = $F$1) * ('Master Data Sheet'!$G:$G=$B17) * ('Master Data Sheet'!$F:$F=$E17) * ('Master Data Sheet'!$A:$A=$F17), 0), MATCH($F$1, 'Master Data Sheet'!$1:$1, 0)), "")</f>
        <v>7.23</v>
      </c>
      <c r="M17" s="11" cm="1">
        <f t="array" ref="M17">IFERROR(INDEX('Master Data Sheet'!$1:$1048576, MATCH(1, ('Master Data Sheet'!$H:$H=M$2) * (INDEX('Master Data Sheet'!$1:$1, , MATCH($F$1, 'Master Data Sheet'!$1:$1, 0)) = $F$1) * ('Master Data Sheet'!$G:$G=$B17) * ('Master Data Sheet'!$F:$F=$E17) * ('Master Data Sheet'!$A:$A=$F17), 0), MATCH($F$1, 'Master Data Sheet'!$1:$1, 0)), "")</f>
        <v>7.15</v>
      </c>
      <c r="N17" s="11" cm="1">
        <f t="array" ref="N17">IFERROR(INDEX('Master Data Sheet'!$1:$1048576, MATCH(1, ('Master Data Sheet'!$H:$H=N$2) * (INDEX('Master Data Sheet'!$1:$1, , MATCH($F$1, 'Master Data Sheet'!$1:$1, 0)) = $F$1) * ('Master Data Sheet'!$G:$G=$B17) * ('Master Data Sheet'!$F:$F=$E17) * ('Master Data Sheet'!$A:$A=$F17), 0), MATCH($F$1, 'Master Data Sheet'!$1:$1, 0)), "")</f>
        <v>7.17</v>
      </c>
      <c r="O17" s="11">
        <f t="shared" si="8"/>
        <v>7.1642857142857137</v>
      </c>
      <c r="P17" s="11">
        <f t="shared" si="4"/>
        <v>3.8668308667927392E-2</v>
      </c>
      <c r="Q17" s="11"/>
      <c r="R17" s="46">
        <f>(1-(O17/O14))*100</f>
        <v>2.8665504551617427</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7.17</v>
      </c>
      <c r="I18" s="11" cm="1">
        <f t="array" ref="I18">IFERROR(INDEX('Master Data Sheet'!$1:$1048576, MATCH(1, ('Master Data Sheet'!$H:$H=I$2) * (INDEX('Master Data Sheet'!$1:$1, , MATCH($F$1, 'Master Data Sheet'!$1:$1, 0)) = $F$1) * ('Master Data Sheet'!$G:$G=$B18) * ('Master Data Sheet'!$F:$F=$E18) * ('Master Data Sheet'!$A:$A=$F18), 0), MATCH($F$1, 'Master Data Sheet'!$1:$1, 0)), "")</f>
        <v>7.1</v>
      </c>
      <c r="J18" s="11" cm="1">
        <f t="array" ref="J18">IFERROR(INDEX('Master Data Sheet'!$1:$1048576, MATCH(1, ('Master Data Sheet'!$H:$H=J$2) * (INDEX('Master Data Sheet'!$1:$1, , MATCH($F$1, 'Master Data Sheet'!$1:$1, 0)) = $F$1) * ('Master Data Sheet'!$G:$G=$B18) * ('Master Data Sheet'!$F:$F=$E18) * ('Master Data Sheet'!$A:$A=$F18), 0), MATCH($F$1, 'Master Data Sheet'!$1:$1, 0)), "")</f>
        <v>7.11</v>
      </c>
      <c r="K18" s="11" cm="1">
        <f t="array" ref="K18">IFERROR(INDEX('Master Data Sheet'!$1:$1048576, MATCH(1, ('Master Data Sheet'!$H:$H=K$2) * (INDEX('Master Data Sheet'!$1:$1, , MATCH($F$1, 'Master Data Sheet'!$1:$1, 0)) = $F$1) * ('Master Data Sheet'!$G:$G=$B18) * ('Master Data Sheet'!$F:$F=$E18) * ('Master Data Sheet'!$A:$A=$F18), 0), MATCH($F$1, 'Master Data Sheet'!$1:$1, 0)), "")</f>
        <v>7.11</v>
      </c>
      <c r="L18" s="11" cm="1">
        <f t="array" ref="L18">IFERROR(INDEX('Master Data Sheet'!$1:$1048576, MATCH(1, ('Master Data Sheet'!$H:$H=L$2) * (INDEX('Master Data Sheet'!$1:$1, , MATCH($F$1, 'Master Data Sheet'!$1:$1, 0)) = $F$1) * ('Master Data Sheet'!$G:$G=$B18) * ('Master Data Sheet'!$F:$F=$E18) * ('Master Data Sheet'!$A:$A=$F18), 0), MATCH($F$1, 'Master Data Sheet'!$1:$1, 0)), "")</f>
        <v>7.23</v>
      </c>
      <c r="M18" s="11" cm="1">
        <f t="array" ref="M18">IFERROR(INDEX('Master Data Sheet'!$1:$1048576, MATCH(1, ('Master Data Sheet'!$H:$H=M$2) * (INDEX('Master Data Sheet'!$1:$1, , MATCH($F$1, 'Master Data Sheet'!$1:$1, 0)) = $F$1) * ('Master Data Sheet'!$G:$G=$B18) * ('Master Data Sheet'!$F:$F=$E18) * ('Master Data Sheet'!$A:$A=$F18), 0), MATCH($F$1, 'Master Data Sheet'!$1:$1, 0)), "")</f>
        <v>7.37</v>
      </c>
      <c r="N18" s="11" cm="1">
        <f t="array" ref="N18">IFERROR(INDEX('Master Data Sheet'!$1:$1048576, MATCH(1, ('Master Data Sheet'!$H:$H=N$2) * (INDEX('Master Data Sheet'!$1:$1, , MATCH($F$1, 'Master Data Sheet'!$1:$1, 0)) = $F$1) * ('Master Data Sheet'!$G:$G=$B18) * ('Master Data Sheet'!$F:$F=$E18) * ('Master Data Sheet'!$A:$A=$F18), 0), MATCH($F$1, 'Master Data Sheet'!$1:$1, 0)), "")</f>
        <v>7.27</v>
      </c>
      <c r="O18" s="11">
        <f t="shared" si="8"/>
        <v>7.194285714285714</v>
      </c>
      <c r="P18" s="11">
        <f t="shared" si="4"/>
        <v>0.10130106002359875</v>
      </c>
      <c r="Q18" s="11">
        <f>AVERAGE(N18:N20)</f>
        <v>7.0566666666666675</v>
      </c>
      <c r="R18" s="46">
        <f>(1-(O18/O12))*100</f>
        <v>6.7925226725893069</v>
      </c>
      <c r="S18" s="46">
        <f>AVERAGE(R18:R20)</f>
        <v>6.1520958461087742</v>
      </c>
      <c r="T18" s="46">
        <f>STDEV(R18:R20)</f>
        <v>4.3565811318836785</v>
      </c>
      <c r="U18" s="47">
        <f>(1-(AVERAGE(H18:N20)/AVERAGE(H12:N14)))*100</f>
        <v>6.258916940636472</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7.26</v>
      </c>
      <c r="I19" s="11" cm="1">
        <f t="array" ref="I19">IFERROR(INDEX('Master Data Sheet'!$1:$1048576, MATCH(1, ('Master Data Sheet'!$H:$H=I$2) * (INDEX('Master Data Sheet'!$1:$1, , MATCH($F$1, 'Master Data Sheet'!$1:$1, 0)) = $F$1) * ('Master Data Sheet'!$G:$G=$B19) * ('Master Data Sheet'!$F:$F=$E19) * ('Master Data Sheet'!$A:$A=$F19), 0), MATCH($F$1, 'Master Data Sheet'!$1:$1, 0)), "")</f>
        <v>6.99</v>
      </c>
      <c r="J19" s="11" cm="1">
        <f t="array" ref="J19">IFERROR(INDEX('Master Data Sheet'!$1:$1048576, MATCH(1, ('Master Data Sheet'!$H:$H=J$2) * (INDEX('Master Data Sheet'!$1:$1, , MATCH($F$1, 'Master Data Sheet'!$1:$1, 0)) = $F$1) * ('Master Data Sheet'!$G:$G=$B19) * ('Master Data Sheet'!$F:$F=$E19) * ('Master Data Sheet'!$A:$A=$F19), 0), MATCH($F$1, 'Master Data Sheet'!$1:$1, 0)), "")</f>
        <v>7.15</v>
      </c>
      <c r="K19" s="11" cm="1">
        <f t="array" ref="K19">IFERROR(INDEX('Master Data Sheet'!$1:$1048576, MATCH(1, ('Master Data Sheet'!$H:$H=K$2) * (INDEX('Master Data Sheet'!$1:$1, , MATCH($F$1, 'Master Data Sheet'!$1:$1, 0)) = $F$1) * ('Master Data Sheet'!$G:$G=$B19) * ('Master Data Sheet'!$F:$F=$E19) * ('Master Data Sheet'!$A:$A=$F19), 0), MATCH($F$1, 'Master Data Sheet'!$1:$1, 0)), "")</f>
        <v>7.16</v>
      </c>
      <c r="L19" s="11" cm="1">
        <f t="array" ref="L19">IFERROR(INDEX('Master Data Sheet'!$1:$1048576, MATCH(1, ('Master Data Sheet'!$H:$H=L$2) * (INDEX('Master Data Sheet'!$1:$1, , MATCH($F$1, 'Master Data Sheet'!$1:$1, 0)) = $F$1) * ('Master Data Sheet'!$G:$G=$B19) * ('Master Data Sheet'!$F:$F=$E19) * ('Master Data Sheet'!$A:$A=$F19), 0), MATCH($F$1, 'Master Data Sheet'!$1:$1, 0)), "")</f>
        <v>7.22</v>
      </c>
      <c r="M19" s="11" cm="1">
        <f t="array" ref="M19">IFERROR(INDEX('Master Data Sheet'!$1:$1048576, MATCH(1, ('Master Data Sheet'!$H:$H=M$2) * (INDEX('Master Data Sheet'!$1:$1, , MATCH($F$1, 'Master Data Sheet'!$1:$1, 0)) = $F$1) * ('Master Data Sheet'!$G:$G=$B19) * ('Master Data Sheet'!$F:$F=$E19) * ('Master Data Sheet'!$A:$A=$F19), 0), MATCH($F$1, 'Master Data Sheet'!$1:$1, 0)), "")</f>
        <v>7.33</v>
      </c>
      <c r="N19" s="11" cm="1">
        <f t="array" ref="N19">IFERROR(INDEX('Master Data Sheet'!$1:$1048576, MATCH(1, ('Master Data Sheet'!$H:$H=N$2) * (INDEX('Master Data Sheet'!$1:$1, , MATCH($F$1, 'Master Data Sheet'!$1:$1, 0)) = $F$1) * ('Master Data Sheet'!$G:$G=$B19) * ('Master Data Sheet'!$F:$F=$E19) * ('Master Data Sheet'!$A:$A=$F19), 0), MATCH($F$1, 'Master Data Sheet'!$1:$1, 0)), "")</f>
        <v>6.8</v>
      </c>
      <c r="O19" s="11">
        <f t="shared" si="8"/>
        <v>7.13</v>
      </c>
      <c r="P19" s="11">
        <f t="shared" si="4"/>
        <v>0.18018509002319438</v>
      </c>
      <c r="Q19" s="11"/>
      <c r="R19" s="46">
        <f>(1-(O19/O13))*100</f>
        <v>10.153015301530143</v>
      </c>
      <c r="X19" t="str">
        <f>IFERROR(INDEX('Date Key'!$G$57:$G$62, MATCH(B18,'Date Key'!$A$57:$A$62, 0)), "")</f>
        <v>Medium HLR, Lower Outlet Height, No Plants</v>
      </c>
      <c r="Y19" s="1">
        <f t="shared" ref="Y19:AE19" si="23">H18</f>
        <v>7.17</v>
      </c>
      <c r="Z19" s="1">
        <f t="shared" si="23"/>
        <v>7.1</v>
      </c>
      <c r="AA19" s="1">
        <f t="shared" si="23"/>
        <v>7.11</v>
      </c>
      <c r="AB19" s="1">
        <f t="shared" si="23"/>
        <v>7.11</v>
      </c>
      <c r="AC19" s="1">
        <f t="shared" si="23"/>
        <v>7.23</v>
      </c>
      <c r="AD19" s="1">
        <f t="shared" si="23"/>
        <v>7.37</v>
      </c>
      <c r="AE19" s="1">
        <f t="shared" si="23"/>
        <v>7.27</v>
      </c>
      <c r="AF19" s="1">
        <f t="shared" ref="AF19:AL19" si="24">H19</f>
        <v>7.26</v>
      </c>
      <c r="AG19" s="1">
        <f t="shared" si="24"/>
        <v>6.99</v>
      </c>
      <c r="AH19" s="1">
        <f t="shared" si="24"/>
        <v>7.15</v>
      </c>
      <c r="AI19" s="1">
        <f t="shared" si="24"/>
        <v>7.16</v>
      </c>
      <c r="AJ19" s="1">
        <f t="shared" si="24"/>
        <v>7.22</v>
      </c>
      <c r="AK19" s="1">
        <f t="shared" si="24"/>
        <v>7.33</v>
      </c>
      <c r="AL19" s="1">
        <f t="shared" si="24"/>
        <v>6.8</v>
      </c>
      <c r="AM19" s="1">
        <f t="shared" ref="AM19:AS19" si="25">H20</f>
        <v>7.27</v>
      </c>
      <c r="AN19" s="1">
        <f t="shared" si="25"/>
        <v>7.2</v>
      </c>
      <c r="AO19" s="1">
        <f t="shared" si="25"/>
        <v>7.48</v>
      </c>
      <c r="AP19" s="1">
        <f t="shared" si="25"/>
        <v>7.19</v>
      </c>
      <c r="AQ19" s="1">
        <f t="shared" si="25"/>
        <v>7.41</v>
      </c>
      <c r="AR19" s="1">
        <f t="shared" si="25"/>
        <v>7.2</v>
      </c>
      <c r="AS19" s="1">
        <f t="shared" si="25"/>
        <v>7.1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7.27</v>
      </c>
      <c r="I20" s="28" cm="1">
        <f t="array" ref="I20">IFERROR(INDEX('Master Data Sheet'!$1:$1048576, MATCH(1, ('Master Data Sheet'!$H:$H=I$2) * (INDEX('Master Data Sheet'!$1:$1, , MATCH($F$1, 'Master Data Sheet'!$1:$1, 0)) = $F$1) * ('Master Data Sheet'!$G:$G=$B20) * ('Master Data Sheet'!$F:$F=$E20) * ('Master Data Sheet'!$A:$A=$F20), 0), MATCH($F$1, 'Master Data Sheet'!$1:$1, 0)), "")</f>
        <v>7.2</v>
      </c>
      <c r="J20" s="28" cm="1">
        <f t="array" ref="J20">IFERROR(INDEX('Master Data Sheet'!$1:$1048576, MATCH(1, ('Master Data Sheet'!$H:$H=J$2) * (INDEX('Master Data Sheet'!$1:$1, , MATCH($F$1, 'Master Data Sheet'!$1:$1, 0)) = $F$1) * ('Master Data Sheet'!$G:$G=$B20) * ('Master Data Sheet'!$F:$F=$E20) * ('Master Data Sheet'!$A:$A=$F20), 0), MATCH($F$1, 'Master Data Sheet'!$1:$1, 0)), "")</f>
        <v>7.48</v>
      </c>
      <c r="K20" s="28" cm="1">
        <f t="array" ref="K20">IFERROR(INDEX('Master Data Sheet'!$1:$1048576, MATCH(1, ('Master Data Sheet'!$H:$H=K$2) * (INDEX('Master Data Sheet'!$1:$1, , MATCH($F$1, 'Master Data Sheet'!$1:$1, 0)) = $F$1) * ('Master Data Sheet'!$G:$G=$B20) * ('Master Data Sheet'!$F:$F=$E20) * ('Master Data Sheet'!$A:$A=$F20), 0), MATCH($F$1, 'Master Data Sheet'!$1:$1, 0)), "")</f>
        <v>7.19</v>
      </c>
      <c r="L20" s="28" cm="1">
        <f t="array" ref="L20">IFERROR(INDEX('Master Data Sheet'!$1:$1048576, MATCH(1, ('Master Data Sheet'!$H:$H=L$2) * (INDEX('Master Data Sheet'!$1:$1, , MATCH($F$1, 'Master Data Sheet'!$1:$1, 0)) = $F$1) * ('Master Data Sheet'!$G:$G=$B20) * ('Master Data Sheet'!$F:$F=$E20) * ('Master Data Sheet'!$A:$A=$F20), 0), MATCH($F$1, 'Master Data Sheet'!$1:$1, 0)), "")</f>
        <v>7.41</v>
      </c>
      <c r="M20" s="28" cm="1">
        <f t="array" ref="M20">IFERROR(INDEX('Master Data Sheet'!$1:$1048576, MATCH(1, ('Master Data Sheet'!$H:$H=M$2) * (INDEX('Master Data Sheet'!$1:$1, , MATCH($F$1, 'Master Data Sheet'!$1:$1, 0)) = $F$1) * ('Master Data Sheet'!$G:$G=$B20) * ('Master Data Sheet'!$F:$F=$E20) * ('Master Data Sheet'!$A:$A=$F20), 0), MATCH($F$1, 'Master Data Sheet'!$1:$1, 0)), "")</f>
        <v>7.2</v>
      </c>
      <c r="N20" s="28" cm="1">
        <f t="array" ref="N20">IFERROR(INDEX('Master Data Sheet'!$1:$1048576, MATCH(1, ('Master Data Sheet'!$H:$H=N$2) * (INDEX('Master Data Sheet'!$1:$1, , MATCH($F$1, 'Master Data Sheet'!$1:$1, 0)) = $F$1) * ('Master Data Sheet'!$G:$G=$B20) * ('Master Data Sheet'!$F:$F=$E20) * ('Master Data Sheet'!$A:$A=$F20), 0), MATCH($F$1, 'Master Data Sheet'!$1:$1, 0)), "")</f>
        <v>7.1</v>
      </c>
      <c r="O20" s="28">
        <f t="shared" si="8"/>
        <v>7.2642857142857142</v>
      </c>
      <c r="P20" s="28">
        <f t="shared" si="4"/>
        <v>0.13451854182691</v>
      </c>
      <c r="Q20" s="28"/>
      <c r="R20" s="48">
        <f>(1-(O20/O14))*100</f>
        <v>1.5107495642068702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8.1999999999999993</v>
      </c>
      <c r="I21" s="11" cm="1">
        <f t="array" ref="I21">IFERROR(INDEX('Master Data Sheet'!$1:$1048576, MATCH(1, ('Master Data Sheet'!$H:$H=I$2) * (INDEX('Master Data Sheet'!$1:$1, , MATCH($F$1, 'Master Data Sheet'!$1:$1, 0)) = $F$1) * ('Master Data Sheet'!$G:$G=$B21) * ('Master Data Sheet'!$F:$F=$E21) * ('Master Data Sheet'!$A:$A=$F21), 0), MATCH($F$1, 'Master Data Sheet'!$1:$1, 0)), "")</f>
        <v>8.1999999999999993</v>
      </c>
      <c r="J21" s="11" cm="1">
        <f t="array" ref="J21">IFERROR(INDEX('Master Data Sheet'!$1:$1048576, MATCH(1, ('Master Data Sheet'!$H:$H=J$2) * (INDEX('Master Data Sheet'!$1:$1, , MATCH($F$1, 'Master Data Sheet'!$1:$1, 0)) = $F$1) * ('Master Data Sheet'!$G:$G=$B21) * ('Master Data Sheet'!$F:$F=$E21) * ('Master Data Sheet'!$A:$A=$F21), 0), MATCH($F$1, 'Master Data Sheet'!$1:$1, 0)), "")</f>
        <v>8.17</v>
      </c>
      <c r="K21" s="11" cm="1">
        <f t="array" ref="K21">IFERROR(INDEX('Master Data Sheet'!$1:$1048576, MATCH(1, ('Master Data Sheet'!$H:$H=K$2) * (INDEX('Master Data Sheet'!$1:$1, , MATCH($F$1, 'Master Data Sheet'!$1:$1, 0)) = $F$1) * ('Master Data Sheet'!$G:$G=$B21) * ('Master Data Sheet'!$F:$F=$E21) * ('Master Data Sheet'!$A:$A=$F21), 0), MATCH($F$1, 'Master Data Sheet'!$1:$1, 0)), "")</f>
        <v>8.08</v>
      </c>
      <c r="L21" s="11" cm="1">
        <f t="array" ref="L21">IFERROR(INDEX('Master Data Sheet'!$1:$1048576, MATCH(1, ('Master Data Sheet'!$H:$H=L$2) * (INDEX('Master Data Sheet'!$1:$1, , MATCH($F$1, 'Master Data Sheet'!$1:$1, 0)) = $F$1) * ('Master Data Sheet'!$G:$G=$B21) * ('Master Data Sheet'!$F:$F=$E21) * ('Master Data Sheet'!$A:$A=$F21), 0), MATCH($F$1, 'Master Data Sheet'!$1:$1, 0)), "")</f>
        <v>8.18</v>
      </c>
      <c r="M21" s="11" cm="1">
        <f t="array" ref="M21">IFERROR(INDEX('Master Data Sheet'!$1:$1048576, MATCH(1, ('Master Data Sheet'!$H:$H=M$2) * (INDEX('Master Data Sheet'!$1:$1, , MATCH($F$1, 'Master Data Sheet'!$1:$1, 0)) = $F$1) * ('Master Data Sheet'!$G:$G=$B21) * ('Master Data Sheet'!$F:$F=$E21) * ('Master Data Sheet'!$A:$A=$F21), 0), MATCH($F$1, 'Master Data Sheet'!$1:$1, 0)), "")</f>
        <v>8.17</v>
      </c>
      <c r="N21" s="11" cm="1">
        <f t="array" ref="N21">IFERROR(INDEX('Master Data Sheet'!$1:$1048576, MATCH(1, ('Master Data Sheet'!$H:$H=N$2) * (INDEX('Master Data Sheet'!$1:$1, , MATCH($F$1, 'Master Data Sheet'!$1:$1, 0)) = $F$1) * ('Master Data Sheet'!$G:$G=$B21) * ('Master Data Sheet'!$F:$F=$E21) * ('Master Data Sheet'!$A:$A=$F21), 0), MATCH($F$1, 'Master Data Sheet'!$1:$1, 0)), "")</f>
        <v>8.1</v>
      </c>
      <c r="O21" s="11">
        <f t="shared" si="8"/>
        <v>8.1571428571428566</v>
      </c>
      <c r="P21" s="11">
        <f t="shared" si="4"/>
        <v>4.7858919654294035E-2</v>
      </c>
      <c r="Q21" s="11">
        <f>AVERAGE(O21:O23)</f>
        <v>7.9214285714285708</v>
      </c>
      <c r="S21" s="11">
        <f>AVERAGE(O21:O23)</f>
        <v>7.9214285714285708</v>
      </c>
      <c r="T21" s="11">
        <f>AVERAGE(P21:P23)</f>
        <v>5.4546933905135507E-2</v>
      </c>
      <c r="V21" s="47">
        <f>AVERAGE(U24, U27)</f>
        <v>4.6889089269612327</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8.18</v>
      </c>
      <c r="I22" s="11" cm="1">
        <f t="array" ref="I22">IFERROR(INDEX('Master Data Sheet'!$1:$1048576, MATCH(1, ('Master Data Sheet'!$H:$H=I$2) * (INDEX('Master Data Sheet'!$1:$1, , MATCH($F$1, 'Master Data Sheet'!$1:$1, 0)) = $F$1) * ('Master Data Sheet'!$G:$G=$B22) * ('Master Data Sheet'!$F:$F=$E22) * ('Master Data Sheet'!$A:$A=$F22), 0), MATCH($F$1, 'Master Data Sheet'!$1:$1, 0)), "")</f>
        <v>8.2100000000000009</v>
      </c>
      <c r="J22" s="11" cm="1">
        <f t="array" ref="J22">IFERROR(INDEX('Master Data Sheet'!$1:$1048576, MATCH(1, ('Master Data Sheet'!$H:$H=J$2) * (INDEX('Master Data Sheet'!$1:$1, , MATCH($F$1, 'Master Data Sheet'!$1:$1, 0)) = $F$1) * ('Master Data Sheet'!$G:$G=$B22) * ('Master Data Sheet'!$F:$F=$E22) * ('Master Data Sheet'!$A:$A=$F22), 0), MATCH($F$1, 'Master Data Sheet'!$1:$1, 0)), "")</f>
        <v>8.23</v>
      </c>
      <c r="K22" s="11" cm="1">
        <f t="array" ref="K22">IFERROR(INDEX('Master Data Sheet'!$1:$1048576, MATCH(1, ('Master Data Sheet'!$H:$H=K$2) * (INDEX('Master Data Sheet'!$1:$1, , MATCH($F$1, 'Master Data Sheet'!$1:$1, 0)) = $F$1) * ('Master Data Sheet'!$G:$G=$B22) * ('Master Data Sheet'!$F:$F=$E22) * ('Master Data Sheet'!$A:$A=$F22), 0), MATCH($F$1, 'Master Data Sheet'!$1:$1, 0)), "")</f>
        <v>8.17</v>
      </c>
      <c r="L22" s="11" cm="1">
        <f t="array" ref="L22">IFERROR(INDEX('Master Data Sheet'!$1:$1048576, MATCH(1, ('Master Data Sheet'!$H:$H=L$2) * (INDEX('Master Data Sheet'!$1:$1, , MATCH($F$1, 'Master Data Sheet'!$1:$1, 0)) = $F$1) * ('Master Data Sheet'!$G:$G=$B22) * ('Master Data Sheet'!$F:$F=$E22) * ('Master Data Sheet'!$A:$A=$F22), 0), MATCH($F$1, 'Master Data Sheet'!$1:$1, 0)), "")</f>
        <v>8.15</v>
      </c>
      <c r="M22" s="11" cm="1">
        <f t="array" ref="M22">IFERROR(INDEX('Master Data Sheet'!$1:$1048576, MATCH(1, ('Master Data Sheet'!$H:$H=M$2) * (INDEX('Master Data Sheet'!$1:$1, , MATCH($F$1, 'Master Data Sheet'!$1:$1, 0)) = $F$1) * ('Master Data Sheet'!$G:$G=$B22) * ('Master Data Sheet'!$F:$F=$E22) * ('Master Data Sheet'!$A:$A=$F22), 0), MATCH($F$1, 'Master Data Sheet'!$1:$1, 0)), "")</f>
        <v>8.15</v>
      </c>
      <c r="N22" s="11" cm="1">
        <f t="array" ref="N22">IFERROR(INDEX('Master Data Sheet'!$1:$1048576, MATCH(1, ('Master Data Sheet'!$H:$H=N$2) * (INDEX('Master Data Sheet'!$1:$1, , MATCH($F$1, 'Master Data Sheet'!$1:$1, 0)) = $F$1) * ('Master Data Sheet'!$G:$G=$B22) * ('Master Data Sheet'!$F:$F=$E22) * ('Master Data Sheet'!$A:$A=$F22), 0), MATCH($F$1, 'Master Data Sheet'!$1:$1, 0)), "")</f>
        <v>8.1</v>
      </c>
      <c r="O22" s="11">
        <f t="shared" si="8"/>
        <v>8.17</v>
      </c>
      <c r="P22" s="11">
        <f t="shared" si="4"/>
        <v>4.2817441928884023E-2</v>
      </c>
      <c r="Q22" s="11"/>
      <c r="X22" t="str">
        <f>IFERROR(INDEX('Date Key'!$G$57:$G$62, MATCH(B21,'Date Key'!$A$57:$A$62, 0)), "")</f>
        <v>High HLR, Lower Outlet Height, No Plants</v>
      </c>
      <c r="Y22" s="1">
        <f t="shared" ref="Y22:AE22" si="26">H21</f>
        <v>8.1999999999999993</v>
      </c>
      <c r="Z22" s="1">
        <f t="shared" si="26"/>
        <v>8.1999999999999993</v>
      </c>
      <c r="AA22" s="1">
        <f t="shared" si="26"/>
        <v>8.17</v>
      </c>
      <c r="AB22" s="1">
        <f t="shared" si="26"/>
        <v>8.08</v>
      </c>
      <c r="AC22" s="1">
        <f t="shared" si="26"/>
        <v>8.18</v>
      </c>
      <c r="AD22" s="1">
        <f t="shared" si="26"/>
        <v>8.17</v>
      </c>
      <c r="AE22" s="1">
        <f t="shared" si="26"/>
        <v>8.1</v>
      </c>
      <c r="AF22" s="1">
        <f t="shared" ref="AF22:AL22" si="27">H22</f>
        <v>8.18</v>
      </c>
      <c r="AG22" s="1">
        <f t="shared" si="27"/>
        <v>8.2100000000000009</v>
      </c>
      <c r="AH22" s="1">
        <f t="shared" si="27"/>
        <v>8.23</v>
      </c>
      <c r="AI22" s="1">
        <f t="shared" si="27"/>
        <v>8.17</v>
      </c>
      <c r="AJ22" s="1">
        <f t="shared" si="27"/>
        <v>8.15</v>
      </c>
      <c r="AK22" s="1">
        <f t="shared" si="27"/>
        <v>8.15</v>
      </c>
      <c r="AL22" s="1">
        <f t="shared" si="27"/>
        <v>8.1</v>
      </c>
      <c r="AM22" s="1">
        <f t="shared" ref="AM22:AS22" si="28">H23</f>
        <v>7.43</v>
      </c>
      <c r="AN22" s="1">
        <f t="shared" si="28"/>
        <v>7.35</v>
      </c>
      <c r="AO22" s="1">
        <f t="shared" si="28"/>
        <v>7.42</v>
      </c>
      <c r="AP22" s="1">
        <f t="shared" si="28"/>
        <v>7.37</v>
      </c>
      <c r="AQ22" s="1">
        <f t="shared" si="28"/>
        <v>7.44</v>
      </c>
      <c r="AR22" s="1">
        <f t="shared" si="28"/>
        <v>7.57</v>
      </c>
      <c r="AS22" s="1">
        <f t="shared" si="28"/>
        <v>7.48</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7.43</v>
      </c>
      <c r="I23" s="11" cm="1">
        <f t="array" ref="I23">IFERROR(INDEX('Master Data Sheet'!$1:$1048576, MATCH(1, ('Master Data Sheet'!$H:$H=I$2) * (INDEX('Master Data Sheet'!$1:$1, , MATCH($F$1, 'Master Data Sheet'!$1:$1, 0)) = $F$1) * ('Master Data Sheet'!$G:$G=$B23) * ('Master Data Sheet'!$F:$F=$E23) * ('Master Data Sheet'!$A:$A=$F23), 0), MATCH($F$1, 'Master Data Sheet'!$1:$1, 0)), "")</f>
        <v>7.35</v>
      </c>
      <c r="J23" s="11" cm="1">
        <f t="array" ref="J23">IFERROR(INDEX('Master Data Sheet'!$1:$1048576, MATCH(1, ('Master Data Sheet'!$H:$H=J$2) * (INDEX('Master Data Sheet'!$1:$1, , MATCH($F$1, 'Master Data Sheet'!$1:$1, 0)) = $F$1) * ('Master Data Sheet'!$G:$G=$B23) * ('Master Data Sheet'!$F:$F=$E23) * ('Master Data Sheet'!$A:$A=$F23), 0), MATCH($F$1, 'Master Data Sheet'!$1:$1, 0)), "")</f>
        <v>7.42</v>
      </c>
      <c r="K23" s="11" cm="1">
        <f t="array" ref="K23">IFERROR(INDEX('Master Data Sheet'!$1:$1048576, MATCH(1, ('Master Data Sheet'!$H:$H=K$2) * (INDEX('Master Data Sheet'!$1:$1, , MATCH($F$1, 'Master Data Sheet'!$1:$1, 0)) = $F$1) * ('Master Data Sheet'!$G:$G=$B23) * ('Master Data Sheet'!$F:$F=$E23) * ('Master Data Sheet'!$A:$A=$F23), 0), MATCH($F$1, 'Master Data Sheet'!$1:$1, 0)), "")</f>
        <v>7.37</v>
      </c>
      <c r="L23" s="11" cm="1">
        <f t="array" ref="L23">IFERROR(INDEX('Master Data Sheet'!$1:$1048576, MATCH(1, ('Master Data Sheet'!$H:$H=L$2) * (INDEX('Master Data Sheet'!$1:$1, , MATCH($F$1, 'Master Data Sheet'!$1:$1, 0)) = $F$1) * ('Master Data Sheet'!$G:$G=$B23) * ('Master Data Sheet'!$F:$F=$E23) * ('Master Data Sheet'!$A:$A=$F23), 0), MATCH($F$1, 'Master Data Sheet'!$1:$1, 0)), "")</f>
        <v>7.44</v>
      </c>
      <c r="M23" s="11" cm="1">
        <f t="array" ref="M23">IFERROR(INDEX('Master Data Sheet'!$1:$1048576, MATCH(1, ('Master Data Sheet'!$H:$H=M$2) * (INDEX('Master Data Sheet'!$1:$1, , MATCH($F$1, 'Master Data Sheet'!$1:$1, 0)) = $F$1) * ('Master Data Sheet'!$G:$G=$B23) * ('Master Data Sheet'!$F:$F=$E23) * ('Master Data Sheet'!$A:$A=$F23), 0), MATCH($F$1, 'Master Data Sheet'!$1:$1, 0)), "")</f>
        <v>7.57</v>
      </c>
      <c r="N23" s="11" cm="1">
        <f t="array" ref="N23">IFERROR(INDEX('Master Data Sheet'!$1:$1048576, MATCH(1, ('Master Data Sheet'!$H:$H=N$2) * (INDEX('Master Data Sheet'!$1:$1, , MATCH($F$1, 'Master Data Sheet'!$1:$1, 0)) = $F$1) * ('Master Data Sheet'!$G:$G=$B23) * ('Master Data Sheet'!$F:$F=$E23) * ('Master Data Sheet'!$A:$A=$F23), 0), MATCH($F$1, 'Master Data Sheet'!$1:$1, 0)), "")</f>
        <v>7.48</v>
      </c>
      <c r="O23" s="11">
        <f t="shared" si="8"/>
        <v>7.4371428571428577</v>
      </c>
      <c r="P23" s="11">
        <f t="shared" si="4"/>
        <v>7.296444013222847E-2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7.62</v>
      </c>
      <c r="I24" s="11" cm="1">
        <f t="array" ref="I24">IFERROR(INDEX('Master Data Sheet'!$1:$1048576, MATCH(1, ('Master Data Sheet'!$H:$H=I$2) * (INDEX('Master Data Sheet'!$1:$1, , MATCH($F$1, 'Master Data Sheet'!$1:$1, 0)) = $F$1) * ('Master Data Sheet'!$G:$G=$B24) * ('Master Data Sheet'!$F:$F=$E24) * ('Master Data Sheet'!$A:$A=$F24), 0), MATCH($F$1, 'Master Data Sheet'!$1:$1, 0)), "")</f>
        <v>7.48</v>
      </c>
      <c r="J24" s="11" cm="1">
        <f t="array" ref="J24">IFERROR(INDEX('Master Data Sheet'!$1:$1048576, MATCH(1, ('Master Data Sheet'!$H:$H=J$2) * (INDEX('Master Data Sheet'!$1:$1, , MATCH($F$1, 'Master Data Sheet'!$1:$1, 0)) = $F$1) * ('Master Data Sheet'!$G:$G=$B24) * ('Master Data Sheet'!$F:$F=$E24) * ('Master Data Sheet'!$A:$A=$F24), 0), MATCH($F$1, 'Master Data Sheet'!$1:$1, 0)), "")</f>
        <v>7.45</v>
      </c>
      <c r="K24" s="11" cm="1">
        <f t="array" ref="K24">IFERROR(INDEX('Master Data Sheet'!$1:$1048576, MATCH(1, ('Master Data Sheet'!$H:$H=K$2) * (INDEX('Master Data Sheet'!$1:$1, , MATCH($F$1, 'Master Data Sheet'!$1:$1, 0)) = $F$1) * ('Master Data Sheet'!$G:$G=$B24) * ('Master Data Sheet'!$F:$F=$E24) * ('Master Data Sheet'!$A:$A=$F24), 0), MATCH($F$1, 'Master Data Sheet'!$1:$1, 0)), "")</f>
        <v>7.53</v>
      </c>
      <c r="L24" s="11" cm="1">
        <f t="array" ref="L24">IFERROR(INDEX('Master Data Sheet'!$1:$1048576, MATCH(1, ('Master Data Sheet'!$H:$H=L$2) * (INDEX('Master Data Sheet'!$1:$1, , MATCH($F$1, 'Master Data Sheet'!$1:$1, 0)) = $F$1) * ('Master Data Sheet'!$G:$G=$B24) * ('Master Data Sheet'!$F:$F=$E24) * ('Master Data Sheet'!$A:$A=$F24), 0), MATCH($F$1, 'Master Data Sheet'!$1:$1, 0)), "")</f>
        <v>7.56</v>
      </c>
      <c r="M24" s="11" cm="1">
        <f t="array" ref="M24">IFERROR(INDEX('Master Data Sheet'!$1:$1048576, MATCH(1, ('Master Data Sheet'!$H:$H=M$2) * (INDEX('Master Data Sheet'!$1:$1, , MATCH($F$1, 'Master Data Sheet'!$1:$1, 0)) = $F$1) * ('Master Data Sheet'!$G:$G=$B24) * ('Master Data Sheet'!$F:$F=$E24) * ('Master Data Sheet'!$A:$A=$F24), 0), MATCH($F$1, 'Master Data Sheet'!$1:$1, 0)), "")</f>
        <v>7.74</v>
      </c>
      <c r="N24" s="11" cm="1">
        <f t="array" ref="N24">IFERROR(INDEX('Master Data Sheet'!$1:$1048576, MATCH(1, ('Master Data Sheet'!$H:$H=N$2) * (INDEX('Master Data Sheet'!$1:$1, , MATCH($F$1, 'Master Data Sheet'!$1:$1, 0)) = $F$1) * ('Master Data Sheet'!$G:$G=$B24) * ('Master Data Sheet'!$F:$F=$E24) * ('Master Data Sheet'!$A:$A=$F24), 0), MATCH($F$1, 'Master Data Sheet'!$1:$1, 0)), "")</f>
        <v>7.82</v>
      </c>
      <c r="O24" s="11">
        <f t="shared" si="8"/>
        <v>7.6000000000000005</v>
      </c>
      <c r="P24" s="11">
        <f t="shared" si="4"/>
        <v>0.13650396819628849</v>
      </c>
      <c r="Q24" s="11">
        <f>AVERAGE(O24:O26)</f>
        <v>7.54</v>
      </c>
      <c r="R24" s="46">
        <f>(1-(O24/O21))*100</f>
        <v>6.8301225919439439</v>
      </c>
      <c r="S24" s="46">
        <f>AVERAGE(R24:R26)</f>
        <v>4.6854411283495887</v>
      </c>
      <c r="T24" s="46">
        <f>STDEV(R24:R26)</f>
        <v>3.675173914021399</v>
      </c>
      <c r="U24" s="47">
        <f>(1-(AVERAGE(H24:N26)/AVERAGE(H21:N23)))*100</f>
        <v>4.8151487826870953</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7.42</v>
      </c>
      <c r="I25" s="11" cm="1">
        <f t="array" ref="I25">IFERROR(INDEX('Master Data Sheet'!$1:$1048576, MATCH(1, ('Master Data Sheet'!$H:$H=I$2) * (INDEX('Master Data Sheet'!$1:$1, , MATCH($F$1, 'Master Data Sheet'!$1:$1, 0)) = $F$1) * ('Master Data Sheet'!$G:$G=$B25) * ('Master Data Sheet'!$F:$F=$E25) * ('Master Data Sheet'!$A:$A=$F25), 0), MATCH($F$1, 'Master Data Sheet'!$1:$1, 0)), "")</f>
        <v>7.47</v>
      </c>
      <c r="J25" s="11" cm="1">
        <f t="array" ref="J25">IFERROR(INDEX('Master Data Sheet'!$1:$1048576, MATCH(1, ('Master Data Sheet'!$H:$H=J$2) * (INDEX('Master Data Sheet'!$1:$1, , MATCH($F$1, 'Master Data Sheet'!$1:$1, 0)) = $F$1) * ('Master Data Sheet'!$G:$G=$B25) * ('Master Data Sheet'!$F:$F=$E25) * ('Master Data Sheet'!$A:$A=$F25), 0), MATCH($F$1, 'Master Data Sheet'!$1:$1, 0)), "")</f>
        <v>7.68</v>
      </c>
      <c r="K25" s="11" cm="1">
        <f t="array" ref="K25">IFERROR(INDEX('Master Data Sheet'!$1:$1048576, MATCH(1, ('Master Data Sheet'!$H:$H=K$2) * (INDEX('Master Data Sheet'!$1:$1, , MATCH($F$1, 'Master Data Sheet'!$1:$1, 0)) = $F$1) * ('Master Data Sheet'!$G:$G=$B25) * ('Master Data Sheet'!$F:$F=$E25) * ('Master Data Sheet'!$A:$A=$F25), 0), MATCH($F$1, 'Master Data Sheet'!$1:$1, 0)), "")</f>
        <v>7.56</v>
      </c>
      <c r="L25" s="11" cm="1">
        <f t="array" ref="L25">IFERROR(INDEX('Master Data Sheet'!$1:$1048576, MATCH(1, ('Master Data Sheet'!$H:$H=L$2) * (INDEX('Master Data Sheet'!$1:$1, , MATCH($F$1, 'Master Data Sheet'!$1:$1, 0)) = $F$1) * ('Master Data Sheet'!$G:$G=$B25) * ('Master Data Sheet'!$F:$F=$E25) * ('Master Data Sheet'!$A:$A=$F25), 0), MATCH($F$1, 'Master Data Sheet'!$1:$1, 0)), "")</f>
        <v>7.66</v>
      </c>
      <c r="M25" s="11" cm="1">
        <f t="array" ref="M25">IFERROR(INDEX('Master Data Sheet'!$1:$1048576, MATCH(1, ('Master Data Sheet'!$H:$H=M$2) * (INDEX('Master Data Sheet'!$1:$1, , MATCH($F$1, 'Master Data Sheet'!$1:$1, 0)) = $F$1) * ('Master Data Sheet'!$G:$G=$B25) * ('Master Data Sheet'!$F:$F=$E25) * ('Master Data Sheet'!$A:$A=$F25), 0), MATCH($F$1, 'Master Data Sheet'!$1:$1, 0)), "")</f>
        <v>7.66</v>
      </c>
      <c r="N25" s="11" cm="1">
        <f t="array" ref="N25">IFERROR(INDEX('Master Data Sheet'!$1:$1048576, MATCH(1, ('Master Data Sheet'!$H:$H=N$2) * (INDEX('Master Data Sheet'!$1:$1, , MATCH($F$1, 'Master Data Sheet'!$1:$1, 0)) = $F$1) * ('Master Data Sheet'!$G:$G=$B25) * ('Master Data Sheet'!$F:$F=$E25) * ('Master Data Sheet'!$A:$A=$F25), 0), MATCH($F$1, 'Master Data Sheet'!$1:$1, 0)), "")</f>
        <v>7.86</v>
      </c>
      <c r="O25" s="11">
        <f t="shared" si="8"/>
        <v>7.6157142857142857</v>
      </c>
      <c r="P25" s="11">
        <f t="shared" si="4"/>
        <v>0.14740614447359879</v>
      </c>
      <c r="Q25" s="11"/>
      <c r="R25" s="46">
        <f>(1-(O25/O22))*100</f>
        <v>6.7844028676341983</v>
      </c>
      <c r="X25" t="str">
        <f>IFERROR(INDEX('Date Key'!$G$57:$G$62, MATCH(B24,'Date Key'!$A$57:$A$62, 0)), "")</f>
        <v>High HLR, Lower Outlet Height, No Plants</v>
      </c>
      <c r="Y25" s="1">
        <f t="shared" ref="Y25:AE25" si="29">H24</f>
        <v>7.62</v>
      </c>
      <c r="Z25" s="1">
        <f t="shared" si="29"/>
        <v>7.48</v>
      </c>
      <c r="AA25" s="1">
        <f t="shared" si="29"/>
        <v>7.45</v>
      </c>
      <c r="AB25" s="1">
        <f t="shared" si="29"/>
        <v>7.53</v>
      </c>
      <c r="AC25" s="1">
        <f t="shared" si="29"/>
        <v>7.56</v>
      </c>
      <c r="AD25" s="1">
        <f t="shared" si="29"/>
        <v>7.74</v>
      </c>
      <c r="AE25" s="1">
        <f t="shared" si="29"/>
        <v>7.82</v>
      </c>
      <c r="AF25" s="1">
        <f t="shared" ref="AF25:AL25" si="30">H25</f>
        <v>7.42</v>
      </c>
      <c r="AG25" s="1">
        <f t="shared" si="30"/>
        <v>7.47</v>
      </c>
      <c r="AH25" s="1">
        <f t="shared" si="30"/>
        <v>7.68</v>
      </c>
      <c r="AI25" s="1">
        <f t="shared" si="30"/>
        <v>7.56</v>
      </c>
      <c r="AJ25" s="1">
        <f t="shared" si="30"/>
        <v>7.66</v>
      </c>
      <c r="AK25" s="1">
        <f t="shared" si="30"/>
        <v>7.66</v>
      </c>
      <c r="AL25" s="1">
        <f t="shared" si="30"/>
        <v>7.86</v>
      </c>
      <c r="AM25" s="1">
        <f t="shared" ref="AM25:AS25" si="31">H26</f>
        <v>7.52</v>
      </c>
      <c r="AN25" s="1">
        <f t="shared" si="31"/>
        <v>7.34</v>
      </c>
      <c r="AO25" s="1">
        <f t="shared" si="31"/>
        <v>7.35</v>
      </c>
      <c r="AP25" s="1">
        <f t="shared" si="31"/>
        <v>7.33</v>
      </c>
      <c r="AQ25" s="1">
        <f t="shared" si="31"/>
        <v>7.39</v>
      </c>
      <c r="AR25" s="1">
        <f t="shared" si="31"/>
        <v>7.4</v>
      </c>
      <c r="AS25" s="1">
        <f t="shared" si="31"/>
        <v>7.5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7.52</v>
      </c>
      <c r="I26" s="11" cm="1">
        <f t="array" ref="I26">IFERROR(INDEX('Master Data Sheet'!$1:$1048576, MATCH(1, ('Master Data Sheet'!$H:$H=I$2) * (INDEX('Master Data Sheet'!$1:$1, , MATCH($F$1, 'Master Data Sheet'!$1:$1, 0)) = $F$1) * ('Master Data Sheet'!$G:$G=$B26) * ('Master Data Sheet'!$F:$F=$E26) * ('Master Data Sheet'!$A:$A=$F26), 0), MATCH($F$1, 'Master Data Sheet'!$1:$1, 0)), "")</f>
        <v>7.34</v>
      </c>
      <c r="J26" s="11" cm="1">
        <f t="array" ref="J26">IFERROR(INDEX('Master Data Sheet'!$1:$1048576, MATCH(1, ('Master Data Sheet'!$H:$H=J$2) * (INDEX('Master Data Sheet'!$1:$1, , MATCH($F$1, 'Master Data Sheet'!$1:$1, 0)) = $F$1) * ('Master Data Sheet'!$G:$G=$B26) * ('Master Data Sheet'!$F:$F=$E26) * ('Master Data Sheet'!$A:$A=$F26), 0), MATCH($F$1, 'Master Data Sheet'!$1:$1, 0)), "")</f>
        <v>7.35</v>
      </c>
      <c r="K26" s="11" cm="1">
        <f t="array" ref="K26">IFERROR(INDEX('Master Data Sheet'!$1:$1048576, MATCH(1, ('Master Data Sheet'!$H:$H=K$2) * (INDEX('Master Data Sheet'!$1:$1, , MATCH($F$1, 'Master Data Sheet'!$1:$1, 0)) = $F$1) * ('Master Data Sheet'!$G:$G=$B26) * ('Master Data Sheet'!$F:$F=$E26) * ('Master Data Sheet'!$A:$A=$F26), 0), MATCH($F$1, 'Master Data Sheet'!$1:$1, 0)), "")</f>
        <v>7.33</v>
      </c>
      <c r="L26" s="11" cm="1">
        <f t="array" ref="L26">IFERROR(INDEX('Master Data Sheet'!$1:$1048576, MATCH(1, ('Master Data Sheet'!$H:$H=L$2) * (INDEX('Master Data Sheet'!$1:$1, , MATCH($F$1, 'Master Data Sheet'!$1:$1, 0)) = $F$1) * ('Master Data Sheet'!$G:$G=$B26) * ('Master Data Sheet'!$F:$F=$E26) * ('Master Data Sheet'!$A:$A=$F26), 0), MATCH($F$1, 'Master Data Sheet'!$1:$1, 0)), "")</f>
        <v>7.39</v>
      </c>
      <c r="M26" s="11" cm="1">
        <f t="array" ref="M26">IFERROR(INDEX('Master Data Sheet'!$1:$1048576, MATCH(1, ('Master Data Sheet'!$H:$H=M$2) * (INDEX('Master Data Sheet'!$1:$1, , MATCH($F$1, 'Master Data Sheet'!$1:$1, 0)) = $F$1) * ('Master Data Sheet'!$G:$G=$B26) * ('Master Data Sheet'!$F:$F=$E26) * ('Master Data Sheet'!$A:$A=$F26), 0), MATCH($F$1, 'Master Data Sheet'!$1:$1, 0)), "")</f>
        <v>7.4</v>
      </c>
      <c r="N26" s="11" cm="1">
        <f t="array" ref="N26">IFERROR(INDEX('Master Data Sheet'!$1:$1048576, MATCH(1, ('Master Data Sheet'!$H:$H=N$2) * (INDEX('Master Data Sheet'!$1:$1, , MATCH($F$1, 'Master Data Sheet'!$1:$1, 0)) = $F$1) * ('Master Data Sheet'!$G:$G=$B26) * ('Master Data Sheet'!$F:$F=$E26) * ('Master Data Sheet'!$A:$A=$F26), 0), MATCH($F$1, 'Master Data Sheet'!$1:$1, 0)), "")</f>
        <v>7.5</v>
      </c>
      <c r="O26" s="11">
        <f t="shared" si="8"/>
        <v>7.4042857142857139</v>
      </c>
      <c r="P26" s="11">
        <f t="shared" si="4"/>
        <v>7.6780453861891751E-2</v>
      </c>
      <c r="Q26" s="11"/>
      <c r="R26" s="46">
        <f>(1-(O26/O23))*100</f>
        <v>0.44179792547062169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7.49</v>
      </c>
      <c r="I27" s="11" cm="1">
        <f t="array" ref="I27">IFERROR(INDEX('Master Data Sheet'!$1:$1048576, MATCH(1, ('Master Data Sheet'!$H:$H=I$2) * (INDEX('Master Data Sheet'!$1:$1, , MATCH($F$1, 'Master Data Sheet'!$1:$1, 0)) = $F$1) * ('Master Data Sheet'!$G:$G=$B27) * ('Master Data Sheet'!$F:$F=$E27) * ('Master Data Sheet'!$A:$A=$F27), 0), MATCH($F$1, 'Master Data Sheet'!$1:$1, 0)), "")</f>
        <v>7.61</v>
      </c>
      <c r="J27" s="11" cm="1">
        <f t="array" ref="J27">IFERROR(INDEX('Master Data Sheet'!$1:$1048576, MATCH(1, ('Master Data Sheet'!$H:$H=J$2) * (INDEX('Master Data Sheet'!$1:$1, , MATCH($F$1, 'Master Data Sheet'!$1:$1, 0)) = $F$1) * ('Master Data Sheet'!$G:$G=$B27) * ('Master Data Sheet'!$F:$F=$E27) * ('Master Data Sheet'!$A:$A=$F27), 0), MATCH($F$1, 'Master Data Sheet'!$1:$1, 0)), "")</f>
        <v>7.47</v>
      </c>
      <c r="K27" s="11" cm="1">
        <f t="array" ref="K27">IFERROR(INDEX('Master Data Sheet'!$1:$1048576, MATCH(1, ('Master Data Sheet'!$H:$H=K$2) * (INDEX('Master Data Sheet'!$1:$1, , MATCH($F$1, 'Master Data Sheet'!$1:$1, 0)) = $F$1) * ('Master Data Sheet'!$G:$G=$B27) * ('Master Data Sheet'!$F:$F=$E27) * ('Master Data Sheet'!$A:$A=$F27), 0), MATCH($F$1, 'Master Data Sheet'!$1:$1, 0)), "")</f>
        <v>7.55</v>
      </c>
      <c r="L27" s="11" cm="1">
        <f t="array" ref="L27">IFERROR(INDEX('Master Data Sheet'!$1:$1048576, MATCH(1, ('Master Data Sheet'!$H:$H=L$2) * (INDEX('Master Data Sheet'!$1:$1, , MATCH($F$1, 'Master Data Sheet'!$1:$1, 0)) = $F$1) * ('Master Data Sheet'!$G:$G=$B27) * ('Master Data Sheet'!$F:$F=$E27) * ('Master Data Sheet'!$A:$A=$F27), 0), MATCH($F$1, 'Master Data Sheet'!$1:$1, 0)), "")</f>
        <v>7.62</v>
      </c>
      <c r="M27" s="11" cm="1">
        <f t="array" ref="M27">IFERROR(INDEX('Master Data Sheet'!$1:$1048576, MATCH(1, ('Master Data Sheet'!$H:$H=M$2) * (INDEX('Master Data Sheet'!$1:$1, , MATCH($F$1, 'Master Data Sheet'!$1:$1, 0)) = $F$1) * ('Master Data Sheet'!$G:$G=$B27) * ('Master Data Sheet'!$F:$F=$E27) * ('Master Data Sheet'!$A:$A=$F27), 0), MATCH($F$1, 'Master Data Sheet'!$1:$1, 0)), "")</f>
        <v>7.78</v>
      </c>
      <c r="N27" s="11" cm="1">
        <f t="array" ref="N27">IFERROR(INDEX('Master Data Sheet'!$1:$1048576, MATCH(1, ('Master Data Sheet'!$H:$H=N$2) * (INDEX('Master Data Sheet'!$1:$1, , MATCH($F$1, 'Master Data Sheet'!$1:$1, 0)) = $F$1) * ('Master Data Sheet'!$G:$G=$B27) * ('Master Data Sheet'!$F:$F=$E27) * ('Master Data Sheet'!$A:$A=$F27), 0), MATCH($F$1, 'Master Data Sheet'!$1:$1, 0)), "")</f>
        <v>7.8</v>
      </c>
      <c r="O27" s="11">
        <f t="shared" si="8"/>
        <v>7.6171428571428574</v>
      </c>
      <c r="P27" s="11">
        <f t="shared" si="4"/>
        <v>0.13060299712159315</v>
      </c>
      <c r="Q27" s="11">
        <f>AVERAGE(N27:N29)</f>
        <v>7.62</v>
      </c>
      <c r="R27" s="46">
        <f>(1-(O27/O21))*100</f>
        <v>6.6199649737302853</v>
      </c>
      <c r="S27" s="46">
        <f>AVERAGE(R27:R29)</f>
        <v>4.4560401244209675</v>
      </c>
      <c r="T27" s="46">
        <f>STDEV(R27:R29)</f>
        <v>3.0557522751324684</v>
      </c>
      <c r="U27" s="47">
        <f>(1-(AVERAGE(H27:N29)/AVERAGE(H21:N23)))*100</f>
        <v>4.5626690712353701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7.66</v>
      </c>
      <c r="I28" s="11" cm="1">
        <f t="array" ref="I28">IFERROR(INDEX('Master Data Sheet'!$1:$1048576, MATCH(1, ('Master Data Sheet'!$H:$H=I$2) * (INDEX('Master Data Sheet'!$1:$1, , MATCH($F$1, 'Master Data Sheet'!$1:$1, 0)) = $F$1) * ('Master Data Sheet'!$G:$G=$B28) * ('Master Data Sheet'!$F:$F=$E28) * ('Master Data Sheet'!$A:$A=$F28), 0), MATCH($F$1, 'Master Data Sheet'!$1:$1, 0)), "")</f>
        <v>7.5</v>
      </c>
      <c r="J28" s="11" cm="1">
        <f t="array" ref="J28">IFERROR(INDEX('Master Data Sheet'!$1:$1048576, MATCH(1, ('Master Data Sheet'!$H:$H=J$2) * (INDEX('Master Data Sheet'!$1:$1, , MATCH($F$1, 'Master Data Sheet'!$1:$1, 0)) = $F$1) * ('Master Data Sheet'!$G:$G=$B28) * ('Master Data Sheet'!$F:$F=$E28) * ('Master Data Sheet'!$A:$A=$F28), 0), MATCH($F$1, 'Master Data Sheet'!$1:$1, 0)), "")</f>
        <v>7.6</v>
      </c>
      <c r="K28" s="11" cm="1">
        <f t="array" ref="K28">IFERROR(INDEX('Master Data Sheet'!$1:$1048576, MATCH(1, ('Master Data Sheet'!$H:$H=K$2) * (INDEX('Master Data Sheet'!$1:$1, , MATCH($F$1, 'Master Data Sheet'!$1:$1, 0)) = $F$1) * ('Master Data Sheet'!$G:$G=$B28) * ('Master Data Sheet'!$F:$F=$E28) * ('Master Data Sheet'!$A:$A=$F28), 0), MATCH($F$1, 'Master Data Sheet'!$1:$1, 0)), "")</f>
        <v>7.67</v>
      </c>
      <c r="L28" s="11" cm="1">
        <f t="array" ref="L28">IFERROR(INDEX('Master Data Sheet'!$1:$1048576, MATCH(1, ('Master Data Sheet'!$H:$H=L$2) * (INDEX('Master Data Sheet'!$1:$1, , MATCH($F$1, 'Master Data Sheet'!$1:$1, 0)) = $F$1) * ('Master Data Sheet'!$G:$G=$B28) * ('Master Data Sheet'!$F:$F=$E28) * ('Master Data Sheet'!$A:$A=$F28), 0), MATCH($F$1, 'Master Data Sheet'!$1:$1, 0)), "")</f>
        <v>7.68</v>
      </c>
      <c r="M28" s="11" cm="1">
        <f t="array" ref="M28">IFERROR(INDEX('Master Data Sheet'!$1:$1048576, MATCH(1, ('Master Data Sheet'!$H:$H=M$2) * (INDEX('Master Data Sheet'!$1:$1, , MATCH($F$1, 'Master Data Sheet'!$1:$1, 0)) = $F$1) * ('Master Data Sheet'!$G:$G=$B28) * ('Master Data Sheet'!$F:$F=$E28) * ('Master Data Sheet'!$A:$A=$F28), 0), MATCH($F$1, 'Master Data Sheet'!$1:$1, 0)), "")</f>
        <v>8.1</v>
      </c>
      <c r="N28" s="11" cm="1">
        <f t="array" ref="N28">IFERROR(INDEX('Master Data Sheet'!$1:$1048576, MATCH(1, ('Master Data Sheet'!$H:$H=N$2) * (INDEX('Master Data Sheet'!$1:$1, , MATCH($F$1, 'Master Data Sheet'!$1:$1, 0)) = $F$1) * ('Master Data Sheet'!$G:$G=$B28) * ('Master Data Sheet'!$F:$F=$E28) * ('Master Data Sheet'!$A:$A=$F28), 0), MATCH($F$1, 'Master Data Sheet'!$1:$1, 0)), "")</f>
        <v>7.67</v>
      </c>
      <c r="O28" s="11">
        <f t="shared" si="8"/>
        <v>7.6971428571428575</v>
      </c>
      <c r="P28" s="11">
        <f t="shared" si="4"/>
        <v>0.18874270720695274</v>
      </c>
      <c r="Q28" s="11"/>
      <c r="R28" s="46">
        <f>(1-(O28/O22))*100</f>
        <v>5.787725126770404</v>
      </c>
      <c r="X28" t="str">
        <f>IFERROR(INDEX('Date Key'!$G$57:$G$62, MATCH(B27,'Date Key'!$A$57:$A$62, 0)), "")</f>
        <v>High HLR, Lower Outlet Height, No Plants</v>
      </c>
      <c r="Y28" s="1">
        <f t="shared" ref="Y28:AE28" si="32">H27</f>
        <v>7.49</v>
      </c>
      <c r="Z28" s="1">
        <f t="shared" si="32"/>
        <v>7.61</v>
      </c>
      <c r="AA28" s="1">
        <f t="shared" si="32"/>
        <v>7.47</v>
      </c>
      <c r="AB28" s="1">
        <f t="shared" si="32"/>
        <v>7.55</v>
      </c>
      <c r="AC28" s="1">
        <f t="shared" si="32"/>
        <v>7.62</v>
      </c>
      <c r="AD28" s="1">
        <f t="shared" si="32"/>
        <v>7.78</v>
      </c>
      <c r="AE28" s="1">
        <f t="shared" si="32"/>
        <v>7.8</v>
      </c>
      <c r="AF28" s="1">
        <f t="shared" ref="AF28:AL28" si="33">H28</f>
        <v>7.66</v>
      </c>
      <c r="AG28" s="1">
        <f t="shared" si="33"/>
        <v>7.5</v>
      </c>
      <c r="AH28" s="1">
        <f t="shared" si="33"/>
        <v>7.6</v>
      </c>
      <c r="AI28" s="1">
        <f t="shared" si="33"/>
        <v>7.67</v>
      </c>
      <c r="AJ28" s="1">
        <f t="shared" si="33"/>
        <v>7.68</v>
      </c>
      <c r="AK28" s="1">
        <f t="shared" si="33"/>
        <v>8.1</v>
      </c>
      <c r="AL28" s="1">
        <f t="shared" si="33"/>
        <v>7.67</v>
      </c>
      <c r="AM28" s="1">
        <f t="shared" ref="AM28:AS28" si="34">H29</f>
        <v>7.27</v>
      </c>
      <c r="AN28" s="1">
        <f t="shared" si="34"/>
        <v>7.33</v>
      </c>
      <c r="AO28" s="1">
        <f t="shared" si="34"/>
        <v>7.31</v>
      </c>
      <c r="AP28" s="1">
        <f t="shared" si="34"/>
        <v>7.38</v>
      </c>
      <c r="AQ28" s="1">
        <f t="shared" si="34"/>
        <v>7.34</v>
      </c>
      <c r="AR28" s="1">
        <f t="shared" si="34"/>
        <v>7.54</v>
      </c>
      <c r="AS28" s="1">
        <f t="shared" si="34"/>
        <v>7.39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7.27</v>
      </c>
      <c r="I29" s="28" cm="1">
        <f t="array" ref="I29">IFERROR(INDEX('Master Data Sheet'!$1:$1048576, MATCH(1, ('Master Data Sheet'!$H:$H=I$2) * (INDEX('Master Data Sheet'!$1:$1, , MATCH($F$1, 'Master Data Sheet'!$1:$1, 0)) = $F$1) * ('Master Data Sheet'!$G:$G=$B29) * ('Master Data Sheet'!$F:$F=$E29) * ('Master Data Sheet'!$A:$A=$F29), 0), MATCH($F$1, 'Master Data Sheet'!$1:$1, 0)), "")</f>
        <v>7.33</v>
      </c>
      <c r="J29" s="28" cm="1">
        <f t="array" ref="J29">IFERROR(INDEX('Master Data Sheet'!$1:$1048576, MATCH(1, ('Master Data Sheet'!$H:$H=J$2) * (INDEX('Master Data Sheet'!$1:$1, , MATCH($F$1, 'Master Data Sheet'!$1:$1, 0)) = $F$1) * ('Master Data Sheet'!$G:$G=$B29) * ('Master Data Sheet'!$F:$F=$E29) * ('Master Data Sheet'!$A:$A=$F29), 0), MATCH($F$1, 'Master Data Sheet'!$1:$1, 0)), "")</f>
        <v>7.31</v>
      </c>
      <c r="K29" s="28" cm="1">
        <f t="array" ref="K29">IFERROR(INDEX('Master Data Sheet'!$1:$1048576, MATCH(1, ('Master Data Sheet'!$H:$H=K$2) * (INDEX('Master Data Sheet'!$1:$1, , MATCH($F$1, 'Master Data Sheet'!$1:$1, 0)) = $F$1) * ('Master Data Sheet'!$G:$G=$B29) * ('Master Data Sheet'!$F:$F=$E29) * ('Master Data Sheet'!$A:$A=$F29), 0), MATCH($F$1, 'Master Data Sheet'!$1:$1, 0)), "")</f>
        <v>7.38</v>
      </c>
      <c r="L29" s="28" cm="1">
        <f t="array" ref="L29">IFERROR(INDEX('Master Data Sheet'!$1:$1048576, MATCH(1, ('Master Data Sheet'!$H:$H=L$2) * (INDEX('Master Data Sheet'!$1:$1, , MATCH($F$1, 'Master Data Sheet'!$1:$1, 0)) = $F$1) * ('Master Data Sheet'!$G:$G=$B29) * ('Master Data Sheet'!$F:$F=$E29) * ('Master Data Sheet'!$A:$A=$F29), 0), MATCH($F$1, 'Master Data Sheet'!$1:$1, 0)), "")</f>
        <v>7.34</v>
      </c>
      <c r="M29" s="28" cm="1">
        <f t="array" ref="M29">IFERROR(INDEX('Master Data Sheet'!$1:$1048576, MATCH(1, ('Master Data Sheet'!$H:$H=M$2) * (INDEX('Master Data Sheet'!$1:$1, , MATCH($F$1, 'Master Data Sheet'!$1:$1, 0)) = $F$1) * ('Master Data Sheet'!$G:$G=$B29) * ('Master Data Sheet'!$F:$F=$E29) * ('Master Data Sheet'!$A:$A=$F29), 0), MATCH($F$1, 'Master Data Sheet'!$1:$1, 0)), "")</f>
        <v>7.54</v>
      </c>
      <c r="N29" s="28" cm="1">
        <f t="array" ref="N29">IFERROR(INDEX('Master Data Sheet'!$1:$1048576, MATCH(1, ('Master Data Sheet'!$H:$H=N$2) * (INDEX('Master Data Sheet'!$1:$1, , MATCH($F$1, 'Master Data Sheet'!$1:$1, 0)) = $F$1) * ('Master Data Sheet'!$G:$G=$B29) * ('Master Data Sheet'!$F:$F=$E29) * ('Master Data Sheet'!$A:$A=$F29), 0), MATCH($F$1, 'Master Data Sheet'!$1:$1, 0)), "")</f>
        <v>7.39</v>
      </c>
      <c r="O29" s="28">
        <f t="shared" si="8"/>
        <v>7.3657142857142848</v>
      </c>
      <c r="P29" s="28">
        <f t="shared" si="4"/>
        <v>8.6959213208864669E-2</v>
      </c>
      <c r="Q29" s="28"/>
      <c r="R29" s="48">
        <f>(1-(O29/O23))*100</f>
        <v>0.96043027276221382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7.59</v>
      </c>
      <c r="I30" s="11" cm="1">
        <f t="array" ref="I30">IFERROR(INDEX('Master Data Sheet'!$1:$1048576, MATCH(1, ('Master Data Sheet'!$H:$H=I$2) * (INDEX('Master Data Sheet'!$1:$1, , MATCH($F$1, 'Master Data Sheet'!$1:$1, 0)) = $F$1) * ('Master Data Sheet'!$G:$G=$B30) * ('Master Data Sheet'!$F:$F=$E30) * ('Master Data Sheet'!$A:$A=$F30), 0), MATCH($F$1, 'Master Data Sheet'!$1:$1, 0)), "")</f>
        <v>7.61</v>
      </c>
      <c r="J30" s="11" cm="1">
        <f t="array" ref="J30">IFERROR(INDEX('Master Data Sheet'!$1:$1048576, MATCH(1, ('Master Data Sheet'!$H:$H=J$2) * (INDEX('Master Data Sheet'!$1:$1, , MATCH($F$1, 'Master Data Sheet'!$1:$1, 0)) = $F$1) * ('Master Data Sheet'!$G:$G=$B30) * ('Master Data Sheet'!$F:$F=$E30) * ('Master Data Sheet'!$A:$A=$F30), 0), MATCH($F$1, 'Master Data Sheet'!$1:$1, 0)), "")</f>
        <v>7.6</v>
      </c>
      <c r="K30" s="11" cm="1">
        <f t="array" ref="K30">IFERROR(INDEX('Master Data Sheet'!$1:$1048576, MATCH(1, ('Master Data Sheet'!$H:$H=K$2) * (INDEX('Master Data Sheet'!$1:$1, , MATCH($F$1, 'Master Data Sheet'!$1:$1, 0)) = $F$1) * ('Master Data Sheet'!$G:$G=$B30) * ('Master Data Sheet'!$F:$F=$E30) * ('Master Data Sheet'!$A:$A=$F30), 0), MATCH($F$1, 'Master Data Sheet'!$1:$1, 0)), "")</f>
        <v>7.6</v>
      </c>
      <c r="L30" s="11" cm="1">
        <f t="array" ref="L30">IFERROR(INDEX('Master Data Sheet'!$1:$1048576, MATCH(1, ('Master Data Sheet'!$H:$H=L$2) * (INDEX('Master Data Sheet'!$1:$1, , MATCH($F$1, 'Master Data Sheet'!$1:$1, 0)) = $F$1) * ('Master Data Sheet'!$G:$G=$B30) * ('Master Data Sheet'!$F:$F=$E30) * ('Master Data Sheet'!$A:$A=$F30), 0), MATCH($F$1, 'Master Data Sheet'!$1:$1, 0)), "")</f>
        <v>7.58</v>
      </c>
      <c r="M30" s="11" cm="1">
        <f t="array" ref="M30">IFERROR(INDEX('Master Data Sheet'!$1:$1048576, MATCH(1, ('Master Data Sheet'!$H:$H=M$2) * (INDEX('Master Data Sheet'!$1:$1, , MATCH($F$1, 'Master Data Sheet'!$1:$1, 0)) = $F$1) * ('Master Data Sheet'!$G:$G=$B30) * ('Master Data Sheet'!$F:$F=$E30) * ('Master Data Sheet'!$A:$A=$F30), 0), MATCH($F$1, 'Master Data Sheet'!$1:$1, 0)), "")</f>
        <v>7.56</v>
      </c>
      <c r="N30" s="11" cm="1">
        <f t="array" ref="N30">IFERROR(INDEX('Master Data Sheet'!$1:$1048576, MATCH(1, ('Master Data Sheet'!$H:$H=N$2) * (INDEX('Master Data Sheet'!$1:$1, , MATCH($F$1, 'Master Data Sheet'!$1:$1, 0)) = $F$1) * ('Master Data Sheet'!$G:$G=$B30) * ('Master Data Sheet'!$F:$F=$E30) * ('Master Data Sheet'!$A:$A=$F30), 0), MATCH($F$1, 'Master Data Sheet'!$1:$1, 0)), "")</f>
        <v>7.55</v>
      </c>
      <c r="O30" s="11">
        <f t="shared" si="8"/>
        <v>7.5842857142857136</v>
      </c>
      <c r="P30" s="11">
        <f t="shared" si="4"/>
        <v>2.2253945610567556E-2</v>
      </c>
      <c r="Q30" s="11">
        <f>AVERAGE(O30:O32)</f>
        <v>7.8842857142857143</v>
      </c>
      <c r="S30" s="11">
        <f>AVERAGE(O30:O32)</f>
        <v>7.8842857142857143</v>
      </c>
      <c r="T30" s="11">
        <f>AVERAGE(P30:P32)</f>
        <v>4.8204160258221641E-2</v>
      </c>
      <c r="V30" s="47">
        <f>AVERAGE(U33, U36)</f>
        <v>7.8516639487829885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8.0399999999999991</v>
      </c>
      <c r="I31" s="11" cm="1">
        <f t="array" ref="I31">IFERROR(INDEX('Master Data Sheet'!$1:$1048576, MATCH(1, ('Master Data Sheet'!$H:$H=I$2) * (INDEX('Master Data Sheet'!$1:$1, , MATCH($F$1, 'Master Data Sheet'!$1:$1, 0)) = $F$1) * ('Master Data Sheet'!$G:$G=$B31) * ('Master Data Sheet'!$F:$F=$E31) * ('Master Data Sheet'!$A:$A=$F31), 0), MATCH($F$1, 'Master Data Sheet'!$1:$1, 0)), "")</f>
        <v>8.08</v>
      </c>
      <c r="J31" s="11" cm="1">
        <f t="array" ref="J31">IFERROR(INDEX('Master Data Sheet'!$1:$1048576, MATCH(1, ('Master Data Sheet'!$H:$H=J$2) * (INDEX('Master Data Sheet'!$1:$1, , MATCH($F$1, 'Master Data Sheet'!$1:$1, 0)) = $F$1) * ('Master Data Sheet'!$G:$G=$B31) * ('Master Data Sheet'!$F:$F=$E31) * ('Master Data Sheet'!$A:$A=$F31), 0), MATCH($F$1, 'Master Data Sheet'!$1:$1, 0)), "")</f>
        <v>8.14</v>
      </c>
      <c r="K31" s="11" cm="1">
        <f t="array" ref="K31">IFERROR(INDEX('Master Data Sheet'!$1:$1048576, MATCH(1, ('Master Data Sheet'!$H:$H=K$2) * (INDEX('Master Data Sheet'!$1:$1, , MATCH($F$1, 'Master Data Sheet'!$1:$1, 0)) = $F$1) * ('Master Data Sheet'!$G:$G=$B31) * ('Master Data Sheet'!$F:$F=$E31) * ('Master Data Sheet'!$A:$A=$F31), 0), MATCH($F$1, 'Master Data Sheet'!$1:$1, 0)), "")</f>
        <v>8.1300000000000008</v>
      </c>
      <c r="L31" s="11" cm="1">
        <f t="array" ref="L31">IFERROR(INDEX('Master Data Sheet'!$1:$1048576, MATCH(1, ('Master Data Sheet'!$H:$H=L$2) * (INDEX('Master Data Sheet'!$1:$1, , MATCH($F$1, 'Master Data Sheet'!$1:$1, 0)) = $F$1) * ('Master Data Sheet'!$G:$G=$B31) * ('Master Data Sheet'!$F:$F=$E31) * ('Master Data Sheet'!$A:$A=$F31), 0), MATCH($F$1, 'Master Data Sheet'!$1:$1, 0)), "")</f>
        <v>8.1</v>
      </c>
      <c r="M31" s="11" cm="1">
        <f t="array" ref="M31">IFERROR(INDEX('Master Data Sheet'!$1:$1048576, MATCH(1, ('Master Data Sheet'!$H:$H=M$2) * (INDEX('Master Data Sheet'!$1:$1, , MATCH($F$1, 'Master Data Sheet'!$1:$1, 0)) = $F$1) * ('Master Data Sheet'!$G:$G=$B31) * ('Master Data Sheet'!$F:$F=$E31) * ('Master Data Sheet'!$A:$A=$F31), 0), MATCH($F$1, 'Master Data Sheet'!$1:$1, 0)), "")</f>
        <v>8.09</v>
      </c>
      <c r="N31" s="11" cm="1">
        <f t="array" ref="N31">IFERROR(INDEX('Master Data Sheet'!$1:$1048576, MATCH(1, ('Master Data Sheet'!$H:$H=N$2) * (INDEX('Master Data Sheet'!$1:$1, , MATCH($F$1, 'Master Data Sheet'!$1:$1, 0)) = $F$1) * ('Master Data Sheet'!$G:$G=$B31) * ('Master Data Sheet'!$F:$F=$E31) * ('Master Data Sheet'!$A:$A=$F31), 0), MATCH($F$1, 'Master Data Sheet'!$1:$1, 0)), "")</f>
        <v>8.1</v>
      </c>
      <c r="O31" s="11">
        <f t="shared" si="8"/>
        <v>8.0971428571428579</v>
      </c>
      <c r="P31" s="11">
        <f t="shared" si="4"/>
        <v>3.3022358947782979E-2</v>
      </c>
      <c r="Q31" s="11"/>
      <c r="X31" t="str">
        <f>IFERROR(INDEX('Date Key'!$G$57:$G$62, MATCH(B30,'Date Key'!$A$57:$A$62, 0)), "")</f>
        <v>High HLR, Upper Outlet Height, No Plants</v>
      </c>
      <c r="Y31" s="1">
        <f t="shared" ref="Y31:AE31" si="35">H30</f>
        <v>7.59</v>
      </c>
      <c r="Z31" s="1">
        <f t="shared" si="35"/>
        <v>7.61</v>
      </c>
      <c r="AA31" s="1">
        <f t="shared" si="35"/>
        <v>7.6</v>
      </c>
      <c r="AB31" s="1">
        <f t="shared" si="35"/>
        <v>7.6</v>
      </c>
      <c r="AC31" s="1">
        <f t="shared" si="35"/>
        <v>7.58</v>
      </c>
      <c r="AD31" s="1">
        <f t="shared" si="35"/>
        <v>7.56</v>
      </c>
      <c r="AE31" s="1">
        <f t="shared" si="35"/>
        <v>7.55</v>
      </c>
      <c r="AF31" s="1">
        <f t="shared" ref="AF31:AL31" si="36">H31</f>
        <v>8.0399999999999991</v>
      </c>
      <c r="AG31" s="1">
        <f t="shared" si="36"/>
        <v>8.08</v>
      </c>
      <c r="AH31" s="1">
        <f t="shared" si="36"/>
        <v>8.14</v>
      </c>
      <c r="AI31" s="1">
        <f t="shared" si="36"/>
        <v>8.1300000000000008</v>
      </c>
      <c r="AJ31" s="1">
        <f t="shared" si="36"/>
        <v>8.1</v>
      </c>
      <c r="AK31" s="1">
        <f t="shared" si="36"/>
        <v>8.09</v>
      </c>
      <c r="AL31" s="1">
        <f t="shared" si="36"/>
        <v>8.1</v>
      </c>
      <c r="AM31" s="1">
        <f t="shared" ref="AM31:AS31" si="37">H32</f>
        <v>8.0299999999999994</v>
      </c>
      <c r="AN31" s="1">
        <f t="shared" si="37"/>
        <v>8.0399999999999991</v>
      </c>
      <c r="AO31" s="1">
        <f t="shared" si="37"/>
        <v>8.0500000000000007</v>
      </c>
      <c r="AP31" s="1">
        <f t="shared" si="37"/>
        <v>7.8</v>
      </c>
      <c r="AQ31" s="1">
        <f t="shared" si="37"/>
        <v>8.01</v>
      </c>
      <c r="AR31" s="1">
        <f t="shared" si="37"/>
        <v>7.94</v>
      </c>
      <c r="AS31" s="1">
        <f t="shared" si="37"/>
        <v>7.93</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8.0299999999999994</v>
      </c>
      <c r="I32" s="11" cm="1">
        <f t="array" ref="I32">IFERROR(INDEX('Master Data Sheet'!$1:$1048576, MATCH(1, ('Master Data Sheet'!$H:$H=I$2) * (INDEX('Master Data Sheet'!$1:$1, , MATCH($F$1, 'Master Data Sheet'!$1:$1, 0)) = $F$1) * ('Master Data Sheet'!$G:$G=$B32) * ('Master Data Sheet'!$F:$F=$E32) * ('Master Data Sheet'!$A:$A=$F32), 0), MATCH($F$1, 'Master Data Sheet'!$1:$1, 0)), "")</f>
        <v>8.0399999999999991</v>
      </c>
      <c r="J32" s="11" cm="1">
        <f t="array" ref="J32">IFERROR(INDEX('Master Data Sheet'!$1:$1048576, MATCH(1, ('Master Data Sheet'!$H:$H=J$2) * (INDEX('Master Data Sheet'!$1:$1, , MATCH($F$1, 'Master Data Sheet'!$1:$1, 0)) = $F$1) * ('Master Data Sheet'!$G:$G=$B32) * ('Master Data Sheet'!$F:$F=$E32) * ('Master Data Sheet'!$A:$A=$F32), 0), MATCH($F$1, 'Master Data Sheet'!$1:$1, 0)), "")</f>
        <v>8.0500000000000007</v>
      </c>
      <c r="K32" s="11" cm="1">
        <f t="array" ref="K32">IFERROR(INDEX('Master Data Sheet'!$1:$1048576, MATCH(1, ('Master Data Sheet'!$H:$H=K$2) * (INDEX('Master Data Sheet'!$1:$1, , MATCH($F$1, 'Master Data Sheet'!$1:$1, 0)) = $F$1) * ('Master Data Sheet'!$G:$G=$B32) * ('Master Data Sheet'!$F:$F=$E32) * ('Master Data Sheet'!$A:$A=$F32), 0), MATCH($F$1, 'Master Data Sheet'!$1:$1, 0)), "")</f>
        <v>7.8</v>
      </c>
      <c r="L32" s="11" cm="1">
        <f t="array" ref="L32">IFERROR(INDEX('Master Data Sheet'!$1:$1048576, MATCH(1, ('Master Data Sheet'!$H:$H=L$2) * (INDEX('Master Data Sheet'!$1:$1, , MATCH($F$1, 'Master Data Sheet'!$1:$1, 0)) = $F$1) * ('Master Data Sheet'!$G:$G=$B32) * ('Master Data Sheet'!$F:$F=$E32) * ('Master Data Sheet'!$A:$A=$F32), 0), MATCH($F$1, 'Master Data Sheet'!$1:$1, 0)), "")</f>
        <v>8.01</v>
      </c>
      <c r="M32" s="11" cm="1">
        <f t="array" ref="M32">IFERROR(INDEX('Master Data Sheet'!$1:$1048576, MATCH(1, ('Master Data Sheet'!$H:$H=M$2) * (INDEX('Master Data Sheet'!$1:$1, , MATCH($F$1, 'Master Data Sheet'!$1:$1, 0)) = $F$1) * ('Master Data Sheet'!$G:$G=$B32) * ('Master Data Sheet'!$F:$F=$E32) * ('Master Data Sheet'!$A:$A=$F32), 0), MATCH($F$1, 'Master Data Sheet'!$1:$1, 0)), "")</f>
        <v>7.94</v>
      </c>
      <c r="N32" s="11" cm="1">
        <f t="array" ref="N32">IFERROR(INDEX('Master Data Sheet'!$1:$1048576, MATCH(1, ('Master Data Sheet'!$H:$H=N$2) * (INDEX('Master Data Sheet'!$1:$1, , MATCH($F$1, 'Master Data Sheet'!$1:$1, 0)) = $F$1) * ('Master Data Sheet'!$G:$G=$B32) * ('Master Data Sheet'!$F:$F=$E32) * ('Master Data Sheet'!$A:$A=$F32), 0), MATCH($F$1, 'Master Data Sheet'!$1:$1, 0)), "")</f>
        <v>7.93</v>
      </c>
      <c r="O32" s="11">
        <f t="shared" si="8"/>
        <v>7.9714285714285706</v>
      </c>
      <c r="P32" s="11">
        <f t="shared" si="4"/>
        <v>8.9336176216314386E-2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7.2</v>
      </c>
      <c r="I33" s="11" cm="1">
        <f t="array" ref="I33">IFERROR(INDEX('Master Data Sheet'!$1:$1048576, MATCH(1, ('Master Data Sheet'!$H:$H=I$2) * (INDEX('Master Data Sheet'!$1:$1, , MATCH($F$1, 'Master Data Sheet'!$1:$1, 0)) = $F$1) * ('Master Data Sheet'!$G:$G=$B33) * ('Master Data Sheet'!$F:$F=$E33) * ('Master Data Sheet'!$A:$A=$F33), 0), MATCH($F$1, 'Master Data Sheet'!$1:$1, 0)), "")</f>
        <v>7.27</v>
      </c>
      <c r="J33" s="11" cm="1">
        <f t="array" ref="J33">IFERROR(INDEX('Master Data Sheet'!$1:$1048576, MATCH(1, ('Master Data Sheet'!$H:$H=J$2) * (INDEX('Master Data Sheet'!$1:$1, , MATCH($F$1, 'Master Data Sheet'!$1:$1, 0)) = $F$1) * ('Master Data Sheet'!$G:$G=$B33) * ('Master Data Sheet'!$F:$F=$E33) * ('Master Data Sheet'!$A:$A=$F33), 0), MATCH($F$1, 'Master Data Sheet'!$1:$1, 0)), "")</f>
        <v>7.34</v>
      </c>
      <c r="K33" s="11" cm="1">
        <f t="array" ref="K33">IFERROR(INDEX('Master Data Sheet'!$1:$1048576, MATCH(1, ('Master Data Sheet'!$H:$H=K$2) * (INDEX('Master Data Sheet'!$1:$1, , MATCH($F$1, 'Master Data Sheet'!$1:$1, 0)) = $F$1) * ('Master Data Sheet'!$G:$G=$B33) * ('Master Data Sheet'!$F:$F=$E33) * ('Master Data Sheet'!$A:$A=$F33), 0), MATCH($F$1, 'Master Data Sheet'!$1:$1, 0)), "")</f>
        <v>7.3</v>
      </c>
      <c r="L33" s="11" cm="1">
        <f t="array" ref="L33">IFERROR(INDEX('Master Data Sheet'!$1:$1048576, MATCH(1, ('Master Data Sheet'!$H:$H=L$2) * (INDEX('Master Data Sheet'!$1:$1, , MATCH($F$1, 'Master Data Sheet'!$1:$1, 0)) = $F$1) * ('Master Data Sheet'!$G:$G=$B33) * ('Master Data Sheet'!$F:$F=$E33) * ('Master Data Sheet'!$A:$A=$F33), 0), MATCH($F$1, 'Master Data Sheet'!$1:$1, 0)), "")</f>
        <v>7.37</v>
      </c>
      <c r="M33" s="11" cm="1">
        <f t="array" ref="M33">IFERROR(INDEX('Master Data Sheet'!$1:$1048576, MATCH(1, ('Master Data Sheet'!$H:$H=M$2) * (INDEX('Master Data Sheet'!$1:$1, , MATCH($F$1, 'Master Data Sheet'!$1:$1, 0)) = $F$1) * ('Master Data Sheet'!$G:$G=$B33) * ('Master Data Sheet'!$F:$F=$E33) * ('Master Data Sheet'!$A:$A=$F33), 0), MATCH($F$1, 'Master Data Sheet'!$1:$1, 0)), "")</f>
        <v>7.3</v>
      </c>
      <c r="N33" s="11" cm="1">
        <f t="array" ref="N33">IFERROR(INDEX('Master Data Sheet'!$1:$1048576, MATCH(1, ('Master Data Sheet'!$H:$H=N$2) * (INDEX('Master Data Sheet'!$1:$1, , MATCH($F$1, 'Master Data Sheet'!$1:$1, 0)) = $F$1) * ('Master Data Sheet'!$G:$G=$B33) * ('Master Data Sheet'!$F:$F=$E33) * ('Master Data Sheet'!$A:$A=$F33), 0), MATCH($F$1, 'Master Data Sheet'!$1:$1, 0)), "")</f>
        <v>7.43</v>
      </c>
      <c r="O33" s="11">
        <f t="shared" si="8"/>
        <v>7.3157142857142849</v>
      </c>
      <c r="P33" s="11">
        <f t="shared" si="4"/>
        <v>7.3678839761300671E-2</v>
      </c>
      <c r="Q33" s="11">
        <f>AVERAGE(O33:O35)</f>
        <v>7.2557142857142862</v>
      </c>
      <c r="R33" s="46">
        <f>(1-(O33/O30))*100</f>
        <v>3.5411565266528555</v>
      </c>
      <c r="S33" s="46">
        <f>AVERAGE(R33:R35)</f>
        <v>7.8920848012287381</v>
      </c>
      <c r="T33" s="46">
        <f>STDEV(R33:R35)</f>
        <v>3.7950474585953984</v>
      </c>
      <c r="U33" s="47">
        <f>(1-(AVERAGE(H33:N35)/AVERAGE(H30:N32)))*100</f>
        <v>7.972458778764258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7.22</v>
      </c>
      <c r="I34" s="11" cm="1">
        <f t="array" ref="I34">IFERROR(INDEX('Master Data Sheet'!$1:$1048576, MATCH(1, ('Master Data Sheet'!$H:$H=I$2) * (INDEX('Master Data Sheet'!$1:$1, , MATCH($F$1, 'Master Data Sheet'!$1:$1, 0)) = $F$1) * ('Master Data Sheet'!$G:$G=$B34) * ('Master Data Sheet'!$F:$F=$E34) * ('Master Data Sheet'!$A:$A=$F34), 0), MATCH($F$1, 'Master Data Sheet'!$1:$1, 0)), "")</f>
        <v>7.16</v>
      </c>
      <c r="J34" s="11" cm="1">
        <f t="array" ref="J34">IFERROR(INDEX('Master Data Sheet'!$1:$1048576, MATCH(1, ('Master Data Sheet'!$H:$H=J$2) * (INDEX('Master Data Sheet'!$1:$1, , MATCH($F$1, 'Master Data Sheet'!$1:$1, 0)) = $F$1) * ('Master Data Sheet'!$G:$G=$B34) * ('Master Data Sheet'!$F:$F=$E34) * ('Master Data Sheet'!$A:$A=$F34), 0), MATCH($F$1, 'Master Data Sheet'!$1:$1, 0)), "")</f>
        <v>7.16</v>
      </c>
      <c r="K34" s="11" cm="1">
        <f t="array" ref="K34">IFERROR(INDEX('Master Data Sheet'!$1:$1048576, MATCH(1, ('Master Data Sheet'!$H:$H=K$2) * (INDEX('Master Data Sheet'!$1:$1, , MATCH($F$1, 'Master Data Sheet'!$1:$1, 0)) = $F$1) * ('Master Data Sheet'!$G:$G=$B34) * ('Master Data Sheet'!$F:$F=$E34) * ('Master Data Sheet'!$A:$A=$F34), 0), MATCH($F$1, 'Master Data Sheet'!$1:$1, 0)), "")</f>
        <v>7.3</v>
      </c>
      <c r="L34" s="11" cm="1">
        <f t="array" ref="L34">IFERROR(INDEX('Master Data Sheet'!$1:$1048576, MATCH(1, ('Master Data Sheet'!$H:$H=L$2) * (INDEX('Master Data Sheet'!$1:$1, , MATCH($F$1, 'Master Data Sheet'!$1:$1, 0)) = $F$1) * ('Master Data Sheet'!$G:$G=$B34) * ('Master Data Sheet'!$F:$F=$E34) * ('Master Data Sheet'!$A:$A=$F34), 0), MATCH($F$1, 'Master Data Sheet'!$1:$1, 0)), "")</f>
        <v>7.33</v>
      </c>
      <c r="M34" s="11" cm="1">
        <f t="array" ref="M34">IFERROR(INDEX('Master Data Sheet'!$1:$1048576, MATCH(1, ('Master Data Sheet'!$H:$H=M$2) * (INDEX('Master Data Sheet'!$1:$1, , MATCH($F$1, 'Master Data Sheet'!$1:$1, 0)) = $F$1) * ('Master Data Sheet'!$G:$G=$B34) * ('Master Data Sheet'!$F:$F=$E34) * ('Master Data Sheet'!$A:$A=$F34), 0), MATCH($F$1, 'Master Data Sheet'!$1:$1, 0)), "")</f>
        <v>7.48</v>
      </c>
      <c r="N34" s="11" cm="1">
        <f t="array" ref="N34">IFERROR(INDEX('Master Data Sheet'!$1:$1048576, MATCH(1, ('Master Data Sheet'!$H:$H=N$2) * (INDEX('Master Data Sheet'!$1:$1, , MATCH($F$1, 'Master Data Sheet'!$1:$1, 0)) = $F$1) * ('Master Data Sheet'!$G:$G=$B34) * ('Master Data Sheet'!$F:$F=$E34) * ('Master Data Sheet'!$A:$A=$F34), 0), MATCH($F$1, 'Master Data Sheet'!$1:$1, 0)), "")</f>
        <v>7.58</v>
      </c>
      <c r="O34" s="11">
        <f t="shared" si="8"/>
        <v>7.3185714285714294</v>
      </c>
      <c r="P34" s="11">
        <f t="shared" si="4"/>
        <v>0.16066824737416457</v>
      </c>
      <c r="Q34" s="11"/>
      <c r="R34" s="46">
        <f>(1-(O34/O31))*100</f>
        <v>9.615384615384615</v>
      </c>
      <c r="X34" t="str">
        <f>IFERROR(INDEX('Date Key'!$G$57:$G$62, MATCH(B33,'Date Key'!$A$57:$A$62, 0)), "")</f>
        <v>High HLR, Upper Outlet Height, No Plants</v>
      </c>
      <c r="Y34" s="1">
        <f t="shared" ref="Y34:AE34" si="38">H33</f>
        <v>7.2</v>
      </c>
      <c r="Z34" s="1">
        <f t="shared" si="38"/>
        <v>7.27</v>
      </c>
      <c r="AA34" s="1">
        <f t="shared" si="38"/>
        <v>7.34</v>
      </c>
      <c r="AB34" s="1">
        <f t="shared" si="38"/>
        <v>7.3</v>
      </c>
      <c r="AC34" s="1">
        <f t="shared" si="38"/>
        <v>7.37</v>
      </c>
      <c r="AD34" s="1">
        <f t="shared" si="38"/>
        <v>7.3</v>
      </c>
      <c r="AE34" s="1">
        <f t="shared" si="38"/>
        <v>7.43</v>
      </c>
      <c r="AF34" s="1">
        <f t="shared" ref="AF34:AL34" si="39">H34</f>
        <v>7.22</v>
      </c>
      <c r="AG34" s="1">
        <f t="shared" si="39"/>
        <v>7.16</v>
      </c>
      <c r="AH34" s="1">
        <f t="shared" si="39"/>
        <v>7.16</v>
      </c>
      <c r="AI34" s="1">
        <f t="shared" si="39"/>
        <v>7.3</v>
      </c>
      <c r="AJ34" s="1">
        <f t="shared" si="39"/>
        <v>7.33</v>
      </c>
      <c r="AK34" s="1">
        <f t="shared" si="39"/>
        <v>7.48</v>
      </c>
      <c r="AL34" s="1">
        <f t="shared" si="39"/>
        <v>7.58</v>
      </c>
      <c r="AM34" s="1">
        <f t="shared" ref="AM34:AS34" si="40">H35</f>
        <v>7.04</v>
      </c>
      <c r="AN34" s="1">
        <f t="shared" si="40"/>
        <v>7.04</v>
      </c>
      <c r="AO34" s="1">
        <f t="shared" si="40"/>
        <v>7.08</v>
      </c>
      <c r="AP34" s="1">
        <f t="shared" si="40"/>
        <v>7.08</v>
      </c>
      <c r="AQ34" s="1">
        <f t="shared" si="40"/>
        <v>7.19</v>
      </c>
      <c r="AR34" s="1">
        <f t="shared" si="40"/>
        <v>7.25</v>
      </c>
      <c r="AS34" s="1">
        <f t="shared" si="40"/>
        <v>7.25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7.04</v>
      </c>
      <c r="I35" s="11" cm="1">
        <f t="array" ref="I35">IFERROR(INDEX('Master Data Sheet'!$1:$1048576, MATCH(1, ('Master Data Sheet'!$H:$H=I$2) * (INDEX('Master Data Sheet'!$1:$1, , MATCH($F$1, 'Master Data Sheet'!$1:$1, 0)) = $F$1) * ('Master Data Sheet'!$G:$G=$B35) * ('Master Data Sheet'!$F:$F=$E35) * ('Master Data Sheet'!$A:$A=$F35), 0), MATCH($F$1, 'Master Data Sheet'!$1:$1, 0)), "")</f>
        <v>7.04</v>
      </c>
      <c r="J35" s="11" cm="1">
        <f t="array" ref="J35">IFERROR(INDEX('Master Data Sheet'!$1:$1048576, MATCH(1, ('Master Data Sheet'!$H:$H=J$2) * (INDEX('Master Data Sheet'!$1:$1, , MATCH($F$1, 'Master Data Sheet'!$1:$1, 0)) = $F$1) * ('Master Data Sheet'!$G:$G=$B35) * ('Master Data Sheet'!$F:$F=$E35) * ('Master Data Sheet'!$A:$A=$F35), 0), MATCH($F$1, 'Master Data Sheet'!$1:$1, 0)), "")</f>
        <v>7.08</v>
      </c>
      <c r="K35" s="11" cm="1">
        <f t="array" ref="K35">IFERROR(INDEX('Master Data Sheet'!$1:$1048576, MATCH(1, ('Master Data Sheet'!$H:$H=K$2) * (INDEX('Master Data Sheet'!$1:$1, , MATCH($F$1, 'Master Data Sheet'!$1:$1, 0)) = $F$1) * ('Master Data Sheet'!$G:$G=$B35) * ('Master Data Sheet'!$F:$F=$E35) * ('Master Data Sheet'!$A:$A=$F35), 0), MATCH($F$1, 'Master Data Sheet'!$1:$1, 0)), "")</f>
        <v>7.08</v>
      </c>
      <c r="L35" s="11" cm="1">
        <f t="array" ref="L35">IFERROR(INDEX('Master Data Sheet'!$1:$1048576, MATCH(1, ('Master Data Sheet'!$H:$H=L$2) * (INDEX('Master Data Sheet'!$1:$1, , MATCH($F$1, 'Master Data Sheet'!$1:$1, 0)) = $F$1) * ('Master Data Sheet'!$G:$G=$B35) * ('Master Data Sheet'!$F:$F=$E35) * ('Master Data Sheet'!$A:$A=$F35), 0), MATCH($F$1, 'Master Data Sheet'!$1:$1, 0)), "")</f>
        <v>7.19</v>
      </c>
      <c r="M35" s="11" cm="1">
        <f t="array" ref="M35">IFERROR(INDEX('Master Data Sheet'!$1:$1048576, MATCH(1, ('Master Data Sheet'!$H:$H=M$2) * (INDEX('Master Data Sheet'!$1:$1, , MATCH($F$1, 'Master Data Sheet'!$1:$1, 0)) = $F$1) * ('Master Data Sheet'!$G:$G=$B35) * ('Master Data Sheet'!$F:$F=$E35) * ('Master Data Sheet'!$A:$A=$F35), 0), MATCH($F$1, 'Master Data Sheet'!$1:$1, 0)), "")</f>
        <v>7.25</v>
      </c>
      <c r="N35" s="11" cm="1">
        <f t="array" ref="N35">IFERROR(INDEX('Master Data Sheet'!$1:$1048576, MATCH(1, ('Master Data Sheet'!$H:$H=N$2) * (INDEX('Master Data Sheet'!$1:$1, , MATCH($F$1, 'Master Data Sheet'!$1:$1, 0)) = $F$1) * ('Master Data Sheet'!$G:$G=$B35) * ('Master Data Sheet'!$F:$F=$E35) * ('Master Data Sheet'!$A:$A=$F35), 0), MATCH($F$1, 'Master Data Sheet'!$1:$1, 0)), "")</f>
        <v>7.25</v>
      </c>
      <c r="O35" s="11">
        <f t="shared" si="8"/>
        <v>7.1328571428571426</v>
      </c>
      <c r="P35" s="11">
        <f t="shared" si="4"/>
        <v>9.4465917260192447E-2</v>
      </c>
      <c r="Q35" s="11"/>
      <c r="R35" s="46">
        <f>(1-(O35/O32))*100</f>
        <v>10.519713261648745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7.32</v>
      </c>
      <c r="I36" s="11" cm="1">
        <f t="array" ref="I36">IFERROR(INDEX('Master Data Sheet'!$1:$1048576, MATCH(1, ('Master Data Sheet'!$H:$H=I$2) * (INDEX('Master Data Sheet'!$1:$1, , MATCH($F$1, 'Master Data Sheet'!$1:$1, 0)) = $F$1) * ('Master Data Sheet'!$G:$G=$B36) * ('Master Data Sheet'!$F:$F=$E36) * ('Master Data Sheet'!$A:$A=$F36), 0), MATCH($F$1, 'Master Data Sheet'!$1:$1, 0)), "")</f>
        <v>7.26</v>
      </c>
      <c r="J36" s="11" cm="1">
        <f t="array" ref="J36">IFERROR(INDEX('Master Data Sheet'!$1:$1048576, MATCH(1, ('Master Data Sheet'!$H:$H=J$2) * (INDEX('Master Data Sheet'!$1:$1, , MATCH($F$1, 'Master Data Sheet'!$1:$1, 0)) = $F$1) * ('Master Data Sheet'!$G:$G=$B36) * ('Master Data Sheet'!$F:$F=$E36) * ('Master Data Sheet'!$A:$A=$F36), 0), MATCH($F$1, 'Master Data Sheet'!$1:$1, 0)), "")</f>
        <v>7.31</v>
      </c>
      <c r="K36" s="11" cm="1">
        <f t="array" ref="K36">IFERROR(INDEX('Master Data Sheet'!$1:$1048576, MATCH(1, ('Master Data Sheet'!$H:$H=K$2) * (INDEX('Master Data Sheet'!$1:$1, , MATCH($F$1, 'Master Data Sheet'!$1:$1, 0)) = $F$1) * ('Master Data Sheet'!$G:$G=$B36) * ('Master Data Sheet'!$F:$F=$E36) * ('Master Data Sheet'!$A:$A=$F36), 0), MATCH($F$1, 'Master Data Sheet'!$1:$1, 0)), "")</f>
        <v>7.24</v>
      </c>
      <c r="L36" s="11" cm="1">
        <f t="array" ref="L36">IFERROR(INDEX('Master Data Sheet'!$1:$1048576, MATCH(1, ('Master Data Sheet'!$H:$H=L$2) * (INDEX('Master Data Sheet'!$1:$1, , MATCH($F$1, 'Master Data Sheet'!$1:$1, 0)) = $F$1) * ('Master Data Sheet'!$G:$G=$B36) * ('Master Data Sheet'!$F:$F=$E36) * ('Master Data Sheet'!$A:$A=$F36), 0), MATCH($F$1, 'Master Data Sheet'!$1:$1, 0)), "")</f>
        <v>7.27</v>
      </c>
      <c r="M36" s="11" cm="1">
        <f t="array" ref="M36">IFERROR(INDEX('Master Data Sheet'!$1:$1048576, MATCH(1, ('Master Data Sheet'!$H:$H=M$2) * (INDEX('Master Data Sheet'!$1:$1, , MATCH($F$1, 'Master Data Sheet'!$1:$1, 0)) = $F$1) * ('Master Data Sheet'!$G:$G=$B36) * ('Master Data Sheet'!$F:$F=$E36) * ('Master Data Sheet'!$A:$A=$F36), 0), MATCH($F$1, 'Master Data Sheet'!$1:$1, 0)), "")</f>
        <v>7.27</v>
      </c>
      <c r="N36" s="11" cm="1">
        <f t="array" ref="N36">IFERROR(INDEX('Master Data Sheet'!$1:$1048576, MATCH(1, ('Master Data Sheet'!$H:$H=N$2) * (INDEX('Master Data Sheet'!$1:$1, , MATCH($F$1, 'Master Data Sheet'!$1:$1, 0)) = $F$1) * ('Master Data Sheet'!$G:$G=$B36) * ('Master Data Sheet'!$F:$F=$E36) * ('Master Data Sheet'!$A:$A=$F36), 0), MATCH($F$1, 'Master Data Sheet'!$1:$1, 0)), "")</f>
        <v>7.4</v>
      </c>
      <c r="O36" s="11">
        <f t="shared" si="8"/>
        <v>7.2957142857142854</v>
      </c>
      <c r="P36" s="11">
        <f t="shared" si="4"/>
        <v>5.3807416730764113E-2</v>
      </c>
      <c r="Q36" s="11">
        <f>AVERAGE(N36:N38)</f>
        <v>7.4233333333333329</v>
      </c>
      <c r="R36" s="46">
        <f>(1-(O36/O30))*100</f>
        <v>3.8048596722546568</v>
      </c>
      <c r="S36" s="46">
        <f>AVERAGE(R36:R38)</f>
        <v>7.6603730915586183</v>
      </c>
      <c r="T36" s="46">
        <f>STDEV(R36:R38)</f>
        <v>3.3819297261162782</v>
      </c>
      <c r="U36" s="47">
        <f>(1-(AVERAGE(H36:N38)/AVERAGE(H30:N32)))*100</f>
        <v>7.7308691188017198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7.34</v>
      </c>
      <c r="I37" s="11" cm="1">
        <f t="array" ref="I37">IFERROR(INDEX('Master Data Sheet'!$1:$1048576, MATCH(1, ('Master Data Sheet'!$H:$H=I$2) * (INDEX('Master Data Sheet'!$1:$1, , MATCH($F$1, 'Master Data Sheet'!$1:$1, 0)) = $F$1) * ('Master Data Sheet'!$G:$G=$B37) * ('Master Data Sheet'!$F:$F=$E37) * ('Master Data Sheet'!$A:$A=$F37), 0), MATCH($F$1, 'Master Data Sheet'!$1:$1, 0)), "")</f>
        <v>7.24</v>
      </c>
      <c r="J37" s="11" cm="1">
        <f t="array" ref="J37">IFERROR(INDEX('Master Data Sheet'!$1:$1048576, MATCH(1, ('Master Data Sheet'!$H:$H=J$2) * (INDEX('Master Data Sheet'!$1:$1, , MATCH($F$1, 'Master Data Sheet'!$1:$1, 0)) = $F$1) * ('Master Data Sheet'!$G:$G=$B37) * ('Master Data Sheet'!$F:$F=$E37) * ('Master Data Sheet'!$A:$A=$F37), 0), MATCH($F$1, 'Master Data Sheet'!$1:$1, 0)), "")</f>
        <v>7.25</v>
      </c>
      <c r="K37" s="11" cm="1">
        <f t="array" ref="K37">IFERROR(INDEX('Master Data Sheet'!$1:$1048576, MATCH(1, ('Master Data Sheet'!$H:$H=K$2) * (INDEX('Master Data Sheet'!$1:$1, , MATCH($F$1, 'Master Data Sheet'!$1:$1, 0)) = $F$1) * ('Master Data Sheet'!$G:$G=$B37) * ('Master Data Sheet'!$F:$F=$E37) * ('Master Data Sheet'!$A:$A=$F37), 0), MATCH($F$1, 'Master Data Sheet'!$1:$1, 0)), "")</f>
        <v>7.35</v>
      </c>
      <c r="L37" s="11" cm="1">
        <f t="array" ref="L37">IFERROR(INDEX('Master Data Sheet'!$1:$1048576, MATCH(1, ('Master Data Sheet'!$H:$H=L$2) * (INDEX('Master Data Sheet'!$1:$1, , MATCH($F$1, 'Master Data Sheet'!$1:$1, 0)) = $F$1) * ('Master Data Sheet'!$G:$G=$B37) * ('Master Data Sheet'!$F:$F=$E37) * ('Master Data Sheet'!$A:$A=$F37), 0), MATCH($F$1, 'Master Data Sheet'!$1:$1, 0)), "")</f>
        <v>7.39</v>
      </c>
      <c r="M37" s="11" cm="1">
        <f t="array" ref="M37">IFERROR(INDEX('Master Data Sheet'!$1:$1048576, MATCH(1, ('Master Data Sheet'!$H:$H=M$2) * (INDEX('Master Data Sheet'!$1:$1, , MATCH($F$1, 'Master Data Sheet'!$1:$1, 0)) = $F$1) * ('Master Data Sheet'!$G:$G=$B37) * ('Master Data Sheet'!$F:$F=$E37) * ('Master Data Sheet'!$A:$A=$F37), 0), MATCH($F$1, 'Master Data Sheet'!$1:$1, 0)), "")</f>
        <v>7.46</v>
      </c>
      <c r="N37" s="11" cm="1">
        <f t="array" ref="N37">IFERROR(INDEX('Master Data Sheet'!$1:$1048576, MATCH(1, ('Master Data Sheet'!$H:$H=N$2) * (INDEX('Master Data Sheet'!$1:$1, , MATCH($F$1, 'Master Data Sheet'!$1:$1, 0)) = $F$1) * ('Master Data Sheet'!$G:$G=$B37) * ('Master Data Sheet'!$F:$F=$E37) * ('Master Data Sheet'!$A:$A=$F37), 0), MATCH($F$1, 'Master Data Sheet'!$1:$1, 0)), "")</f>
        <v>7.52</v>
      </c>
      <c r="O37" s="11">
        <f t="shared" si="8"/>
        <v>7.3642857142857139</v>
      </c>
      <c r="P37" s="11">
        <f t="shared" si="4"/>
        <v>0.10277112805600963</v>
      </c>
      <c r="Q37" s="11"/>
      <c r="R37" s="46">
        <f>(1-(O37/O31))*100</f>
        <v>9.0508115737473638</v>
      </c>
      <c r="X37" t="str">
        <f>IFERROR(INDEX('Date Key'!$G$57:$G$62, MATCH(B36,'Date Key'!$A$57:$A$62, 0)), "")</f>
        <v>High HLR, Upper Outlet Height, No Plants</v>
      </c>
      <c r="Y37" s="1">
        <f t="shared" ref="Y37:AE37" si="41">H36</f>
        <v>7.32</v>
      </c>
      <c r="Z37" s="1">
        <f t="shared" si="41"/>
        <v>7.26</v>
      </c>
      <c r="AA37" s="1">
        <f t="shared" si="41"/>
        <v>7.31</v>
      </c>
      <c r="AB37" s="1">
        <f t="shared" si="41"/>
        <v>7.24</v>
      </c>
      <c r="AC37" s="1">
        <f t="shared" si="41"/>
        <v>7.27</v>
      </c>
      <c r="AD37" s="1">
        <f t="shared" si="41"/>
        <v>7.27</v>
      </c>
      <c r="AE37" s="1">
        <f t="shared" si="41"/>
        <v>7.4</v>
      </c>
      <c r="AF37" s="1">
        <f t="shared" ref="AF37:AL37" si="42">H37</f>
        <v>7.34</v>
      </c>
      <c r="AG37" s="1">
        <f t="shared" si="42"/>
        <v>7.24</v>
      </c>
      <c r="AH37" s="1">
        <f t="shared" si="42"/>
        <v>7.25</v>
      </c>
      <c r="AI37" s="1">
        <f t="shared" si="42"/>
        <v>7.35</v>
      </c>
      <c r="AJ37" s="1">
        <f t="shared" si="42"/>
        <v>7.39</v>
      </c>
      <c r="AK37" s="1">
        <f t="shared" si="42"/>
        <v>7.46</v>
      </c>
      <c r="AL37" s="1">
        <f t="shared" si="42"/>
        <v>7.52</v>
      </c>
      <c r="AM37" s="1">
        <f t="shared" ref="AM37:AS37" si="43">H38</f>
        <v>7.1</v>
      </c>
      <c r="AN37" s="1">
        <f t="shared" si="43"/>
        <v>7.02</v>
      </c>
      <c r="AO37" s="1">
        <f t="shared" si="43"/>
        <v>7.01</v>
      </c>
      <c r="AP37" s="1">
        <f t="shared" si="43"/>
        <v>7.12</v>
      </c>
      <c r="AQ37" s="1">
        <f t="shared" si="43"/>
        <v>7.25</v>
      </c>
      <c r="AR37" s="1">
        <f t="shared" si="43"/>
        <v>7.3</v>
      </c>
      <c r="AS37" s="1">
        <f t="shared" si="43"/>
        <v>7.35</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7.1</v>
      </c>
      <c r="I38" s="28" cm="1">
        <f t="array" ref="I38">IFERROR(INDEX('Master Data Sheet'!$1:$1048576, MATCH(1, ('Master Data Sheet'!$H:$H=I$2) * (INDEX('Master Data Sheet'!$1:$1, , MATCH($F$1, 'Master Data Sheet'!$1:$1, 0)) = $F$1) * ('Master Data Sheet'!$G:$G=$B38) * ('Master Data Sheet'!$F:$F=$E38) * ('Master Data Sheet'!$A:$A=$F38), 0), MATCH($F$1, 'Master Data Sheet'!$1:$1, 0)), "")</f>
        <v>7.02</v>
      </c>
      <c r="J38" s="28" cm="1">
        <f t="array" ref="J38">IFERROR(INDEX('Master Data Sheet'!$1:$1048576, MATCH(1, ('Master Data Sheet'!$H:$H=J$2) * (INDEX('Master Data Sheet'!$1:$1, , MATCH($F$1, 'Master Data Sheet'!$1:$1, 0)) = $F$1) * ('Master Data Sheet'!$G:$G=$B38) * ('Master Data Sheet'!$F:$F=$E38) * ('Master Data Sheet'!$A:$A=$F38), 0), MATCH($F$1, 'Master Data Sheet'!$1:$1, 0)), "")</f>
        <v>7.01</v>
      </c>
      <c r="K38" s="28" cm="1">
        <f t="array" ref="K38">IFERROR(INDEX('Master Data Sheet'!$1:$1048576, MATCH(1, ('Master Data Sheet'!$H:$H=K$2) * (INDEX('Master Data Sheet'!$1:$1, , MATCH($F$1, 'Master Data Sheet'!$1:$1, 0)) = $F$1) * ('Master Data Sheet'!$G:$G=$B38) * ('Master Data Sheet'!$F:$F=$E38) * ('Master Data Sheet'!$A:$A=$F38), 0), MATCH($F$1, 'Master Data Sheet'!$1:$1, 0)), "")</f>
        <v>7.12</v>
      </c>
      <c r="L38" s="28" cm="1">
        <f t="array" ref="L38">IFERROR(INDEX('Master Data Sheet'!$1:$1048576, MATCH(1, ('Master Data Sheet'!$H:$H=L$2) * (INDEX('Master Data Sheet'!$1:$1, , MATCH($F$1, 'Master Data Sheet'!$1:$1, 0)) = $F$1) * ('Master Data Sheet'!$G:$G=$B38) * ('Master Data Sheet'!$F:$F=$E38) * ('Master Data Sheet'!$A:$A=$F38), 0), MATCH($F$1, 'Master Data Sheet'!$1:$1, 0)), "")</f>
        <v>7.25</v>
      </c>
      <c r="M38" s="28" cm="1">
        <f t="array" ref="M38">IFERROR(INDEX('Master Data Sheet'!$1:$1048576, MATCH(1, ('Master Data Sheet'!$H:$H=M$2) * (INDEX('Master Data Sheet'!$1:$1, , MATCH($F$1, 'Master Data Sheet'!$1:$1, 0)) = $F$1) * ('Master Data Sheet'!$G:$G=$B38) * ('Master Data Sheet'!$F:$F=$E38) * ('Master Data Sheet'!$A:$A=$F38), 0), MATCH($F$1, 'Master Data Sheet'!$1:$1, 0)), "")</f>
        <v>7.3</v>
      </c>
      <c r="N38" s="28" cm="1">
        <f t="array" ref="N38">IFERROR(INDEX('Master Data Sheet'!$1:$1048576, MATCH(1, ('Master Data Sheet'!$H:$H=N$2) * (INDEX('Master Data Sheet'!$1:$1, , MATCH($F$1, 'Master Data Sheet'!$1:$1, 0)) = $F$1) * ('Master Data Sheet'!$G:$G=$B38) * ('Master Data Sheet'!$F:$F=$E38) * ('Master Data Sheet'!$A:$A=$F38), 0), MATCH($F$1, 'Master Data Sheet'!$1:$1, 0)), "")</f>
        <v>7.35</v>
      </c>
      <c r="O38" s="28">
        <f t="shared" si="8"/>
        <v>7.1642857142857137</v>
      </c>
      <c r="P38" s="28">
        <f t="shared" si="4"/>
        <v>0.13599719885070466</v>
      </c>
      <c r="Q38" s="28"/>
      <c r="R38" s="48">
        <f>(1-(O38/O32))*100</f>
        <v>10.125448028673834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7.23</v>
      </c>
      <c r="I39" s="11" cm="1">
        <f t="array" ref="I39">IFERROR(INDEX('Master Data Sheet'!$1:$1048576, MATCH(1, ('Master Data Sheet'!$H:$H=I$2) * (INDEX('Master Data Sheet'!$1:$1, , MATCH($F$1, 'Master Data Sheet'!$1:$1, 0)) = $F$1) * ('Master Data Sheet'!$G:$G=$B39) * ('Master Data Sheet'!$F:$F=$E39) * ('Master Data Sheet'!$A:$A=$F39), 0), MATCH($F$1, 'Master Data Sheet'!$1:$1, 0)), "")</f>
        <v>7.18</v>
      </c>
      <c r="J39" s="11" cm="1">
        <f t="array" ref="J39">IFERROR(INDEX('Master Data Sheet'!$1:$1048576, MATCH(1, ('Master Data Sheet'!$H:$H=J$2) * (INDEX('Master Data Sheet'!$1:$1, , MATCH($F$1, 'Master Data Sheet'!$1:$1, 0)) = $F$1) * ('Master Data Sheet'!$G:$G=$B39) * ('Master Data Sheet'!$F:$F=$E39) * ('Master Data Sheet'!$A:$A=$F39), 0), MATCH($F$1, 'Master Data Sheet'!$1:$1, 0)), "")</f>
        <v>7.2</v>
      </c>
      <c r="K39" s="11" cm="1">
        <f t="array" ref="K39">IFERROR(INDEX('Master Data Sheet'!$1:$1048576, MATCH(1, ('Master Data Sheet'!$H:$H=K$2) * (INDEX('Master Data Sheet'!$1:$1, , MATCH($F$1, 'Master Data Sheet'!$1:$1, 0)) = $F$1) * ('Master Data Sheet'!$G:$G=$B39) * ('Master Data Sheet'!$F:$F=$E39) * ('Master Data Sheet'!$A:$A=$F39), 0), MATCH($F$1, 'Master Data Sheet'!$1:$1, 0)), "")</f>
        <v>7.26</v>
      </c>
      <c r="L39" s="11" cm="1">
        <f t="array" ref="L39">IFERROR(INDEX('Master Data Sheet'!$1:$1048576, MATCH(1, ('Master Data Sheet'!$H:$H=L$2) * (INDEX('Master Data Sheet'!$1:$1, , MATCH($F$1, 'Master Data Sheet'!$1:$1, 0)) = $F$1) * ('Master Data Sheet'!$G:$G=$B39) * ('Master Data Sheet'!$F:$F=$E39) * ('Master Data Sheet'!$A:$A=$F39), 0), MATCH($F$1, 'Master Data Sheet'!$1:$1, 0)), "")</f>
        <v>7.33</v>
      </c>
      <c r="M39" s="11" cm="1">
        <f t="array" ref="M39">IFERROR(INDEX('Master Data Sheet'!$1:$1048576, MATCH(1, ('Master Data Sheet'!$H:$H=M$2) * (INDEX('Master Data Sheet'!$1:$1, , MATCH($F$1, 'Master Data Sheet'!$1:$1, 0)) = $F$1) * ('Master Data Sheet'!$G:$G=$B39) * ('Master Data Sheet'!$F:$F=$E39) * ('Master Data Sheet'!$A:$A=$F39), 0), MATCH($F$1, 'Master Data Sheet'!$1:$1, 0)), "")</f>
        <v>7.27</v>
      </c>
      <c r="N39" s="11" cm="1">
        <f t="array" ref="N39">IFERROR(INDEX('Master Data Sheet'!$1:$1048576, MATCH(1, ('Master Data Sheet'!$H:$H=N$2) * (INDEX('Master Data Sheet'!$1:$1, , MATCH($F$1, 'Master Data Sheet'!$1:$1, 0)) = $F$1) * ('Master Data Sheet'!$G:$G=$B39) * ('Master Data Sheet'!$F:$F=$E39) * ('Master Data Sheet'!$A:$A=$F39), 0), MATCH($F$1, 'Master Data Sheet'!$1:$1, 0)), "")</f>
        <v>7.15</v>
      </c>
      <c r="O39" s="11">
        <f t="shared" si="8"/>
        <v>7.2314285714285713</v>
      </c>
      <c r="P39" s="11">
        <f t="shared" si="4"/>
        <v>6.0944940022004311E-2</v>
      </c>
      <c r="Q39" s="11">
        <f>AVERAGE(O39:O41)</f>
        <v>7.6195238095238098</v>
      </c>
      <c r="S39" s="11">
        <f>AVERAGE(O39:O41)</f>
        <v>7.6195238095238098</v>
      </c>
      <c r="T39" s="11">
        <f>AVERAGE(P39:P41)</f>
        <v>0.1468213459693842</v>
      </c>
      <c r="V39" s="47">
        <f>AVERAGE(U42, U45)</f>
        <v>4.8496968939440999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8.0299999999999994</v>
      </c>
      <c r="I40" s="11" cm="1">
        <f t="array" ref="I40">IFERROR(INDEX('Master Data Sheet'!$1:$1048576, MATCH(1, ('Master Data Sheet'!$H:$H=I$2) * (INDEX('Master Data Sheet'!$1:$1, , MATCH($F$1, 'Master Data Sheet'!$1:$1, 0)) = $F$1) * ('Master Data Sheet'!$G:$G=$B40) * ('Master Data Sheet'!$F:$F=$E40) * ('Master Data Sheet'!$A:$A=$F40), 0), MATCH($F$1, 'Master Data Sheet'!$1:$1, 0)), "")</f>
        <v>7.93</v>
      </c>
      <c r="J40" s="11" cm="1">
        <f t="array" ref="J40">IFERROR(INDEX('Master Data Sheet'!$1:$1048576, MATCH(1, ('Master Data Sheet'!$H:$H=J$2) * (INDEX('Master Data Sheet'!$1:$1, , MATCH($F$1, 'Master Data Sheet'!$1:$1, 0)) = $F$1) * ('Master Data Sheet'!$G:$G=$B40) * ('Master Data Sheet'!$F:$F=$E40) * ('Master Data Sheet'!$A:$A=$F40), 0), MATCH($F$1, 'Master Data Sheet'!$1:$1, 0)), "")</f>
        <v>7.84</v>
      </c>
      <c r="K40" s="11" cm="1">
        <f t="array" ref="K40">IFERROR(INDEX('Master Data Sheet'!$1:$1048576, MATCH(1, ('Master Data Sheet'!$H:$H=K$2) * (INDEX('Master Data Sheet'!$1:$1, , MATCH($F$1, 'Master Data Sheet'!$1:$1, 0)) = $F$1) * ('Master Data Sheet'!$G:$G=$B40) * ('Master Data Sheet'!$F:$F=$E40) * ('Master Data Sheet'!$A:$A=$F40), 0), MATCH($F$1, 'Master Data Sheet'!$1:$1, 0)), "")</f>
        <v>7.73</v>
      </c>
      <c r="L40" s="11" cm="1">
        <f t="array" ref="L40">IFERROR(INDEX('Master Data Sheet'!$1:$1048576, MATCH(1, ('Master Data Sheet'!$H:$H=L$2) * (INDEX('Master Data Sheet'!$1:$1, , MATCH($F$1, 'Master Data Sheet'!$1:$1, 0)) = $F$1) * ('Master Data Sheet'!$G:$G=$B40) * ('Master Data Sheet'!$F:$F=$E40) * ('Master Data Sheet'!$A:$A=$F40), 0), MATCH($F$1, 'Master Data Sheet'!$1:$1, 0)), "")</f>
        <v>7.83</v>
      </c>
      <c r="M40" s="11" cm="1">
        <f t="array" ref="M40">IFERROR(INDEX('Master Data Sheet'!$1:$1048576, MATCH(1, ('Master Data Sheet'!$H:$H=M$2) * (INDEX('Master Data Sheet'!$1:$1, , MATCH($F$1, 'Master Data Sheet'!$1:$1, 0)) = $F$1) * ('Master Data Sheet'!$G:$G=$B40) * ('Master Data Sheet'!$F:$F=$E40) * ('Master Data Sheet'!$A:$A=$F40), 0), MATCH($F$1, 'Master Data Sheet'!$1:$1, 0)), "")</f>
        <v>7.8</v>
      </c>
      <c r="N40" s="11" cm="1">
        <f t="array" ref="N40">IFERROR(INDEX('Master Data Sheet'!$1:$1048576, MATCH(1, ('Master Data Sheet'!$H:$H=N$2) * (INDEX('Master Data Sheet'!$1:$1, , MATCH($F$1, 'Master Data Sheet'!$1:$1, 0)) = $F$1) * ('Master Data Sheet'!$G:$G=$B40) * ('Master Data Sheet'!$F:$F=$E40) * ('Master Data Sheet'!$A:$A=$F40), 0), MATCH($F$1, 'Master Data Sheet'!$1:$1, 0)), "")</f>
        <v>7.89</v>
      </c>
      <c r="O40" s="11">
        <f t="shared" si="8"/>
        <v>7.8642857142857139</v>
      </c>
      <c r="P40" s="11">
        <f t="shared" si="4"/>
        <v>9.6929036388679932E-2</v>
      </c>
      <c r="Q40" s="11"/>
      <c r="X40" t="str">
        <f>IFERROR(INDEX('Date Key'!$G$57:$G$62, MATCH(B39,'Date Key'!$A$57:$A$62, 0)), "")</f>
        <v>High HLR, Lower Outlet Height, Yes Plants</v>
      </c>
      <c r="Y40" s="1">
        <f t="shared" ref="Y40:AE40" si="44">H39</f>
        <v>7.23</v>
      </c>
      <c r="Z40" s="1">
        <f t="shared" si="44"/>
        <v>7.18</v>
      </c>
      <c r="AA40" s="1">
        <f t="shared" si="44"/>
        <v>7.2</v>
      </c>
      <c r="AB40" s="1">
        <f t="shared" si="44"/>
        <v>7.26</v>
      </c>
      <c r="AC40" s="1">
        <f t="shared" si="44"/>
        <v>7.33</v>
      </c>
      <c r="AD40" s="1">
        <f t="shared" si="44"/>
        <v>7.27</v>
      </c>
      <c r="AE40" s="1">
        <f t="shared" si="44"/>
        <v>7.15</v>
      </c>
      <c r="AF40" s="1">
        <f t="shared" ref="AF40:AL40" si="45">H40</f>
        <v>8.0299999999999994</v>
      </c>
      <c r="AG40" s="1">
        <f t="shared" si="45"/>
        <v>7.93</v>
      </c>
      <c r="AH40" s="1">
        <f t="shared" si="45"/>
        <v>7.84</v>
      </c>
      <c r="AI40" s="1">
        <f t="shared" si="45"/>
        <v>7.73</v>
      </c>
      <c r="AJ40" s="1">
        <f t="shared" si="45"/>
        <v>7.83</v>
      </c>
      <c r="AK40" s="1">
        <f t="shared" si="45"/>
        <v>7.8</v>
      </c>
      <c r="AL40" s="1">
        <f t="shared" si="45"/>
        <v>7.89</v>
      </c>
      <c r="AM40" s="1">
        <f t="shared" ref="AM40:AS40" si="46">H41</f>
        <v>7.34</v>
      </c>
      <c r="AN40" s="1">
        <f t="shared" si="46"/>
        <v>7.39</v>
      </c>
      <c r="AO40" s="1">
        <f t="shared" si="46"/>
        <v>7.77</v>
      </c>
      <c r="AP40" s="1">
        <f t="shared" si="46"/>
        <v>7.98</v>
      </c>
      <c r="AQ40" s="1">
        <f t="shared" si="46"/>
        <v>8.01</v>
      </c>
      <c r="AR40" s="1">
        <f t="shared" si="46"/>
        <v>7.94</v>
      </c>
      <c r="AS40" s="1">
        <f t="shared" si="46"/>
        <v>7.91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7.34</v>
      </c>
      <c r="I41" s="11" cm="1">
        <f t="array" ref="I41">IFERROR(INDEX('Master Data Sheet'!$1:$1048576, MATCH(1, ('Master Data Sheet'!$H:$H=I$2) * (INDEX('Master Data Sheet'!$1:$1, , MATCH($F$1, 'Master Data Sheet'!$1:$1, 0)) = $F$1) * ('Master Data Sheet'!$G:$G=$B41) * ('Master Data Sheet'!$F:$F=$E41) * ('Master Data Sheet'!$A:$A=$F41), 0), MATCH($F$1, 'Master Data Sheet'!$1:$1, 0)), "")</f>
        <v>7.39</v>
      </c>
      <c r="J41" s="11" cm="1">
        <f t="array" ref="J41">IFERROR(INDEX('Master Data Sheet'!$1:$1048576, MATCH(1, ('Master Data Sheet'!$H:$H=J$2) * (INDEX('Master Data Sheet'!$1:$1, , MATCH($F$1, 'Master Data Sheet'!$1:$1, 0)) = $F$1) * ('Master Data Sheet'!$G:$G=$B41) * ('Master Data Sheet'!$F:$F=$E41) * ('Master Data Sheet'!$A:$A=$F41), 0), MATCH($F$1, 'Master Data Sheet'!$1:$1, 0)), "")</f>
        <v>7.77</v>
      </c>
      <c r="K41" s="11" cm="1">
        <f t="array" ref="K41">IFERROR(INDEX('Master Data Sheet'!$1:$1048576, MATCH(1, ('Master Data Sheet'!$H:$H=K$2) * (INDEX('Master Data Sheet'!$1:$1, , MATCH($F$1, 'Master Data Sheet'!$1:$1, 0)) = $F$1) * ('Master Data Sheet'!$G:$G=$B41) * ('Master Data Sheet'!$F:$F=$E41) * ('Master Data Sheet'!$A:$A=$F41), 0), MATCH($F$1, 'Master Data Sheet'!$1:$1, 0)), "")</f>
        <v>7.98</v>
      </c>
      <c r="L41" s="11" cm="1">
        <f t="array" ref="L41">IFERROR(INDEX('Master Data Sheet'!$1:$1048576, MATCH(1, ('Master Data Sheet'!$H:$H=L$2) * (INDEX('Master Data Sheet'!$1:$1, , MATCH($F$1, 'Master Data Sheet'!$1:$1, 0)) = $F$1) * ('Master Data Sheet'!$G:$G=$B41) * ('Master Data Sheet'!$F:$F=$E41) * ('Master Data Sheet'!$A:$A=$F41), 0), MATCH($F$1, 'Master Data Sheet'!$1:$1, 0)), "")</f>
        <v>8.01</v>
      </c>
      <c r="M41" s="11" cm="1">
        <f t="array" ref="M41">IFERROR(INDEX('Master Data Sheet'!$1:$1048576, MATCH(1, ('Master Data Sheet'!$H:$H=M$2) * (INDEX('Master Data Sheet'!$1:$1, , MATCH($F$1, 'Master Data Sheet'!$1:$1, 0)) = $F$1) * ('Master Data Sheet'!$G:$G=$B41) * ('Master Data Sheet'!$F:$F=$E41) * ('Master Data Sheet'!$A:$A=$F41), 0), MATCH($F$1, 'Master Data Sheet'!$1:$1, 0)), "")</f>
        <v>7.94</v>
      </c>
      <c r="N41" s="11" cm="1">
        <f t="array" ref="N41">IFERROR(INDEX('Master Data Sheet'!$1:$1048576, MATCH(1, ('Master Data Sheet'!$H:$H=N$2) * (INDEX('Master Data Sheet'!$1:$1, , MATCH($F$1, 'Master Data Sheet'!$1:$1, 0)) = $F$1) * ('Master Data Sheet'!$G:$G=$B41) * ('Master Data Sheet'!$F:$F=$E41) * ('Master Data Sheet'!$A:$A=$F41), 0), MATCH($F$1, 'Master Data Sheet'!$1:$1, 0)), "")</f>
        <v>7.91</v>
      </c>
      <c r="O41" s="11">
        <f t="shared" si="8"/>
        <v>7.7628571428571433</v>
      </c>
      <c r="P41" s="11">
        <f t="shared" si="4"/>
        <v>0.2825900614974684</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7.19</v>
      </c>
      <c r="I42" s="11" cm="1">
        <f t="array" ref="I42">IFERROR(INDEX('Master Data Sheet'!$1:$1048576, MATCH(1, ('Master Data Sheet'!$H:$H=I$2) * (INDEX('Master Data Sheet'!$1:$1, , MATCH($F$1, 'Master Data Sheet'!$1:$1, 0)) = $F$1) * ('Master Data Sheet'!$G:$G=$B42) * ('Master Data Sheet'!$F:$F=$E42) * ('Master Data Sheet'!$A:$A=$F42), 0), MATCH($F$1, 'Master Data Sheet'!$1:$1, 0)), "")</f>
        <v>7.11</v>
      </c>
      <c r="J42" s="11" cm="1">
        <f t="array" ref="J42">IFERROR(INDEX('Master Data Sheet'!$1:$1048576, MATCH(1, ('Master Data Sheet'!$H:$H=J$2) * (INDEX('Master Data Sheet'!$1:$1, , MATCH($F$1, 'Master Data Sheet'!$1:$1, 0)) = $F$1) * ('Master Data Sheet'!$G:$G=$B42) * ('Master Data Sheet'!$F:$F=$E42) * ('Master Data Sheet'!$A:$A=$F42), 0), MATCH($F$1, 'Master Data Sheet'!$1:$1, 0)), "")</f>
        <v>7.04</v>
      </c>
      <c r="K42" s="11" cm="1">
        <f t="array" ref="K42">IFERROR(INDEX('Master Data Sheet'!$1:$1048576, MATCH(1, ('Master Data Sheet'!$H:$H=K$2) * (INDEX('Master Data Sheet'!$1:$1, , MATCH($F$1, 'Master Data Sheet'!$1:$1, 0)) = $F$1) * ('Master Data Sheet'!$G:$G=$B42) * ('Master Data Sheet'!$F:$F=$E42) * ('Master Data Sheet'!$A:$A=$F42), 0), MATCH($F$1, 'Master Data Sheet'!$1:$1, 0)), "")</f>
        <v>7.17</v>
      </c>
      <c r="L42" s="11" cm="1">
        <f t="array" ref="L42">IFERROR(INDEX('Master Data Sheet'!$1:$1048576, MATCH(1, ('Master Data Sheet'!$H:$H=L$2) * (INDEX('Master Data Sheet'!$1:$1, , MATCH($F$1, 'Master Data Sheet'!$1:$1, 0)) = $F$1) * ('Master Data Sheet'!$G:$G=$B42) * ('Master Data Sheet'!$F:$F=$E42) * ('Master Data Sheet'!$A:$A=$F42), 0), MATCH($F$1, 'Master Data Sheet'!$1:$1, 0)), "")</f>
        <v>7.39</v>
      </c>
      <c r="M42" s="11" cm="1">
        <f t="array" ref="M42">IFERROR(INDEX('Master Data Sheet'!$1:$1048576, MATCH(1, ('Master Data Sheet'!$H:$H=M$2) * (INDEX('Master Data Sheet'!$1:$1, , MATCH($F$1, 'Master Data Sheet'!$1:$1, 0)) = $F$1) * ('Master Data Sheet'!$G:$G=$B42) * ('Master Data Sheet'!$F:$F=$E42) * ('Master Data Sheet'!$A:$A=$F42), 0), MATCH($F$1, 'Master Data Sheet'!$1:$1, 0)), "")</f>
        <v>7.31</v>
      </c>
      <c r="N42" s="11" cm="1">
        <f t="array" ref="N42">IFERROR(INDEX('Master Data Sheet'!$1:$1048576, MATCH(1, ('Master Data Sheet'!$H:$H=N$2) * (INDEX('Master Data Sheet'!$1:$1, , MATCH($F$1, 'Master Data Sheet'!$1:$1, 0)) = $F$1) * ('Master Data Sheet'!$G:$G=$B42) * ('Master Data Sheet'!$F:$F=$E42) * ('Master Data Sheet'!$A:$A=$F42), 0), MATCH($F$1, 'Master Data Sheet'!$1:$1, 0)), "")</f>
        <v>7.45</v>
      </c>
      <c r="O42" s="11">
        <f t="shared" si="8"/>
        <v>7.2371428571428575</v>
      </c>
      <c r="P42" s="11">
        <f t="shared" si="4"/>
        <v>0.1504121322360982</v>
      </c>
      <c r="Q42" s="11">
        <f>AVERAGE(O42:O44)</f>
        <v>7.1700000000000008</v>
      </c>
      <c r="R42" s="46">
        <f>(1-(O42/O39))*100</f>
        <v>-7.9020150138298106E-2</v>
      </c>
      <c r="S42" s="46">
        <f>AVERAGE(R42:R44)</f>
        <v>5.7511593758112838</v>
      </c>
      <c r="T42" s="46">
        <f>STDEV(R42:R44)</f>
        <v>5.0490837719144039</v>
      </c>
      <c r="U42" s="47">
        <f>(1-(AVERAGE(H42:N44)/AVERAGE(H39:N41)))*100</f>
        <v>5.8996312730454132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6.99</v>
      </c>
      <c r="I43" s="11" cm="1">
        <f t="array" ref="I43">IFERROR(INDEX('Master Data Sheet'!$1:$1048576, MATCH(1, ('Master Data Sheet'!$H:$H=I$2) * (INDEX('Master Data Sheet'!$1:$1, , MATCH($F$1, 'Master Data Sheet'!$1:$1, 0)) = $F$1) * ('Master Data Sheet'!$G:$G=$B43) * ('Master Data Sheet'!$F:$F=$E43) * ('Master Data Sheet'!$A:$A=$F43), 0), MATCH($F$1, 'Master Data Sheet'!$1:$1, 0)), "")</f>
        <v>7.02</v>
      </c>
      <c r="J43" s="11" cm="1">
        <f t="array" ref="J43">IFERROR(INDEX('Master Data Sheet'!$1:$1048576, MATCH(1, ('Master Data Sheet'!$H:$H=J$2) * (INDEX('Master Data Sheet'!$1:$1, , MATCH($F$1, 'Master Data Sheet'!$1:$1, 0)) = $F$1) * ('Master Data Sheet'!$G:$G=$B43) * ('Master Data Sheet'!$F:$F=$E43) * ('Master Data Sheet'!$A:$A=$F43), 0), MATCH($F$1, 'Master Data Sheet'!$1:$1, 0)), "")</f>
        <v>7.15</v>
      </c>
      <c r="K43" s="11" cm="1">
        <f t="array" ref="K43">IFERROR(INDEX('Master Data Sheet'!$1:$1048576, MATCH(1, ('Master Data Sheet'!$H:$H=K$2) * (INDEX('Master Data Sheet'!$1:$1, , MATCH($F$1, 'Master Data Sheet'!$1:$1, 0)) = $F$1) * ('Master Data Sheet'!$G:$G=$B43) * ('Master Data Sheet'!$F:$F=$E43) * ('Master Data Sheet'!$A:$A=$F43), 0), MATCH($F$1, 'Master Data Sheet'!$1:$1, 0)), "")</f>
        <v>7.19</v>
      </c>
      <c r="L43" s="11" cm="1">
        <f t="array" ref="L43">IFERROR(INDEX('Master Data Sheet'!$1:$1048576, MATCH(1, ('Master Data Sheet'!$H:$H=L$2) * (INDEX('Master Data Sheet'!$1:$1, , MATCH($F$1, 'Master Data Sheet'!$1:$1, 0)) = $F$1) * ('Master Data Sheet'!$G:$G=$B43) * ('Master Data Sheet'!$F:$F=$E43) * ('Master Data Sheet'!$A:$A=$F43), 0), MATCH($F$1, 'Master Data Sheet'!$1:$1, 0)), "")</f>
        <v>7.29</v>
      </c>
      <c r="M43" s="11" cm="1">
        <f t="array" ref="M43">IFERROR(INDEX('Master Data Sheet'!$1:$1048576, MATCH(1, ('Master Data Sheet'!$H:$H=M$2) * (INDEX('Master Data Sheet'!$1:$1, , MATCH($F$1, 'Master Data Sheet'!$1:$1, 0)) = $F$1) * ('Master Data Sheet'!$G:$G=$B43) * ('Master Data Sheet'!$F:$F=$E43) * ('Master Data Sheet'!$A:$A=$F43), 0), MATCH($F$1, 'Master Data Sheet'!$1:$1, 0)), "")</f>
        <v>7.24</v>
      </c>
      <c r="N43" s="11" cm="1">
        <f t="array" ref="N43">IFERROR(INDEX('Master Data Sheet'!$1:$1048576, MATCH(1, ('Master Data Sheet'!$H:$H=N$2) * (INDEX('Master Data Sheet'!$1:$1, , MATCH($F$1, 'Master Data Sheet'!$1:$1, 0)) = $F$1) * ('Master Data Sheet'!$G:$G=$B43) * ('Master Data Sheet'!$F:$F=$E43) * ('Master Data Sheet'!$A:$A=$F43), 0), MATCH($F$1, 'Master Data Sheet'!$1:$1, 0)), "")</f>
        <v>7.4</v>
      </c>
      <c r="O43" s="11">
        <f t="shared" si="8"/>
        <v>7.1828571428571433</v>
      </c>
      <c r="P43" s="11">
        <f t="shared" si="4"/>
        <v>0.14534032311719128</v>
      </c>
      <c r="Q43" s="11"/>
      <c r="R43" s="46">
        <f>(1-(O43/O40))*100</f>
        <v>8.6648501362397763</v>
      </c>
      <c r="X43" t="str">
        <f>IFERROR(INDEX('Date Key'!$G$57:$G$62, MATCH(B42,'Date Key'!$A$57:$A$62, 0)), "")</f>
        <v>High HLR, Lower Outlet Height, Yes Plants</v>
      </c>
      <c r="Y43" s="1">
        <f t="shared" ref="Y43:AE43" si="47">H42</f>
        <v>7.19</v>
      </c>
      <c r="Z43" s="1">
        <f t="shared" si="47"/>
        <v>7.11</v>
      </c>
      <c r="AA43" s="1">
        <f t="shared" si="47"/>
        <v>7.04</v>
      </c>
      <c r="AB43" s="1">
        <f t="shared" si="47"/>
        <v>7.17</v>
      </c>
      <c r="AC43" s="1">
        <f t="shared" si="47"/>
        <v>7.39</v>
      </c>
      <c r="AD43" s="1">
        <f t="shared" si="47"/>
        <v>7.31</v>
      </c>
      <c r="AE43" s="1">
        <f t="shared" si="47"/>
        <v>7.45</v>
      </c>
      <c r="AF43" s="1">
        <f t="shared" ref="AF43:AL43" si="48">H43</f>
        <v>6.99</v>
      </c>
      <c r="AG43" s="1">
        <f t="shared" si="48"/>
        <v>7.02</v>
      </c>
      <c r="AH43" s="1">
        <f t="shared" si="48"/>
        <v>7.15</v>
      </c>
      <c r="AI43" s="1">
        <f t="shared" si="48"/>
        <v>7.19</v>
      </c>
      <c r="AJ43" s="1">
        <f t="shared" si="48"/>
        <v>7.29</v>
      </c>
      <c r="AK43" s="1">
        <f t="shared" si="48"/>
        <v>7.24</v>
      </c>
      <c r="AL43" s="1">
        <f t="shared" si="48"/>
        <v>7.4</v>
      </c>
      <c r="AM43" s="1">
        <f t="shared" ref="AM43:AS43" si="49">H44</f>
        <v>6.88</v>
      </c>
      <c r="AN43" s="1">
        <f t="shared" si="49"/>
        <v>6.87</v>
      </c>
      <c r="AO43" s="1">
        <f t="shared" si="49"/>
        <v>7.04</v>
      </c>
      <c r="AP43" s="1">
        <f t="shared" si="49"/>
        <v>7.08</v>
      </c>
      <c r="AQ43" s="1">
        <f t="shared" si="49"/>
        <v>7.19</v>
      </c>
      <c r="AR43" s="1">
        <f t="shared" si="49"/>
        <v>7.23</v>
      </c>
      <c r="AS43" s="1">
        <f t="shared" si="49"/>
        <v>7.34</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6.88</v>
      </c>
      <c r="I44" s="11" cm="1">
        <f t="array" ref="I44">IFERROR(INDEX('Master Data Sheet'!$1:$1048576, MATCH(1, ('Master Data Sheet'!$H:$H=I$2) * (INDEX('Master Data Sheet'!$1:$1, , MATCH($F$1, 'Master Data Sheet'!$1:$1, 0)) = $F$1) * ('Master Data Sheet'!$G:$G=$B44) * ('Master Data Sheet'!$F:$F=$E44) * ('Master Data Sheet'!$A:$A=$F44), 0), MATCH($F$1, 'Master Data Sheet'!$1:$1, 0)), "")</f>
        <v>6.87</v>
      </c>
      <c r="J44" s="11" cm="1">
        <f t="array" ref="J44">IFERROR(INDEX('Master Data Sheet'!$1:$1048576, MATCH(1, ('Master Data Sheet'!$H:$H=J$2) * (INDEX('Master Data Sheet'!$1:$1, , MATCH($F$1, 'Master Data Sheet'!$1:$1, 0)) = $F$1) * ('Master Data Sheet'!$G:$G=$B44) * ('Master Data Sheet'!$F:$F=$E44) * ('Master Data Sheet'!$A:$A=$F44), 0), MATCH($F$1, 'Master Data Sheet'!$1:$1, 0)), "")</f>
        <v>7.04</v>
      </c>
      <c r="K44" s="11" cm="1">
        <f t="array" ref="K44">IFERROR(INDEX('Master Data Sheet'!$1:$1048576, MATCH(1, ('Master Data Sheet'!$H:$H=K$2) * (INDEX('Master Data Sheet'!$1:$1, , MATCH($F$1, 'Master Data Sheet'!$1:$1, 0)) = $F$1) * ('Master Data Sheet'!$G:$G=$B44) * ('Master Data Sheet'!$F:$F=$E44) * ('Master Data Sheet'!$A:$A=$F44), 0), MATCH($F$1, 'Master Data Sheet'!$1:$1, 0)), "")</f>
        <v>7.08</v>
      </c>
      <c r="L44" s="11" cm="1">
        <f t="array" ref="L44">IFERROR(INDEX('Master Data Sheet'!$1:$1048576, MATCH(1, ('Master Data Sheet'!$H:$H=L$2) * (INDEX('Master Data Sheet'!$1:$1, , MATCH($F$1, 'Master Data Sheet'!$1:$1, 0)) = $F$1) * ('Master Data Sheet'!$G:$G=$B44) * ('Master Data Sheet'!$F:$F=$E44) * ('Master Data Sheet'!$A:$A=$F44), 0), MATCH($F$1, 'Master Data Sheet'!$1:$1, 0)), "")</f>
        <v>7.19</v>
      </c>
      <c r="M44" s="11" cm="1">
        <f t="array" ref="M44">IFERROR(INDEX('Master Data Sheet'!$1:$1048576, MATCH(1, ('Master Data Sheet'!$H:$H=M$2) * (INDEX('Master Data Sheet'!$1:$1, , MATCH($F$1, 'Master Data Sheet'!$1:$1, 0)) = $F$1) * ('Master Data Sheet'!$G:$G=$B44) * ('Master Data Sheet'!$F:$F=$E44) * ('Master Data Sheet'!$A:$A=$F44), 0), MATCH($F$1, 'Master Data Sheet'!$1:$1, 0)), "")</f>
        <v>7.23</v>
      </c>
      <c r="N44" s="11" cm="1">
        <f t="array" ref="N44">IFERROR(INDEX('Master Data Sheet'!$1:$1048576, MATCH(1, ('Master Data Sheet'!$H:$H=N$2) * (INDEX('Master Data Sheet'!$1:$1, , MATCH($F$1, 'Master Data Sheet'!$1:$1, 0)) = $F$1) * ('Master Data Sheet'!$G:$G=$B44) * ('Master Data Sheet'!$F:$F=$E44) * ('Master Data Sheet'!$A:$A=$F44), 0), MATCH($F$1, 'Master Data Sheet'!$1:$1, 0)), "")</f>
        <v>7.34</v>
      </c>
      <c r="O44" s="11">
        <f t="shared" si="8"/>
        <v>7.089999999999999</v>
      </c>
      <c r="P44" s="11">
        <f t="shared" si="4"/>
        <v>0.17663521732655699</v>
      </c>
      <c r="Q44" s="11"/>
      <c r="R44" s="46">
        <f>(1-(O44/O41))*100</f>
        <v>8.6676481413323732</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7.38</v>
      </c>
      <c r="I45" s="11" cm="1">
        <f t="array" ref="I45">IFERROR(INDEX('Master Data Sheet'!$1:$1048576, MATCH(1, ('Master Data Sheet'!$H:$H=I$2) * (INDEX('Master Data Sheet'!$1:$1, , MATCH($F$1, 'Master Data Sheet'!$1:$1, 0)) = $F$1) * ('Master Data Sheet'!$G:$G=$B45) * ('Master Data Sheet'!$F:$F=$E45) * ('Master Data Sheet'!$A:$A=$F45), 0), MATCH($F$1, 'Master Data Sheet'!$1:$1, 0)), "")</f>
        <v>7.38</v>
      </c>
      <c r="J45" s="11" cm="1">
        <f t="array" ref="J45">IFERROR(INDEX('Master Data Sheet'!$1:$1048576, MATCH(1, ('Master Data Sheet'!$H:$H=J$2) * (INDEX('Master Data Sheet'!$1:$1, , MATCH($F$1, 'Master Data Sheet'!$1:$1, 0)) = $F$1) * ('Master Data Sheet'!$G:$G=$B45) * ('Master Data Sheet'!$F:$F=$E45) * ('Master Data Sheet'!$A:$A=$F45), 0), MATCH($F$1, 'Master Data Sheet'!$1:$1, 0)), "")</f>
        <v>7.45</v>
      </c>
      <c r="K45" s="11" cm="1">
        <f t="array" ref="K45">IFERROR(INDEX('Master Data Sheet'!$1:$1048576, MATCH(1, ('Master Data Sheet'!$H:$H=K$2) * (INDEX('Master Data Sheet'!$1:$1, , MATCH($F$1, 'Master Data Sheet'!$1:$1, 0)) = $F$1) * ('Master Data Sheet'!$G:$G=$B45) * ('Master Data Sheet'!$F:$F=$E45) * ('Master Data Sheet'!$A:$A=$F45), 0), MATCH($F$1, 'Master Data Sheet'!$1:$1, 0)), "")</f>
        <v>7.32</v>
      </c>
      <c r="L45" s="11" cm="1">
        <f t="array" ref="L45">IFERROR(INDEX('Master Data Sheet'!$1:$1048576, MATCH(1, ('Master Data Sheet'!$H:$H=L$2) * (INDEX('Master Data Sheet'!$1:$1, , MATCH($F$1, 'Master Data Sheet'!$1:$1, 0)) = $F$1) * ('Master Data Sheet'!$G:$G=$B45) * ('Master Data Sheet'!$F:$F=$E45) * ('Master Data Sheet'!$A:$A=$F45), 0), MATCH($F$1, 'Master Data Sheet'!$1:$1, 0)), "")</f>
        <v>7.44</v>
      </c>
      <c r="M45" s="11" cm="1">
        <f t="array" ref="M45">IFERROR(INDEX('Master Data Sheet'!$1:$1048576, MATCH(1, ('Master Data Sheet'!$H:$H=M$2) * (INDEX('Master Data Sheet'!$1:$1, , MATCH($F$1, 'Master Data Sheet'!$1:$1, 0)) = $F$1) * ('Master Data Sheet'!$G:$G=$B45) * ('Master Data Sheet'!$F:$F=$E45) * ('Master Data Sheet'!$A:$A=$F45), 0), MATCH($F$1, 'Master Data Sheet'!$1:$1, 0)), "")</f>
        <v>7.43</v>
      </c>
      <c r="N45" s="11" cm="1">
        <f t="array" ref="N45">IFERROR(INDEX('Master Data Sheet'!$1:$1048576, MATCH(1, ('Master Data Sheet'!$H:$H=N$2) * (INDEX('Master Data Sheet'!$1:$1, , MATCH($F$1, 'Master Data Sheet'!$1:$1, 0)) = $F$1) * ('Master Data Sheet'!$G:$G=$B45) * ('Master Data Sheet'!$F:$F=$E45) * ('Master Data Sheet'!$A:$A=$F45), 0), MATCH($F$1, 'Master Data Sheet'!$1:$1, 0)), "")</f>
        <v>7.28</v>
      </c>
      <c r="O45" s="11">
        <f t="shared" si="8"/>
        <v>7.3828571428571426</v>
      </c>
      <c r="P45" s="11">
        <f t="shared" si="4"/>
        <v>6.3956830678796012E-2</v>
      </c>
      <c r="Q45" s="11">
        <f>AVERAGE(N45:N47)</f>
        <v>7.4066666666666663</v>
      </c>
      <c r="R45" s="46">
        <f>(1-(O45/O39))*100</f>
        <v>-2.0940339786645668</v>
      </c>
      <c r="S45" s="46">
        <f>AVERAGE(R45:R47)</f>
        <v>3.6578474524108118</v>
      </c>
      <c r="T45" s="46">
        <f>STDEV(R45:R47)</f>
        <v>5.0865891415293074</v>
      </c>
      <c r="U45" s="47">
        <f>(1-(AVERAGE(H45:N47)/AVERAGE(H39:N41)))*100</f>
        <v>3.799762514842786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7.15</v>
      </c>
      <c r="I46" s="11" cm="1">
        <f t="array" ref="I46">IFERROR(INDEX('Master Data Sheet'!$1:$1048576, MATCH(1, ('Master Data Sheet'!$H:$H=I$2) * (INDEX('Master Data Sheet'!$1:$1, , MATCH($F$1, 'Master Data Sheet'!$1:$1, 0)) = $F$1) * ('Master Data Sheet'!$G:$G=$B46) * ('Master Data Sheet'!$F:$F=$E46) * ('Master Data Sheet'!$A:$A=$F46), 0), MATCH($F$1, 'Master Data Sheet'!$1:$1, 0)), "")</f>
        <v>7.32</v>
      </c>
      <c r="J46" s="11" cm="1">
        <f t="array" ref="J46">IFERROR(INDEX('Master Data Sheet'!$1:$1048576, MATCH(1, ('Master Data Sheet'!$H:$H=J$2) * (INDEX('Master Data Sheet'!$1:$1, , MATCH($F$1, 'Master Data Sheet'!$1:$1, 0)) = $F$1) * ('Master Data Sheet'!$G:$G=$B46) * ('Master Data Sheet'!$F:$F=$E46) * ('Master Data Sheet'!$A:$A=$F46), 0), MATCH($F$1, 'Master Data Sheet'!$1:$1, 0)), "")</f>
        <v>7.4</v>
      </c>
      <c r="K46" s="11" cm="1">
        <f t="array" ref="K46">IFERROR(INDEX('Master Data Sheet'!$1:$1048576, MATCH(1, ('Master Data Sheet'!$H:$H=K$2) * (INDEX('Master Data Sheet'!$1:$1, , MATCH($F$1, 'Master Data Sheet'!$1:$1, 0)) = $F$1) * ('Master Data Sheet'!$G:$G=$B46) * ('Master Data Sheet'!$F:$F=$E46) * ('Master Data Sheet'!$A:$A=$F46), 0), MATCH($F$1, 'Master Data Sheet'!$1:$1, 0)), "")</f>
        <v>7.45</v>
      </c>
      <c r="L46" s="11" cm="1">
        <f t="array" ref="L46">IFERROR(INDEX('Master Data Sheet'!$1:$1048576, MATCH(1, ('Master Data Sheet'!$H:$H=L$2) * (INDEX('Master Data Sheet'!$1:$1, , MATCH($F$1, 'Master Data Sheet'!$1:$1, 0)) = $F$1) * ('Master Data Sheet'!$G:$G=$B46) * ('Master Data Sheet'!$F:$F=$E46) * ('Master Data Sheet'!$A:$A=$F46), 0), MATCH($F$1, 'Master Data Sheet'!$1:$1, 0)), "")</f>
        <v>7.54</v>
      </c>
      <c r="M46" s="11" cm="1">
        <f t="array" ref="M46">IFERROR(INDEX('Master Data Sheet'!$1:$1048576, MATCH(1, ('Master Data Sheet'!$H:$H=M$2) * (INDEX('Master Data Sheet'!$1:$1, , MATCH($F$1, 'Master Data Sheet'!$1:$1, 0)) = $F$1) * ('Master Data Sheet'!$G:$G=$B46) * ('Master Data Sheet'!$F:$F=$E46) * ('Master Data Sheet'!$A:$A=$F46), 0), MATCH($F$1, 'Master Data Sheet'!$1:$1, 0)), "")</f>
        <v>7.58</v>
      </c>
      <c r="N46" s="11" cm="1">
        <f t="array" ref="N46">IFERROR(INDEX('Master Data Sheet'!$1:$1048576, MATCH(1, ('Master Data Sheet'!$H:$H=N$2) * (INDEX('Master Data Sheet'!$1:$1, , MATCH($F$1, 'Master Data Sheet'!$1:$1, 0)) = $F$1) * ('Master Data Sheet'!$G:$G=$B46) * ('Master Data Sheet'!$F:$F=$E46) * ('Master Data Sheet'!$A:$A=$F46), 0), MATCH($F$1, 'Master Data Sheet'!$1:$1, 0)), "")</f>
        <v>7.58</v>
      </c>
      <c r="O46" s="11">
        <f t="shared" si="8"/>
        <v>7.4314285714285706</v>
      </c>
      <c r="P46" s="11">
        <f t="shared" si="4"/>
        <v>0.15752550813847793</v>
      </c>
      <c r="Q46" s="11"/>
      <c r="R46" s="46">
        <f>(1-(O46/O40))*100</f>
        <v>5.504087193460494</v>
      </c>
      <c r="X46" t="str">
        <f>IFERROR(INDEX('Date Key'!$G$57:$G$62, MATCH(B45,'Date Key'!$A$57:$A$62, 0)), "")</f>
        <v>High HLR, Lower Outlet Height, Yes Plants</v>
      </c>
      <c r="Y46" s="1">
        <f t="shared" ref="Y46:AE46" si="50">H45</f>
        <v>7.38</v>
      </c>
      <c r="Z46" s="1">
        <f t="shared" si="50"/>
        <v>7.38</v>
      </c>
      <c r="AA46" s="1">
        <f t="shared" si="50"/>
        <v>7.45</v>
      </c>
      <c r="AB46" s="1">
        <f t="shared" si="50"/>
        <v>7.32</v>
      </c>
      <c r="AC46" s="1">
        <f t="shared" si="50"/>
        <v>7.44</v>
      </c>
      <c r="AD46" s="1">
        <f t="shared" si="50"/>
        <v>7.43</v>
      </c>
      <c r="AE46" s="1">
        <f t="shared" si="50"/>
        <v>7.28</v>
      </c>
      <c r="AF46" s="1">
        <f t="shared" ref="AF46:AL46" si="51">H46</f>
        <v>7.15</v>
      </c>
      <c r="AG46" s="1">
        <f t="shared" si="51"/>
        <v>7.32</v>
      </c>
      <c r="AH46" s="1">
        <f t="shared" si="51"/>
        <v>7.4</v>
      </c>
      <c r="AI46" s="1">
        <f t="shared" si="51"/>
        <v>7.45</v>
      </c>
      <c r="AJ46" s="1">
        <f t="shared" si="51"/>
        <v>7.54</v>
      </c>
      <c r="AK46" s="1">
        <f t="shared" si="51"/>
        <v>7.58</v>
      </c>
      <c r="AL46" s="1">
        <f t="shared" si="51"/>
        <v>7.58</v>
      </c>
      <c r="AM46" s="1">
        <f t="shared" ref="AM46:AS46" si="52">H47</f>
        <v>6.84</v>
      </c>
      <c r="AN46" s="1">
        <f t="shared" si="52"/>
        <v>7.03</v>
      </c>
      <c r="AO46" s="1">
        <f t="shared" si="52"/>
        <v>7.16</v>
      </c>
      <c r="AP46" s="1">
        <f t="shared" si="52"/>
        <v>7.24</v>
      </c>
      <c r="AQ46" s="1">
        <f t="shared" si="52"/>
        <v>7.28</v>
      </c>
      <c r="AR46" s="1">
        <f t="shared" si="52"/>
        <v>7.32</v>
      </c>
      <c r="AS46" s="1">
        <f t="shared" si="52"/>
        <v>7.36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6.84</v>
      </c>
      <c r="I47" s="28" cm="1">
        <f t="array" ref="I47">IFERROR(INDEX('Master Data Sheet'!$1:$1048576, MATCH(1, ('Master Data Sheet'!$H:$H=I$2) * (INDEX('Master Data Sheet'!$1:$1, , MATCH($F$1, 'Master Data Sheet'!$1:$1, 0)) = $F$1) * ('Master Data Sheet'!$G:$G=$B47) * ('Master Data Sheet'!$F:$F=$E47) * ('Master Data Sheet'!$A:$A=$F47), 0), MATCH($F$1, 'Master Data Sheet'!$1:$1, 0)), "")</f>
        <v>7.03</v>
      </c>
      <c r="J47" s="28" cm="1">
        <f t="array" ref="J47">IFERROR(INDEX('Master Data Sheet'!$1:$1048576, MATCH(1, ('Master Data Sheet'!$H:$H=J$2) * (INDEX('Master Data Sheet'!$1:$1, , MATCH($F$1, 'Master Data Sheet'!$1:$1, 0)) = $F$1) * ('Master Data Sheet'!$G:$G=$B47) * ('Master Data Sheet'!$F:$F=$E47) * ('Master Data Sheet'!$A:$A=$F47), 0), MATCH($F$1, 'Master Data Sheet'!$1:$1, 0)), "")</f>
        <v>7.16</v>
      </c>
      <c r="K47" s="28" cm="1">
        <f t="array" ref="K47">IFERROR(INDEX('Master Data Sheet'!$1:$1048576, MATCH(1, ('Master Data Sheet'!$H:$H=K$2) * (INDEX('Master Data Sheet'!$1:$1, , MATCH($F$1, 'Master Data Sheet'!$1:$1, 0)) = $F$1) * ('Master Data Sheet'!$G:$G=$B47) * ('Master Data Sheet'!$F:$F=$E47) * ('Master Data Sheet'!$A:$A=$F47), 0), MATCH($F$1, 'Master Data Sheet'!$1:$1, 0)), "")</f>
        <v>7.24</v>
      </c>
      <c r="L47" s="28" cm="1">
        <f t="array" ref="L47">IFERROR(INDEX('Master Data Sheet'!$1:$1048576, MATCH(1, ('Master Data Sheet'!$H:$H=L$2) * (INDEX('Master Data Sheet'!$1:$1, , MATCH($F$1, 'Master Data Sheet'!$1:$1, 0)) = $F$1) * ('Master Data Sheet'!$G:$G=$B47) * ('Master Data Sheet'!$F:$F=$E47) * ('Master Data Sheet'!$A:$A=$F47), 0), MATCH($F$1, 'Master Data Sheet'!$1:$1, 0)), "")</f>
        <v>7.28</v>
      </c>
      <c r="M47" s="28" cm="1">
        <f t="array" ref="M47">IFERROR(INDEX('Master Data Sheet'!$1:$1048576, MATCH(1, ('Master Data Sheet'!$H:$H=M$2) * (INDEX('Master Data Sheet'!$1:$1, , MATCH($F$1, 'Master Data Sheet'!$1:$1, 0)) = $F$1) * ('Master Data Sheet'!$G:$G=$B47) * ('Master Data Sheet'!$F:$F=$E47) * ('Master Data Sheet'!$A:$A=$F47), 0), MATCH($F$1, 'Master Data Sheet'!$1:$1, 0)), "")</f>
        <v>7.32</v>
      </c>
      <c r="N47" s="28" cm="1">
        <f t="array" ref="N47">IFERROR(INDEX('Master Data Sheet'!$1:$1048576, MATCH(1, ('Master Data Sheet'!$H:$H=N$2) * (INDEX('Master Data Sheet'!$1:$1, , MATCH($F$1, 'Master Data Sheet'!$1:$1, 0)) = $F$1) * ('Master Data Sheet'!$G:$G=$B47) * ('Master Data Sheet'!$F:$F=$E47) * ('Master Data Sheet'!$A:$A=$F47), 0), MATCH($F$1, 'Master Data Sheet'!$1:$1, 0)), "")</f>
        <v>7.36</v>
      </c>
      <c r="O47" s="28">
        <f t="shared" si="8"/>
        <v>7.1757142857142862</v>
      </c>
      <c r="P47" s="28">
        <f t="shared" si="4"/>
        <v>0.18437797616645582</v>
      </c>
      <c r="Q47" s="28"/>
      <c r="R47" s="48">
        <f>(1-(O47/O41))*100</f>
        <v>7.5634891424365076</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8.35</v>
      </c>
      <c r="I48" s="11" cm="1">
        <f t="array" ref="I48">IFERROR(INDEX('Master Data Sheet'!$1:$1048576, MATCH(1, ('Master Data Sheet'!$H:$H=I$2) * (INDEX('Master Data Sheet'!$1:$1, , MATCH($F$1, 'Master Data Sheet'!$1:$1, 0)) = $F$1) * ('Master Data Sheet'!$G:$G=$B48) * ('Master Data Sheet'!$F:$F=$E48) * ('Master Data Sheet'!$A:$A=$F48), 0), MATCH($F$1, 'Master Data Sheet'!$1:$1, 0)), "")</f>
        <v>8.2799999999999994</v>
      </c>
      <c r="J48" s="11" cm="1">
        <f t="array" ref="J48">IFERROR(INDEX('Master Data Sheet'!$1:$1048576, MATCH(1, ('Master Data Sheet'!$H:$H=J$2) * (INDEX('Master Data Sheet'!$1:$1, , MATCH($F$1, 'Master Data Sheet'!$1:$1, 0)) = $F$1) * ('Master Data Sheet'!$G:$G=$B48) * ('Master Data Sheet'!$F:$F=$E48) * ('Master Data Sheet'!$A:$A=$F48), 0), MATCH($F$1, 'Master Data Sheet'!$1:$1, 0)), "")</f>
        <v>8.39</v>
      </c>
      <c r="K48" s="11" cm="1">
        <f t="array" ref="K48">IFERROR(INDEX('Master Data Sheet'!$1:$1048576, MATCH(1, ('Master Data Sheet'!$H:$H=K$2) * (INDEX('Master Data Sheet'!$1:$1, , MATCH($F$1, 'Master Data Sheet'!$1:$1, 0)) = $F$1) * ('Master Data Sheet'!$G:$G=$B48) * ('Master Data Sheet'!$F:$F=$E48) * ('Master Data Sheet'!$A:$A=$F48), 0), MATCH($F$1, 'Master Data Sheet'!$1:$1, 0)), "")</f>
        <v>8.15</v>
      </c>
      <c r="L48" s="11" cm="1">
        <f t="array" ref="L48">IFERROR(INDEX('Master Data Sheet'!$1:$1048576, MATCH(1, ('Master Data Sheet'!$H:$H=L$2) * (INDEX('Master Data Sheet'!$1:$1, , MATCH($F$1, 'Master Data Sheet'!$1:$1, 0)) = $F$1) * ('Master Data Sheet'!$G:$G=$B48) * ('Master Data Sheet'!$F:$F=$E48) * ('Master Data Sheet'!$A:$A=$F48), 0), MATCH($F$1, 'Master Data Sheet'!$1:$1, 0)), "")</f>
        <v>8.1199999999999992</v>
      </c>
      <c r="M48" s="11" cm="1">
        <f t="array" ref="M48">IFERROR(INDEX('Master Data Sheet'!$1:$1048576, MATCH(1, ('Master Data Sheet'!$H:$H=M$2) * (INDEX('Master Data Sheet'!$1:$1, , MATCH($F$1, 'Master Data Sheet'!$1:$1, 0)) = $F$1) * ('Master Data Sheet'!$G:$G=$B48) * ('Master Data Sheet'!$F:$F=$E48) * ('Master Data Sheet'!$A:$A=$F48), 0), MATCH($F$1, 'Master Data Sheet'!$1:$1, 0)), "")</f>
        <v>8.07</v>
      </c>
      <c r="N48" s="11" cm="1">
        <f t="array" ref="N48">IFERROR(INDEX('Master Data Sheet'!$1:$1048576, MATCH(1, ('Master Data Sheet'!$H:$H=N$2) * (INDEX('Master Data Sheet'!$1:$1, , MATCH($F$1, 'Master Data Sheet'!$1:$1, 0)) = $F$1) * ('Master Data Sheet'!$G:$G=$B48) * ('Master Data Sheet'!$F:$F=$E48) * ('Master Data Sheet'!$A:$A=$F48), 0), MATCH($F$1, 'Master Data Sheet'!$1:$1, 0)), "")</f>
        <v>8.0299999999999994</v>
      </c>
      <c r="O48" s="11">
        <f t="shared" si="8"/>
        <v>8.1985714285714284</v>
      </c>
      <c r="P48" s="11">
        <f t="shared" si="4"/>
        <v>0.14123604018669983</v>
      </c>
      <c r="Q48" s="11">
        <f>AVERAGE(O48:O50)</f>
        <v>8.043333333333333</v>
      </c>
      <c r="S48" s="11">
        <f>AVERAGE(O48:O50)</f>
        <v>8.043333333333333</v>
      </c>
      <c r="T48" s="11">
        <f>AVERAGE(P48:P50)</f>
        <v>0.16742694993684124</v>
      </c>
      <c r="V48" s="47">
        <f>AVERAGE(U51, U54)</f>
        <v>11.85394588834291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8.4</v>
      </c>
      <c r="I49" s="11" cm="1">
        <f t="array" ref="I49">IFERROR(INDEX('Master Data Sheet'!$1:$1048576, MATCH(1, ('Master Data Sheet'!$H:$H=I$2) * (INDEX('Master Data Sheet'!$1:$1, , MATCH($F$1, 'Master Data Sheet'!$1:$1, 0)) = $F$1) * ('Master Data Sheet'!$G:$G=$B49) * ('Master Data Sheet'!$F:$F=$E49) * ('Master Data Sheet'!$A:$A=$F49), 0), MATCH($F$1, 'Master Data Sheet'!$1:$1, 0)), "")</f>
        <v>8.48</v>
      </c>
      <c r="J49" s="11" cm="1">
        <f t="array" ref="J49">IFERROR(INDEX('Master Data Sheet'!$1:$1048576, MATCH(1, ('Master Data Sheet'!$H:$H=J$2) * (INDEX('Master Data Sheet'!$1:$1, , MATCH($F$1, 'Master Data Sheet'!$1:$1, 0)) = $F$1) * ('Master Data Sheet'!$G:$G=$B49) * ('Master Data Sheet'!$F:$F=$E49) * ('Master Data Sheet'!$A:$A=$F49), 0), MATCH($F$1, 'Master Data Sheet'!$1:$1, 0)), "")</f>
        <v>8.2799999999999994</v>
      </c>
      <c r="K49" s="11" cm="1">
        <f t="array" ref="K49">IFERROR(INDEX('Master Data Sheet'!$1:$1048576, MATCH(1, ('Master Data Sheet'!$H:$H=K$2) * (INDEX('Master Data Sheet'!$1:$1, , MATCH($F$1, 'Master Data Sheet'!$1:$1, 0)) = $F$1) * ('Master Data Sheet'!$G:$G=$B49) * ('Master Data Sheet'!$F:$F=$E49) * ('Master Data Sheet'!$A:$A=$F49), 0), MATCH($F$1, 'Master Data Sheet'!$1:$1, 0)), "")</f>
        <v>8.09</v>
      </c>
      <c r="L49" s="11" cm="1">
        <f t="array" ref="L49">IFERROR(INDEX('Master Data Sheet'!$1:$1048576, MATCH(1, ('Master Data Sheet'!$H:$H=L$2) * (INDEX('Master Data Sheet'!$1:$1, , MATCH($F$1, 'Master Data Sheet'!$1:$1, 0)) = $F$1) * ('Master Data Sheet'!$G:$G=$B49) * ('Master Data Sheet'!$F:$F=$E49) * ('Master Data Sheet'!$A:$A=$F49), 0), MATCH($F$1, 'Master Data Sheet'!$1:$1, 0)), "")</f>
        <v>7.91</v>
      </c>
      <c r="M49" s="11" cm="1">
        <f t="array" ref="M49">IFERROR(INDEX('Master Data Sheet'!$1:$1048576, MATCH(1, ('Master Data Sheet'!$H:$H=M$2) * (INDEX('Master Data Sheet'!$1:$1, , MATCH($F$1, 'Master Data Sheet'!$1:$1, 0)) = $F$1) * ('Master Data Sheet'!$G:$G=$B49) * ('Master Data Sheet'!$F:$F=$E49) * ('Master Data Sheet'!$A:$A=$F49), 0), MATCH($F$1, 'Master Data Sheet'!$1:$1, 0)), "")</f>
        <v>7.96</v>
      </c>
      <c r="N49" s="11" cm="1">
        <f t="array" ref="N49">IFERROR(INDEX('Master Data Sheet'!$1:$1048576, MATCH(1, ('Master Data Sheet'!$H:$H=N$2) * (INDEX('Master Data Sheet'!$1:$1, , MATCH($F$1, 'Master Data Sheet'!$1:$1, 0)) = $F$1) * ('Master Data Sheet'!$G:$G=$B49) * ('Master Data Sheet'!$F:$F=$E49) * ('Master Data Sheet'!$A:$A=$F49), 0), MATCH($F$1, 'Master Data Sheet'!$1:$1, 0)), "")</f>
        <v>7.86</v>
      </c>
      <c r="O49" s="11">
        <f t="shared" si="8"/>
        <v>8.1399999999999988</v>
      </c>
      <c r="P49" s="11">
        <f t="shared" si="4"/>
        <v>0.24799193535274494</v>
      </c>
      <c r="Q49" s="11"/>
      <c r="X49" t="str">
        <f>IFERROR(INDEX('Date Key'!$G$57:$G$62, MATCH(B48,'Date Key'!$A$57:$A$62, 0)), "")</f>
        <v>Medium HLR, Upper Outlet Height, Yes Plants</v>
      </c>
      <c r="Y49" s="1">
        <f t="shared" ref="Y49:AE49" si="53">H48</f>
        <v>8.35</v>
      </c>
      <c r="Z49" s="1">
        <f t="shared" si="53"/>
        <v>8.2799999999999994</v>
      </c>
      <c r="AA49" s="1">
        <f t="shared" si="53"/>
        <v>8.39</v>
      </c>
      <c r="AB49" s="1">
        <f t="shared" si="53"/>
        <v>8.15</v>
      </c>
      <c r="AC49" s="1">
        <f t="shared" si="53"/>
        <v>8.1199999999999992</v>
      </c>
      <c r="AD49" s="1">
        <f t="shared" si="53"/>
        <v>8.07</v>
      </c>
      <c r="AE49" s="1">
        <f t="shared" si="53"/>
        <v>8.0299999999999994</v>
      </c>
      <c r="AF49" s="1">
        <f t="shared" ref="AF49:AL49" si="54">H49</f>
        <v>8.4</v>
      </c>
      <c r="AG49" s="1">
        <f t="shared" si="54"/>
        <v>8.48</v>
      </c>
      <c r="AH49" s="1">
        <f t="shared" si="54"/>
        <v>8.2799999999999994</v>
      </c>
      <c r="AI49" s="1">
        <f t="shared" si="54"/>
        <v>8.09</v>
      </c>
      <c r="AJ49" s="1">
        <f t="shared" si="54"/>
        <v>7.91</v>
      </c>
      <c r="AK49" s="1">
        <f t="shared" si="54"/>
        <v>7.96</v>
      </c>
      <c r="AL49" s="1">
        <f t="shared" si="54"/>
        <v>7.86</v>
      </c>
      <c r="AM49" s="1">
        <f t="shared" ref="AM49:AS49" si="55">H50</f>
        <v>7.61</v>
      </c>
      <c r="AN49" s="1">
        <f t="shared" si="55"/>
        <v>7.78</v>
      </c>
      <c r="AO49" s="1">
        <f t="shared" si="55"/>
        <v>7.75</v>
      </c>
      <c r="AP49" s="1">
        <f t="shared" si="55"/>
        <v>7.8</v>
      </c>
      <c r="AQ49" s="1">
        <f t="shared" si="55"/>
        <v>7.74</v>
      </c>
      <c r="AR49" s="1">
        <f t="shared" si="55"/>
        <v>7.91</v>
      </c>
      <c r="AS49" s="1">
        <f t="shared" si="55"/>
        <v>7.95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7.61</v>
      </c>
      <c r="I50" s="11" cm="1">
        <f t="array" ref="I50">IFERROR(INDEX('Master Data Sheet'!$1:$1048576, MATCH(1, ('Master Data Sheet'!$H:$H=I$2) * (INDEX('Master Data Sheet'!$1:$1, , MATCH($F$1, 'Master Data Sheet'!$1:$1, 0)) = $F$1) * ('Master Data Sheet'!$G:$G=$B50) * ('Master Data Sheet'!$F:$F=$E50) * ('Master Data Sheet'!$A:$A=$F50), 0), MATCH($F$1, 'Master Data Sheet'!$1:$1, 0)), "")</f>
        <v>7.78</v>
      </c>
      <c r="J50" s="11" cm="1">
        <f t="array" ref="J50">IFERROR(INDEX('Master Data Sheet'!$1:$1048576, MATCH(1, ('Master Data Sheet'!$H:$H=J$2) * (INDEX('Master Data Sheet'!$1:$1, , MATCH($F$1, 'Master Data Sheet'!$1:$1, 0)) = $F$1) * ('Master Data Sheet'!$G:$G=$B50) * ('Master Data Sheet'!$F:$F=$E50) * ('Master Data Sheet'!$A:$A=$F50), 0), MATCH($F$1, 'Master Data Sheet'!$1:$1, 0)), "")</f>
        <v>7.75</v>
      </c>
      <c r="K50" s="11" cm="1">
        <f t="array" ref="K50">IFERROR(INDEX('Master Data Sheet'!$1:$1048576, MATCH(1, ('Master Data Sheet'!$H:$H=K$2) * (INDEX('Master Data Sheet'!$1:$1, , MATCH($F$1, 'Master Data Sheet'!$1:$1, 0)) = $F$1) * ('Master Data Sheet'!$G:$G=$B50) * ('Master Data Sheet'!$F:$F=$E50) * ('Master Data Sheet'!$A:$A=$F50), 0), MATCH($F$1, 'Master Data Sheet'!$1:$1, 0)), "")</f>
        <v>7.8</v>
      </c>
      <c r="L50" s="11" cm="1">
        <f t="array" ref="L50">IFERROR(INDEX('Master Data Sheet'!$1:$1048576, MATCH(1, ('Master Data Sheet'!$H:$H=L$2) * (INDEX('Master Data Sheet'!$1:$1, , MATCH($F$1, 'Master Data Sheet'!$1:$1, 0)) = $F$1) * ('Master Data Sheet'!$G:$G=$B50) * ('Master Data Sheet'!$F:$F=$E50) * ('Master Data Sheet'!$A:$A=$F50), 0), MATCH($F$1, 'Master Data Sheet'!$1:$1, 0)), "")</f>
        <v>7.74</v>
      </c>
      <c r="M50" s="11" cm="1">
        <f t="array" ref="M50">IFERROR(INDEX('Master Data Sheet'!$1:$1048576, MATCH(1, ('Master Data Sheet'!$H:$H=M$2) * (INDEX('Master Data Sheet'!$1:$1, , MATCH($F$1, 'Master Data Sheet'!$1:$1, 0)) = $F$1) * ('Master Data Sheet'!$G:$G=$B50) * ('Master Data Sheet'!$F:$F=$E50) * ('Master Data Sheet'!$A:$A=$F50), 0), MATCH($F$1, 'Master Data Sheet'!$1:$1, 0)), "")</f>
        <v>7.91</v>
      </c>
      <c r="N50" s="11" cm="1">
        <f t="array" ref="N50">IFERROR(INDEX('Master Data Sheet'!$1:$1048576, MATCH(1, ('Master Data Sheet'!$H:$H=N$2) * (INDEX('Master Data Sheet'!$1:$1, , MATCH($F$1, 'Master Data Sheet'!$1:$1, 0)) = $F$1) * ('Master Data Sheet'!$G:$G=$B50) * ('Master Data Sheet'!$F:$F=$E50) * ('Master Data Sheet'!$A:$A=$F50), 0), MATCH($F$1, 'Master Data Sheet'!$1:$1, 0)), "")</f>
        <v>7.95</v>
      </c>
      <c r="O50" s="11">
        <f t="shared" si="8"/>
        <v>7.7914285714285727</v>
      </c>
      <c r="P50" s="11">
        <f t="shared" si="4"/>
        <v>0.11305287427107889</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7.29</v>
      </c>
      <c r="I51" s="11" cm="1">
        <f t="array" ref="I51">IFERROR(INDEX('Master Data Sheet'!$1:$1048576, MATCH(1, ('Master Data Sheet'!$H:$H=I$2) * (INDEX('Master Data Sheet'!$1:$1, , MATCH($F$1, 'Master Data Sheet'!$1:$1, 0)) = $F$1) * ('Master Data Sheet'!$G:$G=$B51) * ('Master Data Sheet'!$F:$F=$E51) * ('Master Data Sheet'!$A:$A=$F51), 0), MATCH($F$1, 'Master Data Sheet'!$1:$1, 0)), "")</f>
        <v>7.08</v>
      </c>
      <c r="J51" s="11" cm="1">
        <f t="array" ref="J51">IFERROR(INDEX('Master Data Sheet'!$1:$1048576, MATCH(1, ('Master Data Sheet'!$H:$H=J$2) * (INDEX('Master Data Sheet'!$1:$1, , MATCH($F$1, 'Master Data Sheet'!$1:$1, 0)) = $F$1) * ('Master Data Sheet'!$G:$G=$B51) * ('Master Data Sheet'!$F:$F=$E51) * ('Master Data Sheet'!$A:$A=$F51), 0), MATCH($F$1, 'Master Data Sheet'!$1:$1, 0)), "")</f>
        <v>7.14</v>
      </c>
      <c r="K51" s="11" cm="1">
        <f t="array" ref="K51">IFERROR(INDEX('Master Data Sheet'!$1:$1048576, MATCH(1, ('Master Data Sheet'!$H:$H=K$2) * (INDEX('Master Data Sheet'!$1:$1, , MATCH($F$1, 'Master Data Sheet'!$1:$1, 0)) = $F$1) * ('Master Data Sheet'!$G:$G=$B51) * ('Master Data Sheet'!$F:$F=$E51) * ('Master Data Sheet'!$A:$A=$F51), 0), MATCH($F$1, 'Master Data Sheet'!$1:$1, 0)), "")</f>
        <v>7.05</v>
      </c>
      <c r="L51" s="11" cm="1">
        <f t="array" ref="L51">IFERROR(INDEX('Master Data Sheet'!$1:$1048576, MATCH(1, ('Master Data Sheet'!$H:$H=L$2) * (INDEX('Master Data Sheet'!$1:$1, , MATCH($F$1, 'Master Data Sheet'!$1:$1, 0)) = $F$1) * ('Master Data Sheet'!$G:$G=$B51) * ('Master Data Sheet'!$F:$F=$E51) * ('Master Data Sheet'!$A:$A=$F51), 0), MATCH($F$1, 'Master Data Sheet'!$1:$1, 0)), "")</f>
        <v>7.11</v>
      </c>
      <c r="M51" s="11" cm="1">
        <f t="array" ref="M51">IFERROR(INDEX('Master Data Sheet'!$1:$1048576, MATCH(1, ('Master Data Sheet'!$H:$H=M$2) * (INDEX('Master Data Sheet'!$1:$1, , MATCH($F$1, 'Master Data Sheet'!$1:$1, 0)) = $F$1) * ('Master Data Sheet'!$G:$G=$B51) * ('Master Data Sheet'!$F:$F=$E51) * ('Master Data Sheet'!$A:$A=$F51), 0), MATCH($F$1, 'Master Data Sheet'!$1:$1, 0)), "")</f>
        <v>7.01</v>
      </c>
      <c r="N51" s="11" cm="1">
        <f t="array" ref="N51">IFERROR(INDEX('Master Data Sheet'!$1:$1048576, MATCH(1, ('Master Data Sheet'!$H:$H=N$2) * (INDEX('Master Data Sheet'!$1:$1, , MATCH($F$1, 'Master Data Sheet'!$1:$1, 0)) = $F$1) * ('Master Data Sheet'!$G:$G=$B51) * ('Master Data Sheet'!$F:$F=$E51) * ('Master Data Sheet'!$A:$A=$F51), 0), MATCH($F$1, 'Master Data Sheet'!$1:$1, 0)), "")</f>
        <v>7.03</v>
      </c>
      <c r="O51" s="11">
        <f t="shared" si="8"/>
        <v>7.1014285714285714</v>
      </c>
      <c r="P51" s="11">
        <f t="shared" si="4"/>
        <v>9.4591855080757611E-2</v>
      </c>
      <c r="Q51" s="11">
        <f>AVERAGE(O51:O53)</f>
        <v>7.0576190476190481</v>
      </c>
      <c r="R51" s="46">
        <f>(1-(O51/O48))*100</f>
        <v>13.382122320961843</v>
      </c>
      <c r="S51" s="46">
        <f>AVERAGE(R51:R53)</f>
        <v>12.194402302728349</v>
      </c>
      <c r="T51" s="46">
        <f>STDEV(R51:R53)</f>
        <v>3.5567043557952549</v>
      </c>
      <c r="U51" s="47">
        <f>(1-(AVERAGE(H51:N53)/AVERAGE(H48:N50)))*100</f>
        <v>12.255047066485103</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6.96</v>
      </c>
      <c r="I52" s="11" cm="1">
        <f t="array" ref="I52">IFERROR(INDEX('Master Data Sheet'!$1:$1048576, MATCH(1, ('Master Data Sheet'!$H:$H=I$2) * (INDEX('Master Data Sheet'!$1:$1, , MATCH($F$1, 'Master Data Sheet'!$1:$1, 0)) = $F$1) * ('Master Data Sheet'!$G:$G=$B52) * ('Master Data Sheet'!$F:$F=$E52) * ('Master Data Sheet'!$A:$A=$F52), 0), MATCH($F$1, 'Master Data Sheet'!$1:$1, 0)), "")</f>
        <v>6.94</v>
      </c>
      <c r="J52" s="11" cm="1">
        <f t="array" ref="J52">IFERROR(INDEX('Master Data Sheet'!$1:$1048576, MATCH(1, ('Master Data Sheet'!$H:$H=J$2) * (INDEX('Master Data Sheet'!$1:$1, , MATCH($F$1, 'Master Data Sheet'!$1:$1, 0)) = $F$1) * ('Master Data Sheet'!$G:$G=$B52) * ('Master Data Sheet'!$F:$F=$E52) * ('Master Data Sheet'!$A:$A=$F52), 0), MATCH($F$1, 'Master Data Sheet'!$1:$1, 0)), "")</f>
        <v>6.9</v>
      </c>
      <c r="K52" s="11" cm="1">
        <f t="array" ref="K52">IFERROR(INDEX('Master Data Sheet'!$1:$1048576, MATCH(1, ('Master Data Sheet'!$H:$H=K$2) * (INDEX('Master Data Sheet'!$1:$1, , MATCH($F$1, 'Master Data Sheet'!$1:$1, 0)) = $F$1) * ('Master Data Sheet'!$G:$G=$B52) * ('Master Data Sheet'!$F:$F=$E52) * ('Master Data Sheet'!$A:$A=$F52), 0), MATCH($F$1, 'Master Data Sheet'!$1:$1, 0)), "")</f>
        <v>6.93</v>
      </c>
      <c r="L52" s="11" cm="1">
        <f t="array" ref="L52">IFERROR(INDEX('Master Data Sheet'!$1:$1048576, MATCH(1, ('Master Data Sheet'!$H:$H=L$2) * (INDEX('Master Data Sheet'!$1:$1, , MATCH($F$1, 'Master Data Sheet'!$1:$1, 0)) = $F$1) * ('Master Data Sheet'!$G:$G=$B52) * ('Master Data Sheet'!$F:$F=$E52) * ('Master Data Sheet'!$A:$A=$F52), 0), MATCH($F$1, 'Master Data Sheet'!$1:$1, 0)), "")</f>
        <v>6.87</v>
      </c>
      <c r="M52" s="11" cm="1">
        <f t="array" ref="M52">IFERROR(INDEX('Master Data Sheet'!$1:$1048576, MATCH(1, ('Master Data Sheet'!$H:$H=M$2) * (INDEX('Master Data Sheet'!$1:$1, , MATCH($F$1, 'Master Data Sheet'!$1:$1, 0)) = $F$1) * ('Master Data Sheet'!$G:$G=$B52) * ('Master Data Sheet'!$F:$F=$E52) * ('Master Data Sheet'!$A:$A=$F52), 0), MATCH($F$1, 'Master Data Sheet'!$1:$1, 0)), "")</f>
        <v>6.96</v>
      </c>
      <c r="N52" s="11" cm="1">
        <f t="array" ref="N52">IFERROR(INDEX('Master Data Sheet'!$1:$1048576, MATCH(1, ('Master Data Sheet'!$H:$H=N$2) * (INDEX('Master Data Sheet'!$1:$1, , MATCH($F$1, 'Master Data Sheet'!$1:$1, 0)) = $F$1) * ('Master Data Sheet'!$G:$G=$B52) * ('Master Data Sheet'!$F:$F=$E52) * ('Master Data Sheet'!$A:$A=$F52), 0), MATCH($F$1, 'Master Data Sheet'!$1:$1, 0)), "")</f>
        <v>6.87</v>
      </c>
      <c r="O52" s="11">
        <f t="shared" si="8"/>
        <v>6.9185714285714282</v>
      </c>
      <c r="P52" s="11">
        <f t="shared" si="4"/>
        <v>3.891382420536061E-2</v>
      </c>
      <c r="Q52" s="11"/>
      <c r="R52" s="46">
        <f>(1-(O52/O49))*100</f>
        <v>15.005265005265001</v>
      </c>
      <c r="X52" t="str">
        <f>IFERROR(INDEX('Date Key'!$G$57:$G$62, MATCH(B51,'Date Key'!$A$57:$A$62, 0)), "")</f>
        <v>Medium HLR, Upper Outlet Height, Yes Plants</v>
      </c>
      <c r="Y52" s="1">
        <f t="shared" ref="Y52:AE52" si="56">H51</f>
        <v>7.29</v>
      </c>
      <c r="Z52" s="1">
        <f t="shared" si="56"/>
        <v>7.08</v>
      </c>
      <c r="AA52" s="1">
        <f t="shared" si="56"/>
        <v>7.14</v>
      </c>
      <c r="AB52" s="1">
        <f t="shared" si="56"/>
        <v>7.05</v>
      </c>
      <c r="AC52" s="1">
        <f t="shared" si="56"/>
        <v>7.11</v>
      </c>
      <c r="AD52" s="1">
        <f t="shared" si="56"/>
        <v>7.01</v>
      </c>
      <c r="AE52" s="1">
        <f t="shared" si="56"/>
        <v>7.03</v>
      </c>
      <c r="AF52" s="1">
        <f t="shared" ref="AF52:AL52" si="57">H52</f>
        <v>6.96</v>
      </c>
      <c r="AG52" s="1">
        <f t="shared" si="57"/>
        <v>6.94</v>
      </c>
      <c r="AH52" s="1">
        <f t="shared" si="57"/>
        <v>6.9</v>
      </c>
      <c r="AI52" s="1">
        <f t="shared" si="57"/>
        <v>6.93</v>
      </c>
      <c r="AJ52" s="1">
        <f t="shared" si="57"/>
        <v>6.87</v>
      </c>
      <c r="AK52" s="1">
        <f t="shared" si="57"/>
        <v>6.96</v>
      </c>
      <c r="AL52" s="1">
        <f t="shared" si="57"/>
        <v>6.87</v>
      </c>
      <c r="AM52" s="1">
        <f t="shared" ref="AM52:AS52" si="58">H53</f>
        <v>7.18</v>
      </c>
      <c r="AN52" s="1">
        <f t="shared" si="58"/>
        <v>7.09</v>
      </c>
      <c r="AO52" s="1">
        <f t="shared" si="58"/>
        <v>6.98</v>
      </c>
      <c r="AP52" s="1">
        <f t="shared" si="58"/>
        <v>7.07</v>
      </c>
      <c r="AQ52" s="1">
        <f t="shared" si="58"/>
        <v>7.1300000000000008</v>
      </c>
      <c r="AR52" s="1">
        <f t="shared" si="58"/>
        <v>7.19</v>
      </c>
      <c r="AS52" s="1">
        <f t="shared" si="58"/>
        <v>7.43</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7.18</v>
      </c>
      <c r="I53" s="11" cm="1">
        <f t="array" ref="I53">IFERROR(INDEX('Master Data Sheet'!$1:$1048576, MATCH(1, ('Master Data Sheet'!$H:$H=I$2) * (INDEX('Master Data Sheet'!$1:$1, , MATCH($F$1, 'Master Data Sheet'!$1:$1, 0)) = $F$1) * ('Master Data Sheet'!$G:$G=$B53) * ('Master Data Sheet'!$F:$F=$E53) * ('Master Data Sheet'!$A:$A=$F53), 0), MATCH($F$1, 'Master Data Sheet'!$1:$1, 0)), "")</f>
        <v>7.09</v>
      </c>
      <c r="J53" s="11" cm="1">
        <f t="array" ref="J53">IFERROR(INDEX('Master Data Sheet'!$1:$1048576, MATCH(1, ('Master Data Sheet'!$H:$H=J$2) * (INDEX('Master Data Sheet'!$1:$1, , MATCH($F$1, 'Master Data Sheet'!$1:$1, 0)) = $F$1) * ('Master Data Sheet'!$G:$G=$B53) * ('Master Data Sheet'!$F:$F=$E53) * ('Master Data Sheet'!$A:$A=$F53), 0), MATCH($F$1, 'Master Data Sheet'!$1:$1, 0)), "")</f>
        <v>6.98</v>
      </c>
      <c r="K53" s="11" cm="1">
        <f t="array" ref="K53">IFERROR(INDEX('Master Data Sheet'!$1:$1048576, MATCH(1, ('Master Data Sheet'!$H:$H=K$2) * (INDEX('Master Data Sheet'!$1:$1, , MATCH($F$1, 'Master Data Sheet'!$1:$1, 0)) = $F$1) * ('Master Data Sheet'!$G:$G=$B53) * ('Master Data Sheet'!$F:$F=$E53) * ('Master Data Sheet'!$A:$A=$F53), 0), MATCH($F$1, 'Master Data Sheet'!$1:$1, 0)), "")</f>
        <v>7.07</v>
      </c>
      <c r="L53" s="11" cm="1">
        <f t="array" ref="L53">IFERROR(INDEX('Master Data Sheet'!$1:$1048576, MATCH(1, ('Master Data Sheet'!$H:$H=L$2) * (INDEX('Master Data Sheet'!$1:$1, , MATCH($F$1, 'Master Data Sheet'!$1:$1, 0)) = $F$1) * ('Master Data Sheet'!$G:$G=$B53) * ('Master Data Sheet'!$F:$F=$E53) * ('Master Data Sheet'!$A:$A=$F53), 0), MATCH($F$1, 'Master Data Sheet'!$1:$1, 0)), "")</f>
        <v>7.1300000000000008</v>
      </c>
      <c r="M53" s="11" cm="1">
        <f t="array" ref="M53">IFERROR(INDEX('Master Data Sheet'!$1:$1048576, MATCH(1, ('Master Data Sheet'!$H:$H=M$2) * (INDEX('Master Data Sheet'!$1:$1, , MATCH($F$1, 'Master Data Sheet'!$1:$1, 0)) = $F$1) * ('Master Data Sheet'!$G:$G=$B53) * ('Master Data Sheet'!$F:$F=$E53) * ('Master Data Sheet'!$A:$A=$F53), 0), MATCH($F$1, 'Master Data Sheet'!$1:$1, 0)), "")</f>
        <v>7.19</v>
      </c>
      <c r="N53" s="11" cm="1">
        <f t="array" ref="N53">IFERROR(INDEX('Master Data Sheet'!$1:$1048576, MATCH(1, ('Master Data Sheet'!$H:$H=N$2) * (INDEX('Master Data Sheet'!$1:$1, , MATCH($F$1, 'Master Data Sheet'!$1:$1, 0)) = $F$1) * ('Master Data Sheet'!$G:$G=$B53) * ('Master Data Sheet'!$F:$F=$E53) * ('Master Data Sheet'!$A:$A=$F53), 0), MATCH($F$1, 'Master Data Sheet'!$1:$1, 0)), "")</f>
        <v>7.43</v>
      </c>
      <c r="O53" s="11">
        <f t="shared" si="8"/>
        <v>7.152857142857143</v>
      </c>
      <c r="P53" s="11">
        <f t="shared" si="4"/>
        <v>0.1415055105775371</v>
      </c>
      <c r="Q53" s="11"/>
      <c r="R53" s="46">
        <f>(1-(O53/O50))*100</f>
        <v>8.195819581958208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7.11</v>
      </c>
      <c r="I54" s="11" cm="1">
        <f t="array" ref="I54">IFERROR(INDEX('Master Data Sheet'!$1:$1048576, MATCH(1, ('Master Data Sheet'!$H:$H=I$2) * (INDEX('Master Data Sheet'!$1:$1, , MATCH($F$1, 'Master Data Sheet'!$1:$1, 0)) = $F$1) * ('Master Data Sheet'!$G:$G=$B54) * ('Master Data Sheet'!$F:$F=$E54) * ('Master Data Sheet'!$A:$A=$F54), 0), MATCH($F$1, 'Master Data Sheet'!$1:$1, 0)), "")</f>
        <v>6.99</v>
      </c>
      <c r="J54" s="11" cm="1">
        <f t="array" ref="J54">IFERROR(INDEX('Master Data Sheet'!$1:$1048576, MATCH(1, ('Master Data Sheet'!$H:$H=J$2) * (INDEX('Master Data Sheet'!$1:$1, , MATCH($F$1, 'Master Data Sheet'!$1:$1, 0)) = $F$1) * ('Master Data Sheet'!$G:$G=$B54) * ('Master Data Sheet'!$F:$F=$E54) * ('Master Data Sheet'!$A:$A=$F54), 0), MATCH($F$1, 'Master Data Sheet'!$1:$1, 0)), "")</f>
        <v>6.97</v>
      </c>
      <c r="K54" s="11" cm="1">
        <f t="array" ref="K54">IFERROR(INDEX('Master Data Sheet'!$1:$1048576, MATCH(1, ('Master Data Sheet'!$H:$H=K$2) * (INDEX('Master Data Sheet'!$1:$1, , MATCH($F$1, 'Master Data Sheet'!$1:$1, 0)) = $F$1) * ('Master Data Sheet'!$G:$G=$B54) * ('Master Data Sheet'!$F:$F=$E54) * ('Master Data Sheet'!$A:$A=$F54), 0), MATCH($F$1, 'Master Data Sheet'!$1:$1, 0)), "")</f>
        <v>6.99</v>
      </c>
      <c r="L54" s="11" cm="1">
        <f t="array" ref="L54">IFERROR(INDEX('Master Data Sheet'!$1:$1048576, MATCH(1, ('Master Data Sheet'!$H:$H=L$2) * (INDEX('Master Data Sheet'!$1:$1, , MATCH($F$1, 'Master Data Sheet'!$1:$1, 0)) = $F$1) * ('Master Data Sheet'!$G:$G=$B54) * ('Master Data Sheet'!$F:$F=$E54) * ('Master Data Sheet'!$A:$A=$F54), 0), MATCH($F$1, 'Master Data Sheet'!$1:$1, 0)), "")</f>
        <v>7.11</v>
      </c>
      <c r="M54" s="11" cm="1">
        <f t="array" ref="M54">IFERROR(INDEX('Master Data Sheet'!$1:$1048576, MATCH(1, ('Master Data Sheet'!$H:$H=M$2) * (INDEX('Master Data Sheet'!$1:$1, , MATCH($F$1, 'Master Data Sheet'!$1:$1, 0)) = $F$1) * ('Master Data Sheet'!$G:$G=$B54) * ('Master Data Sheet'!$F:$F=$E54) * ('Master Data Sheet'!$A:$A=$F54), 0), MATCH($F$1, 'Master Data Sheet'!$1:$1, 0)), "")</f>
        <v>7.07</v>
      </c>
      <c r="N54" s="11" cm="1">
        <f t="array" ref="N54">IFERROR(INDEX('Master Data Sheet'!$1:$1048576, MATCH(1, ('Master Data Sheet'!$H:$H=N$2) * (INDEX('Master Data Sheet'!$1:$1, , MATCH($F$1, 'Master Data Sheet'!$1:$1, 0)) = $F$1) * ('Master Data Sheet'!$G:$G=$B54) * ('Master Data Sheet'!$F:$F=$E54) * ('Master Data Sheet'!$A:$A=$F54), 0), MATCH($F$1, 'Master Data Sheet'!$1:$1, 0)), "")</f>
        <v>6.99</v>
      </c>
      <c r="O54" s="11">
        <f t="shared" si="8"/>
        <v>7.0328571428571438</v>
      </c>
      <c r="P54" s="11">
        <f t="shared" si="4"/>
        <v>6.1566843271977222E-2</v>
      </c>
      <c r="Q54" s="11">
        <f>AVERAGE(N54:N56)</f>
        <v>7.1333333333333329</v>
      </c>
      <c r="R54" s="46">
        <f>(1-(O54/O48))*100</f>
        <v>14.218504966021939</v>
      </c>
      <c r="S54" s="46">
        <f>AVERAGE(R54:R56)</f>
        <v>11.363472718255608</v>
      </c>
      <c r="T54" s="46">
        <f>STDEV(R54:R56)</f>
        <v>4.9424710706803072</v>
      </c>
      <c r="U54" s="47">
        <f>(1-(AVERAGE(H54:N56)/AVERAGE(H48:N50)))*100</f>
        <v>11.452844710200715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6.94</v>
      </c>
      <c r="I55" s="11" cm="1">
        <f t="array" ref="I55">IFERROR(INDEX('Master Data Sheet'!$1:$1048576, MATCH(1, ('Master Data Sheet'!$H:$H=I$2) * (INDEX('Master Data Sheet'!$1:$1, , MATCH($F$1, 'Master Data Sheet'!$1:$1, 0)) = $F$1) * ('Master Data Sheet'!$G:$G=$B55) * ('Master Data Sheet'!$F:$F=$E55) * ('Master Data Sheet'!$A:$A=$F55), 0), MATCH($F$1, 'Master Data Sheet'!$1:$1, 0)), "")</f>
        <v>6.98</v>
      </c>
      <c r="J55" s="11" cm="1">
        <f t="array" ref="J55">IFERROR(INDEX('Master Data Sheet'!$1:$1048576, MATCH(1, ('Master Data Sheet'!$H:$H=J$2) * (INDEX('Master Data Sheet'!$1:$1, , MATCH($F$1, 'Master Data Sheet'!$1:$1, 0)) = $F$1) * ('Master Data Sheet'!$G:$G=$B55) * ('Master Data Sheet'!$F:$F=$E55) * ('Master Data Sheet'!$A:$A=$F55), 0), MATCH($F$1, 'Master Data Sheet'!$1:$1, 0)), "")</f>
        <v>7.01</v>
      </c>
      <c r="K55" s="11" cm="1">
        <f t="array" ref="K55">IFERROR(INDEX('Master Data Sheet'!$1:$1048576, MATCH(1, ('Master Data Sheet'!$H:$H=K$2) * (INDEX('Master Data Sheet'!$1:$1, , MATCH($F$1, 'Master Data Sheet'!$1:$1, 0)) = $F$1) * ('Master Data Sheet'!$G:$G=$B55) * ('Master Data Sheet'!$F:$F=$E55) * ('Master Data Sheet'!$A:$A=$F55), 0), MATCH($F$1, 'Master Data Sheet'!$1:$1, 0)), "")</f>
        <v>6.97</v>
      </c>
      <c r="L55" s="11" cm="1">
        <f t="array" ref="L55">IFERROR(INDEX('Master Data Sheet'!$1:$1048576, MATCH(1, ('Master Data Sheet'!$H:$H=L$2) * (INDEX('Master Data Sheet'!$1:$1, , MATCH($F$1, 'Master Data Sheet'!$1:$1, 0)) = $F$1) * ('Master Data Sheet'!$G:$G=$B55) * ('Master Data Sheet'!$F:$F=$E55) * ('Master Data Sheet'!$A:$A=$F55), 0), MATCH($F$1, 'Master Data Sheet'!$1:$1, 0)), "")</f>
        <v>7.03</v>
      </c>
      <c r="M55" s="11" cm="1">
        <f t="array" ref="M55">IFERROR(INDEX('Master Data Sheet'!$1:$1048576, MATCH(1, ('Master Data Sheet'!$H:$H=M$2) * (INDEX('Master Data Sheet'!$1:$1, , MATCH($F$1, 'Master Data Sheet'!$1:$1, 0)) = $F$1) * ('Master Data Sheet'!$G:$G=$B55) * ('Master Data Sheet'!$F:$F=$E55) * ('Master Data Sheet'!$A:$A=$F55), 0), MATCH($F$1, 'Master Data Sheet'!$1:$1, 0)), "")</f>
        <v>6.99</v>
      </c>
      <c r="N55" s="11" cm="1">
        <f t="array" ref="N55">IFERROR(INDEX('Master Data Sheet'!$1:$1048576, MATCH(1, ('Master Data Sheet'!$H:$H=N$2) * (INDEX('Master Data Sheet'!$1:$1, , MATCH($F$1, 'Master Data Sheet'!$1:$1, 0)) = $F$1) * ('Master Data Sheet'!$G:$G=$B55) * ('Master Data Sheet'!$F:$F=$E55) * ('Master Data Sheet'!$A:$A=$F55), 0), MATCH($F$1, 'Master Data Sheet'!$1:$1, 0)), "")</f>
        <v>6.96</v>
      </c>
      <c r="O55" s="11">
        <f t="shared" si="8"/>
        <v>6.9828571428571431</v>
      </c>
      <c r="P55" s="11">
        <f t="shared" si="4"/>
        <v>3.0394235042348439E-2</v>
      </c>
      <c r="Q55" s="11"/>
      <c r="R55" s="46">
        <f>(1-(O55/O49))*100</f>
        <v>14.215514215514203</v>
      </c>
      <c r="X55" t="str">
        <f>IFERROR(INDEX('Date Key'!$G$57:$G$62, MATCH(B54,'Date Key'!$A$57:$A$62, 0)), "")</f>
        <v>Medium HLR, Upper Outlet Height, Yes Plants</v>
      </c>
      <c r="Y55" s="1">
        <f t="shared" ref="Y55:AE55" si="59">H54</f>
        <v>7.11</v>
      </c>
      <c r="Z55" s="1">
        <f t="shared" si="59"/>
        <v>6.99</v>
      </c>
      <c r="AA55" s="1">
        <f t="shared" si="59"/>
        <v>6.97</v>
      </c>
      <c r="AB55" s="1">
        <f t="shared" si="59"/>
        <v>6.99</v>
      </c>
      <c r="AC55" s="1">
        <f t="shared" si="59"/>
        <v>7.11</v>
      </c>
      <c r="AD55" s="1">
        <f t="shared" si="59"/>
        <v>7.07</v>
      </c>
      <c r="AE55" s="1">
        <f t="shared" si="59"/>
        <v>6.99</v>
      </c>
      <c r="AF55" s="1">
        <f t="shared" ref="AF55:AL55" si="60">H55</f>
        <v>6.94</v>
      </c>
      <c r="AG55" s="1">
        <f t="shared" si="60"/>
        <v>6.98</v>
      </c>
      <c r="AH55" s="1">
        <f t="shared" si="60"/>
        <v>7.01</v>
      </c>
      <c r="AI55" s="1">
        <f t="shared" si="60"/>
        <v>6.97</v>
      </c>
      <c r="AJ55" s="1">
        <f t="shared" si="60"/>
        <v>7.03</v>
      </c>
      <c r="AK55" s="1">
        <f t="shared" si="60"/>
        <v>6.99</v>
      </c>
      <c r="AL55" s="1">
        <f t="shared" si="60"/>
        <v>6.96</v>
      </c>
      <c r="AM55" s="1">
        <f t="shared" ref="AM55:AS55" si="61">H56</f>
        <v>7.47</v>
      </c>
      <c r="AN55" s="1">
        <f t="shared" si="61"/>
        <v>7.3949999999999996</v>
      </c>
      <c r="AO55" s="1">
        <f t="shared" si="61"/>
        <v>7.32</v>
      </c>
      <c r="AP55" s="1">
        <f t="shared" si="61"/>
        <v>7.22</v>
      </c>
      <c r="AQ55" s="1">
        <f t="shared" si="61"/>
        <v>7.12</v>
      </c>
      <c r="AR55" s="1">
        <f t="shared" si="61"/>
        <v>7.48</v>
      </c>
      <c r="AS55" s="1">
        <f t="shared" si="61"/>
        <v>7.45</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7.47</v>
      </c>
      <c r="I56" s="28" cm="1">
        <f t="array" ref="I56">IFERROR(INDEX('Master Data Sheet'!$1:$1048576, MATCH(1, ('Master Data Sheet'!$H:$H=I$2) * (INDEX('Master Data Sheet'!$1:$1, , MATCH($F$1, 'Master Data Sheet'!$1:$1, 0)) = $F$1) * ('Master Data Sheet'!$G:$G=$B56) * ('Master Data Sheet'!$F:$F=$E56) * ('Master Data Sheet'!$A:$A=$F56), 0), MATCH($F$1, 'Master Data Sheet'!$1:$1, 0)), "")</f>
        <v>7.3949999999999996</v>
      </c>
      <c r="J56" s="28" cm="1">
        <f t="array" ref="J56">IFERROR(INDEX('Master Data Sheet'!$1:$1048576, MATCH(1, ('Master Data Sheet'!$H:$H=J$2) * (INDEX('Master Data Sheet'!$1:$1, , MATCH($F$1, 'Master Data Sheet'!$1:$1, 0)) = $F$1) * ('Master Data Sheet'!$G:$G=$B56) * ('Master Data Sheet'!$F:$F=$E56) * ('Master Data Sheet'!$A:$A=$F56), 0), MATCH($F$1, 'Master Data Sheet'!$1:$1, 0)), "")</f>
        <v>7.32</v>
      </c>
      <c r="K56" s="28" cm="1">
        <f t="array" ref="K56">IFERROR(INDEX('Master Data Sheet'!$1:$1048576, MATCH(1, ('Master Data Sheet'!$H:$H=K$2) * (INDEX('Master Data Sheet'!$1:$1, , MATCH($F$1, 'Master Data Sheet'!$1:$1, 0)) = $F$1) * ('Master Data Sheet'!$G:$G=$B56) * ('Master Data Sheet'!$F:$F=$E56) * ('Master Data Sheet'!$A:$A=$F56), 0), MATCH($F$1, 'Master Data Sheet'!$1:$1, 0)), "")</f>
        <v>7.22</v>
      </c>
      <c r="L56" s="28" cm="1">
        <f t="array" ref="L56">IFERROR(INDEX('Master Data Sheet'!$1:$1048576, MATCH(1, ('Master Data Sheet'!$H:$H=L$2) * (INDEX('Master Data Sheet'!$1:$1, , MATCH($F$1, 'Master Data Sheet'!$1:$1, 0)) = $F$1) * ('Master Data Sheet'!$G:$G=$B56) * ('Master Data Sheet'!$F:$F=$E56) * ('Master Data Sheet'!$A:$A=$F56), 0), MATCH($F$1, 'Master Data Sheet'!$1:$1, 0)), "")</f>
        <v>7.12</v>
      </c>
      <c r="M56" s="28" cm="1">
        <f t="array" ref="M56">IFERROR(INDEX('Master Data Sheet'!$1:$1048576, MATCH(1, ('Master Data Sheet'!$H:$H=M$2) * (INDEX('Master Data Sheet'!$1:$1, , MATCH($F$1, 'Master Data Sheet'!$1:$1, 0)) = $F$1) * ('Master Data Sheet'!$G:$G=$B56) * ('Master Data Sheet'!$F:$F=$E56) * ('Master Data Sheet'!$A:$A=$F56), 0), MATCH($F$1, 'Master Data Sheet'!$1:$1, 0)), "")</f>
        <v>7.48</v>
      </c>
      <c r="N56" s="28" cm="1">
        <f t="array" ref="N56">IFERROR(INDEX('Master Data Sheet'!$1:$1048576, MATCH(1, ('Master Data Sheet'!$H:$H=N$2) * (INDEX('Master Data Sheet'!$1:$1, , MATCH($F$1, 'Master Data Sheet'!$1:$1, 0)) = $F$1) * ('Master Data Sheet'!$G:$G=$B56) * ('Master Data Sheet'!$F:$F=$E56) * ('Master Data Sheet'!$A:$A=$F56), 0), MATCH($F$1, 'Master Data Sheet'!$1:$1, 0)), "")</f>
        <v>7.45</v>
      </c>
      <c r="O56" s="28">
        <f t="shared" si="8"/>
        <v>7.3507142857142851</v>
      </c>
      <c r="P56" s="28">
        <f t="shared" si="4"/>
        <v>0.13785344184521267</v>
      </c>
      <c r="Q56" s="28"/>
      <c r="R56" s="48">
        <f>(1-(O56/O50))*100</f>
        <v>5.6563989732306812</v>
      </c>
      <c r="S56" s="27"/>
      <c r="T56" s="27"/>
      <c r="U56" s="27"/>
      <c r="V56" s="27"/>
    </row>
    <row r="58" spans="1:46" x14ac:dyDescent="0.35">
      <c r="X58" t="s">
        <v>456</v>
      </c>
      <c r="Y58" t="s">
        <v>465</v>
      </c>
    </row>
    <row r="59" spans="1:46" x14ac:dyDescent="0.35">
      <c r="X59" t="s">
        <v>344</v>
      </c>
      <c r="Y59" s="30" t="s">
        <v>457</v>
      </c>
      <c r="Z59" s="1">
        <f t="shared" ref="Z59:AT59" si="62">Y4</f>
        <v>6.82</v>
      </c>
      <c r="AA59" s="1">
        <f t="shared" si="62"/>
        <v>7.94</v>
      </c>
      <c r="AB59" s="1">
        <f t="shared" si="62"/>
        <v>8.1300000000000008</v>
      </c>
      <c r="AC59" s="1">
        <f t="shared" si="62"/>
        <v>8.0299999999999994</v>
      </c>
      <c r="AD59" s="1">
        <f t="shared" si="62"/>
        <v>7.98</v>
      </c>
      <c r="AE59" s="1">
        <f t="shared" si="62"/>
        <v>7.94</v>
      </c>
      <c r="AF59" s="1">
        <f t="shared" si="62"/>
        <v>8.1300000000000008</v>
      </c>
      <c r="AG59" s="1">
        <f t="shared" si="62"/>
        <v>6.72</v>
      </c>
      <c r="AH59" s="1">
        <f t="shared" si="62"/>
        <v>7.88</v>
      </c>
      <c r="AI59" s="1">
        <f t="shared" si="62"/>
        <v>7.94</v>
      </c>
      <c r="AJ59" s="1">
        <f t="shared" si="62"/>
        <v>8.0399999999999991</v>
      </c>
      <c r="AK59" s="1">
        <f t="shared" si="62"/>
        <v>7.88</v>
      </c>
      <c r="AL59" s="1">
        <f t="shared" si="62"/>
        <v>7.84</v>
      </c>
      <c r="AM59" s="1">
        <f t="shared" si="62"/>
        <v>7.85</v>
      </c>
      <c r="AN59" s="1">
        <f t="shared" si="62"/>
        <v>6.72</v>
      </c>
      <c r="AO59" s="1">
        <f t="shared" si="62"/>
        <v>7.14</v>
      </c>
      <c r="AP59" s="1">
        <f t="shared" si="62"/>
        <v>7.81</v>
      </c>
      <c r="AQ59" s="1">
        <f t="shared" si="62"/>
        <v>7.81</v>
      </c>
      <c r="AR59" s="1">
        <f t="shared" si="62"/>
        <v>7.8</v>
      </c>
      <c r="AS59" s="1">
        <f t="shared" si="62"/>
        <v>7.87</v>
      </c>
      <c r="AT59" s="1">
        <f t="shared" si="62"/>
        <v>7.84</v>
      </c>
    </row>
    <row r="60" spans="1:46" x14ac:dyDescent="0.35">
      <c r="X60" t="s">
        <v>345</v>
      </c>
      <c r="Y60" s="30" t="s">
        <v>457</v>
      </c>
      <c r="Z60" s="1">
        <f t="shared" ref="Z60:AT60" si="63">Y7</f>
        <v>6.92</v>
      </c>
      <c r="AA60" s="1">
        <f t="shared" si="63"/>
        <v>7.05</v>
      </c>
      <c r="AB60" s="1">
        <f t="shared" si="63"/>
        <v>6.96</v>
      </c>
      <c r="AC60" s="1">
        <f t="shared" si="63"/>
        <v>6.89</v>
      </c>
      <c r="AD60" s="1">
        <f t="shared" si="63"/>
        <v>6.93</v>
      </c>
      <c r="AE60" s="1">
        <f t="shared" si="63"/>
        <v>6.88</v>
      </c>
      <c r="AF60" s="1">
        <f t="shared" si="63"/>
        <v>6.87</v>
      </c>
      <c r="AG60" s="1">
        <f t="shared" si="63"/>
        <v>6.94</v>
      </c>
      <c r="AH60" s="1">
        <f t="shared" si="63"/>
        <v>6.97</v>
      </c>
      <c r="AI60" s="1">
        <f t="shared" si="63"/>
        <v>6.98</v>
      </c>
      <c r="AJ60" s="1">
        <f t="shared" si="63"/>
        <v>7.03</v>
      </c>
      <c r="AK60" s="1">
        <f t="shared" si="63"/>
        <v>6.97</v>
      </c>
      <c r="AL60" s="1">
        <f t="shared" si="63"/>
        <v>6.94</v>
      </c>
      <c r="AM60" s="1">
        <f t="shared" si="63"/>
        <v>6.95</v>
      </c>
      <c r="AN60" s="1">
        <f t="shared" si="63"/>
        <v>7.17</v>
      </c>
      <c r="AO60" s="1">
        <f t="shared" si="63"/>
        <v>6.97</v>
      </c>
      <c r="AP60" s="1">
        <f t="shared" si="63"/>
        <v>7.02</v>
      </c>
      <c r="AQ60" s="1">
        <f t="shared" si="63"/>
        <v>6.93</v>
      </c>
      <c r="AR60" s="1">
        <f t="shared" si="63"/>
        <v>7.04</v>
      </c>
      <c r="AS60" s="1">
        <f t="shared" si="63"/>
        <v>6.99</v>
      </c>
      <c r="AT60" s="1">
        <f t="shared" si="63"/>
        <v>7.02</v>
      </c>
    </row>
    <row r="61" spans="1:46" x14ac:dyDescent="0.35">
      <c r="X61" t="s">
        <v>346</v>
      </c>
      <c r="Y61" s="30" t="s">
        <v>457</v>
      </c>
      <c r="Z61" s="1">
        <f t="shared" ref="Z61:AT61" si="64">Y10</f>
        <v>6.78</v>
      </c>
      <c r="AA61" s="1">
        <f t="shared" si="64"/>
        <v>6.83</v>
      </c>
      <c r="AB61" s="1">
        <f t="shared" si="64"/>
        <v>6.85</v>
      </c>
      <c r="AC61" s="1">
        <f t="shared" si="64"/>
        <v>6.7</v>
      </c>
      <c r="AD61" s="1">
        <f t="shared" si="64"/>
        <v>6.88</v>
      </c>
      <c r="AE61" s="1">
        <f t="shared" si="64"/>
        <v>6.82</v>
      </c>
      <c r="AF61" s="1">
        <f t="shared" si="64"/>
        <v>7.01</v>
      </c>
      <c r="AG61" s="1">
        <f t="shared" si="64"/>
        <v>6.89</v>
      </c>
      <c r="AH61" s="1">
        <f t="shared" si="64"/>
        <v>6.98</v>
      </c>
      <c r="AI61" s="1">
        <f t="shared" si="64"/>
        <v>6.85</v>
      </c>
      <c r="AJ61" s="1">
        <f t="shared" si="64"/>
        <v>6.88</v>
      </c>
      <c r="AK61" s="1">
        <f t="shared" si="64"/>
        <v>6.96</v>
      </c>
      <c r="AL61" s="1">
        <f t="shared" si="64"/>
        <v>6.97</v>
      </c>
      <c r="AM61" s="1">
        <f t="shared" si="64"/>
        <v>7.05</v>
      </c>
      <c r="AN61" s="1">
        <f t="shared" si="64"/>
        <v>6.83</v>
      </c>
      <c r="AO61" s="1">
        <f t="shared" si="64"/>
        <v>6.8</v>
      </c>
      <c r="AP61" s="1">
        <f t="shared" si="64"/>
        <v>6.76</v>
      </c>
      <c r="AQ61" s="1">
        <f t="shared" si="64"/>
        <v>6.76</v>
      </c>
      <c r="AR61" s="1">
        <f t="shared" si="64"/>
        <v>6.81</v>
      </c>
      <c r="AS61" s="1">
        <f t="shared" si="64"/>
        <v>6.84</v>
      </c>
      <c r="AT61" s="1">
        <f t="shared" si="64"/>
        <v>6.88</v>
      </c>
    </row>
    <row r="62" spans="1:46" x14ac:dyDescent="0.35">
      <c r="X62" t="s">
        <v>344</v>
      </c>
      <c r="Y62" s="30" t="s">
        <v>458</v>
      </c>
      <c r="Z62" s="1">
        <f t="shared" ref="Z62:AT62" si="65">Y13</f>
        <v>7.18</v>
      </c>
      <c r="AA62" s="1">
        <f t="shared" si="65"/>
        <v>7.14</v>
      </c>
      <c r="AB62" s="1">
        <f t="shared" si="65"/>
        <v>7.93</v>
      </c>
      <c r="AC62" s="1">
        <f t="shared" si="65"/>
        <v>8</v>
      </c>
      <c r="AD62" s="1">
        <f t="shared" si="65"/>
        <v>7.95</v>
      </c>
      <c r="AE62" s="1">
        <f t="shared" si="65"/>
        <v>7.9</v>
      </c>
      <c r="AF62" s="1">
        <f t="shared" si="65"/>
        <v>7.93</v>
      </c>
      <c r="AG62" s="1">
        <f t="shared" si="65"/>
        <v>7.29</v>
      </c>
      <c r="AH62" s="1">
        <f t="shared" si="65"/>
        <v>8.07</v>
      </c>
      <c r="AI62" s="1">
        <f t="shared" si="65"/>
        <v>8.07</v>
      </c>
      <c r="AJ62" s="1">
        <f t="shared" si="65"/>
        <v>8.0500000000000007</v>
      </c>
      <c r="AK62" s="1">
        <f t="shared" si="65"/>
        <v>8.0399999999999991</v>
      </c>
      <c r="AL62" s="1">
        <f t="shared" si="65"/>
        <v>8.01</v>
      </c>
      <c r="AM62" s="1">
        <f t="shared" si="65"/>
        <v>8.02</v>
      </c>
      <c r="AN62" s="1">
        <f t="shared" si="65"/>
        <v>7.41</v>
      </c>
      <c r="AO62" s="1">
        <f t="shared" si="65"/>
        <v>7.35</v>
      </c>
      <c r="AP62" s="1">
        <f t="shared" si="65"/>
        <v>7.33</v>
      </c>
      <c r="AQ62" s="1">
        <f t="shared" si="65"/>
        <v>7.36</v>
      </c>
      <c r="AR62" s="1">
        <f t="shared" si="65"/>
        <v>7.34</v>
      </c>
      <c r="AS62" s="1">
        <f t="shared" si="65"/>
        <v>7.41</v>
      </c>
      <c r="AT62" s="1">
        <f t="shared" si="65"/>
        <v>7.43</v>
      </c>
    </row>
    <row r="63" spans="1:46" x14ac:dyDescent="0.35">
      <c r="X63" t="s">
        <v>345</v>
      </c>
      <c r="Y63" s="30" t="s">
        <v>458</v>
      </c>
      <c r="Z63" s="1">
        <f t="shared" ref="Z63:AT63" si="66">Y16</f>
        <v>7.42</v>
      </c>
      <c r="AA63" s="1">
        <f t="shared" si="66"/>
        <v>7.09</v>
      </c>
      <c r="AB63" s="1">
        <f t="shared" si="66"/>
        <v>7.1</v>
      </c>
      <c r="AC63" s="1">
        <f t="shared" si="66"/>
        <v>7.05</v>
      </c>
      <c r="AD63" s="1">
        <f t="shared" si="66"/>
        <v>7.19</v>
      </c>
      <c r="AE63" s="1">
        <f t="shared" si="66"/>
        <v>7.1</v>
      </c>
      <c r="AF63" s="1">
        <f t="shared" si="66"/>
        <v>7.13</v>
      </c>
      <c r="AG63" s="1">
        <f t="shared" si="66"/>
        <v>7.64</v>
      </c>
      <c r="AH63" s="1">
        <f t="shared" si="66"/>
        <v>7.2</v>
      </c>
      <c r="AI63" s="1">
        <f t="shared" si="66"/>
        <v>7.29</v>
      </c>
      <c r="AJ63" s="1">
        <f t="shared" si="66"/>
        <v>7.11</v>
      </c>
      <c r="AK63" s="1">
        <f t="shared" si="66"/>
        <v>7.11</v>
      </c>
      <c r="AL63" s="1">
        <f t="shared" si="66"/>
        <v>7.15</v>
      </c>
      <c r="AM63" s="1">
        <f t="shared" si="66"/>
        <v>7.11</v>
      </c>
      <c r="AN63" s="1">
        <f t="shared" si="66"/>
        <v>7.2</v>
      </c>
      <c r="AO63" s="1">
        <f t="shared" si="66"/>
        <v>7.14</v>
      </c>
      <c r="AP63" s="1">
        <f t="shared" si="66"/>
        <v>7.14</v>
      </c>
      <c r="AQ63" s="1">
        <f t="shared" si="66"/>
        <v>7.12</v>
      </c>
      <c r="AR63" s="1">
        <f t="shared" si="66"/>
        <v>7.23</v>
      </c>
      <c r="AS63" s="1">
        <f t="shared" si="66"/>
        <v>7.15</v>
      </c>
      <c r="AT63" s="1">
        <f t="shared" si="66"/>
        <v>7.17</v>
      </c>
    </row>
    <row r="64" spans="1:46" x14ac:dyDescent="0.35">
      <c r="X64" t="s">
        <v>346</v>
      </c>
      <c r="Y64" s="30" t="s">
        <v>458</v>
      </c>
      <c r="Z64" s="1">
        <f t="shared" ref="Z64:AT64" si="67">Y19</f>
        <v>7.17</v>
      </c>
      <c r="AA64" s="1">
        <f t="shared" si="67"/>
        <v>7.1</v>
      </c>
      <c r="AB64" s="1">
        <f t="shared" si="67"/>
        <v>7.11</v>
      </c>
      <c r="AC64" s="1">
        <f t="shared" si="67"/>
        <v>7.11</v>
      </c>
      <c r="AD64" s="1">
        <f t="shared" si="67"/>
        <v>7.23</v>
      </c>
      <c r="AE64" s="1">
        <f t="shared" si="67"/>
        <v>7.37</v>
      </c>
      <c r="AF64" s="1">
        <f t="shared" si="67"/>
        <v>7.27</v>
      </c>
      <c r="AG64" s="1">
        <f t="shared" si="67"/>
        <v>7.26</v>
      </c>
      <c r="AH64" s="1">
        <f t="shared" si="67"/>
        <v>6.99</v>
      </c>
      <c r="AI64" s="1">
        <f t="shared" si="67"/>
        <v>7.15</v>
      </c>
      <c r="AJ64" s="1">
        <f t="shared" si="67"/>
        <v>7.16</v>
      </c>
      <c r="AK64" s="1">
        <f t="shared" si="67"/>
        <v>7.22</v>
      </c>
      <c r="AL64" s="1">
        <f t="shared" si="67"/>
        <v>7.33</v>
      </c>
      <c r="AM64" s="1">
        <f t="shared" si="67"/>
        <v>6.8</v>
      </c>
      <c r="AN64" s="1">
        <f t="shared" si="67"/>
        <v>7.27</v>
      </c>
      <c r="AO64" s="1">
        <f t="shared" si="67"/>
        <v>7.2</v>
      </c>
      <c r="AP64" s="1">
        <f t="shared" si="67"/>
        <v>7.48</v>
      </c>
      <c r="AQ64" s="1">
        <f t="shared" si="67"/>
        <v>7.19</v>
      </c>
      <c r="AR64" s="1">
        <f t="shared" si="67"/>
        <v>7.41</v>
      </c>
      <c r="AS64" s="1">
        <f t="shared" si="67"/>
        <v>7.2</v>
      </c>
      <c r="AT64" s="1">
        <f t="shared" si="67"/>
        <v>7.1</v>
      </c>
    </row>
    <row r="65" spans="24:46" x14ac:dyDescent="0.35">
      <c r="X65" t="s">
        <v>344</v>
      </c>
      <c r="Y65" s="30" t="s">
        <v>459</v>
      </c>
      <c r="Z65" s="1">
        <f t="shared" ref="Z65:AT65" si="68">Y22</f>
        <v>8.1999999999999993</v>
      </c>
      <c r="AA65" s="1">
        <f t="shared" si="68"/>
        <v>8.1999999999999993</v>
      </c>
      <c r="AB65" s="1">
        <f t="shared" si="68"/>
        <v>8.17</v>
      </c>
      <c r="AC65" s="1">
        <f t="shared" si="68"/>
        <v>8.08</v>
      </c>
      <c r="AD65" s="1">
        <f t="shared" si="68"/>
        <v>8.18</v>
      </c>
      <c r="AE65" s="1">
        <f t="shared" si="68"/>
        <v>8.17</v>
      </c>
      <c r="AF65" s="1">
        <f t="shared" si="68"/>
        <v>8.1</v>
      </c>
      <c r="AG65" s="1">
        <f t="shared" si="68"/>
        <v>8.18</v>
      </c>
      <c r="AH65" s="1">
        <f t="shared" si="68"/>
        <v>8.2100000000000009</v>
      </c>
      <c r="AI65" s="1">
        <f t="shared" si="68"/>
        <v>8.23</v>
      </c>
      <c r="AJ65" s="1">
        <f t="shared" si="68"/>
        <v>8.17</v>
      </c>
      <c r="AK65" s="1">
        <f t="shared" si="68"/>
        <v>8.15</v>
      </c>
      <c r="AL65" s="1">
        <f t="shared" si="68"/>
        <v>8.15</v>
      </c>
      <c r="AM65" s="1">
        <f t="shared" si="68"/>
        <v>8.1</v>
      </c>
      <c r="AN65" s="1">
        <f t="shared" si="68"/>
        <v>7.43</v>
      </c>
      <c r="AO65" s="1">
        <f t="shared" si="68"/>
        <v>7.35</v>
      </c>
      <c r="AP65" s="1">
        <f t="shared" si="68"/>
        <v>7.42</v>
      </c>
      <c r="AQ65" s="1">
        <f t="shared" si="68"/>
        <v>7.37</v>
      </c>
      <c r="AR65" s="1">
        <f t="shared" si="68"/>
        <v>7.44</v>
      </c>
      <c r="AS65" s="1">
        <f t="shared" si="68"/>
        <v>7.57</v>
      </c>
      <c r="AT65" s="1">
        <f t="shared" si="68"/>
        <v>7.48</v>
      </c>
    </row>
    <row r="66" spans="24:46" x14ac:dyDescent="0.35">
      <c r="X66" t="s">
        <v>345</v>
      </c>
      <c r="Y66" s="30" t="s">
        <v>459</v>
      </c>
      <c r="Z66" s="1">
        <f t="shared" ref="Z66:AT66" si="69">Y25</f>
        <v>7.62</v>
      </c>
      <c r="AA66" s="1">
        <f t="shared" si="69"/>
        <v>7.48</v>
      </c>
      <c r="AB66" s="1">
        <f t="shared" si="69"/>
        <v>7.45</v>
      </c>
      <c r="AC66" s="1">
        <f t="shared" si="69"/>
        <v>7.53</v>
      </c>
      <c r="AD66" s="1">
        <f t="shared" si="69"/>
        <v>7.56</v>
      </c>
      <c r="AE66" s="1">
        <f t="shared" si="69"/>
        <v>7.74</v>
      </c>
      <c r="AF66" s="1">
        <f t="shared" si="69"/>
        <v>7.82</v>
      </c>
      <c r="AG66" s="1">
        <f t="shared" si="69"/>
        <v>7.42</v>
      </c>
      <c r="AH66" s="1">
        <f t="shared" si="69"/>
        <v>7.47</v>
      </c>
      <c r="AI66" s="1">
        <f t="shared" si="69"/>
        <v>7.68</v>
      </c>
      <c r="AJ66" s="1">
        <f t="shared" si="69"/>
        <v>7.56</v>
      </c>
      <c r="AK66" s="1">
        <f t="shared" si="69"/>
        <v>7.66</v>
      </c>
      <c r="AL66" s="1">
        <f t="shared" si="69"/>
        <v>7.66</v>
      </c>
      <c r="AM66" s="1">
        <f t="shared" si="69"/>
        <v>7.86</v>
      </c>
      <c r="AN66" s="1">
        <f t="shared" si="69"/>
        <v>7.52</v>
      </c>
      <c r="AO66" s="1">
        <f t="shared" si="69"/>
        <v>7.34</v>
      </c>
      <c r="AP66" s="1">
        <f t="shared" si="69"/>
        <v>7.35</v>
      </c>
      <c r="AQ66" s="1">
        <f t="shared" si="69"/>
        <v>7.33</v>
      </c>
      <c r="AR66" s="1">
        <f t="shared" si="69"/>
        <v>7.39</v>
      </c>
      <c r="AS66" s="1">
        <f t="shared" si="69"/>
        <v>7.4</v>
      </c>
      <c r="AT66" s="1">
        <f t="shared" si="69"/>
        <v>7.5</v>
      </c>
    </row>
    <row r="67" spans="24:46" x14ac:dyDescent="0.35">
      <c r="X67" t="s">
        <v>346</v>
      </c>
      <c r="Y67" s="30" t="s">
        <v>459</v>
      </c>
      <c r="Z67" s="1">
        <f t="shared" ref="Z67:AT67" si="70">Y28</f>
        <v>7.49</v>
      </c>
      <c r="AA67" s="1">
        <f t="shared" si="70"/>
        <v>7.61</v>
      </c>
      <c r="AB67" s="1">
        <f t="shared" si="70"/>
        <v>7.47</v>
      </c>
      <c r="AC67" s="1">
        <f t="shared" si="70"/>
        <v>7.55</v>
      </c>
      <c r="AD67" s="1">
        <f t="shared" si="70"/>
        <v>7.62</v>
      </c>
      <c r="AE67" s="1">
        <f t="shared" si="70"/>
        <v>7.78</v>
      </c>
      <c r="AF67" s="1">
        <f t="shared" si="70"/>
        <v>7.8</v>
      </c>
      <c r="AG67" s="1">
        <f t="shared" si="70"/>
        <v>7.66</v>
      </c>
      <c r="AH67" s="1">
        <f t="shared" si="70"/>
        <v>7.5</v>
      </c>
      <c r="AI67" s="1">
        <f t="shared" si="70"/>
        <v>7.6</v>
      </c>
      <c r="AJ67" s="1">
        <f t="shared" si="70"/>
        <v>7.67</v>
      </c>
      <c r="AK67" s="1">
        <f t="shared" si="70"/>
        <v>7.68</v>
      </c>
      <c r="AL67" s="1">
        <f t="shared" si="70"/>
        <v>8.1</v>
      </c>
      <c r="AM67" s="1">
        <f t="shared" si="70"/>
        <v>7.67</v>
      </c>
      <c r="AN67" s="1">
        <f t="shared" si="70"/>
        <v>7.27</v>
      </c>
      <c r="AO67" s="1">
        <f t="shared" si="70"/>
        <v>7.33</v>
      </c>
      <c r="AP67" s="1">
        <f t="shared" si="70"/>
        <v>7.31</v>
      </c>
      <c r="AQ67" s="1">
        <f t="shared" si="70"/>
        <v>7.38</v>
      </c>
      <c r="AR67" s="1">
        <f t="shared" si="70"/>
        <v>7.34</v>
      </c>
      <c r="AS67" s="1">
        <f t="shared" si="70"/>
        <v>7.54</v>
      </c>
      <c r="AT67" s="1">
        <f t="shared" si="70"/>
        <v>7.39</v>
      </c>
    </row>
    <row r="68" spans="24:46" x14ac:dyDescent="0.35">
      <c r="X68" t="s">
        <v>344</v>
      </c>
      <c r="Y68" s="30" t="s">
        <v>460</v>
      </c>
      <c r="Z68" s="1">
        <f t="shared" ref="Z68:AT68" si="71">Y31</f>
        <v>7.59</v>
      </c>
      <c r="AA68" s="1">
        <f t="shared" si="71"/>
        <v>7.61</v>
      </c>
      <c r="AB68" s="1">
        <f t="shared" si="71"/>
        <v>7.6</v>
      </c>
      <c r="AC68" s="1">
        <f t="shared" si="71"/>
        <v>7.6</v>
      </c>
      <c r="AD68" s="1">
        <f t="shared" si="71"/>
        <v>7.58</v>
      </c>
      <c r="AE68" s="1">
        <f t="shared" si="71"/>
        <v>7.56</v>
      </c>
      <c r="AF68" s="1">
        <f t="shared" si="71"/>
        <v>7.55</v>
      </c>
      <c r="AG68" s="1">
        <f t="shared" si="71"/>
        <v>8.0399999999999991</v>
      </c>
      <c r="AH68" s="1">
        <f t="shared" si="71"/>
        <v>8.08</v>
      </c>
      <c r="AI68" s="1">
        <f t="shared" si="71"/>
        <v>8.14</v>
      </c>
      <c r="AJ68" s="1">
        <f t="shared" si="71"/>
        <v>8.1300000000000008</v>
      </c>
      <c r="AK68" s="1">
        <f t="shared" si="71"/>
        <v>8.1</v>
      </c>
      <c r="AL68" s="1">
        <f t="shared" si="71"/>
        <v>8.09</v>
      </c>
      <c r="AM68" s="1">
        <f t="shared" si="71"/>
        <v>8.1</v>
      </c>
      <c r="AN68" s="1">
        <f t="shared" si="71"/>
        <v>8.0299999999999994</v>
      </c>
      <c r="AO68" s="1">
        <f t="shared" si="71"/>
        <v>8.0399999999999991</v>
      </c>
      <c r="AP68" s="1">
        <f t="shared" si="71"/>
        <v>8.0500000000000007</v>
      </c>
      <c r="AQ68" s="1">
        <f t="shared" si="71"/>
        <v>7.8</v>
      </c>
      <c r="AR68" s="1">
        <f t="shared" si="71"/>
        <v>8.01</v>
      </c>
      <c r="AS68" s="1">
        <f t="shared" si="71"/>
        <v>7.94</v>
      </c>
      <c r="AT68" s="1">
        <f t="shared" si="71"/>
        <v>7.93</v>
      </c>
    </row>
    <row r="69" spans="24:46" x14ac:dyDescent="0.35">
      <c r="X69" t="s">
        <v>345</v>
      </c>
      <c r="Y69" s="30" t="s">
        <v>460</v>
      </c>
      <c r="Z69" s="1">
        <f t="shared" ref="Z69:AT69" si="72">Y34</f>
        <v>7.2</v>
      </c>
      <c r="AA69" s="1">
        <f t="shared" si="72"/>
        <v>7.27</v>
      </c>
      <c r="AB69" s="1">
        <f t="shared" si="72"/>
        <v>7.34</v>
      </c>
      <c r="AC69" s="1">
        <f t="shared" si="72"/>
        <v>7.3</v>
      </c>
      <c r="AD69" s="1">
        <f t="shared" si="72"/>
        <v>7.37</v>
      </c>
      <c r="AE69" s="1">
        <f t="shared" si="72"/>
        <v>7.3</v>
      </c>
      <c r="AF69" s="1">
        <f t="shared" si="72"/>
        <v>7.43</v>
      </c>
      <c r="AG69" s="1">
        <f t="shared" si="72"/>
        <v>7.22</v>
      </c>
      <c r="AH69" s="1">
        <f t="shared" si="72"/>
        <v>7.16</v>
      </c>
      <c r="AI69" s="1">
        <f t="shared" si="72"/>
        <v>7.16</v>
      </c>
      <c r="AJ69" s="1">
        <f t="shared" si="72"/>
        <v>7.3</v>
      </c>
      <c r="AK69" s="1">
        <f t="shared" si="72"/>
        <v>7.33</v>
      </c>
      <c r="AL69" s="1">
        <f t="shared" si="72"/>
        <v>7.48</v>
      </c>
      <c r="AM69" s="1">
        <f t="shared" si="72"/>
        <v>7.58</v>
      </c>
      <c r="AN69" s="1">
        <f t="shared" si="72"/>
        <v>7.04</v>
      </c>
      <c r="AO69" s="1">
        <f t="shared" si="72"/>
        <v>7.04</v>
      </c>
      <c r="AP69" s="1">
        <f t="shared" si="72"/>
        <v>7.08</v>
      </c>
      <c r="AQ69" s="1">
        <f t="shared" si="72"/>
        <v>7.08</v>
      </c>
      <c r="AR69" s="1">
        <f t="shared" si="72"/>
        <v>7.19</v>
      </c>
      <c r="AS69" s="1">
        <f t="shared" si="72"/>
        <v>7.25</v>
      </c>
      <c r="AT69" s="1">
        <f t="shared" si="72"/>
        <v>7.25</v>
      </c>
    </row>
    <row r="70" spans="24:46" x14ac:dyDescent="0.35">
      <c r="X70" t="s">
        <v>346</v>
      </c>
      <c r="Y70" s="30" t="s">
        <v>460</v>
      </c>
      <c r="Z70" s="1">
        <f t="shared" ref="Z70:AT70" si="73">Y37</f>
        <v>7.32</v>
      </c>
      <c r="AA70" s="1">
        <f t="shared" si="73"/>
        <v>7.26</v>
      </c>
      <c r="AB70" s="1">
        <f t="shared" si="73"/>
        <v>7.31</v>
      </c>
      <c r="AC70" s="1">
        <f t="shared" si="73"/>
        <v>7.24</v>
      </c>
      <c r="AD70" s="1">
        <f t="shared" si="73"/>
        <v>7.27</v>
      </c>
      <c r="AE70" s="1">
        <f t="shared" si="73"/>
        <v>7.27</v>
      </c>
      <c r="AF70" s="1">
        <f t="shared" si="73"/>
        <v>7.4</v>
      </c>
      <c r="AG70" s="1">
        <f t="shared" si="73"/>
        <v>7.34</v>
      </c>
      <c r="AH70" s="1">
        <f t="shared" si="73"/>
        <v>7.24</v>
      </c>
      <c r="AI70" s="1">
        <f t="shared" si="73"/>
        <v>7.25</v>
      </c>
      <c r="AJ70" s="1">
        <f t="shared" si="73"/>
        <v>7.35</v>
      </c>
      <c r="AK70" s="1">
        <f t="shared" si="73"/>
        <v>7.39</v>
      </c>
      <c r="AL70" s="1">
        <f t="shared" si="73"/>
        <v>7.46</v>
      </c>
      <c r="AM70" s="1">
        <f t="shared" si="73"/>
        <v>7.52</v>
      </c>
      <c r="AN70" s="1">
        <f t="shared" si="73"/>
        <v>7.1</v>
      </c>
      <c r="AO70" s="1">
        <f t="shared" si="73"/>
        <v>7.02</v>
      </c>
      <c r="AP70" s="1">
        <f t="shared" si="73"/>
        <v>7.01</v>
      </c>
      <c r="AQ70" s="1">
        <f t="shared" si="73"/>
        <v>7.12</v>
      </c>
      <c r="AR70" s="1">
        <f t="shared" si="73"/>
        <v>7.25</v>
      </c>
      <c r="AS70" s="1">
        <f t="shared" si="73"/>
        <v>7.3</v>
      </c>
      <c r="AT70" s="1">
        <f t="shared" si="73"/>
        <v>7.35</v>
      </c>
    </row>
    <row r="71" spans="24:46" x14ac:dyDescent="0.35">
      <c r="X71" t="s">
        <v>344</v>
      </c>
      <c r="Y71" s="30" t="s">
        <v>461</v>
      </c>
      <c r="Z71" s="1">
        <f t="shared" ref="Z71:AT71" si="74">Y40</f>
        <v>7.23</v>
      </c>
      <c r="AA71" s="1">
        <f t="shared" si="74"/>
        <v>7.18</v>
      </c>
      <c r="AB71" s="1">
        <f t="shared" si="74"/>
        <v>7.2</v>
      </c>
      <c r="AC71" s="1">
        <f t="shared" si="74"/>
        <v>7.26</v>
      </c>
      <c r="AD71" s="1">
        <f t="shared" si="74"/>
        <v>7.33</v>
      </c>
      <c r="AE71" s="1">
        <f t="shared" si="74"/>
        <v>7.27</v>
      </c>
      <c r="AF71" s="1">
        <f t="shared" si="74"/>
        <v>7.15</v>
      </c>
      <c r="AG71" s="1">
        <f t="shared" si="74"/>
        <v>8.0299999999999994</v>
      </c>
      <c r="AH71" s="1">
        <f t="shared" si="74"/>
        <v>7.93</v>
      </c>
      <c r="AI71" s="1">
        <f t="shared" si="74"/>
        <v>7.84</v>
      </c>
      <c r="AJ71" s="1">
        <f t="shared" si="74"/>
        <v>7.73</v>
      </c>
      <c r="AK71" s="1">
        <f t="shared" si="74"/>
        <v>7.83</v>
      </c>
      <c r="AL71" s="1">
        <f t="shared" si="74"/>
        <v>7.8</v>
      </c>
      <c r="AM71" s="1">
        <f t="shared" si="74"/>
        <v>7.89</v>
      </c>
      <c r="AN71" s="1">
        <f t="shared" si="74"/>
        <v>7.34</v>
      </c>
      <c r="AO71" s="1">
        <f t="shared" si="74"/>
        <v>7.39</v>
      </c>
      <c r="AP71" s="1">
        <f t="shared" si="74"/>
        <v>7.77</v>
      </c>
      <c r="AQ71" s="1">
        <f t="shared" si="74"/>
        <v>7.98</v>
      </c>
      <c r="AR71" s="1">
        <f t="shared" si="74"/>
        <v>8.01</v>
      </c>
      <c r="AS71" s="1">
        <f t="shared" si="74"/>
        <v>7.94</v>
      </c>
      <c r="AT71" s="1">
        <f t="shared" si="74"/>
        <v>7.91</v>
      </c>
    </row>
    <row r="72" spans="24:46" x14ac:dyDescent="0.35">
      <c r="X72" t="s">
        <v>345</v>
      </c>
      <c r="Y72" s="30" t="s">
        <v>461</v>
      </c>
      <c r="Z72" s="1">
        <f t="shared" ref="Z72:AT72" si="75">Y43</f>
        <v>7.19</v>
      </c>
      <c r="AA72" s="1">
        <f t="shared" si="75"/>
        <v>7.11</v>
      </c>
      <c r="AB72" s="1">
        <f t="shared" si="75"/>
        <v>7.04</v>
      </c>
      <c r="AC72" s="1">
        <f t="shared" si="75"/>
        <v>7.17</v>
      </c>
      <c r="AD72" s="1">
        <f t="shared" si="75"/>
        <v>7.39</v>
      </c>
      <c r="AE72" s="1">
        <f t="shared" si="75"/>
        <v>7.31</v>
      </c>
      <c r="AF72" s="1">
        <f t="shared" si="75"/>
        <v>7.45</v>
      </c>
      <c r="AG72" s="1">
        <f t="shared" si="75"/>
        <v>6.99</v>
      </c>
      <c r="AH72" s="1">
        <f t="shared" si="75"/>
        <v>7.02</v>
      </c>
      <c r="AI72" s="1">
        <f t="shared" si="75"/>
        <v>7.15</v>
      </c>
      <c r="AJ72" s="1">
        <f t="shared" si="75"/>
        <v>7.19</v>
      </c>
      <c r="AK72" s="1">
        <f t="shared" si="75"/>
        <v>7.29</v>
      </c>
      <c r="AL72" s="1">
        <f t="shared" si="75"/>
        <v>7.24</v>
      </c>
      <c r="AM72" s="1">
        <f t="shared" si="75"/>
        <v>7.4</v>
      </c>
      <c r="AN72" s="1">
        <f t="shared" si="75"/>
        <v>6.88</v>
      </c>
      <c r="AO72" s="1">
        <f t="shared" si="75"/>
        <v>6.87</v>
      </c>
      <c r="AP72" s="1">
        <f t="shared" si="75"/>
        <v>7.04</v>
      </c>
      <c r="AQ72" s="1">
        <f t="shared" si="75"/>
        <v>7.08</v>
      </c>
      <c r="AR72" s="1">
        <f t="shared" si="75"/>
        <v>7.19</v>
      </c>
      <c r="AS72" s="1">
        <f t="shared" si="75"/>
        <v>7.23</v>
      </c>
      <c r="AT72" s="1">
        <f t="shared" si="75"/>
        <v>7.34</v>
      </c>
    </row>
    <row r="73" spans="24:46" x14ac:dyDescent="0.35">
      <c r="X73" t="s">
        <v>346</v>
      </c>
      <c r="Y73" s="30" t="s">
        <v>461</v>
      </c>
      <c r="Z73" s="1">
        <f t="shared" ref="Z73:AT73" si="76">Y46</f>
        <v>7.38</v>
      </c>
      <c r="AA73" s="1">
        <f t="shared" si="76"/>
        <v>7.38</v>
      </c>
      <c r="AB73" s="1">
        <f t="shared" si="76"/>
        <v>7.45</v>
      </c>
      <c r="AC73" s="1">
        <f t="shared" si="76"/>
        <v>7.32</v>
      </c>
      <c r="AD73" s="1">
        <f t="shared" si="76"/>
        <v>7.44</v>
      </c>
      <c r="AE73" s="1">
        <f t="shared" si="76"/>
        <v>7.43</v>
      </c>
      <c r="AF73" s="1">
        <f t="shared" si="76"/>
        <v>7.28</v>
      </c>
      <c r="AG73" s="1">
        <f t="shared" si="76"/>
        <v>7.15</v>
      </c>
      <c r="AH73" s="1">
        <f t="shared" si="76"/>
        <v>7.32</v>
      </c>
      <c r="AI73" s="1">
        <f t="shared" si="76"/>
        <v>7.4</v>
      </c>
      <c r="AJ73" s="1">
        <f t="shared" si="76"/>
        <v>7.45</v>
      </c>
      <c r="AK73" s="1">
        <f t="shared" si="76"/>
        <v>7.54</v>
      </c>
      <c r="AL73" s="1">
        <f t="shared" si="76"/>
        <v>7.58</v>
      </c>
      <c r="AM73" s="1">
        <f t="shared" si="76"/>
        <v>7.58</v>
      </c>
      <c r="AN73" s="1">
        <f t="shared" si="76"/>
        <v>6.84</v>
      </c>
      <c r="AO73" s="1">
        <f t="shared" si="76"/>
        <v>7.03</v>
      </c>
      <c r="AP73" s="1">
        <f t="shared" si="76"/>
        <v>7.16</v>
      </c>
      <c r="AQ73" s="1">
        <f t="shared" si="76"/>
        <v>7.24</v>
      </c>
      <c r="AR73" s="1">
        <f t="shared" si="76"/>
        <v>7.28</v>
      </c>
      <c r="AS73" s="1">
        <f t="shared" si="76"/>
        <v>7.32</v>
      </c>
      <c r="AT73" s="1">
        <f t="shared" si="76"/>
        <v>7.36</v>
      </c>
    </row>
    <row r="74" spans="24:46" x14ac:dyDescent="0.35">
      <c r="X74" t="s">
        <v>344</v>
      </c>
      <c r="Y74" s="30" t="s">
        <v>462</v>
      </c>
      <c r="Z74" s="1">
        <f t="shared" ref="Z74:AT74" si="77">Y49</f>
        <v>8.35</v>
      </c>
      <c r="AA74" s="1">
        <f t="shared" si="77"/>
        <v>8.2799999999999994</v>
      </c>
      <c r="AB74" s="1">
        <f t="shared" si="77"/>
        <v>8.39</v>
      </c>
      <c r="AC74" s="1">
        <f t="shared" si="77"/>
        <v>8.15</v>
      </c>
      <c r="AD74" s="1">
        <f t="shared" si="77"/>
        <v>8.1199999999999992</v>
      </c>
      <c r="AE74" s="1">
        <f t="shared" si="77"/>
        <v>8.07</v>
      </c>
      <c r="AF74" s="1">
        <f t="shared" si="77"/>
        <v>8.0299999999999994</v>
      </c>
      <c r="AG74" s="1">
        <f t="shared" si="77"/>
        <v>8.4</v>
      </c>
      <c r="AH74" s="1">
        <f t="shared" si="77"/>
        <v>8.48</v>
      </c>
      <c r="AI74" s="1">
        <f t="shared" si="77"/>
        <v>8.2799999999999994</v>
      </c>
      <c r="AJ74" s="1">
        <f t="shared" si="77"/>
        <v>8.09</v>
      </c>
      <c r="AK74" s="1">
        <f t="shared" si="77"/>
        <v>7.91</v>
      </c>
      <c r="AL74" s="1">
        <f t="shared" si="77"/>
        <v>7.96</v>
      </c>
      <c r="AM74" s="1">
        <f t="shared" si="77"/>
        <v>7.86</v>
      </c>
      <c r="AN74" s="1">
        <f t="shared" si="77"/>
        <v>7.61</v>
      </c>
      <c r="AO74" s="1">
        <f t="shared" si="77"/>
        <v>7.78</v>
      </c>
      <c r="AP74" s="1">
        <f t="shared" si="77"/>
        <v>7.75</v>
      </c>
      <c r="AQ74" s="1">
        <f t="shared" si="77"/>
        <v>7.8</v>
      </c>
      <c r="AR74" s="1">
        <f t="shared" si="77"/>
        <v>7.74</v>
      </c>
      <c r="AS74" s="1">
        <f t="shared" si="77"/>
        <v>7.91</v>
      </c>
      <c r="AT74" s="1">
        <f t="shared" si="77"/>
        <v>7.95</v>
      </c>
    </row>
    <row r="75" spans="24:46" x14ac:dyDescent="0.35">
      <c r="X75" t="s">
        <v>345</v>
      </c>
      <c r="Y75" s="30" t="s">
        <v>462</v>
      </c>
      <c r="Z75" s="1">
        <f t="shared" ref="Z75:AT75" si="78">Y52</f>
        <v>7.29</v>
      </c>
      <c r="AA75" s="1">
        <f t="shared" si="78"/>
        <v>7.08</v>
      </c>
      <c r="AB75" s="1">
        <f t="shared" si="78"/>
        <v>7.14</v>
      </c>
      <c r="AC75" s="1">
        <f t="shared" si="78"/>
        <v>7.05</v>
      </c>
      <c r="AD75" s="1">
        <f t="shared" si="78"/>
        <v>7.11</v>
      </c>
      <c r="AE75" s="1">
        <f t="shared" si="78"/>
        <v>7.01</v>
      </c>
      <c r="AF75" s="1">
        <f t="shared" si="78"/>
        <v>7.03</v>
      </c>
      <c r="AG75" s="1">
        <f t="shared" si="78"/>
        <v>6.96</v>
      </c>
      <c r="AH75" s="1">
        <f t="shared" si="78"/>
        <v>6.94</v>
      </c>
      <c r="AI75" s="1">
        <f t="shared" si="78"/>
        <v>6.9</v>
      </c>
      <c r="AJ75" s="1">
        <f t="shared" si="78"/>
        <v>6.93</v>
      </c>
      <c r="AK75" s="1">
        <f t="shared" si="78"/>
        <v>6.87</v>
      </c>
      <c r="AL75" s="1">
        <f t="shared" si="78"/>
        <v>6.96</v>
      </c>
      <c r="AM75" s="1">
        <f t="shared" si="78"/>
        <v>6.87</v>
      </c>
      <c r="AN75" s="1">
        <f t="shared" si="78"/>
        <v>7.18</v>
      </c>
      <c r="AO75" s="1">
        <f t="shared" si="78"/>
        <v>7.09</v>
      </c>
      <c r="AP75" s="1">
        <f t="shared" si="78"/>
        <v>6.98</v>
      </c>
      <c r="AQ75" s="1">
        <f t="shared" si="78"/>
        <v>7.07</v>
      </c>
      <c r="AR75" s="1">
        <f t="shared" si="78"/>
        <v>7.1300000000000008</v>
      </c>
      <c r="AS75" s="1">
        <f t="shared" si="78"/>
        <v>7.19</v>
      </c>
      <c r="AT75" s="1">
        <f t="shared" si="78"/>
        <v>7.43</v>
      </c>
    </row>
    <row r="76" spans="24:46" x14ac:dyDescent="0.35">
      <c r="X76" t="s">
        <v>346</v>
      </c>
      <c r="Y76" s="30" t="s">
        <v>462</v>
      </c>
      <c r="Z76" s="1">
        <f t="shared" ref="Z76:AT76" si="79">Y55</f>
        <v>7.11</v>
      </c>
      <c r="AA76" s="1">
        <f t="shared" si="79"/>
        <v>6.99</v>
      </c>
      <c r="AB76" s="1">
        <f t="shared" si="79"/>
        <v>6.97</v>
      </c>
      <c r="AC76" s="1">
        <f t="shared" si="79"/>
        <v>6.99</v>
      </c>
      <c r="AD76" s="1">
        <f t="shared" si="79"/>
        <v>7.11</v>
      </c>
      <c r="AE76" s="1">
        <f t="shared" si="79"/>
        <v>7.07</v>
      </c>
      <c r="AF76" s="1">
        <f t="shared" si="79"/>
        <v>6.99</v>
      </c>
      <c r="AG76" s="1">
        <f t="shared" si="79"/>
        <v>6.94</v>
      </c>
      <c r="AH76" s="1">
        <f t="shared" si="79"/>
        <v>6.98</v>
      </c>
      <c r="AI76" s="1">
        <f t="shared" si="79"/>
        <v>7.01</v>
      </c>
      <c r="AJ76" s="1">
        <f t="shared" si="79"/>
        <v>6.97</v>
      </c>
      <c r="AK76" s="1">
        <f t="shared" si="79"/>
        <v>7.03</v>
      </c>
      <c r="AL76" s="1">
        <f t="shared" si="79"/>
        <v>6.99</v>
      </c>
      <c r="AM76" s="1">
        <f t="shared" si="79"/>
        <v>6.96</v>
      </c>
      <c r="AN76" s="1">
        <f t="shared" si="79"/>
        <v>7.47</v>
      </c>
      <c r="AO76" s="1">
        <f t="shared" si="79"/>
        <v>7.3949999999999996</v>
      </c>
      <c r="AP76" s="1">
        <f t="shared" si="79"/>
        <v>7.32</v>
      </c>
      <c r="AQ76" s="1">
        <f t="shared" si="79"/>
        <v>7.22</v>
      </c>
      <c r="AR76" s="1">
        <f t="shared" si="79"/>
        <v>7.12</v>
      </c>
      <c r="AS76" s="1">
        <f t="shared" si="79"/>
        <v>7.48</v>
      </c>
      <c r="AT76" s="1">
        <f t="shared" si="79"/>
        <v>7.45</v>
      </c>
    </row>
    <row r="79" spans="24:46" x14ac:dyDescent="0.35">
      <c r="X79" t="s">
        <v>530</v>
      </c>
    </row>
    <row r="80" spans="24:46" x14ac:dyDescent="0.35">
      <c r="X80" t="s">
        <v>529</v>
      </c>
      <c r="Y80" t="s">
        <v>528</v>
      </c>
    </row>
    <row r="81" spans="24:25" x14ac:dyDescent="0.35">
      <c r="X81">
        <v>0</v>
      </c>
      <c r="Y81" s="1">
        <f>AVERAGE(H52:H53)</f>
        <v>7.07</v>
      </c>
    </row>
    <row r="82" spans="24:25" x14ac:dyDescent="0.35">
      <c r="X82">
        <f t="shared" ref="X82:X87" si="80">X81+30</f>
        <v>30</v>
      </c>
      <c r="Y82" s="1">
        <f>AVERAGE(I51:I53)</f>
        <v>7.0366666666666662</v>
      </c>
    </row>
    <row r="83" spans="24:25" x14ac:dyDescent="0.35">
      <c r="X83">
        <f t="shared" si="80"/>
        <v>60</v>
      </c>
      <c r="Y83" s="1">
        <f>AVERAGE(J51:J53)</f>
        <v>7.0066666666666668</v>
      </c>
    </row>
    <row r="84" spans="24:25" x14ac:dyDescent="0.35">
      <c r="X84">
        <f t="shared" si="80"/>
        <v>90</v>
      </c>
      <c r="Y84" s="1">
        <f>AVERAGE(K51:K53)</f>
        <v>7.0166666666666666</v>
      </c>
    </row>
    <row r="85" spans="24:25" x14ac:dyDescent="0.35">
      <c r="X85">
        <f t="shared" si="80"/>
        <v>120</v>
      </c>
      <c r="Y85" s="1">
        <f>AVERAGE(L51:L53)</f>
        <v>7.0366666666666662</v>
      </c>
    </row>
    <row r="86" spans="24:25" x14ac:dyDescent="0.35">
      <c r="X86">
        <f t="shared" si="80"/>
        <v>150</v>
      </c>
      <c r="Y86" s="1">
        <f>AVERAGE(M51:M53)</f>
        <v>7.0533333333333337</v>
      </c>
    </row>
    <row r="87" spans="24:25" x14ac:dyDescent="0.35">
      <c r="X87">
        <f t="shared" si="80"/>
        <v>180</v>
      </c>
      <c r="Y87" s="1">
        <f>AVERAGE(N51:N53)</f>
        <v>7.1099999999999994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04CFD-7D52-4BB8-8014-2AEA60E34D81}">
  <sheetPr codeName="Sheet23">
    <tabColor theme="8" tint="0.39997558519241921"/>
  </sheetPr>
  <dimension ref="A1:AT87"/>
  <sheetViews>
    <sheetView topLeftCell="E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25</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133.92857142857144</v>
      </c>
      <c r="I3" s="11" cm="1">
        <f t="array" ref="I3">IFERROR(INDEX('Master Data Sheet'!$1:$1048576, MATCH(1, ('Master Data Sheet'!$H:$H=I$2) * (INDEX('Master Data Sheet'!$1:$1, , MATCH($F$1, 'Master Data Sheet'!$1:$1, 0)) = $F$1) * ('Master Data Sheet'!$G:$G=$B3) * ('Master Data Sheet'!$F:$F=$E3) * ('Master Data Sheet'!$A:$A=$F3), 0), MATCH($F$1, 'Master Data Sheet'!$1:$1, 0)), "")</f>
        <v>225.40983606557401</v>
      </c>
      <c r="J3" s="11" cm="1">
        <f t="array" ref="J3">IFERROR(INDEX('Master Data Sheet'!$1:$1048576, MATCH(1, ('Master Data Sheet'!$H:$H=J$2) * (INDEX('Master Data Sheet'!$1:$1, , MATCH($F$1, 'Master Data Sheet'!$1:$1, 0)) = $F$1) * ('Master Data Sheet'!$G:$G=$B3) * ('Master Data Sheet'!$F:$F=$E3) * ('Master Data Sheet'!$A:$A=$F3), 0), MATCH($F$1, 'Master Data Sheet'!$1:$1, 0)), "")</f>
        <v>216.94214876033061</v>
      </c>
      <c r="K3" s="11" cm="1">
        <f t="array" ref="K3">IFERROR(INDEX('Master Data Sheet'!$1:$1048576, MATCH(1, ('Master Data Sheet'!$H:$H=K$2) * (INDEX('Master Data Sheet'!$1:$1, , MATCH($F$1, 'Master Data Sheet'!$1:$1, 0)) = $F$1) * ('Master Data Sheet'!$G:$G=$B3) * ('Master Data Sheet'!$F:$F=$E3) * ('Master Data Sheet'!$A:$A=$F3), 0), MATCH($F$1, 'Master Data Sheet'!$1:$1, 0)), "")</f>
        <v>216.94214876033061</v>
      </c>
      <c r="L3" s="11" cm="1">
        <f t="array" ref="L3">IFERROR(INDEX('Master Data Sheet'!$1:$1048576, MATCH(1, ('Master Data Sheet'!$H:$H=L$2) * (INDEX('Master Data Sheet'!$1:$1, , MATCH($F$1, 'Master Data Sheet'!$1:$1, 0)) = $F$1) * ('Master Data Sheet'!$G:$G=$B3) * ('Master Data Sheet'!$F:$F=$E3) * ('Master Data Sheet'!$A:$A=$F3), 0), MATCH($F$1, 'Master Data Sheet'!$1:$1, 0)), "")</f>
        <v>225.40983606557381</v>
      </c>
      <c r="M3" s="11" cm="1">
        <f t="array" ref="M3">IFERROR(INDEX('Master Data Sheet'!$1:$1048576, MATCH(1, ('Master Data Sheet'!$H:$H=M$2) * (INDEX('Master Data Sheet'!$1:$1, , MATCH($F$1, 'Master Data Sheet'!$1:$1, 0)) = $F$1) * ('Master Data Sheet'!$G:$G=$B3) * ('Master Data Sheet'!$F:$F=$E3) * ('Master Data Sheet'!$A:$A=$F3), 0), MATCH($F$1, 'Master Data Sheet'!$1:$1, 0)), "")</f>
        <v>216.94214876033061</v>
      </c>
      <c r="N3" s="11" cm="1">
        <f t="array" ref="N3">IFERROR(INDEX('Master Data Sheet'!$1:$1048576, MATCH(1, ('Master Data Sheet'!$H:$H=N$2) * (INDEX('Master Data Sheet'!$1:$1, , MATCH($F$1, 'Master Data Sheet'!$1:$1, 0)) = $F$1) * ('Master Data Sheet'!$G:$G=$B3) * ('Master Data Sheet'!$F:$F=$E3) * ('Master Data Sheet'!$A:$A=$F3), 0), MATCH($F$1, 'Master Data Sheet'!$1:$1, 0)), "")</f>
        <v>133.92857142857144</v>
      </c>
      <c r="O3" s="11">
        <f>AVERAGE(H3:N3)</f>
        <v>195.64332303846894</v>
      </c>
      <c r="P3" s="11">
        <f>STDEV(H3:N3)</f>
        <v>42.328933484318249</v>
      </c>
      <c r="Q3" s="11">
        <f>AVERAGE(O3,O5)</f>
        <v>155.22006418380965</v>
      </c>
      <c r="S3" s="46">
        <f>AVERAGE(O3:O5)</f>
        <v>137.7265760811126</v>
      </c>
      <c r="T3" s="46">
        <f>AVERAGE(P3:P5)</f>
        <v>29.384264298209164</v>
      </c>
      <c r="V3" s="47">
        <f>AVERAGE(U6, U9)</f>
        <v>-42.572397356296086</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70.754716981132077</v>
      </c>
      <c r="I4" s="11" cm="1">
        <f t="array" ref="I4">IFERROR(INDEX('Master Data Sheet'!$1:$1048576, MATCH(1, ('Master Data Sheet'!$H:$H=I$2) * (INDEX('Master Data Sheet'!$1:$1, , MATCH($F$1, 'Master Data Sheet'!$1:$1, 0)) = $F$1) * ('Master Data Sheet'!$G:$G=$B4) * ('Master Data Sheet'!$F:$F=$E4) * ('Master Data Sheet'!$A:$A=$F4), 0), MATCH($F$1, 'Master Data Sheet'!$1:$1, 0)), "")</f>
        <v>70.754716981132077</v>
      </c>
      <c r="J4" s="11" cm="1">
        <f t="array" ref="J4">IFERROR(INDEX('Master Data Sheet'!$1:$1048576, MATCH(1, ('Master Data Sheet'!$H:$H=J$2) * (INDEX('Master Data Sheet'!$1:$1, , MATCH($F$1, 'Master Data Sheet'!$1:$1, 0)) = $F$1) * ('Master Data Sheet'!$G:$G=$B4) * ('Master Data Sheet'!$F:$F=$E4) * ('Master Data Sheet'!$A:$A=$F4), 0), MATCH($F$1, 'Master Data Sheet'!$1:$1, 0)), "")</f>
        <v>92.592592592592609</v>
      </c>
      <c r="K4" s="11" cm="1">
        <f t="array" ref="K4">IFERROR(INDEX('Master Data Sheet'!$1:$1048576, MATCH(1, ('Master Data Sheet'!$H:$H=K$2) * (INDEX('Master Data Sheet'!$1:$1, , MATCH($F$1, 'Master Data Sheet'!$1:$1, 0)) = $F$1) * ('Master Data Sheet'!$G:$G=$B4) * ('Master Data Sheet'!$F:$F=$E4) * ('Master Data Sheet'!$A:$A=$F4), 0), MATCH($F$1, 'Master Data Sheet'!$1:$1, 0)), "")</f>
        <v>133.92857142857144</v>
      </c>
      <c r="L4" s="11" cm="1">
        <f t="array" ref="L4">IFERROR(INDEX('Master Data Sheet'!$1:$1048576, MATCH(1, ('Master Data Sheet'!$H:$H=L$2) * (INDEX('Master Data Sheet'!$1:$1, , MATCH($F$1, 'Master Data Sheet'!$1:$1, 0)) = $F$1) * ('Master Data Sheet'!$G:$G=$B4) * ('Master Data Sheet'!$F:$F=$E4) * ('Master Data Sheet'!$A:$A=$F4), 0), MATCH($F$1, 'Master Data Sheet'!$1:$1, 0)), "")</f>
        <v>113.63636363636364</v>
      </c>
      <c r="M4" s="11" cm="1">
        <f t="array" ref="M4">IFERROR(INDEX('Master Data Sheet'!$1:$1048576, MATCH(1, ('Master Data Sheet'!$H:$H=M$2) * (INDEX('Master Data Sheet'!$1:$1, , MATCH($F$1, 'Master Data Sheet'!$1:$1, 0)) = $F$1) * ('Master Data Sheet'!$G:$G=$B4) * ('Master Data Sheet'!$F:$F=$E4) * ('Master Data Sheet'!$A:$A=$F4), 0), MATCH($F$1, 'Master Data Sheet'!$1:$1, 0)), "")</f>
        <v>123.8738738738739</v>
      </c>
      <c r="N4" s="11" cm="1">
        <f t="array" ref="N4">IFERROR(INDEX('Master Data Sheet'!$1:$1048576, MATCH(1, ('Master Data Sheet'!$H:$H=N$2) * (INDEX('Master Data Sheet'!$1:$1, , MATCH($F$1, 'Master Data Sheet'!$1:$1, 0)) = $F$1) * ('Master Data Sheet'!$G:$G=$B4) * ('Master Data Sheet'!$F:$F=$E4) * ('Master Data Sheet'!$A:$A=$F4), 0), MATCH($F$1, 'Master Data Sheet'!$1:$1, 0)), "")</f>
        <v>113.63636363636364</v>
      </c>
      <c r="O4" s="11">
        <f>AVERAGE(H4:N4)</f>
        <v>102.73959987571848</v>
      </c>
      <c r="P4" s="11">
        <f t="shared" ref="P4:P56" si="4">STDEV(H4:N4)</f>
        <v>25.185695772365936</v>
      </c>
      <c r="Q4" s="11"/>
      <c r="X4" t="str">
        <f>IFERROR(INDEX('Date Key'!$G$57:$G$62, MATCH(B3,'Date Key'!$A$57:$A$62, 0)), "")</f>
        <v>Low HLR, Lower Outlet Height, No Plants</v>
      </c>
      <c r="Y4" s="1">
        <f t="shared" ref="Y4:AE4" si="5">H3</f>
        <v>133.92857142857144</v>
      </c>
      <c r="Z4" s="1">
        <f t="shared" si="5"/>
        <v>225.40983606557401</v>
      </c>
      <c r="AA4" s="1">
        <f t="shared" si="5"/>
        <v>216.94214876033061</v>
      </c>
      <c r="AB4" s="1">
        <f t="shared" si="5"/>
        <v>216.94214876033061</v>
      </c>
      <c r="AC4" s="1">
        <f t="shared" si="5"/>
        <v>225.40983606557381</v>
      </c>
      <c r="AD4" s="1">
        <f t="shared" si="5"/>
        <v>216.94214876033061</v>
      </c>
      <c r="AE4" s="1">
        <f t="shared" si="5"/>
        <v>133.92857142857144</v>
      </c>
      <c r="AF4" s="1">
        <f t="shared" ref="AF4:AL4" si="6">H4</f>
        <v>70.754716981132077</v>
      </c>
      <c r="AG4" s="1">
        <f t="shared" si="6"/>
        <v>70.754716981132077</v>
      </c>
      <c r="AH4" s="1">
        <f t="shared" si="6"/>
        <v>92.592592592592609</v>
      </c>
      <c r="AI4" s="1">
        <f t="shared" si="6"/>
        <v>133.92857142857144</v>
      </c>
      <c r="AJ4" s="1">
        <f t="shared" si="6"/>
        <v>113.63636363636364</v>
      </c>
      <c r="AK4" s="1">
        <f t="shared" si="6"/>
        <v>123.8738738738739</v>
      </c>
      <c r="AL4" s="1">
        <f t="shared" si="6"/>
        <v>113.63636363636364</v>
      </c>
      <c r="AM4" s="1">
        <f t="shared" ref="AM4:AS4" si="7">H5</f>
        <v>70.754716981132077</v>
      </c>
      <c r="AN4" s="1">
        <f t="shared" si="7"/>
        <v>113.63636363636364</v>
      </c>
      <c r="AO4" s="1">
        <f t="shared" si="7"/>
        <v>113.63636363636364</v>
      </c>
      <c r="AP4" s="1">
        <f t="shared" si="7"/>
        <v>123.8738738738739</v>
      </c>
      <c r="AQ4" s="1">
        <f t="shared" si="7"/>
        <v>123.8738738738739</v>
      </c>
      <c r="AR4" s="1">
        <f t="shared" si="7"/>
        <v>133.92857142857144</v>
      </c>
      <c r="AS4" s="1">
        <f t="shared" si="7"/>
        <v>123.8738738738739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70.754716981132077</v>
      </c>
      <c r="I5" s="11" cm="1">
        <f t="array" ref="I5">IFERROR(INDEX('Master Data Sheet'!$1:$1048576, MATCH(1, ('Master Data Sheet'!$H:$H=I$2) * (INDEX('Master Data Sheet'!$1:$1, , MATCH($F$1, 'Master Data Sheet'!$1:$1, 0)) = $F$1) * ('Master Data Sheet'!$G:$G=$B5) * ('Master Data Sheet'!$F:$F=$E5) * ('Master Data Sheet'!$A:$A=$F5), 0), MATCH($F$1, 'Master Data Sheet'!$1:$1, 0)), "")</f>
        <v>113.63636363636364</v>
      </c>
      <c r="J5" s="11" cm="1">
        <f t="array" ref="J5">IFERROR(INDEX('Master Data Sheet'!$1:$1048576, MATCH(1, ('Master Data Sheet'!$H:$H=J$2) * (INDEX('Master Data Sheet'!$1:$1, , MATCH($F$1, 'Master Data Sheet'!$1:$1, 0)) = $F$1) * ('Master Data Sheet'!$G:$G=$B5) * ('Master Data Sheet'!$F:$F=$E5) * ('Master Data Sheet'!$A:$A=$F5), 0), MATCH($F$1, 'Master Data Sheet'!$1:$1, 0)), "")</f>
        <v>113.63636363636364</v>
      </c>
      <c r="K5" s="11" cm="1">
        <f t="array" ref="K5">IFERROR(INDEX('Master Data Sheet'!$1:$1048576, MATCH(1, ('Master Data Sheet'!$H:$H=K$2) * (INDEX('Master Data Sheet'!$1:$1, , MATCH($F$1, 'Master Data Sheet'!$1:$1, 0)) = $F$1) * ('Master Data Sheet'!$G:$G=$B5) * ('Master Data Sheet'!$F:$F=$E5) * ('Master Data Sheet'!$A:$A=$F5), 0), MATCH($F$1, 'Master Data Sheet'!$1:$1, 0)), "")</f>
        <v>123.8738738738739</v>
      </c>
      <c r="L5" s="11" cm="1">
        <f t="array" ref="L5">IFERROR(INDEX('Master Data Sheet'!$1:$1048576, MATCH(1, ('Master Data Sheet'!$H:$H=L$2) * (INDEX('Master Data Sheet'!$1:$1, , MATCH($F$1, 'Master Data Sheet'!$1:$1, 0)) = $F$1) * ('Master Data Sheet'!$G:$G=$B5) * ('Master Data Sheet'!$F:$F=$E5) * ('Master Data Sheet'!$A:$A=$F5), 0), MATCH($F$1, 'Master Data Sheet'!$1:$1, 0)), "")</f>
        <v>123.8738738738739</v>
      </c>
      <c r="M5" s="11" cm="1">
        <f t="array" ref="M5">IFERROR(INDEX('Master Data Sheet'!$1:$1048576, MATCH(1, ('Master Data Sheet'!$H:$H=M$2) * (INDEX('Master Data Sheet'!$1:$1, , MATCH($F$1, 'Master Data Sheet'!$1:$1, 0)) = $F$1) * ('Master Data Sheet'!$G:$G=$B5) * ('Master Data Sheet'!$F:$F=$E5) * ('Master Data Sheet'!$A:$A=$F5), 0), MATCH($F$1, 'Master Data Sheet'!$1:$1, 0)), "")</f>
        <v>133.92857142857144</v>
      </c>
      <c r="N5" s="11" cm="1">
        <f t="array" ref="N5">IFERROR(INDEX('Master Data Sheet'!$1:$1048576, MATCH(1, ('Master Data Sheet'!$H:$H=N$2) * (INDEX('Master Data Sheet'!$1:$1, , MATCH($F$1, 'Master Data Sheet'!$1:$1, 0)) = $F$1) * ('Master Data Sheet'!$G:$G=$B5) * ('Master Data Sheet'!$F:$F=$E5) * ('Master Data Sheet'!$A:$A=$F5), 0), MATCH($F$1, 'Master Data Sheet'!$1:$1, 0)), "")</f>
        <v>123.8738738738739</v>
      </c>
      <c r="O5" s="11">
        <f>AVERAGE(H5:N5)</f>
        <v>114.79680532915036</v>
      </c>
      <c r="P5" s="11">
        <f t="shared" si="4"/>
        <v>20.638163637943308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337.59124087591249</v>
      </c>
      <c r="I6" s="11" cm="1">
        <f t="array" ref="I6">IFERROR(INDEX('Master Data Sheet'!$1:$1048576, MATCH(1, ('Master Data Sheet'!$H:$H=I$2) * (INDEX('Master Data Sheet'!$1:$1, , MATCH($F$1, 'Master Data Sheet'!$1:$1, 0)) = $F$1) * ('Master Data Sheet'!$G:$G=$B6) * ('Master Data Sheet'!$F:$F=$E6) * ('Master Data Sheet'!$A:$A=$F6), 0), MATCH($F$1, 'Master Data Sheet'!$1:$1, 0)), "")</f>
        <v>357.14285714285717</v>
      </c>
      <c r="J6" s="11" cm="1">
        <f t="array" ref="J6">IFERROR(INDEX('Master Data Sheet'!$1:$1048576, MATCH(1, ('Master Data Sheet'!$H:$H=J$2) * (INDEX('Master Data Sheet'!$1:$1, , MATCH($F$1, 'Master Data Sheet'!$1:$1, 0)) = $F$1) * ('Master Data Sheet'!$G:$G=$B6) * ('Master Data Sheet'!$F:$F=$E6) * ('Master Data Sheet'!$A:$A=$F6), 0), MATCH($F$1, 'Master Data Sheet'!$1:$1, 0)), "")</f>
        <v>310.1503759398496</v>
      </c>
      <c r="K6" s="11" cm="1">
        <f t="array" ref="K6">IFERROR(INDEX('Master Data Sheet'!$1:$1048576, MATCH(1, ('Master Data Sheet'!$H:$H=K$2) * (INDEX('Master Data Sheet'!$1:$1, , MATCH($F$1, 'Master Data Sheet'!$1:$1, 0)) = $F$1) * ('Master Data Sheet'!$G:$G=$B6) * ('Master Data Sheet'!$F:$F=$E6) * ('Master Data Sheet'!$A:$A=$F6), 0), MATCH($F$1, 'Master Data Sheet'!$1:$1, 0)), "")</f>
        <v>310.1503759398496</v>
      </c>
      <c r="L6" s="11" cm="1">
        <f t="array" ref="L6">IFERROR(INDEX('Master Data Sheet'!$1:$1048576, MATCH(1, ('Master Data Sheet'!$H:$H=L$2) * (INDEX('Master Data Sheet'!$1:$1, , MATCH($F$1, 'Master Data Sheet'!$1:$1, 0)) = $F$1) * ('Master Data Sheet'!$G:$G=$B6) * ('Master Data Sheet'!$F:$F=$E6) * ('Master Data Sheet'!$A:$A=$F6), 0), MATCH($F$1, 'Master Data Sheet'!$1:$1, 0)), "")</f>
        <v>337.59124087591249</v>
      </c>
      <c r="M6" s="11" cm="1">
        <f t="array" ref="M6">IFERROR(INDEX('Master Data Sheet'!$1:$1048576, MATCH(1, ('Master Data Sheet'!$H:$H=M$2) * (INDEX('Master Data Sheet'!$1:$1, , MATCH($F$1, 'Master Data Sheet'!$1:$1, 0)) = $F$1) * ('Master Data Sheet'!$G:$G=$B6) * ('Master Data Sheet'!$F:$F=$E6) * ('Master Data Sheet'!$A:$A=$F6), 0), MATCH($F$1, 'Master Data Sheet'!$1:$1, 0)), "")</f>
        <v>303.03030303030312</v>
      </c>
      <c r="N6" s="11" cm="1">
        <f t="array" ref="N6">IFERROR(INDEX('Master Data Sheet'!$1:$1048576, MATCH(1, ('Master Data Sheet'!$H:$H=N$2) * (INDEX('Master Data Sheet'!$1:$1, , MATCH($F$1, 'Master Data Sheet'!$1:$1, 0)) = $F$1) * ('Master Data Sheet'!$G:$G=$B6) * ('Master Data Sheet'!$F:$F=$E6) * ('Master Data Sheet'!$A:$A=$F6), 0), MATCH($F$1, 'Master Data Sheet'!$1:$1, 0)), "")</f>
        <v>288.46153846153902</v>
      </c>
      <c r="O6" s="11">
        <f>AVERAGE(H6:N6)</f>
        <v>320.58827603803189</v>
      </c>
      <c r="P6" s="11">
        <f t="shared" si="4"/>
        <v>24.058083280101847</v>
      </c>
      <c r="Q6" s="11">
        <f>AVERAGE(O6,O8)</f>
        <v>227.95119366595782</v>
      </c>
      <c r="R6" s="46">
        <f>(1-(O6/O3))*100</f>
        <v>-63.863642806248635</v>
      </c>
      <c r="S6" s="46">
        <f>AVERAGE(R6:R8)</f>
        <v>-32.670382437630884</v>
      </c>
      <c r="T6" s="46">
        <f>STDEV(R6:R8)</f>
        <v>27.025968270437875</v>
      </c>
      <c r="U6" s="47">
        <f>(1-(AVERAGE(H6:N6,H8:N8)/AVERAGE(H3:N3,H5:N5)))*100</f>
        <v>-46.856783537997316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133.92857142857144</v>
      </c>
      <c r="I7" s="11" cm="1">
        <f t="array" ref="I7">IFERROR(INDEX('Master Data Sheet'!$1:$1048576, MATCH(1, ('Master Data Sheet'!$H:$H=I$2) * (INDEX('Master Data Sheet'!$1:$1, , MATCH($F$1, 'Master Data Sheet'!$1:$1, 0)) = $F$1) * ('Master Data Sheet'!$G:$G=$B7) * ('Master Data Sheet'!$F:$F=$E7) * ('Master Data Sheet'!$A:$A=$F7), 0), MATCH($F$1, 'Master Data Sheet'!$1:$1, 0)), "")</f>
        <v>123.8738738738739</v>
      </c>
      <c r="J7" s="11" cm="1">
        <f t="array" ref="J7">IFERROR(INDEX('Master Data Sheet'!$1:$1048576, MATCH(1, ('Master Data Sheet'!$H:$H=J$2) * (INDEX('Master Data Sheet'!$1:$1, , MATCH($F$1, 'Master Data Sheet'!$1:$1, 0)) = $F$1) * ('Master Data Sheet'!$G:$G=$B7) * ('Master Data Sheet'!$F:$F=$E7) * ('Master Data Sheet'!$A:$A=$F7), 0), MATCH($F$1, 'Master Data Sheet'!$1:$1, 0)), "")</f>
        <v>123.8738738738739</v>
      </c>
      <c r="K7" s="11" cm="1">
        <f t="array" ref="K7">IFERROR(INDEX('Master Data Sheet'!$1:$1048576, MATCH(1, ('Master Data Sheet'!$H:$H=K$2) * (INDEX('Master Data Sheet'!$1:$1, , MATCH($F$1, 'Master Data Sheet'!$1:$1, 0)) = $F$1) * ('Master Data Sheet'!$G:$G=$B7) * ('Master Data Sheet'!$F:$F=$E7) * ('Master Data Sheet'!$A:$A=$F7), 0), MATCH($F$1, 'Master Data Sheet'!$1:$1, 0)), "")</f>
        <v>113.63636363636364</v>
      </c>
      <c r="L7" s="11" cm="1">
        <f t="array" ref="L7">IFERROR(INDEX('Master Data Sheet'!$1:$1048576, MATCH(1, ('Master Data Sheet'!$H:$H=L$2) * (INDEX('Master Data Sheet'!$1:$1, , MATCH($F$1, 'Master Data Sheet'!$1:$1, 0)) = $F$1) * ('Master Data Sheet'!$G:$G=$B7) * ('Master Data Sheet'!$F:$F=$E7) * ('Master Data Sheet'!$A:$A=$F7), 0), MATCH($F$1, 'Master Data Sheet'!$1:$1, 0)), "")</f>
        <v>113.63636363636364</v>
      </c>
      <c r="M7" s="11" cm="1">
        <f t="array" ref="M7">IFERROR(INDEX('Master Data Sheet'!$1:$1048576, MATCH(1, ('Master Data Sheet'!$H:$H=M$2) * (INDEX('Master Data Sheet'!$1:$1, , MATCH($F$1, 'Master Data Sheet'!$1:$1, 0)) = $F$1) * ('Master Data Sheet'!$G:$G=$B7) * ('Master Data Sheet'!$F:$F=$E7) * ('Master Data Sheet'!$A:$A=$F7), 0), MATCH($F$1, 'Master Data Sheet'!$1:$1, 0)), "")</f>
        <v>113.63636363636364</v>
      </c>
      <c r="N7" s="11" cm="1">
        <f t="array" ref="N7">IFERROR(INDEX('Master Data Sheet'!$1:$1048576, MATCH(1, ('Master Data Sheet'!$H:$H=N$2) * (INDEX('Master Data Sheet'!$1:$1, , MATCH($F$1, 'Master Data Sheet'!$1:$1, 0)) = $F$1) * ('Master Data Sheet'!$G:$G=$B7) * ('Master Data Sheet'!$F:$F=$E7) * ('Master Data Sheet'!$A:$A=$F7), 0), MATCH($F$1, 'Master Data Sheet'!$1:$1, 0)), "")</f>
        <v>113.63636363636364</v>
      </c>
      <c r="O7" s="11">
        <f t="shared" ref="O7:O56" si="8">AVERAGE(H7:N7)</f>
        <v>119.46025338882482</v>
      </c>
      <c r="P7" s="11">
        <f t="shared" si="4"/>
        <v>7.9996154685359402</v>
      </c>
      <c r="Q7" s="11"/>
      <c r="R7" s="46">
        <f>(1-(O7/O4))*100</f>
        <v>-16.274789402852363</v>
      </c>
      <c r="X7" t="str">
        <f>IFERROR(INDEX('Date Key'!$G$57:$G$62, MATCH(B6,'Date Key'!$A$57:$A$62, 0)), "")</f>
        <v>Low HLR, Lower Outlet Height, No Plants</v>
      </c>
      <c r="Y7" s="1">
        <f t="shared" ref="Y7:AE7" si="9">H6</f>
        <v>337.59124087591249</v>
      </c>
      <c r="Z7" s="1">
        <f t="shared" si="9"/>
        <v>357.14285714285717</v>
      </c>
      <c r="AA7" s="1">
        <f t="shared" si="9"/>
        <v>310.1503759398496</v>
      </c>
      <c r="AB7" s="1">
        <f t="shared" si="9"/>
        <v>310.1503759398496</v>
      </c>
      <c r="AC7" s="1">
        <f t="shared" si="9"/>
        <v>337.59124087591249</v>
      </c>
      <c r="AD7" s="1">
        <f t="shared" si="9"/>
        <v>303.03030303030312</v>
      </c>
      <c r="AE7" s="1">
        <f t="shared" si="9"/>
        <v>288.46153846153902</v>
      </c>
      <c r="AF7" s="1">
        <f t="shared" ref="AF7:AL7" si="10">H7</f>
        <v>133.92857142857144</v>
      </c>
      <c r="AG7" s="1">
        <f t="shared" si="10"/>
        <v>123.8738738738739</v>
      </c>
      <c r="AH7" s="1">
        <f t="shared" si="10"/>
        <v>123.8738738738739</v>
      </c>
      <c r="AI7" s="1">
        <f t="shared" si="10"/>
        <v>113.63636363636364</v>
      </c>
      <c r="AJ7" s="1">
        <f t="shared" si="10"/>
        <v>113.63636363636364</v>
      </c>
      <c r="AK7" s="1">
        <f t="shared" si="10"/>
        <v>113.63636363636364</v>
      </c>
      <c r="AL7" s="1">
        <f t="shared" si="10"/>
        <v>113.63636363636364</v>
      </c>
      <c r="AM7" s="1">
        <f t="shared" ref="AM7:AS7" si="11">H8</f>
        <v>133.92857142857144</v>
      </c>
      <c r="AN7" s="1">
        <f t="shared" si="11"/>
        <v>133.92857142857144</v>
      </c>
      <c r="AO7" s="1">
        <f t="shared" si="11"/>
        <v>143.80530973451326</v>
      </c>
      <c r="AP7" s="1">
        <f t="shared" si="11"/>
        <v>133.92857142857144</v>
      </c>
      <c r="AQ7" s="1">
        <f t="shared" si="11"/>
        <v>133.92857142857144</v>
      </c>
      <c r="AR7" s="1">
        <f t="shared" si="11"/>
        <v>143.80530973451326</v>
      </c>
      <c r="AS7" s="1">
        <f t="shared" si="11"/>
        <v>123.8738738738739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133.92857142857144</v>
      </c>
      <c r="I8" s="11" cm="1">
        <f t="array" ref="I8">IFERROR(INDEX('Master Data Sheet'!$1:$1048576, MATCH(1, ('Master Data Sheet'!$H:$H=I$2) * (INDEX('Master Data Sheet'!$1:$1, , MATCH($F$1, 'Master Data Sheet'!$1:$1, 0)) = $F$1) * ('Master Data Sheet'!$G:$G=$B8) * ('Master Data Sheet'!$F:$F=$E8) * ('Master Data Sheet'!$A:$A=$F8), 0), MATCH($F$1, 'Master Data Sheet'!$1:$1, 0)), "")</f>
        <v>133.92857142857144</v>
      </c>
      <c r="J8" s="11" cm="1">
        <f t="array" ref="J8">IFERROR(INDEX('Master Data Sheet'!$1:$1048576, MATCH(1, ('Master Data Sheet'!$H:$H=J$2) * (INDEX('Master Data Sheet'!$1:$1, , MATCH($F$1, 'Master Data Sheet'!$1:$1, 0)) = $F$1) * ('Master Data Sheet'!$G:$G=$B8) * ('Master Data Sheet'!$F:$F=$E8) * ('Master Data Sheet'!$A:$A=$F8), 0), MATCH($F$1, 'Master Data Sheet'!$1:$1, 0)), "")</f>
        <v>143.80530973451326</v>
      </c>
      <c r="K8" s="11" cm="1">
        <f t="array" ref="K8">IFERROR(INDEX('Master Data Sheet'!$1:$1048576, MATCH(1, ('Master Data Sheet'!$H:$H=K$2) * (INDEX('Master Data Sheet'!$1:$1, , MATCH($F$1, 'Master Data Sheet'!$1:$1, 0)) = $F$1) * ('Master Data Sheet'!$G:$G=$B8) * ('Master Data Sheet'!$F:$F=$E8) * ('Master Data Sheet'!$A:$A=$F8), 0), MATCH($F$1, 'Master Data Sheet'!$1:$1, 0)), "")</f>
        <v>133.92857142857144</v>
      </c>
      <c r="L8" s="11" cm="1">
        <f t="array" ref="L8">IFERROR(INDEX('Master Data Sheet'!$1:$1048576, MATCH(1, ('Master Data Sheet'!$H:$H=L$2) * (INDEX('Master Data Sheet'!$1:$1, , MATCH($F$1, 'Master Data Sheet'!$1:$1, 0)) = $F$1) * ('Master Data Sheet'!$G:$G=$B8) * ('Master Data Sheet'!$F:$F=$E8) * ('Master Data Sheet'!$A:$A=$F8), 0), MATCH($F$1, 'Master Data Sheet'!$1:$1, 0)), "")</f>
        <v>133.92857142857144</v>
      </c>
      <c r="M8" s="11" cm="1">
        <f t="array" ref="M8">IFERROR(INDEX('Master Data Sheet'!$1:$1048576, MATCH(1, ('Master Data Sheet'!$H:$H=M$2) * (INDEX('Master Data Sheet'!$1:$1, , MATCH($F$1, 'Master Data Sheet'!$1:$1, 0)) = $F$1) * ('Master Data Sheet'!$G:$G=$B8) * ('Master Data Sheet'!$F:$F=$E8) * ('Master Data Sheet'!$A:$A=$F8), 0), MATCH($F$1, 'Master Data Sheet'!$1:$1, 0)), "")</f>
        <v>143.80530973451326</v>
      </c>
      <c r="N8" s="11" cm="1">
        <f t="array" ref="N8">IFERROR(INDEX('Master Data Sheet'!$1:$1048576, MATCH(1, ('Master Data Sheet'!$H:$H=N$2) * (INDEX('Master Data Sheet'!$1:$1, , MATCH($F$1, 'Master Data Sheet'!$1:$1, 0)) = $F$1) * ('Master Data Sheet'!$G:$G=$B8) * ('Master Data Sheet'!$F:$F=$E8) * ('Master Data Sheet'!$A:$A=$F8), 0), MATCH($F$1, 'Master Data Sheet'!$1:$1, 0)), "")</f>
        <v>123.8738738738739</v>
      </c>
      <c r="O8" s="11">
        <f t="shared" si="8"/>
        <v>135.31411129388374</v>
      </c>
      <c r="P8" s="11">
        <f t="shared" si="4"/>
        <v>6.8648721402996049</v>
      </c>
      <c r="Q8" s="11"/>
      <c r="R8" s="46">
        <f>(1-(O8/O5))*100</f>
        <v>-17.87271510379167</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330.88235294117652</v>
      </c>
      <c r="I9" s="11" cm="1">
        <f t="array" ref="I9">IFERROR(INDEX('Master Data Sheet'!$1:$1048576, MATCH(1, ('Master Data Sheet'!$H:$H=I$2) * (INDEX('Master Data Sheet'!$1:$1, , MATCH($F$1, 'Master Data Sheet'!$1:$1, 0)) = $F$1) * ('Master Data Sheet'!$G:$G=$B9) * ('Master Data Sheet'!$F:$F=$E9) * ('Master Data Sheet'!$A:$A=$F9), 0), MATCH($F$1, 'Master Data Sheet'!$1:$1, 0)), "")</f>
        <v>330.88235294117652</v>
      </c>
      <c r="J9" s="11" cm="1">
        <f t="array" ref="J9">IFERROR(INDEX('Master Data Sheet'!$1:$1048576, MATCH(1, ('Master Data Sheet'!$H:$H=J$2) * (INDEX('Master Data Sheet'!$1:$1, , MATCH($F$1, 'Master Data Sheet'!$1:$1, 0)) = $F$1) * ('Master Data Sheet'!$G:$G=$B9) * ('Master Data Sheet'!$F:$F=$E9) * ('Master Data Sheet'!$A:$A=$F9), 0), MATCH($F$1, 'Master Data Sheet'!$1:$1, 0)), "")</f>
        <v>250</v>
      </c>
      <c r="K9" s="11" cm="1">
        <f t="array" ref="K9">IFERROR(INDEX('Master Data Sheet'!$1:$1048576, MATCH(1, ('Master Data Sheet'!$H:$H=K$2) * (INDEX('Master Data Sheet'!$1:$1, , MATCH($F$1, 'Master Data Sheet'!$1:$1, 0)) = $F$1) * ('Master Data Sheet'!$G:$G=$B9) * ('Master Data Sheet'!$F:$F=$E9) * ('Master Data Sheet'!$A:$A=$F9), 0), MATCH($F$1, 'Master Data Sheet'!$1:$1, 0)), "")</f>
        <v>250</v>
      </c>
      <c r="L9" s="11" cm="1">
        <f t="array" ref="L9">IFERROR(INDEX('Master Data Sheet'!$1:$1048576, MATCH(1, ('Master Data Sheet'!$H:$H=L$2) * (INDEX('Master Data Sheet'!$1:$1, , MATCH($F$1, 'Master Data Sheet'!$1:$1, 0)) = $F$1) * ('Master Data Sheet'!$G:$G=$B9) * ('Master Data Sheet'!$F:$F=$E9) * ('Master Data Sheet'!$A:$A=$F9), 0), MATCH($F$1, 'Master Data Sheet'!$1:$1, 0)), "")</f>
        <v>216.94214876033061</v>
      </c>
      <c r="M9" s="11" cm="1">
        <f t="array" ref="M9">IFERROR(INDEX('Master Data Sheet'!$1:$1048576, MATCH(1, ('Master Data Sheet'!$H:$H=M$2) * (INDEX('Master Data Sheet'!$1:$1, , MATCH($F$1, 'Master Data Sheet'!$1:$1, 0)) = $F$1) * ('Master Data Sheet'!$G:$G=$B9) * ('Master Data Sheet'!$F:$F=$E9) * ('Master Data Sheet'!$A:$A=$F9), 0), MATCH($F$1, 'Master Data Sheet'!$1:$1, 0)), "")</f>
        <v>133.92857142857144</v>
      </c>
      <c r="N9" s="11" cm="1">
        <f t="array" ref="N9">IFERROR(INDEX('Master Data Sheet'!$1:$1048576, MATCH(1, ('Master Data Sheet'!$H:$H=N$2) * (INDEX('Master Data Sheet'!$1:$1, , MATCH($F$1, 'Master Data Sheet'!$1:$1, 0)) = $F$1) * ('Master Data Sheet'!$G:$G=$B9) * ('Master Data Sheet'!$F:$F=$E9) * ('Master Data Sheet'!$A:$A=$F9), 0), MATCH($F$1, 'Master Data Sheet'!$1:$1, 0)), "")</f>
        <v>199.57983193277309</v>
      </c>
      <c r="O9" s="11">
        <f t="shared" si="8"/>
        <v>244.60217971486117</v>
      </c>
      <c r="P9" s="11">
        <f t="shared" si="4"/>
        <v>70.695999645089955</v>
      </c>
      <c r="Q9" s="11">
        <f>AVERAGE(N9,N11)</f>
        <v>166.75420168067228</v>
      </c>
      <c r="R9" s="46">
        <f>(1-(O9/O3))*100</f>
        <v>-25.024547690168575</v>
      </c>
      <c r="S9" s="46">
        <f>AVERAGE(R9:R11)</f>
        <v>-30.698862442085417</v>
      </c>
      <c r="T9" s="46">
        <f>STDEV(R9:R11)</f>
        <v>27.794212157516064</v>
      </c>
      <c r="U9" s="47">
        <f>(1-(AVERAGE(H9:N9,H11:N11)/AVERAGE(H3:N3,H5:N5)))*100</f>
        <v>-38.288011174594857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133.92857142857144</v>
      </c>
      <c r="I10" s="11" cm="1">
        <f t="array" ref="I10">IFERROR(INDEX('Master Data Sheet'!$1:$1048576, MATCH(1, ('Master Data Sheet'!$H:$H=I$2) * (INDEX('Master Data Sheet'!$1:$1, , MATCH($F$1, 'Master Data Sheet'!$1:$1, 0)) = $F$1) * ('Master Data Sheet'!$G:$G=$B10) * ('Master Data Sheet'!$F:$F=$E10) * ('Master Data Sheet'!$A:$A=$F10), 0), MATCH($F$1, 'Master Data Sheet'!$1:$1, 0)), "")</f>
        <v>103.21100917431194</v>
      </c>
      <c r="J10" s="11" cm="1">
        <f t="array" ref="J10">IFERROR(INDEX('Master Data Sheet'!$1:$1048576, MATCH(1, ('Master Data Sheet'!$H:$H=J$2) * (INDEX('Master Data Sheet'!$1:$1, , MATCH($F$1, 'Master Data Sheet'!$1:$1, 0)) = $F$1) * ('Master Data Sheet'!$G:$G=$B10) * ('Master Data Sheet'!$F:$F=$E10) * ('Master Data Sheet'!$A:$A=$F10), 0), MATCH($F$1, 'Master Data Sheet'!$1:$1, 0)), "")</f>
        <v>103.21100917431194</v>
      </c>
      <c r="K10" s="11" cm="1">
        <f t="array" ref="K10">IFERROR(INDEX('Master Data Sheet'!$1:$1048576, MATCH(1, ('Master Data Sheet'!$H:$H=K$2) * (INDEX('Master Data Sheet'!$1:$1, , MATCH($F$1, 'Master Data Sheet'!$1:$1, 0)) = $F$1) * ('Master Data Sheet'!$G:$G=$B10) * ('Master Data Sheet'!$F:$F=$E10) * ('Master Data Sheet'!$A:$A=$F10), 0), MATCH($F$1, 'Master Data Sheet'!$1:$1, 0)), "")</f>
        <v>113.63636363636364</v>
      </c>
      <c r="L10" s="11" cm="1">
        <f t="array" ref="L10">IFERROR(INDEX('Master Data Sheet'!$1:$1048576, MATCH(1, ('Master Data Sheet'!$H:$H=L$2) * (INDEX('Master Data Sheet'!$1:$1, , MATCH($F$1, 'Master Data Sheet'!$1:$1, 0)) = $F$1) * ('Master Data Sheet'!$G:$G=$B10) * ('Master Data Sheet'!$F:$F=$E10) * ('Master Data Sheet'!$A:$A=$F10), 0), MATCH($F$1, 'Master Data Sheet'!$1:$1, 0)), "")</f>
        <v>103.21100917431194</v>
      </c>
      <c r="M10" s="11" cm="1">
        <f t="array" ref="M10">IFERROR(INDEX('Master Data Sheet'!$1:$1048576, MATCH(1, ('Master Data Sheet'!$H:$H=M$2) * (INDEX('Master Data Sheet'!$1:$1, , MATCH($F$1, 'Master Data Sheet'!$1:$1, 0)) = $F$1) * ('Master Data Sheet'!$G:$G=$B10) * ('Master Data Sheet'!$F:$F=$E10) * ('Master Data Sheet'!$A:$A=$F10), 0), MATCH($F$1, 'Master Data Sheet'!$1:$1, 0)), "")</f>
        <v>103.21100917431194</v>
      </c>
      <c r="N10" s="11" cm="1">
        <f t="array" ref="N10">IFERROR(INDEX('Master Data Sheet'!$1:$1048576, MATCH(1, ('Master Data Sheet'!$H:$H=N$2) * (INDEX('Master Data Sheet'!$1:$1, , MATCH($F$1, 'Master Data Sheet'!$1:$1, 0)) = $F$1) * ('Master Data Sheet'!$G:$G=$B10) * ('Master Data Sheet'!$F:$F=$E10) * ('Master Data Sheet'!$A:$A=$F10), 0), MATCH($F$1, 'Master Data Sheet'!$1:$1, 0)), "")</f>
        <v>103.21100917431194</v>
      </c>
      <c r="O10" s="11">
        <f t="shared" si="8"/>
        <v>109.08856870521353</v>
      </c>
      <c r="P10" s="11">
        <f t="shared" si="4"/>
        <v>11.622081742876958</v>
      </c>
      <c r="Q10" s="11"/>
      <c r="R10" s="46">
        <f>(1-(O10/O4))*100</f>
        <v>-6.1796705819131548</v>
      </c>
      <c r="X10" t="str">
        <f>IFERROR(INDEX('Date Key'!$G$57:$G$62, MATCH(B9,'Date Key'!$A$57:$A$62, 0)), "")</f>
        <v>Low HLR, Lower Outlet Height, No Plants</v>
      </c>
      <c r="Y10" s="1">
        <f t="shared" ref="Y10:AE10" si="12">H9</f>
        <v>330.88235294117652</v>
      </c>
      <c r="Z10" s="1">
        <f t="shared" si="12"/>
        <v>330.88235294117652</v>
      </c>
      <c r="AA10" s="1">
        <f t="shared" si="12"/>
        <v>250</v>
      </c>
      <c r="AB10" s="1">
        <f t="shared" si="12"/>
        <v>250</v>
      </c>
      <c r="AC10" s="1">
        <f t="shared" si="12"/>
        <v>216.94214876033061</v>
      </c>
      <c r="AD10" s="1">
        <f t="shared" si="12"/>
        <v>133.92857142857144</v>
      </c>
      <c r="AE10" s="1">
        <f t="shared" si="12"/>
        <v>199.57983193277309</v>
      </c>
      <c r="AF10" s="1">
        <f t="shared" ref="AF10:AL10" si="13">H10</f>
        <v>133.92857142857144</v>
      </c>
      <c r="AG10" s="1">
        <f t="shared" si="13"/>
        <v>103.21100917431194</v>
      </c>
      <c r="AH10" s="1">
        <f t="shared" si="13"/>
        <v>103.21100917431194</v>
      </c>
      <c r="AI10" s="1">
        <f t="shared" si="13"/>
        <v>113.63636363636364</v>
      </c>
      <c r="AJ10" s="1">
        <f t="shared" si="13"/>
        <v>103.21100917431194</v>
      </c>
      <c r="AK10" s="1">
        <f t="shared" si="13"/>
        <v>103.21100917431194</v>
      </c>
      <c r="AL10" s="1">
        <f t="shared" si="13"/>
        <v>103.21100917431194</v>
      </c>
      <c r="AM10" s="1">
        <f t="shared" ref="AM10:AS10" si="14">H11</f>
        <v>199.57983193277309</v>
      </c>
      <c r="AN10" s="1">
        <f t="shared" si="14"/>
        <v>216.94214876033061</v>
      </c>
      <c r="AO10" s="1">
        <f t="shared" si="14"/>
        <v>216.94214876033061</v>
      </c>
      <c r="AP10" s="1">
        <f t="shared" si="14"/>
        <v>199.57983193277309</v>
      </c>
      <c r="AQ10" s="1">
        <f t="shared" si="14"/>
        <v>172.41379310344831</v>
      </c>
      <c r="AR10" s="1">
        <f t="shared" si="14"/>
        <v>153.50877192982455</v>
      </c>
      <c r="AS10" s="1">
        <f t="shared" si="14"/>
        <v>133.92857142857144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199.57983193277309</v>
      </c>
      <c r="I11" s="28" cm="1">
        <f t="array" ref="I11">IFERROR(INDEX('Master Data Sheet'!$1:$1048576, MATCH(1, ('Master Data Sheet'!$H:$H=I$2) * (INDEX('Master Data Sheet'!$1:$1, , MATCH($F$1, 'Master Data Sheet'!$1:$1, 0)) = $F$1) * ('Master Data Sheet'!$G:$G=$B11) * ('Master Data Sheet'!$F:$F=$E11) * ('Master Data Sheet'!$A:$A=$F11), 0), MATCH($F$1, 'Master Data Sheet'!$1:$1, 0)), "")</f>
        <v>216.94214876033061</v>
      </c>
      <c r="J11" s="28" cm="1">
        <f t="array" ref="J11">IFERROR(INDEX('Master Data Sheet'!$1:$1048576, MATCH(1, ('Master Data Sheet'!$H:$H=J$2) * (INDEX('Master Data Sheet'!$1:$1, , MATCH($F$1, 'Master Data Sheet'!$1:$1, 0)) = $F$1) * ('Master Data Sheet'!$G:$G=$B11) * ('Master Data Sheet'!$F:$F=$E11) * ('Master Data Sheet'!$A:$A=$F11), 0), MATCH($F$1, 'Master Data Sheet'!$1:$1, 0)), "")</f>
        <v>216.94214876033061</v>
      </c>
      <c r="K11" s="28" cm="1">
        <f t="array" ref="K11">IFERROR(INDEX('Master Data Sheet'!$1:$1048576, MATCH(1, ('Master Data Sheet'!$H:$H=K$2) * (INDEX('Master Data Sheet'!$1:$1, , MATCH($F$1, 'Master Data Sheet'!$1:$1, 0)) = $F$1) * ('Master Data Sheet'!$G:$G=$B11) * ('Master Data Sheet'!$F:$F=$E11) * ('Master Data Sheet'!$A:$A=$F11), 0), MATCH($F$1, 'Master Data Sheet'!$1:$1, 0)), "")</f>
        <v>199.57983193277309</v>
      </c>
      <c r="L11" s="28" cm="1">
        <f t="array" ref="L11">IFERROR(INDEX('Master Data Sheet'!$1:$1048576, MATCH(1, ('Master Data Sheet'!$H:$H=L$2) * (INDEX('Master Data Sheet'!$1:$1, , MATCH($F$1, 'Master Data Sheet'!$1:$1, 0)) = $F$1) * ('Master Data Sheet'!$G:$G=$B11) * ('Master Data Sheet'!$F:$F=$E11) * ('Master Data Sheet'!$A:$A=$F11), 0), MATCH($F$1, 'Master Data Sheet'!$1:$1, 0)), "")</f>
        <v>172.41379310344831</v>
      </c>
      <c r="M11" s="28" cm="1">
        <f t="array" ref="M11">IFERROR(INDEX('Master Data Sheet'!$1:$1048576, MATCH(1, ('Master Data Sheet'!$H:$H=M$2) * (INDEX('Master Data Sheet'!$1:$1, , MATCH($F$1, 'Master Data Sheet'!$1:$1, 0)) = $F$1) * ('Master Data Sheet'!$G:$G=$B11) * ('Master Data Sheet'!$F:$F=$E11) * ('Master Data Sheet'!$A:$A=$F11), 0), MATCH($F$1, 'Master Data Sheet'!$1:$1, 0)), "")</f>
        <v>153.50877192982455</v>
      </c>
      <c r="N11" s="28" cm="1">
        <f t="array" ref="N11">IFERROR(INDEX('Master Data Sheet'!$1:$1048576, MATCH(1, ('Master Data Sheet'!$H:$H=N$2) * (INDEX('Master Data Sheet'!$1:$1, , MATCH($F$1, 'Master Data Sheet'!$1:$1, 0)) = $F$1) * ('Master Data Sheet'!$G:$G=$B11) * ('Master Data Sheet'!$F:$F=$E11) * ('Master Data Sheet'!$A:$A=$F11), 0), MATCH($F$1, 'Master Data Sheet'!$1:$1, 0)), "")</f>
        <v>133.92857142857144</v>
      </c>
      <c r="O11" s="28">
        <f t="shared" si="8"/>
        <v>184.69929969257888</v>
      </c>
      <c r="P11" s="28">
        <f t="shared" si="4"/>
        <v>32.206398572961668</v>
      </c>
      <c r="Q11" s="28"/>
      <c r="R11" s="48">
        <f>(1-(O11/O5))*100</f>
        <v>-60.892369054174523</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88.58267716535434</v>
      </c>
      <c r="I12" s="11" cm="1">
        <f t="array" ref="I12">IFERROR(INDEX('Master Data Sheet'!$1:$1048576, MATCH(1, ('Master Data Sheet'!$H:$H=I$2) * (INDEX('Master Data Sheet'!$1:$1, , MATCH($F$1, 'Master Data Sheet'!$1:$1, 0)) = $F$1) * ('Master Data Sheet'!$G:$G=$B12) * ('Master Data Sheet'!$F:$F=$E12) * ('Master Data Sheet'!$A:$A=$F12), 0), MATCH($F$1, 'Master Data Sheet'!$1:$1, 0)), "")</f>
        <v>79.365079365079367</v>
      </c>
      <c r="J12" s="11" cm="1">
        <f t="array" ref="J12">IFERROR(INDEX('Master Data Sheet'!$1:$1048576, MATCH(1, ('Master Data Sheet'!$H:$H=J$2) * (INDEX('Master Data Sheet'!$1:$1, , MATCH($F$1, 'Master Data Sheet'!$1:$1, 0)) = $F$1) * ('Master Data Sheet'!$G:$G=$B12) * ('Master Data Sheet'!$F:$F=$E12) * ('Master Data Sheet'!$A:$A=$F12), 0), MATCH($F$1, 'Master Data Sheet'!$1:$1, 0)), "")</f>
        <v>124.04580152671754</v>
      </c>
      <c r="K12" s="11" cm="1">
        <f t="array" ref="K12">IFERROR(INDEX('Master Data Sheet'!$1:$1048576, MATCH(1, ('Master Data Sheet'!$H:$H=K$2) * (INDEX('Master Data Sheet'!$1:$1, , MATCH($F$1, 'Master Data Sheet'!$1:$1, 0)) = $F$1) * ('Master Data Sheet'!$G:$G=$B12) * ('Master Data Sheet'!$F:$F=$E12) * ('Master Data Sheet'!$A:$A=$F12), 0), MATCH($F$1, 'Master Data Sheet'!$1:$1, 0)), "")</f>
        <v>132.57575757575754</v>
      </c>
      <c r="L12" s="11" cm="1">
        <f t="array" ref="L12">IFERROR(INDEX('Master Data Sheet'!$1:$1048576, MATCH(1, ('Master Data Sheet'!$H:$H=L$2) * (INDEX('Master Data Sheet'!$1:$1, , MATCH($F$1, 'Master Data Sheet'!$1:$1, 0)) = $F$1) * ('Master Data Sheet'!$G:$G=$B12) * ('Master Data Sheet'!$F:$F=$E12) * ('Master Data Sheet'!$A:$A=$F12), 0), MATCH($F$1, 'Master Data Sheet'!$1:$1, 0)), "")</f>
        <v>124.04580152671754</v>
      </c>
      <c r="M12" s="11" cm="1">
        <f t="array" ref="M12">IFERROR(INDEX('Master Data Sheet'!$1:$1048576, MATCH(1, ('Master Data Sheet'!$H:$H=M$2) * (INDEX('Master Data Sheet'!$1:$1, , MATCH($F$1, 'Master Data Sheet'!$1:$1, 0)) = $F$1) * ('Master Data Sheet'!$G:$G=$B12) * ('Master Data Sheet'!$F:$F=$E12) * ('Master Data Sheet'!$A:$A=$F12), 0), MATCH($F$1, 'Master Data Sheet'!$1:$1, 0)), "")</f>
        <v>115.38461538461539</v>
      </c>
      <c r="N12" s="11" cm="1">
        <f t="array" ref="N12">IFERROR(INDEX('Master Data Sheet'!$1:$1048576, MATCH(1, ('Master Data Sheet'!$H:$H=N$2) * (INDEX('Master Data Sheet'!$1:$1, , MATCH($F$1, 'Master Data Sheet'!$1:$1, 0)) = $F$1) * ('Master Data Sheet'!$G:$G=$B12) * ('Master Data Sheet'!$F:$F=$E12) * ('Master Data Sheet'!$A:$A=$F12), 0), MATCH($F$1, 'Master Data Sheet'!$1:$1, 0)), "")</f>
        <v>115.38461538461539</v>
      </c>
      <c r="O12" s="11">
        <f t="shared" si="8"/>
        <v>111.34062113269387</v>
      </c>
      <c r="P12" s="11">
        <f t="shared" si="4"/>
        <v>19.777265152261236</v>
      </c>
      <c r="Q12" s="11">
        <f>AVERAGE(O12:O14)</f>
        <v>105.69098823850159</v>
      </c>
      <c r="S12" s="11">
        <f>AVERAGE(O12:O14)</f>
        <v>105.69098823850159</v>
      </c>
      <c r="T12" s="11">
        <f>AVERAGE(P12:P14)</f>
        <v>9.2450270230757443</v>
      </c>
      <c r="V12" s="47">
        <f>AVERAGE(U15, U18)</f>
        <v>-15.648427158276279</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113.63636363636364</v>
      </c>
      <c r="I13" s="11" cm="1">
        <f t="array" ref="I13">IFERROR(INDEX('Master Data Sheet'!$1:$1048576, MATCH(1, ('Master Data Sheet'!$H:$H=I$2) * (INDEX('Master Data Sheet'!$1:$1, , MATCH($F$1, 'Master Data Sheet'!$1:$1, 0)) = $F$1) * ('Master Data Sheet'!$G:$G=$B13) * ('Master Data Sheet'!$F:$F=$E13) * ('Master Data Sheet'!$A:$A=$F13), 0), MATCH($F$1, 'Master Data Sheet'!$1:$1, 0)), "")</f>
        <v>123.8738738738739</v>
      </c>
      <c r="J13" s="11" cm="1">
        <f t="array" ref="J13">IFERROR(INDEX('Master Data Sheet'!$1:$1048576, MATCH(1, ('Master Data Sheet'!$H:$H=J$2) * (INDEX('Master Data Sheet'!$1:$1, , MATCH($F$1, 'Master Data Sheet'!$1:$1, 0)) = $F$1) * ('Master Data Sheet'!$G:$G=$B13) * ('Master Data Sheet'!$F:$F=$E13) * ('Master Data Sheet'!$A:$A=$F13), 0), MATCH($F$1, 'Master Data Sheet'!$1:$1, 0)), "")</f>
        <v>123.8738738738739</v>
      </c>
      <c r="K13" s="11" cm="1">
        <f t="array" ref="K13">IFERROR(INDEX('Master Data Sheet'!$1:$1048576, MATCH(1, ('Master Data Sheet'!$H:$H=K$2) * (INDEX('Master Data Sheet'!$1:$1, , MATCH($F$1, 'Master Data Sheet'!$1:$1, 0)) = $F$1) * ('Master Data Sheet'!$G:$G=$B13) * ('Master Data Sheet'!$F:$F=$E13) * ('Master Data Sheet'!$A:$A=$F13), 0), MATCH($F$1, 'Master Data Sheet'!$1:$1, 0)), "")</f>
        <v>123.8738738738739</v>
      </c>
      <c r="L13" s="11" cm="1">
        <f t="array" ref="L13">IFERROR(INDEX('Master Data Sheet'!$1:$1048576, MATCH(1, ('Master Data Sheet'!$H:$H=L$2) * (INDEX('Master Data Sheet'!$1:$1, , MATCH($F$1, 'Master Data Sheet'!$1:$1, 0)) = $F$1) * ('Master Data Sheet'!$G:$G=$B13) * ('Master Data Sheet'!$F:$F=$E13) * ('Master Data Sheet'!$A:$A=$F13), 0), MATCH($F$1, 'Master Data Sheet'!$1:$1, 0)), "")</f>
        <v>123.8738738738739</v>
      </c>
      <c r="M13" s="11" cm="1">
        <f t="array" ref="M13">IFERROR(INDEX('Master Data Sheet'!$1:$1048576, MATCH(1, ('Master Data Sheet'!$H:$H=M$2) * (INDEX('Master Data Sheet'!$1:$1, , MATCH($F$1, 'Master Data Sheet'!$1:$1, 0)) = $F$1) * ('Master Data Sheet'!$G:$G=$B13) * ('Master Data Sheet'!$F:$F=$E13) * ('Master Data Sheet'!$A:$A=$F13), 0), MATCH($F$1, 'Master Data Sheet'!$1:$1, 0)), "")</f>
        <v>123.8738738738739</v>
      </c>
      <c r="N13" s="11" cm="1">
        <f t="array" ref="N13">IFERROR(INDEX('Master Data Sheet'!$1:$1048576, MATCH(1, ('Master Data Sheet'!$H:$H=N$2) * (INDEX('Master Data Sheet'!$1:$1, , MATCH($F$1, 'Master Data Sheet'!$1:$1, 0)) = $F$1) * ('Master Data Sheet'!$G:$G=$B13) * ('Master Data Sheet'!$F:$F=$E13) * ('Master Data Sheet'!$A:$A=$F13), 0), MATCH($F$1, 'Master Data Sheet'!$1:$1, 0)), "")</f>
        <v>123.8738738738739</v>
      </c>
      <c r="O13" s="11">
        <f t="shared" si="8"/>
        <v>122.41137241137244</v>
      </c>
      <c r="P13" s="11">
        <f t="shared" si="4"/>
        <v>3.8694151618471357</v>
      </c>
      <c r="Q13" s="11"/>
      <c r="X13" t="str">
        <f>IFERROR(INDEX('Date Key'!$G$57:$G$62, MATCH(B12,'Date Key'!$A$57:$A$62, 0)), "")</f>
        <v>Medium HLR, Lower Outlet Height, No Plants</v>
      </c>
      <c r="Y13" s="1">
        <f t="shared" ref="Y13:AE13" si="16">H12</f>
        <v>88.58267716535434</v>
      </c>
      <c r="Z13" s="1">
        <f t="shared" si="16"/>
        <v>79.365079365079367</v>
      </c>
      <c r="AA13" s="1">
        <f t="shared" si="16"/>
        <v>124.04580152671754</v>
      </c>
      <c r="AB13" s="1">
        <f t="shared" si="16"/>
        <v>132.57575757575754</v>
      </c>
      <c r="AC13" s="1">
        <f t="shared" si="16"/>
        <v>124.04580152671754</v>
      </c>
      <c r="AD13" s="1">
        <f t="shared" si="16"/>
        <v>115.38461538461539</v>
      </c>
      <c r="AE13" s="1">
        <f t="shared" si="16"/>
        <v>115.38461538461539</v>
      </c>
      <c r="AF13" s="1">
        <f t="shared" ref="AF13:AL13" si="17">H13</f>
        <v>113.63636363636364</v>
      </c>
      <c r="AG13" s="1">
        <f t="shared" si="17"/>
        <v>123.8738738738739</v>
      </c>
      <c r="AH13" s="1">
        <f t="shared" si="17"/>
        <v>123.8738738738739</v>
      </c>
      <c r="AI13" s="1">
        <f t="shared" si="17"/>
        <v>123.8738738738739</v>
      </c>
      <c r="AJ13" s="1">
        <f t="shared" si="17"/>
        <v>123.8738738738739</v>
      </c>
      <c r="AK13" s="1">
        <f t="shared" si="17"/>
        <v>123.8738738738739</v>
      </c>
      <c r="AL13" s="1">
        <f t="shared" si="17"/>
        <v>123.8738738738739</v>
      </c>
      <c r="AM13" s="1">
        <f t="shared" ref="AM13:AS13" si="18">H14</f>
        <v>92.592592592592609</v>
      </c>
      <c r="AN13" s="1">
        <f t="shared" si="18"/>
        <v>81.775700934579433</v>
      </c>
      <c r="AO13" s="1">
        <f t="shared" si="18"/>
        <v>81.775700934579433</v>
      </c>
      <c r="AP13" s="1">
        <f t="shared" si="18"/>
        <v>81.775700934579433</v>
      </c>
      <c r="AQ13" s="1">
        <f t="shared" si="18"/>
        <v>81.775700934579433</v>
      </c>
      <c r="AR13" s="1">
        <f t="shared" si="18"/>
        <v>81.775700934579433</v>
      </c>
      <c r="AS13" s="1">
        <f t="shared" si="18"/>
        <v>81.775700934579433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92.592592592592609</v>
      </c>
      <c r="I14" s="11" cm="1">
        <f t="array" ref="I14">IFERROR(INDEX('Master Data Sheet'!$1:$1048576, MATCH(1, ('Master Data Sheet'!$H:$H=I$2) * (INDEX('Master Data Sheet'!$1:$1, , MATCH($F$1, 'Master Data Sheet'!$1:$1, 0)) = $F$1) * ('Master Data Sheet'!$G:$G=$B14) * ('Master Data Sheet'!$F:$F=$E14) * ('Master Data Sheet'!$A:$A=$F14), 0), MATCH($F$1, 'Master Data Sheet'!$1:$1, 0)), "")</f>
        <v>81.775700934579433</v>
      </c>
      <c r="J14" s="11" cm="1">
        <f t="array" ref="J14">IFERROR(INDEX('Master Data Sheet'!$1:$1048576, MATCH(1, ('Master Data Sheet'!$H:$H=J$2) * (INDEX('Master Data Sheet'!$1:$1, , MATCH($F$1, 'Master Data Sheet'!$1:$1, 0)) = $F$1) * ('Master Data Sheet'!$G:$G=$B14) * ('Master Data Sheet'!$F:$F=$E14) * ('Master Data Sheet'!$A:$A=$F14), 0), MATCH($F$1, 'Master Data Sheet'!$1:$1, 0)), "")</f>
        <v>81.775700934579433</v>
      </c>
      <c r="K14" s="11" cm="1">
        <f t="array" ref="K14">IFERROR(INDEX('Master Data Sheet'!$1:$1048576, MATCH(1, ('Master Data Sheet'!$H:$H=K$2) * (INDEX('Master Data Sheet'!$1:$1, , MATCH($F$1, 'Master Data Sheet'!$1:$1, 0)) = $F$1) * ('Master Data Sheet'!$G:$G=$B14) * ('Master Data Sheet'!$F:$F=$E14) * ('Master Data Sheet'!$A:$A=$F14), 0), MATCH($F$1, 'Master Data Sheet'!$1:$1, 0)), "")</f>
        <v>81.775700934579433</v>
      </c>
      <c r="L14" s="11" cm="1">
        <f t="array" ref="L14">IFERROR(INDEX('Master Data Sheet'!$1:$1048576, MATCH(1, ('Master Data Sheet'!$H:$H=L$2) * (INDEX('Master Data Sheet'!$1:$1, , MATCH($F$1, 'Master Data Sheet'!$1:$1, 0)) = $F$1) * ('Master Data Sheet'!$G:$G=$B14) * ('Master Data Sheet'!$F:$F=$E14) * ('Master Data Sheet'!$A:$A=$F14), 0), MATCH($F$1, 'Master Data Sheet'!$1:$1, 0)), "")</f>
        <v>81.775700934579433</v>
      </c>
      <c r="M14" s="11" cm="1">
        <f t="array" ref="M14">IFERROR(INDEX('Master Data Sheet'!$1:$1048576, MATCH(1, ('Master Data Sheet'!$H:$H=M$2) * (INDEX('Master Data Sheet'!$1:$1, , MATCH($F$1, 'Master Data Sheet'!$1:$1, 0)) = $F$1) * ('Master Data Sheet'!$G:$G=$B14) * ('Master Data Sheet'!$F:$F=$E14) * ('Master Data Sheet'!$A:$A=$F14), 0), MATCH($F$1, 'Master Data Sheet'!$1:$1, 0)), "")</f>
        <v>81.775700934579433</v>
      </c>
      <c r="N14" s="11" cm="1">
        <f t="array" ref="N14">IFERROR(INDEX('Master Data Sheet'!$1:$1048576, MATCH(1, ('Master Data Sheet'!$H:$H=N$2) * (INDEX('Master Data Sheet'!$1:$1, , MATCH($F$1, 'Master Data Sheet'!$1:$1, 0)) = $F$1) * ('Master Data Sheet'!$G:$G=$B14) * ('Master Data Sheet'!$F:$F=$E14) * ('Master Data Sheet'!$A:$A=$F14), 0), MATCH($F$1, 'Master Data Sheet'!$1:$1, 0)), "")</f>
        <v>81.775700934579433</v>
      </c>
      <c r="O14" s="11">
        <f t="shared" si="8"/>
        <v>83.320971171438472</v>
      </c>
      <c r="P14" s="11">
        <f t="shared" si="4"/>
        <v>4.0884007551188573</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115.38461538461539</v>
      </c>
      <c r="I15" s="11" cm="1">
        <f t="array" ref="I15">IFERROR(INDEX('Master Data Sheet'!$1:$1048576, MATCH(1, ('Master Data Sheet'!$H:$H=I$2) * (INDEX('Master Data Sheet'!$1:$1, , MATCH($F$1, 'Master Data Sheet'!$1:$1, 0)) = $F$1) * ('Master Data Sheet'!$G:$G=$B15) * ('Master Data Sheet'!$F:$F=$E15) * ('Master Data Sheet'!$A:$A=$F15), 0), MATCH($F$1, 'Master Data Sheet'!$1:$1, 0)), "")</f>
        <v>115.38461538461539</v>
      </c>
      <c r="J15" s="11" cm="1">
        <f t="array" ref="J15">IFERROR(INDEX('Master Data Sheet'!$1:$1048576, MATCH(1, ('Master Data Sheet'!$H:$H=J$2) * (INDEX('Master Data Sheet'!$1:$1, , MATCH($F$1, 'Master Data Sheet'!$1:$1, 0)) = $F$1) * ('Master Data Sheet'!$G:$G=$B15) * ('Master Data Sheet'!$F:$F=$E15) * ('Master Data Sheet'!$A:$A=$F15), 0), MATCH($F$1, 'Master Data Sheet'!$1:$1, 0)), "")</f>
        <v>106.58914728682171</v>
      </c>
      <c r="K15" s="11" cm="1">
        <f t="array" ref="K15">IFERROR(INDEX('Master Data Sheet'!$1:$1048576, MATCH(1, ('Master Data Sheet'!$H:$H=K$2) * (INDEX('Master Data Sheet'!$1:$1, , MATCH($F$1, 'Master Data Sheet'!$1:$1, 0)) = $F$1) * ('Master Data Sheet'!$G:$G=$B15) * ('Master Data Sheet'!$F:$F=$E15) * ('Master Data Sheet'!$A:$A=$F15), 0), MATCH($F$1, 'Master Data Sheet'!$1:$1, 0)), "")</f>
        <v>115.38461538461539</v>
      </c>
      <c r="L15" s="11" cm="1">
        <f t="array" ref="L15">IFERROR(INDEX('Master Data Sheet'!$1:$1048576, MATCH(1, ('Master Data Sheet'!$H:$H=L$2) * (INDEX('Master Data Sheet'!$1:$1, , MATCH($F$1, 'Master Data Sheet'!$1:$1, 0)) = $F$1) * ('Master Data Sheet'!$G:$G=$B15) * ('Master Data Sheet'!$F:$F=$E15) * ('Master Data Sheet'!$A:$A=$F15), 0), MATCH($F$1, 'Master Data Sheet'!$1:$1, 0)), "")</f>
        <v>97.65625</v>
      </c>
      <c r="M15" s="11" cm="1">
        <f t="array" ref="M15">IFERROR(INDEX('Master Data Sheet'!$1:$1048576, MATCH(1, ('Master Data Sheet'!$H:$H=M$2) * (INDEX('Master Data Sheet'!$1:$1, , MATCH($F$1, 'Master Data Sheet'!$1:$1, 0)) = $F$1) * ('Master Data Sheet'!$G:$G=$B15) * ('Master Data Sheet'!$F:$F=$E15) * ('Master Data Sheet'!$A:$A=$F15), 0), MATCH($F$1, 'Master Data Sheet'!$1:$1, 0)), "")</f>
        <v>106.58914728682171</v>
      </c>
      <c r="N15" s="11" cm="1">
        <f t="array" ref="N15">IFERROR(INDEX('Master Data Sheet'!$1:$1048576, MATCH(1, ('Master Data Sheet'!$H:$H=N$2) * (INDEX('Master Data Sheet'!$1:$1, , MATCH($F$1, 'Master Data Sheet'!$1:$1, 0)) = $F$1) * ('Master Data Sheet'!$G:$G=$B15) * ('Master Data Sheet'!$F:$F=$E15) * ('Master Data Sheet'!$A:$A=$F15), 0), MATCH($F$1, 'Master Data Sheet'!$1:$1, 0)), "")</f>
        <v>106.58914728682171</v>
      </c>
      <c r="O15" s="11">
        <f t="shared" si="8"/>
        <v>109.0825054306159</v>
      </c>
      <c r="P15" s="11">
        <f t="shared" si="4"/>
        <v>6.6877946948433857</v>
      </c>
      <c r="Q15" s="11">
        <f>AVERAGE(O15:O17)</f>
        <v>119.76991396932762</v>
      </c>
      <c r="R15" s="46">
        <f>(1-(O15/O12))*100</f>
        <v>2.0281148776660651</v>
      </c>
      <c r="S15" s="46">
        <f>AVERAGE(R15:R17)</f>
        <v>-16.397130789180242</v>
      </c>
      <c r="T15" s="46">
        <f>STDEV(R15:R17)</f>
        <v>26.341305301067834</v>
      </c>
      <c r="U15" s="47">
        <f>(1-(AVERAGE(H15:N17)/AVERAGE(H12:N14)))*100</f>
        <v>-13.320838385062327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133.92857142857144</v>
      </c>
      <c r="I16" s="11" cm="1">
        <f t="array" ref="I16">IFERROR(INDEX('Master Data Sheet'!$1:$1048576, MATCH(1, ('Master Data Sheet'!$H:$H=I$2) * (INDEX('Master Data Sheet'!$1:$1, , MATCH($F$1, 'Master Data Sheet'!$1:$1, 0)) = $F$1) * ('Master Data Sheet'!$G:$G=$B16) * ('Master Data Sheet'!$F:$F=$E16) * ('Master Data Sheet'!$A:$A=$F16), 0), MATCH($F$1, 'Master Data Sheet'!$1:$1, 0)), "")</f>
        <v>143.80530973451326</v>
      </c>
      <c r="J16" s="11" cm="1">
        <f t="array" ref="J16">IFERROR(INDEX('Master Data Sheet'!$1:$1048576, MATCH(1, ('Master Data Sheet'!$H:$H=J$2) * (INDEX('Master Data Sheet'!$1:$1, , MATCH($F$1, 'Master Data Sheet'!$1:$1, 0)) = $F$1) * ('Master Data Sheet'!$G:$G=$B16) * ('Master Data Sheet'!$F:$F=$E16) * ('Master Data Sheet'!$A:$A=$F16), 0), MATCH($F$1, 'Master Data Sheet'!$1:$1, 0)), "")</f>
        <v>133.92857142857144</v>
      </c>
      <c r="K16" s="11" cm="1">
        <f t="array" ref="K16">IFERROR(INDEX('Master Data Sheet'!$1:$1048576, MATCH(1, ('Master Data Sheet'!$H:$H=K$2) * (INDEX('Master Data Sheet'!$1:$1, , MATCH($F$1, 'Master Data Sheet'!$1:$1, 0)) = $F$1) * ('Master Data Sheet'!$G:$G=$B16) * ('Master Data Sheet'!$F:$F=$E16) * ('Master Data Sheet'!$A:$A=$F16), 0), MATCH($F$1, 'Master Data Sheet'!$1:$1, 0)), "")</f>
        <v>133.92857142857144</v>
      </c>
      <c r="L16" s="11" cm="1">
        <f t="array" ref="L16">IFERROR(INDEX('Master Data Sheet'!$1:$1048576, MATCH(1, ('Master Data Sheet'!$H:$H=L$2) * (INDEX('Master Data Sheet'!$1:$1, , MATCH($F$1, 'Master Data Sheet'!$1:$1, 0)) = $F$1) * ('Master Data Sheet'!$G:$G=$B16) * ('Master Data Sheet'!$F:$F=$E16) * ('Master Data Sheet'!$A:$A=$F16), 0), MATCH($F$1, 'Master Data Sheet'!$1:$1, 0)), "")</f>
        <v>123.8738738738739</v>
      </c>
      <c r="M16" s="11" cm="1">
        <f t="array" ref="M16">IFERROR(INDEX('Master Data Sheet'!$1:$1048576, MATCH(1, ('Master Data Sheet'!$H:$H=M$2) * (INDEX('Master Data Sheet'!$1:$1, , MATCH($F$1, 'Master Data Sheet'!$1:$1, 0)) = $F$1) * ('Master Data Sheet'!$G:$G=$B16) * ('Master Data Sheet'!$F:$F=$E16) * ('Master Data Sheet'!$A:$A=$F16), 0), MATCH($F$1, 'Master Data Sheet'!$1:$1, 0)), "")</f>
        <v>113.63636363636364</v>
      </c>
      <c r="N16" s="11" cm="1">
        <f t="array" ref="N16">IFERROR(INDEX('Master Data Sheet'!$1:$1048576, MATCH(1, ('Master Data Sheet'!$H:$H=N$2) * (INDEX('Master Data Sheet'!$1:$1, , MATCH($F$1, 'Master Data Sheet'!$1:$1, 0)) = $F$1) * ('Master Data Sheet'!$G:$G=$B16) * ('Master Data Sheet'!$F:$F=$E16) * ('Master Data Sheet'!$A:$A=$F16), 0), MATCH($F$1, 'Master Data Sheet'!$1:$1, 0)), "")</f>
        <v>113.63636363636364</v>
      </c>
      <c r="O16" s="11">
        <f t="shared" si="8"/>
        <v>128.10537502383266</v>
      </c>
      <c r="P16" s="11">
        <f t="shared" si="4"/>
        <v>11.436979365692384</v>
      </c>
      <c r="Q16" s="11"/>
      <c r="R16" s="46">
        <f>(1-(O16/O13))*100</f>
        <v>-4.6515307363151681</v>
      </c>
      <c r="X16" t="str">
        <f>IFERROR(INDEX('Date Key'!$G$57:$G$62, MATCH(B15,'Date Key'!$A$57:$A$62, 0)), "")</f>
        <v>Medium HLR, Lower Outlet Height, No Plants</v>
      </c>
      <c r="Y16" s="1">
        <f t="shared" ref="Y16:AE16" si="19">H15</f>
        <v>115.38461538461539</v>
      </c>
      <c r="Z16" s="1">
        <f t="shared" si="19"/>
        <v>115.38461538461539</v>
      </c>
      <c r="AA16" s="1">
        <f t="shared" si="19"/>
        <v>106.58914728682171</v>
      </c>
      <c r="AB16" s="1">
        <f t="shared" si="19"/>
        <v>115.38461538461539</v>
      </c>
      <c r="AC16" s="1">
        <f t="shared" si="19"/>
        <v>97.65625</v>
      </c>
      <c r="AD16" s="1">
        <f t="shared" si="19"/>
        <v>106.58914728682171</v>
      </c>
      <c r="AE16" s="1">
        <f t="shared" si="19"/>
        <v>106.58914728682171</v>
      </c>
      <c r="AF16" s="1">
        <f t="shared" ref="AF16:AL16" si="20">H16</f>
        <v>133.92857142857144</v>
      </c>
      <c r="AG16" s="1">
        <f t="shared" si="20"/>
        <v>143.80530973451326</v>
      </c>
      <c r="AH16" s="1">
        <f t="shared" si="20"/>
        <v>133.92857142857144</v>
      </c>
      <c r="AI16" s="1">
        <f t="shared" si="20"/>
        <v>133.92857142857144</v>
      </c>
      <c r="AJ16" s="1">
        <f t="shared" si="20"/>
        <v>123.8738738738739</v>
      </c>
      <c r="AK16" s="1">
        <f t="shared" si="20"/>
        <v>113.63636363636364</v>
      </c>
      <c r="AL16" s="1">
        <f t="shared" si="20"/>
        <v>113.63636363636364</v>
      </c>
      <c r="AM16" s="1">
        <f t="shared" ref="AM16:AS16" si="21">H17</f>
        <v>143.80530973451326</v>
      </c>
      <c r="AN16" s="1">
        <f t="shared" si="21"/>
        <v>143.80530973451326</v>
      </c>
      <c r="AO16" s="1">
        <f t="shared" si="21"/>
        <v>133.92857142857144</v>
      </c>
      <c r="AP16" s="1">
        <f t="shared" si="21"/>
        <v>123.8738738738739</v>
      </c>
      <c r="AQ16" s="1">
        <f t="shared" si="21"/>
        <v>113.63636363636364</v>
      </c>
      <c r="AR16" s="1">
        <f t="shared" si="21"/>
        <v>103.21100917431194</v>
      </c>
      <c r="AS16" s="1">
        <f t="shared" si="21"/>
        <v>92.592592592592609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143.80530973451326</v>
      </c>
      <c r="I17" s="11" cm="1">
        <f t="array" ref="I17">IFERROR(INDEX('Master Data Sheet'!$1:$1048576, MATCH(1, ('Master Data Sheet'!$H:$H=I$2) * (INDEX('Master Data Sheet'!$1:$1, , MATCH($F$1, 'Master Data Sheet'!$1:$1, 0)) = $F$1) * ('Master Data Sheet'!$G:$G=$B17) * ('Master Data Sheet'!$F:$F=$E17) * ('Master Data Sheet'!$A:$A=$F17), 0), MATCH($F$1, 'Master Data Sheet'!$1:$1, 0)), "")</f>
        <v>143.80530973451326</v>
      </c>
      <c r="J17" s="11" cm="1">
        <f t="array" ref="J17">IFERROR(INDEX('Master Data Sheet'!$1:$1048576, MATCH(1, ('Master Data Sheet'!$H:$H=J$2) * (INDEX('Master Data Sheet'!$1:$1, , MATCH($F$1, 'Master Data Sheet'!$1:$1, 0)) = $F$1) * ('Master Data Sheet'!$G:$G=$B17) * ('Master Data Sheet'!$F:$F=$E17) * ('Master Data Sheet'!$A:$A=$F17), 0), MATCH($F$1, 'Master Data Sheet'!$1:$1, 0)), "")</f>
        <v>133.92857142857144</v>
      </c>
      <c r="K17" s="11" cm="1">
        <f t="array" ref="K17">IFERROR(INDEX('Master Data Sheet'!$1:$1048576, MATCH(1, ('Master Data Sheet'!$H:$H=K$2) * (INDEX('Master Data Sheet'!$1:$1, , MATCH($F$1, 'Master Data Sheet'!$1:$1, 0)) = $F$1) * ('Master Data Sheet'!$G:$G=$B17) * ('Master Data Sheet'!$F:$F=$E17) * ('Master Data Sheet'!$A:$A=$F17), 0), MATCH($F$1, 'Master Data Sheet'!$1:$1, 0)), "")</f>
        <v>123.8738738738739</v>
      </c>
      <c r="L17" s="11" cm="1">
        <f t="array" ref="L17">IFERROR(INDEX('Master Data Sheet'!$1:$1048576, MATCH(1, ('Master Data Sheet'!$H:$H=L$2) * (INDEX('Master Data Sheet'!$1:$1, , MATCH($F$1, 'Master Data Sheet'!$1:$1, 0)) = $F$1) * ('Master Data Sheet'!$G:$G=$B17) * ('Master Data Sheet'!$F:$F=$E17) * ('Master Data Sheet'!$A:$A=$F17), 0), MATCH($F$1, 'Master Data Sheet'!$1:$1, 0)), "")</f>
        <v>113.63636363636364</v>
      </c>
      <c r="M17" s="11" cm="1">
        <f t="array" ref="M17">IFERROR(INDEX('Master Data Sheet'!$1:$1048576, MATCH(1, ('Master Data Sheet'!$H:$H=M$2) * (INDEX('Master Data Sheet'!$1:$1, , MATCH($F$1, 'Master Data Sheet'!$1:$1, 0)) = $F$1) * ('Master Data Sheet'!$G:$G=$B17) * ('Master Data Sheet'!$F:$F=$E17) * ('Master Data Sheet'!$A:$A=$F17), 0), MATCH($F$1, 'Master Data Sheet'!$1:$1, 0)), "")</f>
        <v>103.21100917431194</v>
      </c>
      <c r="N17" s="11" cm="1">
        <f t="array" ref="N17">IFERROR(INDEX('Master Data Sheet'!$1:$1048576, MATCH(1, ('Master Data Sheet'!$H:$H=N$2) * (INDEX('Master Data Sheet'!$1:$1, , MATCH($F$1, 'Master Data Sheet'!$1:$1, 0)) = $F$1) * ('Master Data Sheet'!$G:$G=$B17) * ('Master Data Sheet'!$F:$F=$E17) * ('Master Data Sheet'!$A:$A=$F17), 0), MATCH($F$1, 'Master Data Sheet'!$1:$1, 0)), "")</f>
        <v>92.592592592592609</v>
      </c>
      <c r="O17" s="11">
        <f t="shared" si="8"/>
        <v>122.12186145353429</v>
      </c>
      <c r="P17" s="11">
        <f t="shared" si="4"/>
        <v>19.934950602969483</v>
      </c>
      <c r="Q17" s="11"/>
      <c r="R17" s="46">
        <f>(1-(O17/O14))*100</f>
        <v>-46.567976508891618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149.25373134328362</v>
      </c>
      <c r="I18" s="11" cm="1">
        <f t="array" ref="I18">IFERROR(INDEX('Master Data Sheet'!$1:$1048576, MATCH(1, ('Master Data Sheet'!$H:$H=I$2) * (INDEX('Master Data Sheet'!$1:$1, , MATCH($F$1, 'Master Data Sheet'!$1:$1, 0)) = $F$1) * ('Master Data Sheet'!$G:$G=$B18) * ('Master Data Sheet'!$F:$F=$E18) * ('Master Data Sheet'!$A:$A=$F18), 0), MATCH($F$1, 'Master Data Sheet'!$1:$1, 0)), "")</f>
        <v>149.25373134328362</v>
      </c>
      <c r="J18" s="11" cm="1">
        <f t="array" ref="J18">IFERROR(INDEX('Master Data Sheet'!$1:$1048576, MATCH(1, ('Master Data Sheet'!$H:$H=J$2) * (INDEX('Master Data Sheet'!$1:$1, , MATCH($F$1, 'Master Data Sheet'!$1:$1, 0)) = $F$1) * ('Master Data Sheet'!$G:$G=$B18) * ('Master Data Sheet'!$F:$F=$E18) * ('Master Data Sheet'!$A:$A=$F18), 0), MATCH($F$1, 'Master Data Sheet'!$1:$1, 0)), "")</f>
        <v>115.38461538461539</v>
      </c>
      <c r="K18" s="11" cm="1">
        <f t="array" ref="K18">IFERROR(INDEX('Master Data Sheet'!$1:$1048576, MATCH(1, ('Master Data Sheet'!$H:$H=K$2) * (INDEX('Master Data Sheet'!$1:$1, , MATCH($F$1, 'Master Data Sheet'!$1:$1, 0)) = $F$1) * ('Master Data Sheet'!$G:$G=$B18) * ('Master Data Sheet'!$F:$F=$E18) * ('Master Data Sheet'!$A:$A=$F18), 0), MATCH($F$1, 'Master Data Sheet'!$1:$1, 0)), "")</f>
        <v>97.65625</v>
      </c>
      <c r="L18" s="11" cm="1">
        <f t="array" ref="L18">IFERROR(INDEX('Master Data Sheet'!$1:$1048576, MATCH(1, ('Master Data Sheet'!$H:$H=L$2) * (INDEX('Master Data Sheet'!$1:$1, , MATCH($F$1, 'Master Data Sheet'!$1:$1, 0)) = $F$1) * ('Master Data Sheet'!$G:$G=$B18) * ('Master Data Sheet'!$F:$F=$E18) * ('Master Data Sheet'!$A:$A=$F18), 0), MATCH($F$1, 'Master Data Sheet'!$1:$1, 0)), "")</f>
        <v>106.58914728682171</v>
      </c>
      <c r="M18" s="11" cm="1">
        <f t="array" ref="M18">IFERROR(INDEX('Master Data Sheet'!$1:$1048576, MATCH(1, ('Master Data Sheet'!$H:$H=M$2) * (INDEX('Master Data Sheet'!$1:$1, , MATCH($F$1, 'Master Data Sheet'!$1:$1, 0)) = $F$1) * ('Master Data Sheet'!$G:$G=$B18) * ('Master Data Sheet'!$F:$F=$E18) * ('Master Data Sheet'!$A:$A=$F18), 0), MATCH($F$1, 'Master Data Sheet'!$1:$1, 0)), "")</f>
        <v>97.65625</v>
      </c>
      <c r="N18" s="11" cm="1">
        <f t="array" ref="N18">IFERROR(INDEX('Master Data Sheet'!$1:$1048576, MATCH(1, ('Master Data Sheet'!$H:$H=N$2) * (INDEX('Master Data Sheet'!$1:$1, , MATCH($F$1, 'Master Data Sheet'!$1:$1, 0)) = $F$1) * ('Master Data Sheet'!$G:$G=$B18) * ('Master Data Sheet'!$F:$F=$E18) * ('Master Data Sheet'!$A:$A=$F18), 0), MATCH($F$1, 'Master Data Sheet'!$1:$1, 0)), "")</f>
        <v>106.58914728682171</v>
      </c>
      <c r="O18" s="11">
        <f t="shared" si="8"/>
        <v>117.48326752068942</v>
      </c>
      <c r="P18" s="11">
        <f t="shared" si="4"/>
        <v>22.534100243354054</v>
      </c>
      <c r="Q18" s="11">
        <f>AVERAGE(N18:N20)</f>
        <v>93.652480271331243</v>
      </c>
      <c r="R18" s="46">
        <f>(1-(O18/O12))*100</f>
        <v>-5.516985917183681</v>
      </c>
      <c r="S18" s="46">
        <f>AVERAGE(R18:R20)</f>
        <v>-20.506448528656435</v>
      </c>
      <c r="T18" s="46">
        <f>STDEV(R18:R20)</f>
        <v>21.609123319744402</v>
      </c>
      <c r="U18" s="47">
        <f>(1-(AVERAGE(H18:N20)/AVERAGE(H12:N14)))*100</f>
        <v>-17.976015931490231</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190.67796610169495</v>
      </c>
      <c r="I19" s="11" cm="1">
        <f t="array" ref="I19">IFERROR(INDEX('Master Data Sheet'!$1:$1048576, MATCH(1, ('Master Data Sheet'!$H:$H=I$2) * (INDEX('Master Data Sheet'!$1:$1, , MATCH($F$1, 'Master Data Sheet'!$1:$1, 0)) = $F$1) * ('Master Data Sheet'!$G:$G=$B19) * ('Master Data Sheet'!$F:$F=$E19) * ('Master Data Sheet'!$A:$A=$F19), 0), MATCH($F$1, 'Master Data Sheet'!$1:$1, 0)), "")</f>
        <v>190.67796610169495</v>
      </c>
      <c r="J19" s="11" cm="1">
        <f t="array" ref="J19">IFERROR(INDEX('Master Data Sheet'!$1:$1048576, MATCH(1, ('Master Data Sheet'!$H:$H=J$2) * (INDEX('Master Data Sheet'!$1:$1, , MATCH($F$1, 'Master Data Sheet'!$1:$1, 0)) = $F$1) * ('Master Data Sheet'!$G:$G=$B19) * ('Master Data Sheet'!$F:$F=$E19) * ('Master Data Sheet'!$A:$A=$F19), 0), MATCH($F$1, 'Master Data Sheet'!$1:$1, 0)), "")</f>
        <v>133.92857142857144</v>
      </c>
      <c r="K19" s="11" cm="1">
        <f t="array" ref="K19">IFERROR(INDEX('Master Data Sheet'!$1:$1048576, MATCH(1, ('Master Data Sheet'!$H:$H=K$2) * (INDEX('Master Data Sheet'!$1:$1, , MATCH($F$1, 'Master Data Sheet'!$1:$1, 0)) = $F$1) * ('Master Data Sheet'!$G:$G=$B19) * ('Master Data Sheet'!$F:$F=$E19) * ('Master Data Sheet'!$A:$A=$F19), 0), MATCH($F$1, 'Master Data Sheet'!$1:$1, 0)), "")</f>
        <v>113.63636363636364</v>
      </c>
      <c r="L19" s="11" cm="1">
        <f t="array" ref="L19">IFERROR(INDEX('Master Data Sheet'!$1:$1048576, MATCH(1, ('Master Data Sheet'!$H:$H=L$2) * (INDEX('Master Data Sheet'!$1:$1, , MATCH($F$1, 'Master Data Sheet'!$1:$1, 0)) = $F$1) * ('Master Data Sheet'!$G:$G=$B19) * ('Master Data Sheet'!$F:$F=$E19) * ('Master Data Sheet'!$A:$A=$F19), 0), MATCH($F$1, 'Master Data Sheet'!$1:$1, 0)), "")</f>
        <v>113.63636363636364</v>
      </c>
      <c r="M19" s="11" cm="1">
        <f t="array" ref="M19">IFERROR(INDEX('Master Data Sheet'!$1:$1048576, MATCH(1, ('Master Data Sheet'!$H:$H=M$2) * (INDEX('Master Data Sheet'!$1:$1, , MATCH($F$1, 'Master Data Sheet'!$1:$1, 0)) = $F$1) * ('Master Data Sheet'!$G:$G=$B19) * ('Master Data Sheet'!$F:$F=$E19) * ('Master Data Sheet'!$A:$A=$F19), 0), MATCH($F$1, 'Master Data Sheet'!$1:$1, 0)), "")</f>
        <v>113.63636363636364</v>
      </c>
      <c r="N19" s="11" cm="1">
        <f t="array" ref="N19">IFERROR(INDEX('Master Data Sheet'!$1:$1048576, MATCH(1, ('Master Data Sheet'!$H:$H=N$2) * (INDEX('Master Data Sheet'!$1:$1, , MATCH($F$1, 'Master Data Sheet'!$1:$1, 0)) = $F$1) * ('Master Data Sheet'!$G:$G=$B19) * ('Master Data Sheet'!$F:$F=$E19) * ('Master Data Sheet'!$A:$A=$F19), 0), MATCH($F$1, 'Master Data Sheet'!$1:$1, 0)), "")</f>
        <v>92.592592592592609</v>
      </c>
      <c r="O19" s="11">
        <f t="shared" si="8"/>
        <v>135.54088387623497</v>
      </c>
      <c r="P19" s="11">
        <f t="shared" si="4"/>
        <v>39.511127059569269</v>
      </c>
      <c r="Q19" s="11"/>
      <c r="R19" s="46">
        <f>(1-(O19/O13))*100</f>
        <v>-10.725728505632492</v>
      </c>
      <c r="X19" t="str">
        <f>IFERROR(INDEX('Date Key'!$G$57:$G$62, MATCH(B18,'Date Key'!$A$57:$A$62, 0)), "")</f>
        <v>Medium HLR, Lower Outlet Height, No Plants</v>
      </c>
      <c r="Y19" s="1">
        <f t="shared" ref="Y19:AE19" si="23">H18</f>
        <v>149.25373134328362</v>
      </c>
      <c r="Z19" s="1">
        <f t="shared" si="23"/>
        <v>149.25373134328362</v>
      </c>
      <c r="AA19" s="1">
        <f t="shared" si="23"/>
        <v>115.38461538461539</v>
      </c>
      <c r="AB19" s="1">
        <f t="shared" si="23"/>
        <v>97.65625</v>
      </c>
      <c r="AC19" s="1">
        <f t="shared" si="23"/>
        <v>106.58914728682171</v>
      </c>
      <c r="AD19" s="1">
        <f t="shared" si="23"/>
        <v>97.65625</v>
      </c>
      <c r="AE19" s="1">
        <f t="shared" si="23"/>
        <v>106.58914728682171</v>
      </c>
      <c r="AF19" s="1">
        <f t="shared" ref="AF19:AL19" si="24">H19</f>
        <v>190.67796610169495</v>
      </c>
      <c r="AG19" s="1">
        <f t="shared" si="24"/>
        <v>190.67796610169495</v>
      </c>
      <c r="AH19" s="1">
        <f t="shared" si="24"/>
        <v>133.92857142857144</v>
      </c>
      <c r="AI19" s="1">
        <f t="shared" si="24"/>
        <v>113.63636363636364</v>
      </c>
      <c r="AJ19" s="1">
        <f t="shared" si="24"/>
        <v>113.63636363636364</v>
      </c>
      <c r="AK19" s="1">
        <f t="shared" si="24"/>
        <v>113.63636363636364</v>
      </c>
      <c r="AL19" s="1">
        <f t="shared" si="24"/>
        <v>92.592592592592609</v>
      </c>
      <c r="AM19" s="1">
        <f t="shared" ref="AM19:AS19" si="25">H20</f>
        <v>181.62393162393164</v>
      </c>
      <c r="AN19" s="1">
        <f t="shared" si="25"/>
        <v>172.41379310344831</v>
      </c>
      <c r="AO19" s="1">
        <f t="shared" si="25"/>
        <v>133.92857142857144</v>
      </c>
      <c r="AP19" s="1">
        <f t="shared" si="25"/>
        <v>103.21100917431194</v>
      </c>
      <c r="AQ19" s="1">
        <f t="shared" si="25"/>
        <v>92.592592592592609</v>
      </c>
      <c r="AR19" s="1">
        <f t="shared" si="25"/>
        <v>81.775700934579433</v>
      </c>
      <c r="AS19" s="1">
        <f t="shared" si="25"/>
        <v>81.775700934579433</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181.62393162393164</v>
      </c>
      <c r="I20" s="28" cm="1">
        <f t="array" ref="I20">IFERROR(INDEX('Master Data Sheet'!$1:$1048576, MATCH(1, ('Master Data Sheet'!$H:$H=I$2) * (INDEX('Master Data Sheet'!$1:$1, , MATCH($F$1, 'Master Data Sheet'!$1:$1, 0)) = $F$1) * ('Master Data Sheet'!$G:$G=$B20) * ('Master Data Sheet'!$F:$F=$E20) * ('Master Data Sheet'!$A:$A=$F20), 0), MATCH($F$1, 'Master Data Sheet'!$1:$1, 0)), "")</f>
        <v>172.41379310344831</v>
      </c>
      <c r="J20" s="28" cm="1">
        <f t="array" ref="J20">IFERROR(INDEX('Master Data Sheet'!$1:$1048576, MATCH(1, ('Master Data Sheet'!$H:$H=J$2) * (INDEX('Master Data Sheet'!$1:$1, , MATCH($F$1, 'Master Data Sheet'!$1:$1, 0)) = $F$1) * ('Master Data Sheet'!$G:$G=$B20) * ('Master Data Sheet'!$F:$F=$E20) * ('Master Data Sheet'!$A:$A=$F20), 0), MATCH($F$1, 'Master Data Sheet'!$1:$1, 0)), "")</f>
        <v>133.92857142857144</v>
      </c>
      <c r="K20" s="28" cm="1">
        <f t="array" ref="K20">IFERROR(INDEX('Master Data Sheet'!$1:$1048576, MATCH(1, ('Master Data Sheet'!$H:$H=K$2) * (INDEX('Master Data Sheet'!$1:$1, , MATCH($F$1, 'Master Data Sheet'!$1:$1, 0)) = $F$1) * ('Master Data Sheet'!$G:$G=$B20) * ('Master Data Sheet'!$F:$F=$E20) * ('Master Data Sheet'!$A:$A=$F20), 0), MATCH($F$1, 'Master Data Sheet'!$1:$1, 0)), "")</f>
        <v>103.21100917431194</v>
      </c>
      <c r="L20" s="28" cm="1">
        <f t="array" ref="L20">IFERROR(INDEX('Master Data Sheet'!$1:$1048576, MATCH(1, ('Master Data Sheet'!$H:$H=L$2) * (INDEX('Master Data Sheet'!$1:$1, , MATCH($F$1, 'Master Data Sheet'!$1:$1, 0)) = $F$1) * ('Master Data Sheet'!$G:$G=$B20) * ('Master Data Sheet'!$F:$F=$E20) * ('Master Data Sheet'!$A:$A=$F20), 0), MATCH($F$1, 'Master Data Sheet'!$1:$1, 0)), "")</f>
        <v>92.592592592592609</v>
      </c>
      <c r="M20" s="28" cm="1">
        <f t="array" ref="M20">IFERROR(INDEX('Master Data Sheet'!$1:$1048576, MATCH(1, ('Master Data Sheet'!$H:$H=M$2) * (INDEX('Master Data Sheet'!$1:$1, , MATCH($F$1, 'Master Data Sheet'!$1:$1, 0)) = $F$1) * ('Master Data Sheet'!$G:$G=$B20) * ('Master Data Sheet'!$F:$F=$E20) * ('Master Data Sheet'!$A:$A=$F20), 0), MATCH($F$1, 'Master Data Sheet'!$1:$1, 0)), "")</f>
        <v>81.775700934579433</v>
      </c>
      <c r="N20" s="28" cm="1">
        <f t="array" ref="N20">IFERROR(INDEX('Master Data Sheet'!$1:$1048576, MATCH(1, ('Master Data Sheet'!$H:$H=N$2) * (INDEX('Master Data Sheet'!$1:$1, , MATCH($F$1, 'Master Data Sheet'!$1:$1, 0)) = $F$1) * ('Master Data Sheet'!$G:$G=$B20) * ('Master Data Sheet'!$F:$F=$E20) * ('Master Data Sheet'!$A:$A=$F20), 0), MATCH($F$1, 'Master Data Sheet'!$1:$1, 0)), "")</f>
        <v>81.775700934579433</v>
      </c>
      <c r="O20" s="28">
        <f t="shared" si="8"/>
        <v>121.04589997028782</v>
      </c>
      <c r="P20" s="28">
        <f t="shared" si="4"/>
        <v>42.202473629938709</v>
      </c>
      <c r="Q20" s="28"/>
      <c r="R20" s="48">
        <f>(1-(O20/O14))*100</f>
        <v>-45.276631163153127</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123.8738738738739</v>
      </c>
      <c r="I21" s="11" cm="1">
        <f t="array" ref="I21">IFERROR(INDEX('Master Data Sheet'!$1:$1048576, MATCH(1, ('Master Data Sheet'!$H:$H=I$2) * (INDEX('Master Data Sheet'!$1:$1, , MATCH($F$1, 'Master Data Sheet'!$1:$1, 0)) = $F$1) * ('Master Data Sheet'!$G:$G=$B21) * ('Master Data Sheet'!$F:$F=$E21) * ('Master Data Sheet'!$A:$A=$F21), 0), MATCH($F$1, 'Master Data Sheet'!$1:$1, 0)), "")</f>
        <v>133.92857142857144</v>
      </c>
      <c r="J21" s="11" cm="1">
        <f t="array" ref="J21">IFERROR(INDEX('Master Data Sheet'!$1:$1048576, MATCH(1, ('Master Data Sheet'!$H:$H=J$2) * (INDEX('Master Data Sheet'!$1:$1, , MATCH($F$1, 'Master Data Sheet'!$1:$1, 0)) = $F$1) * ('Master Data Sheet'!$G:$G=$B21) * ('Master Data Sheet'!$F:$F=$E21) * ('Master Data Sheet'!$A:$A=$F21), 0), MATCH($F$1, 'Master Data Sheet'!$1:$1, 0)), "")</f>
        <v>133.92857142857144</v>
      </c>
      <c r="K21" s="11" cm="1">
        <f t="array" ref="K21">IFERROR(INDEX('Master Data Sheet'!$1:$1048576, MATCH(1, ('Master Data Sheet'!$H:$H=K$2) * (INDEX('Master Data Sheet'!$1:$1, , MATCH($F$1, 'Master Data Sheet'!$1:$1, 0)) = $F$1) * ('Master Data Sheet'!$G:$G=$B21) * ('Master Data Sheet'!$F:$F=$E21) * ('Master Data Sheet'!$A:$A=$F21), 0), MATCH($F$1, 'Master Data Sheet'!$1:$1, 0)), "")</f>
        <v>123.8738738738739</v>
      </c>
      <c r="L21" s="11" cm="1">
        <f t="array" ref="L21">IFERROR(INDEX('Master Data Sheet'!$1:$1048576, MATCH(1, ('Master Data Sheet'!$H:$H=L$2) * (INDEX('Master Data Sheet'!$1:$1, , MATCH($F$1, 'Master Data Sheet'!$1:$1, 0)) = $F$1) * ('Master Data Sheet'!$G:$G=$B21) * ('Master Data Sheet'!$F:$F=$E21) * ('Master Data Sheet'!$A:$A=$F21), 0), MATCH($F$1, 'Master Data Sheet'!$1:$1, 0)), "")</f>
        <v>123.8738738738739</v>
      </c>
      <c r="M21" s="11" cm="1">
        <f t="array" ref="M21">IFERROR(INDEX('Master Data Sheet'!$1:$1048576, MATCH(1, ('Master Data Sheet'!$H:$H=M$2) * (INDEX('Master Data Sheet'!$1:$1, , MATCH($F$1, 'Master Data Sheet'!$1:$1, 0)) = $F$1) * ('Master Data Sheet'!$G:$G=$B21) * ('Master Data Sheet'!$F:$F=$E21) * ('Master Data Sheet'!$A:$A=$F21), 0), MATCH($F$1, 'Master Data Sheet'!$1:$1, 0)), "")</f>
        <v>123.8738738738739</v>
      </c>
      <c r="N21" s="11" cm="1">
        <f t="array" ref="N21">IFERROR(INDEX('Master Data Sheet'!$1:$1048576, MATCH(1, ('Master Data Sheet'!$H:$H=N$2) * (INDEX('Master Data Sheet'!$1:$1, , MATCH($F$1, 'Master Data Sheet'!$1:$1, 0)) = $F$1) * ('Master Data Sheet'!$G:$G=$B21) * ('Master Data Sheet'!$F:$F=$E21) * ('Master Data Sheet'!$A:$A=$F21), 0), MATCH($F$1, 'Master Data Sheet'!$1:$1, 0)), "")</f>
        <v>123.8738738738739</v>
      </c>
      <c r="O21" s="11">
        <f t="shared" si="8"/>
        <v>126.74664460378747</v>
      </c>
      <c r="P21" s="11">
        <f t="shared" si="4"/>
        <v>4.906190038552384</v>
      </c>
      <c r="Q21" s="11">
        <f>AVERAGE(O21:O23)</f>
        <v>117.88096159000486</v>
      </c>
      <c r="S21" s="11">
        <f>AVERAGE(O21:O23)</f>
        <v>117.88096159000486</v>
      </c>
      <c r="T21" s="11">
        <f>AVERAGE(P21:P23)</f>
        <v>5.92818889075222</v>
      </c>
      <c r="V21" s="47">
        <f>AVERAGE(U24, U27)</f>
        <v>-2.5184994278563355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123.8738738738739</v>
      </c>
      <c r="I22" s="11" cm="1">
        <f t="array" ref="I22">IFERROR(INDEX('Master Data Sheet'!$1:$1048576, MATCH(1, ('Master Data Sheet'!$H:$H=I$2) * (INDEX('Master Data Sheet'!$1:$1, , MATCH($F$1, 'Master Data Sheet'!$1:$1, 0)) = $F$1) * ('Master Data Sheet'!$G:$G=$B22) * ('Master Data Sheet'!$F:$F=$E22) * ('Master Data Sheet'!$A:$A=$F22), 0), MATCH($F$1, 'Master Data Sheet'!$1:$1, 0)), "")</f>
        <v>133.92857142857144</v>
      </c>
      <c r="J22" s="11" cm="1">
        <f t="array" ref="J22">IFERROR(INDEX('Master Data Sheet'!$1:$1048576, MATCH(1, ('Master Data Sheet'!$H:$H=J$2) * (INDEX('Master Data Sheet'!$1:$1, , MATCH($F$1, 'Master Data Sheet'!$1:$1, 0)) = $F$1) * ('Master Data Sheet'!$G:$G=$B22) * ('Master Data Sheet'!$F:$F=$E22) * ('Master Data Sheet'!$A:$A=$F22), 0), MATCH($F$1, 'Master Data Sheet'!$1:$1, 0)), "")</f>
        <v>123.8738738738739</v>
      </c>
      <c r="K22" s="11" cm="1">
        <f t="array" ref="K22">IFERROR(INDEX('Master Data Sheet'!$1:$1048576, MATCH(1, ('Master Data Sheet'!$H:$H=K$2) * (INDEX('Master Data Sheet'!$1:$1, , MATCH($F$1, 'Master Data Sheet'!$1:$1, 0)) = $F$1) * ('Master Data Sheet'!$G:$G=$B22) * ('Master Data Sheet'!$F:$F=$E22) * ('Master Data Sheet'!$A:$A=$F22), 0), MATCH($F$1, 'Master Data Sheet'!$1:$1, 0)), "")</f>
        <v>123.8738738738739</v>
      </c>
      <c r="L22" s="11" cm="1">
        <f t="array" ref="L22">IFERROR(INDEX('Master Data Sheet'!$1:$1048576, MATCH(1, ('Master Data Sheet'!$H:$H=L$2) * (INDEX('Master Data Sheet'!$1:$1, , MATCH($F$1, 'Master Data Sheet'!$1:$1, 0)) = $F$1) * ('Master Data Sheet'!$G:$G=$B22) * ('Master Data Sheet'!$F:$F=$E22) * ('Master Data Sheet'!$A:$A=$F22), 0), MATCH($F$1, 'Master Data Sheet'!$1:$1, 0)), "")</f>
        <v>123.8738738738739</v>
      </c>
      <c r="M22" s="11" cm="1">
        <f t="array" ref="M22">IFERROR(INDEX('Master Data Sheet'!$1:$1048576, MATCH(1, ('Master Data Sheet'!$H:$H=M$2) * (INDEX('Master Data Sheet'!$1:$1, , MATCH($F$1, 'Master Data Sheet'!$1:$1, 0)) = $F$1) * ('Master Data Sheet'!$G:$G=$B22) * ('Master Data Sheet'!$F:$F=$E22) * ('Master Data Sheet'!$A:$A=$F22), 0), MATCH($F$1, 'Master Data Sheet'!$1:$1, 0)), "")</f>
        <v>123.8738738738739</v>
      </c>
      <c r="N22" s="11" cm="1">
        <f t="array" ref="N22">IFERROR(INDEX('Master Data Sheet'!$1:$1048576, MATCH(1, ('Master Data Sheet'!$H:$H=N$2) * (INDEX('Master Data Sheet'!$1:$1, , MATCH($F$1, 'Master Data Sheet'!$1:$1, 0)) = $F$1) * ('Master Data Sheet'!$G:$G=$B22) * ('Master Data Sheet'!$F:$F=$E22) * ('Master Data Sheet'!$A:$A=$F22), 0), MATCH($F$1, 'Master Data Sheet'!$1:$1, 0)), "")</f>
        <v>133.92857142857144</v>
      </c>
      <c r="O22" s="11">
        <f t="shared" si="8"/>
        <v>126.74664460378747</v>
      </c>
      <c r="P22" s="11">
        <f t="shared" si="4"/>
        <v>4.906190038552384</v>
      </c>
      <c r="Q22" s="11"/>
      <c r="X22" t="str">
        <f>IFERROR(INDEX('Date Key'!$G$57:$G$62, MATCH(B21,'Date Key'!$A$57:$A$62, 0)), "")</f>
        <v>High HLR, Lower Outlet Height, No Plants</v>
      </c>
      <c r="Y22" s="1">
        <f t="shared" ref="Y22:AE22" si="26">H21</f>
        <v>123.8738738738739</v>
      </c>
      <c r="Z22" s="1">
        <f t="shared" si="26"/>
        <v>133.92857142857144</v>
      </c>
      <c r="AA22" s="1">
        <f t="shared" si="26"/>
        <v>133.92857142857144</v>
      </c>
      <c r="AB22" s="1">
        <f t="shared" si="26"/>
        <v>123.8738738738739</v>
      </c>
      <c r="AC22" s="1">
        <f t="shared" si="26"/>
        <v>123.8738738738739</v>
      </c>
      <c r="AD22" s="1">
        <f t="shared" si="26"/>
        <v>123.8738738738739</v>
      </c>
      <c r="AE22" s="1">
        <f t="shared" si="26"/>
        <v>123.8738738738739</v>
      </c>
      <c r="AF22" s="1">
        <f t="shared" ref="AF22:AL22" si="27">H22</f>
        <v>123.8738738738739</v>
      </c>
      <c r="AG22" s="1">
        <f t="shared" si="27"/>
        <v>133.92857142857144</v>
      </c>
      <c r="AH22" s="1">
        <f t="shared" si="27"/>
        <v>123.8738738738739</v>
      </c>
      <c r="AI22" s="1">
        <f t="shared" si="27"/>
        <v>123.8738738738739</v>
      </c>
      <c r="AJ22" s="1">
        <f t="shared" si="27"/>
        <v>123.8738738738739</v>
      </c>
      <c r="AK22" s="1">
        <f t="shared" si="27"/>
        <v>123.8738738738739</v>
      </c>
      <c r="AL22" s="1">
        <f t="shared" si="27"/>
        <v>133.92857142857144</v>
      </c>
      <c r="AM22" s="1">
        <f t="shared" ref="AM22:AS22" si="28">H23</f>
        <v>103.21100917431194</v>
      </c>
      <c r="AN22" s="1">
        <f t="shared" si="28"/>
        <v>103.21100917431194</v>
      </c>
      <c r="AO22" s="1">
        <f t="shared" si="28"/>
        <v>103.21100917431194</v>
      </c>
      <c r="AP22" s="1">
        <f t="shared" si="28"/>
        <v>92.592592592592609</v>
      </c>
      <c r="AQ22" s="1">
        <f t="shared" si="28"/>
        <v>92.592592592592609</v>
      </c>
      <c r="AR22" s="1">
        <f t="shared" si="28"/>
        <v>92.592592592592609</v>
      </c>
      <c r="AS22" s="1">
        <f t="shared" si="28"/>
        <v>113.63636363636364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103.21100917431194</v>
      </c>
      <c r="I23" s="11" cm="1">
        <f t="array" ref="I23">IFERROR(INDEX('Master Data Sheet'!$1:$1048576, MATCH(1, ('Master Data Sheet'!$H:$H=I$2) * (INDEX('Master Data Sheet'!$1:$1, , MATCH($F$1, 'Master Data Sheet'!$1:$1, 0)) = $F$1) * ('Master Data Sheet'!$G:$G=$B23) * ('Master Data Sheet'!$F:$F=$E23) * ('Master Data Sheet'!$A:$A=$F23), 0), MATCH($F$1, 'Master Data Sheet'!$1:$1, 0)), "")</f>
        <v>103.21100917431194</v>
      </c>
      <c r="J23" s="11" cm="1">
        <f t="array" ref="J23">IFERROR(INDEX('Master Data Sheet'!$1:$1048576, MATCH(1, ('Master Data Sheet'!$H:$H=J$2) * (INDEX('Master Data Sheet'!$1:$1, , MATCH($F$1, 'Master Data Sheet'!$1:$1, 0)) = $F$1) * ('Master Data Sheet'!$G:$G=$B23) * ('Master Data Sheet'!$F:$F=$E23) * ('Master Data Sheet'!$A:$A=$F23), 0), MATCH($F$1, 'Master Data Sheet'!$1:$1, 0)), "")</f>
        <v>103.21100917431194</v>
      </c>
      <c r="K23" s="11" cm="1">
        <f t="array" ref="K23">IFERROR(INDEX('Master Data Sheet'!$1:$1048576, MATCH(1, ('Master Data Sheet'!$H:$H=K$2) * (INDEX('Master Data Sheet'!$1:$1, , MATCH($F$1, 'Master Data Sheet'!$1:$1, 0)) = $F$1) * ('Master Data Sheet'!$G:$G=$B23) * ('Master Data Sheet'!$F:$F=$E23) * ('Master Data Sheet'!$A:$A=$F23), 0), MATCH($F$1, 'Master Data Sheet'!$1:$1, 0)), "")</f>
        <v>92.592592592592609</v>
      </c>
      <c r="L23" s="11" cm="1">
        <f t="array" ref="L23">IFERROR(INDEX('Master Data Sheet'!$1:$1048576, MATCH(1, ('Master Data Sheet'!$H:$H=L$2) * (INDEX('Master Data Sheet'!$1:$1, , MATCH($F$1, 'Master Data Sheet'!$1:$1, 0)) = $F$1) * ('Master Data Sheet'!$G:$G=$B23) * ('Master Data Sheet'!$F:$F=$E23) * ('Master Data Sheet'!$A:$A=$F23), 0), MATCH($F$1, 'Master Data Sheet'!$1:$1, 0)), "")</f>
        <v>92.592592592592609</v>
      </c>
      <c r="M23" s="11" cm="1">
        <f t="array" ref="M23">IFERROR(INDEX('Master Data Sheet'!$1:$1048576, MATCH(1, ('Master Data Sheet'!$H:$H=M$2) * (INDEX('Master Data Sheet'!$1:$1, , MATCH($F$1, 'Master Data Sheet'!$1:$1, 0)) = $F$1) * ('Master Data Sheet'!$G:$G=$B23) * ('Master Data Sheet'!$F:$F=$E23) * ('Master Data Sheet'!$A:$A=$F23), 0), MATCH($F$1, 'Master Data Sheet'!$1:$1, 0)), "")</f>
        <v>92.592592592592609</v>
      </c>
      <c r="N23" s="11" cm="1">
        <f t="array" ref="N23">IFERROR(INDEX('Master Data Sheet'!$1:$1048576, MATCH(1, ('Master Data Sheet'!$H:$H=N$2) * (INDEX('Master Data Sheet'!$1:$1, , MATCH($F$1, 'Master Data Sheet'!$1:$1, 0)) = $F$1) * ('Master Data Sheet'!$G:$G=$B23) * ('Master Data Sheet'!$F:$F=$E23) * ('Master Data Sheet'!$A:$A=$F23), 0), MATCH($F$1, 'Master Data Sheet'!$1:$1, 0)), "")</f>
        <v>113.63636363636364</v>
      </c>
      <c r="O23" s="11">
        <f t="shared" si="8"/>
        <v>100.14959556243961</v>
      </c>
      <c r="P23" s="11">
        <f t="shared" si="4"/>
        <v>7.9721865951518929</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113.63636363636364</v>
      </c>
      <c r="I24" s="11" cm="1">
        <f t="array" ref="I24">IFERROR(INDEX('Master Data Sheet'!$1:$1048576, MATCH(1, ('Master Data Sheet'!$H:$H=I$2) * (INDEX('Master Data Sheet'!$1:$1, , MATCH($F$1, 'Master Data Sheet'!$1:$1, 0)) = $F$1) * ('Master Data Sheet'!$G:$G=$B24) * ('Master Data Sheet'!$F:$F=$E24) * ('Master Data Sheet'!$A:$A=$F24), 0), MATCH($F$1, 'Master Data Sheet'!$1:$1, 0)), "")</f>
        <v>113.63636363636364</v>
      </c>
      <c r="J24" s="11" cm="1">
        <f t="array" ref="J24">IFERROR(INDEX('Master Data Sheet'!$1:$1048576, MATCH(1, ('Master Data Sheet'!$H:$H=J$2) * (INDEX('Master Data Sheet'!$1:$1, , MATCH($F$1, 'Master Data Sheet'!$1:$1, 0)) = $F$1) * ('Master Data Sheet'!$G:$G=$B24) * ('Master Data Sheet'!$F:$F=$E24) * ('Master Data Sheet'!$A:$A=$F24), 0), MATCH($F$1, 'Master Data Sheet'!$1:$1, 0)), "")</f>
        <v>113.63636363636364</v>
      </c>
      <c r="K24" s="11" cm="1">
        <f t="array" ref="K24">IFERROR(INDEX('Master Data Sheet'!$1:$1048576, MATCH(1, ('Master Data Sheet'!$H:$H=K$2) * (INDEX('Master Data Sheet'!$1:$1, , MATCH($F$1, 'Master Data Sheet'!$1:$1, 0)) = $F$1) * ('Master Data Sheet'!$G:$G=$B24) * ('Master Data Sheet'!$F:$F=$E24) * ('Master Data Sheet'!$A:$A=$F24), 0), MATCH($F$1, 'Master Data Sheet'!$1:$1, 0)), "")</f>
        <v>113.63636363636364</v>
      </c>
      <c r="L24" s="11" cm="1">
        <f t="array" ref="L24">IFERROR(INDEX('Master Data Sheet'!$1:$1048576, MATCH(1, ('Master Data Sheet'!$H:$H=L$2) * (INDEX('Master Data Sheet'!$1:$1, , MATCH($F$1, 'Master Data Sheet'!$1:$1, 0)) = $F$1) * ('Master Data Sheet'!$G:$G=$B24) * ('Master Data Sheet'!$F:$F=$E24) * ('Master Data Sheet'!$A:$A=$F24), 0), MATCH($F$1, 'Master Data Sheet'!$1:$1, 0)), "")</f>
        <v>113.63636363636364</v>
      </c>
      <c r="M24" s="11" cm="1">
        <f t="array" ref="M24">IFERROR(INDEX('Master Data Sheet'!$1:$1048576, MATCH(1, ('Master Data Sheet'!$H:$H=M$2) * (INDEX('Master Data Sheet'!$1:$1, , MATCH($F$1, 'Master Data Sheet'!$1:$1, 0)) = $F$1) * ('Master Data Sheet'!$G:$G=$B24) * ('Master Data Sheet'!$F:$F=$E24) * ('Master Data Sheet'!$A:$A=$F24), 0), MATCH($F$1, 'Master Data Sheet'!$1:$1, 0)), "")</f>
        <v>113.63636363636364</v>
      </c>
      <c r="N24" s="11" cm="1">
        <f t="array" ref="N24">IFERROR(INDEX('Master Data Sheet'!$1:$1048576, MATCH(1, ('Master Data Sheet'!$H:$H=N$2) * (INDEX('Master Data Sheet'!$1:$1, , MATCH($F$1, 'Master Data Sheet'!$1:$1, 0)) = $F$1) * ('Master Data Sheet'!$G:$G=$B24) * ('Master Data Sheet'!$F:$F=$E24) * ('Master Data Sheet'!$A:$A=$F24), 0), MATCH($F$1, 'Master Data Sheet'!$1:$1, 0)), "")</f>
        <v>113.63636363636364</v>
      </c>
      <c r="O24" s="11">
        <f t="shared" si="8"/>
        <v>113.63636363636364</v>
      </c>
      <c r="P24" s="11">
        <f t="shared" si="4"/>
        <v>0</v>
      </c>
      <c r="Q24" s="11">
        <f>AVERAGE(O24:O26)</f>
        <v>118.37386594703277</v>
      </c>
      <c r="R24" s="46">
        <f>(1-(O24/O21))*100</f>
        <v>10.343690760735191</v>
      </c>
      <c r="S24" s="46">
        <f>AVERAGE(R24:R26)</f>
        <v>-1.812774432050879</v>
      </c>
      <c r="T24" s="46">
        <f>STDEV(R24:R26)</f>
        <v>16.316208229622788</v>
      </c>
      <c r="U24" s="47">
        <f>(1-(AVERAGE(H24:N26)/AVERAGE(H21:N23)))*100</f>
        <v>-0.41813737382145888</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123.8738738738739</v>
      </c>
      <c r="I25" s="11" cm="1">
        <f t="array" ref="I25">IFERROR(INDEX('Master Data Sheet'!$1:$1048576, MATCH(1, ('Master Data Sheet'!$H:$H=I$2) * (INDEX('Master Data Sheet'!$1:$1, , MATCH($F$1, 'Master Data Sheet'!$1:$1, 0)) = $F$1) * ('Master Data Sheet'!$G:$G=$B25) * ('Master Data Sheet'!$F:$F=$E25) * ('Master Data Sheet'!$A:$A=$F25), 0), MATCH($F$1, 'Master Data Sheet'!$1:$1, 0)), "")</f>
        <v>123.8738738738739</v>
      </c>
      <c r="J25" s="11" cm="1">
        <f t="array" ref="J25">IFERROR(INDEX('Master Data Sheet'!$1:$1048576, MATCH(1, ('Master Data Sheet'!$H:$H=J$2) * (INDEX('Master Data Sheet'!$1:$1, , MATCH($F$1, 'Master Data Sheet'!$1:$1, 0)) = $F$1) * ('Master Data Sheet'!$G:$G=$B25) * ('Master Data Sheet'!$F:$F=$E25) * ('Master Data Sheet'!$A:$A=$F25), 0), MATCH($F$1, 'Master Data Sheet'!$1:$1, 0)), "")</f>
        <v>123.8738738738739</v>
      </c>
      <c r="K25" s="11" cm="1">
        <f t="array" ref="K25">IFERROR(INDEX('Master Data Sheet'!$1:$1048576, MATCH(1, ('Master Data Sheet'!$H:$H=K$2) * (INDEX('Master Data Sheet'!$1:$1, , MATCH($F$1, 'Master Data Sheet'!$1:$1, 0)) = $F$1) * ('Master Data Sheet'!$G:$G=$B25) * ('Master Data Sheet'!$F:$F=$E25) * ('Master Data Sheet'!$A:$A=$F25), 0), MATCH($F$1, 'Master Data Sheet'!$1:$1, 0)), "")</f>
        <v>123.8738738738739</v>
      </c>
      <c r="L25" s="11" cm="1">
        <f t="array" ref="L25">IFERROR(INDEX('Master Data Sheet'!$1:$1048576, MATCH(1, ('Master Data Sheet'!$H:$H=L$2) * (INDEX('Master Data Sheet'!$1:$1, , MATCH($F$1, 'Master Data Sheet'!$1:$1, 0)) = $F$1) * ('Master Data Sheet'!$G:$G=$B25) * ('Master Data Sheet'!$F:$F=$E25) * ('Master Data Sheet'!$A:$A=$F25), 0), MATCH($F$1, 'Master Data Sheet'!$1:$1, 0)), "")</f>
        <v>113.63636363636364</v>
      </c>
      <c r="M25" s="11" cm="1">
        <f t="array" ref="M25">IFERROR(INDEX('Master Data Sheet'!$1:$1048576, MATCH(1, ('Master Data Sheet'!$H:$H=M$2) * (INDEX('Master Data Sheet'!$1:$1, , MATCH($F$1, 'Master Data Sheet'!$1:$1, 0)) = $F$1) * ('Master Data Sheet'!$G:$G=$B25) * ('Master Data Sheet'!$F:$F=$E25) * ('Master Data Sheet'!$A:$A=$F25), 0), MATCH($F$1, 'Master Data Sheet'!$1:$1, 0)), "")</f>
        <v>123.8738738738739</v>
      </c>
      <c r="N25" s="11" cm="1">
        <f t="array" ref="N25">IFERROR(INDEX('Master Data Sheet'!$1:$1048576, MATCH(1, ('Master Data Sheet'!$H:$H=N$2) * (INDEX('Master Data Sheet'!$1:$1, , MATCH($F$1, 'Master Data Sheet'!$1:$1, 0)) = $F$1) * ('Master Data Sheet'!$G:$G=$B25) * ('Master Data Sheet'!$F:$F=$E25) * ('Master Data Sheet'!$A:$A=$F25), 0), MATCH($F$1, 'Master Data Sheet'!$1:$1, 0)), "")</f>
        <v>113.63636363636364</v>
      </c>
      <c r="O25" s="11">
        <f t="shared" si="8"/>
        <v>120.94887094887098</v>
      </c>
      <c r="P25" s="11">
        <f t="shared" si="4"/>
        <v>4.9953934937988107</v>
      </c>
      <c r="Q25" s="11"/>
      <c r="R25" s="46">
        <f>(1-(O25/O22))*100</f>
        <v>4.5743014917992149</v>
      </c>
      <c r="X25" t="str">
        <f>IFERROR(INDEX('Date Key'!$G$57:$G$62, MATCH(B24,'Date Key'!$A$57:$A$62, 0)), "")</f>
        <v>High HLR, Lower Outlet Height, No Plants</v>
      </c>
      <c r="Y25" s="1">
        <f t="shared" ref="Y25:AE25" si="29">H24</f>
        <v>113.63636363636364</v>
      </c>
      <c r="Z25" s="1">
        <f t="shared" si="29"/>
        <v>113.63636363636364</v>
      </c>
      <c r="AA25" s="1">
        <f t="shared" si="29"/>
        <v>113.63636363636364</v>
      </c>
      <c r="AB25" s="1">
        <f t="shared" si="29"/>
        <v>113.63636363636364</v>
      </c>
      <c r="AC25" s="1">
        <f t="shared" si="29"/>
        <v>113.63636363636364</v>
      </c>
      <c r="AD25" s="1">
        <f t="shared" si="29"/>
        <v>113.63636363636364</v>
      </c>
      <c r="AE25" s="1">
        <f t="shared" si="29"/>
        <v>113.63636363636364</v>
      </c>
      <c r="AF25" s="1">
        <f t="shared" ref="AF25:AL25" si="30">H25</f>
        <v>123.8738738738739</v>
      </c>
      <c r="AG25" s="1">
        <f t="shared" si="30"/>
        <v>123.8738738738739</v>
      </c>
      <c r="AH25" s="1">
        <f t="shared" si="30"/>
        <v>123.8738738738739</v>
      </c>
      <c r="AI25" s="1">
        <f t="shared" si="30"/>
        <v>123.8738738738739</v>
      </c>
      <c r="AJ25" s="1">
        <f t="shared" si="30"/>
        <v>113.63636363636364</v>
      </c>
      <c r="AK25" s="1">
        <f t="shared" si="30"/>
        <v>123.8738738738739</v>
      </c>
      <c r="AL25" s="1">
        <f t="shared" si="30"/>
        <v>113.63636363636364</v>
      </c>
      <c r="AM25" s="1">
        <f t="shared" ref="AM25:AS25" si="31">H26</f>
        <v>163.04347826086959</v>
      </c>
      <c r="AN25" s="1">
        <f t="shared" si="31"/>
        <v>143.80530973451326</v>
      </c>
      <c r="AO25" s="1">
        <f t="shared" si="31"/>
        <v>113.63636363636364</v>
      </c>
      <c r="AP25" s="1">
        <f t="shared" si="31"/>
        <v>113.63636363636364</v>
      </c>
      <c r="AQ25" s="1">
        <f t="shared" si="31"/>
        <v>103.21100917431194</v>
      </c>
      <c r="AR25" s="1">
        <f t="shared" si="31"/>
        <v>103.21100917431194</v>
      </c>
      <c r="AS25" s="1">
        <f t="shared" si="31"/>
        <v>103.21100917431194</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163.04347826086959</v>
      </c>
      <c r="I26" s="11" cm="1">
        <f t="array" ref="I26">IFERROR(INDEX('Master Data Sheet'!$1:$1048576, MATCH(1, ('Master Data Sheet'!$H:$H=I$2) * (INDEX('Master Data Sheet'!$1:$1, , MATCH($F$1, 'Master Data Sheet'!$1:$1, 0)) = $F$1) * ('Master Data Sheet'!$G:$G=$B26) * ('Master Data Sheet'!$F:$F=$E26) * ('Master Data Sheet'!$A:$A=$F26), 0), MATCH($F$1, 'Master Data Sheet'!$1:$1, 0)), "")</f>
        <v>143.80530973451326</v>
      </c>
      <c r="J26" s="11" cm="1">
        <f t="array" ref="J26">IFERROR(INDEX('Master Data Sheet'!$1:$1048576, MATCH(1, ('Master Data Sheet'!$H:$H=J$2) * (INDEX('Master Data Sheet'!$1:$1, , MATCH($F$1, 'Master Data Sheet'!$1:$1, 0)) = $F$1) * ('Master Data Sheet'!$G:$G=$B26) * ('Master Data Sheet'!$F:$F=$E26) * ('Master Data Sheet'!$A:$A=$F26), 0), MATCH($F$1, 'Master Data Sheet'!$1:$1, 0)), "")</f>
        <v>113.63636363636364</v>
      </c>
      <c r="K26" s="11" cm="1">
        <f t="array" ref="K26">IFERROR(INDEX('Master Data Sheet'!$1:$1048576, MATCH(1, ('Master Data Sheet'!$H:$H=K$2) * (INDEX('Master Data Sheet'!$1:$1, , MATCH($F$1, 'Master Data Sheet'!$1:$1, 0)) = $F$1) * ('Master Data Sheet'!$G:$G=$B26) * ('Master Data Sheet'!$F:$F=$E26) * ('Master Data Sheet'!$A:$A=$F26), 0), MATCH($F$1, 'Master Data Sheet'!$1:$1, 0)), "")</f>
        <v>113.63636363636364</v>
      </c>
      <c r="L26" s="11" cm="1">
        <f t="array" ref="L26">IFERROR(INDEX('Master Data Sheet'!$1:$1048576, MATCH(1, ('Master Data Sheet'!$H:$H=L$2) * (INDEX('Master Data Sheet'!$1:$1, , MATCH($F$1, 'Master Data Sheet'!$1:$1, 0)) = $F$1) * ('Master Data Sheet'!$G:$G=$B26) * ('Master Data Sheet'!$F:$F=$E26) * ('Master Data Sheet'!$A:$A=$F26), 0), MATCH($F$1, 'Master Data Sheet'!$1:$1, 0)), "")</f>
        <v>103.21100917431194</v>
      </c>
      <c r="M26" s="11" cm="1">
        <f t="array" ref="M26">IFERROR(INDEX('Master Data Sheet'!$1:$1048576, MATCH(1, ('Master Data Sheet'!$H:$H=M$2) * (INDEX('Master Data Sheet'!$1:$1, , MATCH($F$1, 'Master Data Sheet'!$1:$1, 0)) = $F$1) * ('Master Data Sheet'!$G:$G=$B26) * ('Master Data Sheet'!$F:$F=$E26) * ('Master Data Sheet'!$A:$A=$F26), 0), MATCH($F$1, 'Master Data Sheet'!$1:$1, 0)), "")</f>
        <v>103.21100917431194</v>
      </c>
      <c r="N26" s="11" cm="1">
        <f t="array" ref="N26">IFERROR(INDEX('Master Data Sheet'!$1:$1048576, MATCH(1, ('Master Data Sheet'!$H:$H=N$2) * (INDEX('Master Data Sheet'!$1:$1, , MATCH($F$1, 'Master Data Sheet'!$1:$1, 0)) = $F$1) * ('Master Data Sheet'!$G:$G=$B26) * ('Master Data Sheet'!$F:$F=$E26) * ('Master Data Sheet'!$A:$A=$F26), 0), MATCH($F$1, 'Master Data Sheet'!$1:$1, 0)), "")</f>
        <v>103.21100917431194</v>
      </c>
      <c r="O26" s="11">
        <f t="shared" si="8"/>
        <v>120.53636325586369</v>
      </c>
      <c r="P26" s="11">
        <f t="shared" si="4"/>
        <v>23.607987235703096</v>
      </c>
      <c r="Q26" s="11"/>
      <c r="R26" s="46">
        <f>(1-(O26/O23))*100</f>
        <v>-20.356315548687043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153.50877192982455</v>
      </c>
      <c r="I27" s="11" cm="1">
        <f t="array" ref="I27">IFERROR(INDEX('Master Data Sheet'!$1:$1048576, MATCH(1, ('Master Data Sheet'!$H:$H=I$2) * (INDEX('Master Data Sheet'!$1:$1, , MATCH($F$1, 'Master Data Sheet'!$1:$1, 0)) = $F$1) * ('Master Data Sheet'!$G:$G=$B27) * ('Master Data Sheet'!$F:$F=$E27) * ('Master Data Sheet'!$A:$A=$F27), 0), MATCH($F$1, 'Master Data Sheet'!$1:$1, 0)), "")</f>
        <v>133.92857142857144</v>
      </c>
      <c r="J27" s="11" cm="1">
        <f t="array" ref="J27">IFERROR(INDEX('Master Data Sheet'!$1:$1048576, MATCH(1, ('Master Data Sheet'!$H:$H=J$2) * (INDEX('Master Data Sheet'!$1:$1, , MATCH($F$1, 'Master Data Sheet'!$1:$1, 0)) = $F$1) * ('Master Data Sheet'!$G:$G=$B27) * ('Master Data Sheet'!$F:$F=$E27) * ('Master Data Sheet'!$A:$A=$F27), 0), MATCH($F$1, 'Master Data Sheet'!$1:$1, 0)), "")</f>
        <v>113.63636363636364</v>
      </c>
      <c r="K27" s="11" cm="1">
        <f t="array" ref="K27">IFERROR(INDEX('Master Data Sheet'!$1:$1048576, MATCH(1, ('Master Data Sheet'!$H:$H=K$2) * (INDEX('Master Data Sheet'!$1:$1, , MATCH($F$1, 'Master Data Sheet'!$1:$1, 0)) = $F$1) * ('Master Data Sheet'!$G:$G=$B27) * ('Master Data Sheet'!$F:$F=$E27) * ('Master Data Sheet'!$A:$A=$F27), 0), MATCH($F$1, 'Master Data Sheet'!$1:$1, 0)), "")</f>
        <v>113.63636363636364</v>
      </c>
      <c r="L27" s="11" cm="1">
        <f t="array" ref="L27">IFERROR(INDEX('Master Data Sheet'!$1:$1048576, MATCH(1, ('Master Data Sheet'!$H:$H=L$2) * (INDEX('Master Data Sheet'!$1:$1, , MATCH($F$1, 'Master Data Sheet'!$1:$1, 0)) = $F$1) * ('Master Data Sheet'!$G:$G=$B27) * ('Master Data Sheet'!$F:$F=$E27) * ('Master Data Sheet'!$A:$A=$F27), 0), MATCH($F$1, 'Master Data Sheet'!$1:$1, 0)), "")</f>
        <v>113.63636363636364</v>
      </c>
      <c r="M27" s="11" cm="1">
        <f t="array" ref="M27">IFERROR(INDEX('Master Data Sheet'!$1:$1048576, MATCH(1, ('Master Data Sheet'!$H:$H=M$2) * (INDEX('Master Data Sheet'!$1:$1, , MATCH($F$1, 'Master Data Sheet'!$1:$1, 0)) = $F$1) * ('Master Data Sheet'!$G:$G=$B27) * ('Master Data Sheet'!$F:$F=$E27) * ('Master Data Sheet'!$A:$A=$F27), 0), MATCH($F$1, 'Master Data Sheet'!$1:$1, 0)), "")</f>
        <v>113.63636363636364</v>
      </c>
      <c r="N27" s="11" cm="1">
        <f t="array" ref="N27">IFERROR(INDEX('Master Data Sheet'!$1:$1048576, MATCH(1, ('Master Data Sheet'!$H:$H=N$2) * (INDEX('Master Data Sheet'!$1:$1, , MATCH($F$1, 'Master Data Sheet'!$1:$1, 0)) = $F$1) * ('Master Data Sheet'!$G:$G=$B27) * ('Master Data Sheet'!$F:$F=$E27) * ('Master Data Sheet'!$A:$A=$F27), 0), MATCH($F$1, 'Master Data Sheet'!$1:$1, 0)), "")</f>
        <v>113.63636363636364</v>
      </c>
      <c r="O27" s="11">
        <f t="shared" si="8"/>
        <v>122.23130879145916</v>
      </c>
      <c r="P27" s="11">
        <f t="shared" si="4"/>
        <v>15.729330694962488</v>
      </c>
      <c r="Q27" s="11">
        <f>AVERAGE(N27:N29)</f>
        <v>106.62177328843995</v>
      </c>
      <c r="R27" s="46">
        <f>(1-(O27/O21))*100</f>
        <v>3.5624894264012608</v>
      </c>
      <c r="S27" s="46">
        <f>AVERAGE(R27:R29)</f>
        <v>-5.594352120955282</v>
      </c>
      <c r="T27" s="46">
        <f>STDEV(R27:R29)</f>
        <v>11.546069924971261</v>
      </c>
      <c r="U27" s="47">
        <f>(1-(AVERAGE(H27:N29)/AVERAGE(H21:N23)))*100</f>
        <v>-4.6188614818912122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190.67796610169495</v>
      </c>
      <c r="I28" s="11" cm="1">
        <f t="array" ref="I28">IFERROR(INDEX('Master Data Sheet'!$1:$1048576, MATCH(1, ('Master Data Sheet'!$H:$H=I$2) * (INDEX('Master Data Sheet'!$1:$1, , MATCH($F$1, 'Master Data Sheet'!$1:$1, 0)) = $F$1) * ('Master Data Sheet'!$G:$G=$B28) * ('Master Data Sheet'!$F:$F=$E28) * ('Master Data Sheet'!$A:$A=$F28), 0), MATCH($F$1, 'Master Data Sheet'!$1:$1, 0)), "")</f>
        <v>133.92857142857144</v>
      </c>
      <c r="J28" s="11" cm="1">
        <f t="array" ref="J28">IFERROR(INDEX('Master Data Sheet'!$1:$1048576, MATCH(1, ('Master Data Sheet'!$H:$H=J$2) * (INDEX('Master Data Sheet'!$1:$1, , MATCH($F$1, 'Master Data Sheet'!$1:$1, 0)) = $F$1) * ('Master Data Sheet'!$G:$G=$B28) * ('Master Data Sheet'!$F:$F=$E28) * ('Master Data Sheet'!$A:$A=$F28), 0), MATCH($F$1, 'Master Data Sheet'!$1:$1, 0)), "")</f>
        <v>113.63636363636364</v>
      </c>
      <c r="K28" s="11" cm="1">
        <f t="array" ref="K28">IFERROR(INDEX('Master Data Sheet'!$1:$1048576, MATCH(1, ('Master Data Sheet'!$H:$H=K$2) * (INDEX('Master Data Sheet'!$1:$1, , MATCH($F$1, 'Master Data Sheet'!$1:$1, 0)) = $F$1) * ('Master Data Sheet'!$G:$G=$B28) * ('Master Data Sheet'!$F:$F=$E28) * ('Master Data Sheet'!$A:$A=$F28), 0), MATCH($F$1, 'Master Data Sheet'!$1:$1, 0)), "")</f>
        <v>113.63636363636364</v>
      </c>
      <c r="L28" s="11" cm="1">
        <f t="array" ref="L28">IFERROR(INDEX('Master Data Sheet'!$1:$1048576, MATCH(1, ('Master Data Sheet'!$H:$H=L$2) * (INDEX('Master Data Sheet'!$1:$1, , MATCH($F$1, 'Master Data Sheet'!$1:$1, 0)) = $F$1) * ('Master Data Sheet'!$G:$G=$B28) * ('Master Data Sheet'!$F:$F=$E28) * ('Master Data Sheet'!$A:$A=$F28), 0), MATCH($F$1, 'Master Data Sheet'!$1:$1, 0)), "")</f>
        <v>113.63636363636364</v>
      </c>
      <c r="M28" s="11" cm="1">
        <f t="array" ref="M28">IFERROR(INDEX('Master Data Sheet'!$1:$1048576, MATCH(1, ('Master Data Sheet'!$H:$H=M$2) * (INDEX('Master Data Sheet'!$1:$1, , MATCH($F$1, 'Master Data Sheet'!$1:$1, 0)) = $F$1) * ('Master Data Sheet'!$G:$G=$B28) * ('Master Data Sheet'!$F:$F=$E28) * ('Master Data Sheet'!$A:$A=$F28), 0), MATCH($F$1, 'Master Data Sheet'!$1:$1, 0)), "")</f>
        <v>123.8738738738739</v>
      </c>
      <c r="N28" s="11" cm="1">
        <f t="array" ref="N28">IFERROR(INDEX('Master Data Sheet'!$1:$1048576, MATCH(1, ('Master Data Sheet'!$H:$H=N$2) * (INDEX('Master Data Sheet'!$1:$1, , MATCH($F$1, 'Master Data Sheet'!$1:$1, 0)) = $F$1) * ('Master Data Sheet'!$G:$G=$B28) * ('Master Data Sheet'!$F:$F=$E28) * ('Master Data Sheet'!$A:$A=$F28), 0), MATCH($F$1, 'Master Data Sheet'!$1:$1, 0)), "")</f>
        <v>113.63636363636364</v>
      </c>
      <c r="O28" s="11">
        <f t="shared" si="8"/>
        <v>129.00369513565641</v>
      </c>
      <c r="P28" s="11">
        <f t="shared" si="4"/>
        <v>28.281043950283902</v>
      </c>
      <c r="Q28" s="11"/>
      <c r="R28" s="46">
        <f>(1-(O28/O22))*100</f>
        <v>-1.7807576199942332</v>
      </c>
      <c r="X28" t="str">
        <f>IFERROR(INDEX('Date Key'!$G$57:$G$62, MATCH(B27,'Date Key'!$A$57:$A$62, 0)), "")</f>
        <v>High HLR, Lower Outlet Height, No Plants</v>
      </c>
      <c r="Y28" s="1">
        <f t="shared" ref="Y28:AE28" si="32">H27</f>
        <v>153.50877192982455</v>
      </c>
      <c r="Z28" s="1">
        <f t="shared" si="32"/>
        <v>133.92857142857144</v>
      </c>
      <c r="AA28" s="1">
        <f t="shared" si="32"/>
        <v>113.63636363636364</v>
      </c>
      <c r="AB28" s="1">
        <f t="shared" si="32"/>
        <v>113.63636363636364</v>
      </c>
      <c r="AC28" s="1">
        <f t="shared" si="32"/>
        <v>113.63636363636364</v>
      </c>
      <c r="AD28" s="1">
        <f t="shared" si="32"/>
        <v>113.63636363636364</v>
      </c>
      <c r="AE28" s="1">
        <f t="shared" si="32"/>
        <v>113.63636363636364</v>
      </c>
      <c r="AF28" s="1">
        <f t="shared" ref="AF28:AL28" si="33">H28</f>
        <v>190.67796610169495</v>
      </c>
      <c r="AG28" s="1">
        <f t="shared" si="33"/>
        <v>133.92857142857144</v>
      </c>
      <c r="AH28" s="1">
        <f t="shared" si="33"/>
        <v>113.63636363636364</v>
      </c>
      <c r="AI28" s="1">
        <f t="shared" si="33"/>
        <v>113.63636363636364</v>
      </c>
      <c r="AJ28" s="1">
        <f t="shared" si="33"/>
        <v>113.63636363636364</v>
      </c>
      <c r="AK28" s="1">
        <f t="shared" si="33"/>
        <v>123.8738738738739</v>
      </c>
      <c r="AL28" s="1">
        <f t="shared" si="33"/>
        <v>113.63636363636364</v>
      </c>
      <c r="AM28" s="1">
        <f t="shared" ref="AM28:AS28" si="34">H29</f>
        <v>233.73983739837396</v>
      </c>
      <c r="AN28" s="1">
        <f t="shared" si="34"/>
        <v>123.8738738738739</v>
      </c>
      <c r="AO28" s="1">
        <f t="shared" si="34"/>
        <v>103.21100917431194</v>
      </c>
      <c r="AP28" s="1">
        <f t="shared" si="34"/>
        <v>92.592592592592609</v>
      </c>
      <c r="AQ28" s="1">
        <f t="shared" si="34"/>
        <v>92.592592592592609</v>
      </c>
      <c r="AR28" s="1">
        <f t="shared" si="34"/>
        <v>92.592592592592609</v>
      </c>
      <c r="AS28" s="1">
        <f t="shared" si="34"/>
        <v>92.592592592592609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233.73983739837396</v>
      </c>
      <c r="I29" s="28" cm="1">
        <f t="array" ref="I29">IFERROR(INDEX('Master Data Sheet'!$1:$1048576, MATCH(1, ('Master Data Sheet'!$H:$H=I$2) * (INDEX('Master Data Sheet'!$1:$1, , MATCH($F$1, 'Master Data Sheet'!$1:$1, 0)) = $F$1) * ('Master Data Sheet'!$G:$G=$B29) * ('Master Data Sheet'!$F:$F=$E29) * ('Master Data Sheet'!$A:$A=$F29), 0), MATCH($F$1, 'Master Data Sheet'!$1:$1, 0)), "")</f>
        <v>123.8738738738739</v>
      </c>
      <c r="J29" s="28" cm="1">
        <f t="array" ref="J29">IFERROR(INDEX('Master Data Sheet'!$1:$1048576, MATCH(1, ('Master Data Sheet'!$H:$H=J$2) * (INDEX('Master Data Sheet'!$1:$1, , MATCH($F$1, 'Master Data Sheet'!$1:$1, 0)) = $F$1) * ('Master Data Sheet'!$G:$G=$B29) * ('Master Data Sheet'!$F:$F=$E29) * ('Master Data Sheet'!$A:$A=$F29), 0), MATCH($F$1, 'Master Data Sheet'!$1:$1, 0)), "")</f>
        <v>103.21100917431194</v>
      </c>
      <c r="K29" s="28" cm="1">
        <f t="array" ref="K29">IFERROR(INDEX('Master Data Sheet'!$1:$1048576, MATCH(1, ('Master Data Sheet'!$H:$H=K$2) * (INDEX('Master Data Sheet'!$1:$1, , MATCH($F$1, 'Master Data Sheet'!$1:$1, 0)) = $F$1) * ('Master Data Sheet'!$G:$G=$B29) * ('Master Data Sheet'!$F:$F=$E29) * ('Master Data Sheet'!$A:$A=$F29), 0), MATCH($F$1, 'Master Data Sheet'!$1:$1, 0)), "")</f>
        <v>92.592592592592609</v>
      </c>
      <c r="L29" s="28" cm="1">
        <f t="array" ref="L29">IFERROR(INDEX('Master Data Sheet'!$1:$1048576, MATCH(1, ('Master Data Sheet'!$H:$H=L$2) * (INDEX('Master Data Sheet'!$1:$1, , MATCH($F$1, 'Master Data Sheet'!$1:$1, 0)) = $F$1) * ('Master Data Sheet'!$G:$G=$B29) * ('Master Data Sheet'!$F:$F=$E29) * ('Master Data Sheet'!$A:$A=$F29), 0), MATCH($F$1, 'Master Data Sheet'!$1:$1, 0)), "")</f>
        <v>92.592592592592609</v>
      </c>
      <c r="M29" s="28" cm="1">
        <f t="array" ref="M29">IFERROR(INDEX('Master Data Sheet'!$1:$1048576, MATCH(1, ('Master Data Sheet'!$H:$H=M$2) * (INDEX('Master Data Sheet'!$1:$1, , MATCH($F$1, 'Master Data Sheet'!$1:$1, 0)) = $F$1) * ('Master Data Sheet'!$G:$G=$B29) * ('Master Data Sheet'!$F:$F=$E29) * ('Master Data Sheet'!$A:$A=$F29), 0), MATCH($F$1, 'Master Data Sheet'!$1:$1, 0)), "")</f>
        <v>92.592592592592609</v>
      </c>
      <c r="N29" s="28" cm="1">
        <f t="array" ref="N29">IFERROR(INDEX('Master Data Sheet'!$1:$1048576, MATCH(1, ('Master Data Sheet'!$H:$H=N$2) * (INDEX('Master Data Sheet'!$1:$1, , MATCH($F$1, 'Master Data Sheet'!$1:$1, 0)) = $F$1) * ('Master Data Sheet'!$G:$G=$B29) * ('Master Data Sheet'!$F:$F=$E29) * ('Master Data Sheet'!$A:$A=$F29), 0), MATCH($F$1, 'Master Data Sheet'!$1:$1, 0)), "")</f>
        <v>92.592592592592609</v>
      </c>
      <c r="O29" s="28">
        <f t="shared" si="8"/>
        <v>118.74215583099003</v>
      </c>
      <c r="P29" s="28">
        <f t="shared" si="4"/>
        <v>52.005154300082175</v>
      </c>
      <c r="Q29" s="28"/>
      <c r="R29" s="48">
        <f>(1-(O29/O23))*100</f>
        <v>-18.564788169272873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92.592592592592609</v>
      </c>
      <c r="I30" s="11" cm="1">
        <f t="array" ref="I30">IFERROR(INDEX('Master Data Sheet'!$1:$1048576, MATCH(1, ('Master Data Sheet'!$H:$H=I$2) * (INDEX('Master Data Sheet'!$1:$1, , MATCH($F$1, 'Master Data Sheet'!$1:$1, 0)) = $F$1) * ('Master Data Sheet'!$G:$G=$B30) * ('Master Data Sheet'!$F:$F=$E30) * ('Master Data Sheet'!$A:$A=$F30), 0), MATCH($F$1, 'Master Data Sheet'!$1:$1, 0)), "")</f>
        <v>92.592592592592609</v>
      </c>
      <c r="J30" s="11" cm="1">
        <f t="array" ref="J30">IFERROR(INDEX('Master Data Sheet'!$1:$1048576, MATCH(1, ('Master Data Sheet'!$H:$H=J$2) * (INDEX('Master Data Sheet'!$1:$1, , MATCH($F$1, 'Master Data Sheet'!$1:$1, 0)) = $F$1) * ('Master Data Sheet'!$G:$G=$B30) * ('Master Data Sheet'!$F:$F=$E30) * ('Master Data Sheet'!$A:$A=$F30), 0), MATCH($F$1, 'Master Data Sheet'!$1:$1, 0)), "")</f>
        <v>103.21100917431194</v>
      </c>
      <c r="K30" s="11" cm="1">
        <f t="array" ref="K30">IFERROR(INDEX('Master Data Sheet'!$1:$1048576, MATCH(1, ('Master Data Sheet'!$H:$H=K$2) * (INDEX('Master Data Sheet'!$1:$1, , MATCH($F$1, 'Master Data Sheet'!$1:$1, 0)) = $F$1) * ('Master Data Sheet'!$G:$G=$B30) * ('Master Data Sheet'!$F:$F=$E30) * ('Master Data Sheet'!$A:$A=$F30), 0), MATCH($F$1, 'Master Data Sheet'!$1:$1, 0)), "")</f>
        <v>92.592592592592609</v>
      </c>
      <c r="L30" s="11" cm="1">
        <f t="array" ref="L30">IFERROR(INDEX('Master Data Sheet'!$1:$1048576, MATCH(1, ('Master Data Sheet'!$H:$H=L$2) * (INDEX('Master Data Sheet'!$1:$1, , MATCH($F$1, 'Master Data Sheet'!$1:$1, 0)) = $F$1) * ('Master Data Sheet'!$G:$G=$B30) * ('Master Data Sheet'!$F:$F=$E30) * ('Master Data Sheet'!$A:$A=$F30), 0), MATCH($F$1, 'Master Data Sheet'!$1:$1, 0)), "")</f>
        <v>92.592592592592609</v>
      </c>
      <c r="M30" s="11" cm="1">
        <f t="array" ref="M30">IFERROR(INDEX('Master Data Sheet'!$1:$1048576, MATCH(1, ('Master Data Sheet'!$H:$H=M$2) * (INDEX('Master Data Sheet'!$1:$1, , MATCH($F$1, 'Master Data Sheet'!$1:$1, 0)) = $F$1) * ('Master Data Sheet'!$G:$G=$B30) * ('Master Data Sheet'!$F:$F=$E30) * ('Master Data Sheet'!$A:$A=$F30), 0), MATCH($F$1, 'Master Data Sheet'!$1:$1, 0)), "")</f>
        <v>92.592592592592609</v>
      </c>
      <c r="N30" s="11" cm="1">
        <f t="array" ref="N30">IFERROR(INDEX('Master Data Sheet'!$1:$1048576, MATCH(1, ('Master Data Sheet'!$H:$H=N$2) * (INDEX('Master Data Sheet'!$1:$1, , MATCH($F$1, 'Master Data Sheet'!$1:$1, 0)) = $F$1) * ('Master Data Sheet'!$G:$G=$B30) * ('Master Data Sheet'!$F:$F=$E30) * ('Master Data Sheet'!$A:$A=$F30), 0), MATCH($F$1, 'Master Data Sheet'!$1:$1, 0)), "")</f>
        <v>92.592592592592609</v>
      </c>
      <c r="O30" s="11">
        <f t="shared" si="8"/>
        <v>94.109509247123938</v>
      </c>
      <c r="P30" s="11">
        <f t="shared" si="4"/>
        <v>4.0133842275019873</v>
      </c>
      <c r="Q30" s="11">
        <f>AVERAGE(O30:O32)</f>
        <v>112.46380143824445</v>
      </c>
      <c r="S30" s="11">
        <f>AVERAGE(O30:O32)</f>
        <v>112.46380143824445</v>
      </c>
      <c r="T30" s="11">
        <f>AVERAGE(P30:P32)</f>
        <v>6.7658009715916068</v>
      </c>
      <c r="V30" s="47">
        <f>AVERAGE(U33, U36)</f>
        <v>-6.1794891021908267</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133.92857142857144</v>
      </c>
      <c r="I31" s="11" cm="1">
        <f t="array" ref="I31">IFERROR(INDEX('Master Data Sheet'!$1:$1048576, MATCH(1, ('Master Data Sheet'!$H:$H=I$2) * (INDEX('Master Data Sheet'!$1:$1, , MATCH($F$1, 'Master Data Sheet'!$1:$1, 0)) = $F$1) * ('Master Data Sheet'!$G:$G=$B31) * ('Master Data Sheet'!$F:$F=$E31) * ('Master Data Sheet'!$A:$A=$F31), 0), MATCH($F$1, 'Master Data Sheet'!$1:$1, 0)), "")</f>
        <v>113.63636363636364</v>
      </c>
      <c r="J31" s="11" cm="1">
        <f t="array" ref="J31">IFERROR(INDEX('Master Data Sheet'!$1:$1048576, MATCH(1, ('Master Data Sheet'!$H:$H=J$2) * (INDEX('Master Data Sheet'!$1:$1, , MATCH($F$1, 'Master Data Sheet'!$1:$1, 0)) = $F$1) * ('Master Data Sheet'!$G:$G=$B31) * ('Master Data Sheet'!$F:$F=$E31) * ('Master Data Sheet'!$A:$A=$F31), 0), MATCH($F$1, 'Master Data Sheet'!$1:$1, 0)), "")</f>
        <v>113.63636363636364</v>
      </c>
      <c r="K31" s="11" cm="1">
        <f t="array" ref="K31">IFERROR(INDEX('Master Data Sheet'!$1:$1048576, MATCH(1, ('Master Data Sheet'!$H:$H=K$2) * (INDEX('Master Data Sheet'!$1:$1, , MATCH($F$1, 'Master Data Sheet'!$1:$1, 0)) = $F$1) * ('Master Data Sheet'!$G:$G=$B31) * ('Master Data Sheet'!$F:$F=$E31) * ('Master Data Sheet'!$A:$A=$F31), 0), MATCH($F$1, 'Master Data Sheet'!$1:$1, 0)), "")</f>
        <v>123.8738738738739</v>
      </c>
      <c r="L31" s="11" cm="1">
        <f t="array" ref="L31">IFERROR(INDEX('Master Data Sheet'!$1:$1048576, MATCH(1, ('Master Data Sheet'!$H:$H=L$2) * (INDEX('Master Data Sheet'!$1:$1, , MATCH($F$1, 'Master Data Sheet'!$1:$1, 0)) = $F$1) * ('Master Data Sheet'!$G:$G=$B31) * ('Master Data Sheet'!$F:$F=$E31) * ('Master Data Sheet'!$A:$A=$F31), 0), MATCH($F$1, 'Master Data Sheet'!$1:$1, 0)), "")</f>
        <v>123.8738738738739</v>
      </c>
      <c r="M31" s="11" cm="1">
        <f t="array" ref="M31">IFERROR(INDEX('Master Data Sheet'!$1:$1048576, MATCH(1, ('Master Data Sheet'!$H:$H=M$2) * (INDEX('Master Data Sheet'!$1:$1, , MATCH($F$1, 'Master Data Sheet'!$1:$1, 0)) = $F$1) * ('Master Data Sheet'!$G:$G=$B31) * ('Master Data Sheet'!$F:$F=$E31) * ('Master Data Sheet'!$A:$A=$F31), 0), MATCH($F$1, 'Master Data Sheet'!$1:$1, 0)), "")</f>
        <v>113.63636363636364</v>
      </c>
      <c r="N31" s="11" cm="1">
        <f t="array" ref="N31">IFERROR(INDEX('Master Data Sheet'!$1:$1048576, MATCH(1, ('Master Data Sheet'!$H:$H=N$2) * (INDEX('Master Data Sheet'!$1:$1, , MATCH($F$1, 'Master Data Sheet'!$1:$1, 0)) = $F$1) * ('Master Data Sheet'!$G:$G=$B31) * ('Master Data Sheet'!$F:$F=$E31) * ('Master Data Sheet'!$A:$A=$F31), 0), MATCH($F$1, 'Master Data Sheet'!$1:$1, 0)), "")</f>
        <v>113.63636363636364</v>
      </c>
      <c r="O31" s="11">
        <f t="shared" si="8"/>
        <v>119.46025338882482</v>
      </c>
      <c r="P31" s="11">
        <f t="shared" si="4"/>
        <v>7.9996154685359384</v>
      </c>
      <c r="Q31" s="11"/>
      <c r="X31" t="str">
        <f>IFERROR(INDEX('Date Key'!$G$57:$G$62, MATCH(B30,'Date Key'!$A$57:$A$62, 0)), "")</f>
        <v>High HLR, Upper Outlet Height, No Plants</v>
      </c>
      <c r="Y31" s="1">
        <f t="shared" ref="Y31:AE31" si="35">H30</f>
        <v>92.592592592592609</v>
      </c>
      <c r="Z31" s="1">
        <f t="shared" si="35"/>
        <v>92.592592592592609</v>
      </c>
      <c r="AA31" s="1">
        <f t="shared" si="35"/>
        <v>103.21100917431194</v>
      </c>
      <c r="AB31" s="1">
        <f t="shared" si="35"/>
        <v>92.592592592592609</v>
      </c>
      <c r="AC31" s="1">
        <f t="shared" si="35"/>
        <v>92.592592592592609</v>
      </c>
      <c r="AD31" s="1">
        <f t="shared" si="35"/>
        <v>92.592592592592609</v>
      </c>
      <c r="AE31" s="1">
        <f t="shared" si="35"/>
        <v>92.592592592592609</v>
      </c>
      <c r="AF31" s="1">
        <f t="shared" ref="AF31:AL31" si="36">H31</f>
        <v>133.92857142857144</v>
      </c>
      <c r="AG31" s="1">
        <f t="shared" si="36"/>
        <v>113.63636363636364</v>
      </c>
      <c r="AH31" s="1">
        <f t="shared" si="36"/>
        <v>113.63636363636364</v>
      </c>
      <c r="AI31" s="1">
        <f t="shared" si="36"/>
        <v>123.8738738738739</v>
      </c>
      <c r="AJ31" s="1">
        <f t="shared" si="36"/>
        <v>123.8738738738739</v>
      </c>
      <c r="AK31" s="1">
        <f t="shared" si="36"/>
        <v>113.63636363636364</v>
      </c>
      <c r="AL31" s="1">
        <f t="shared" si="36"/>
        <v>113.63636363636364</v>
      </c>
      <c r="AM31" s="1">
        <f t="shared" ref="AM31:AS31" si="37">H32</f>
        <v>133.92857142857144</v>
      </c>
      <c r="AN31" s="1">
        <f t="shared" si="37"/>
        <v>133.92857142857144</v>
      </c>
      <c r="AO31" s="1">
        <f t="shared" si="37"/>
        <v>123.8738738738739</v>
      </c>
      <c r="AP31" s="1">
        <f t="shared" si="37"/>
        <v>113.63636363636364</v>
      </c>
      <c r="AQ31" s="1">
        <f t="shared" si="37"/>
        <v>123.8738738738739</v>
      </c>
      <c r="AR31" s="1">
        <f t="shared" si="37"/>
        <v>113.63636363636364</v>
      </c>
      <c r="AS31" s="1">
        <f t="shared" si="37"/>
        <v>123.8738738738739</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133.92857142857144</v>
      </c>
      <c r="I32" s="11" cm="1">
        <f t="array" ref="I32">IFERROR(INDEX('Master Data Sheet'!$1:$1048576, MATCH(1, ('Master Data Sheet'!$H:$H=I$2) * (INDEX('Master Data Sheet'!$1:$1, , MATCH($F$1, 'Master Data Sheet'!$1:$1, 0)) = $F$1) * ('Master Data Sheet'!$G:$G=$B32) * ('Master Data Sheet'!$F:$F=$E32) * ('Master Data Sheet'!$A:$A=$F32), 0), MATCH($F$1, 'Master Data Sheet'!$1:$1, 0)), "")</f>
        <v>133.92857142857144</v>
      </c>
      <c r="J32" s="11" cm="1">
        <f t="array" ref="J32">IFERROR(INDEX('Master Data Sheet'!$1:$1048576, MATCH(1, ('Master Data Sheet'!$H:$H=J$2) * (INDEX('Master Data Sheet'!$1:$1, , MATCH($F$1, 'Master Data Sheet'!$1:$1, 0)) = $F$1) * ('Master Data Sheet'!$G:$G=$B32) * ('Master Data Sheet'!$F:$F=$E32) * ('Master Data Sheet'!$A:$A=$F32), 0), MATCH($F$1, 'Master Data Sheet'!$1:$1, 0)), "")</f>
        <v>123.8738738738739</v>
      </c>
      <c r="K32" s="11" cm="1">
        <f t="array" ref="K32">IFERROR(INDEX('Master Data Sheet'!$1:$1048576, MATCH(1, ('Master Data Sheet'!$H:$H=K$2) * (INDEX('Master Data Sheet'!$1:$1, , MATCH($F$1, 'Master Data Sheet'!$1:$1, 0)) = $F$1) * ('Master Data Sheet'!$G:$G=$B32) * ('Master Data Sheet'!$F:$F=$E32) * ('Master Data Sheet'!$A:$A=$F32), 0), MATCH($F$1, 'Master Data Sheet'!$1:$1, 0)), "")</f>
        <v>113.63636363636364</v>
      </c>
      <c r="L32" s="11" cm="1">
        <f t="array" ref="L32">IFERROR(INDEX('Master Data Sheet'!$1:$1048576, MATCH(1, ('Master Data Sheet'!$H:$H=L$2) * (INDEX('Master Data Sheet'!$1:$1, , MATCH($F$1, 'Master Data Sheet'!$1:$1, 0)) = $F$1) * ('Master Data Sheet'!$G:$G=$B32) * ('Master Data Sheet'!$F:$F=$E32) * ('Master Data Sheet'!$A:$A=$F32), 0), MATCH($F$1, 'Master Data Sheet'!$1:$1, 0)), "")</f>
        <v>123.8738738738739</v>
      </c>
      <c r="M32" s="11" cm="1">
        <f t="array" ref="M32">IFERROR(INDEX('Master Data Sheet'!$1:$1048576, MATCH(1, ('Master Data Sheet'!$H:$H=M$2) * (INDEX('Master Data Sheet'!$1:$1, , MATCH($F$1, 'Master Data Sheet'!$1:$1, 0)) = $F$1) * ('Master Data Sheet'!$G:$G=$B32) * ('Master Data Sheet'!$F:$F=$E32) * ('Master Data Sheet'!$A:$A=$F32), 0), MATCH($F$1, 'Master Data Sheet'!$1:$1, 0)), "")</f>
        <v>113.63636363636364</v>
      </c>
      <c r="N32" s="11" cm="1">
        <f t="array" ref="N32">IFERROR(INDEX('Master Data Sheet'!$1:$1048576, MATCH(1, ('Master Data Sheet'!$H:$H=N$2) * (INDEX('Master Data Sheet'!$1:$1, , MATCH($F$1, 'Master Data Sheet'!$1:$1, 0)) = $F$1) * ('Master Data Sheet'!$G:$G=$B32) * ('Master Data Sheet'!$F:$F=$E32) * ('Master Data Sheet'!$A:$A=$F32), 0), MATCH($F$1, 'Master Data Sheet'!$1:$1, 0)), "")</f>
        <v>123.8738738738739</v>
      </c>
      <c r="O32" s="11">
        <f t="shared" si="8"/>
        <v>123.82164167878454</v>
      </c>
      <c r="P32" s="11">
        <f t="shared" si="4"/>
        <v>8.2844032187368946</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113.63636363636364</v>
      </c>
      <c r="I33" s="11" cm="1">
        <f t="array" ref="I33">IFERROR(INDEX('Master Data Sheet'!$1:$1048576, MATCH(1, ('Master Data Sheet'!$H:$H=I$2) * (INDEX('Master Data Sheet'!$1:$1, , MATCH($F$1, 'Master Data Sheet'!$1:$1, 0)) = $F$1) * ('Master Data Sheet'!$G:$G=$B33) * ('Master Data Sheet'!$F:$F=$E33) * ('Master Data Sheet'!$A:$A=$F33), 0), MATCH($F$1, 'Master Data Sheet'!$1:$1, 0)), "")</f>
        <v>123.8738738738739</v>
      </c>
      <c r="J33" s="11" cm="1">
        <f t="array" ref="J33">IFERROR(INDEX('Master Data Sheet'!$1:$1048576, MATCH(1, ('Master Data Sheet'!$H:$H=J$2) * (INDEX('Master Data Sheet'!$1:$1, , MATCH($F$1, 'Master Data Sheet'!$1:$1, 0)) = $F$1) * ('Master Data Sheet'!$G:$G=$B33) * ('Master Data Sheet'!$F:$F=$E33) * ('Master Data Sheet'!$A:$A=$F33), 0), MATCH($F$1, 'Master Data Sheet'!$1:$1, 0)), "")</f>
        <v>103.21100917431194</v>
      </c>
      <c r="K33" s="11" cm="1">
        <f t="array" ref="K33">IFERROR(INDEX('Master Data Sheet'!$1:$1048576, MATCH(1, ('Master Data Sheet'!$H:$H=K$2) * (INDEX('Master Data Sheet'!$1:$1, , MATCH($F$1, 'Master Data Sheet'!$1:$1, 0)) = $F$1) * ('Master Data Sheet'!$G:$G=$B33) * ('Master Data Sheet'!$F:$F=$E33) * ('Master Data Sheet'!$A:$A=$F33), 0), MATCH($F$1, 'Master Data Sheet'!$1:$1, 0)), "")</f>
        <v>103.21100917431194</v>
      </c>
      <c r="L33" s="11" cm="1">
        <f t="array" ref="L33">IFERROR(INDEX('Master Data Sheet'!$1:$1048576, MATCH(1, ('Master Data Sheet'!$H:$H=L$2) * (INDEX('Master Data Sheet'!$1:$1, , MATCH($F$1, 'Master Data Sheet'!$1:$1, 0)) = $F$1) * ('Master Data Sheet'!$G:$G=$B33) * ('Master Data Sheet'!$F:$F=$E33) * ('Master Data Sheet'!$A:$A=$F33), 0), MATCH($F$1, 'Master Data Sheet'!$1:$1, 0)), "")</f>
        <v>92.592592592592609</v>
      </c>
      <c r="M33" s="11" cm="1">
        <f t="array" ref="M33">IFERROR(INDEX('Master Data Sheet'!$1:$1048576, MATCH(1, ('Master Data Sheet'!$H:$H=M$2) * (INDEX('Master Data Sheet'!$1:$1, , MATCH($F$1, 'Master Data Sheet'!$1:$1, 0)) = $F$1) * ('Master Data Sheet'!$G:$G=$B33) * ('Master Data Sheet'!$F:$F=$E33) * ('Master Data Sheet'!$A:$A=$F33), 0), MATCH($F$1, 'Master Data Sheet'!$1:$1, 0)), "")</f>
        <v>92.592592592592609</v>
      </c>
      <c r="N33" s="11" cm="1">
        <f t="array" ref="N33">IFERROR(INDEX('Master Data Sheet'!$1:$1048576, MATCH(1, ('Master Data Sheet'!$H:$H=N$2) * (INDEX('Master Data Sheet'!$1:$1, , MATCH($F$1, 'Master Data Sheet'!$1:$1, 0)) = $F$1) * ('Master Data Sheet'!$G:$G=$B33) * ('Master Data Sheet'!$F:$F=$E33) * ('Master Data Sheet'!$A:$A=$F33), 0), MATCH($F$1, 'Master Data Sheet'!$1:$1, 0)), "")</f>
        <v>92.592592592592609</v>
      </c>
      <c r="O33" s="11">
        <f t="shared" si="8"/>
        <v>103.10143337666275</v>
      </c>
      <c r="P33" s="11">
        <f t="shared" si="4"/>
        <v>12.067934491678118</v>
      </c>
      <c r="Q33" s="11">
        <f>AVERAGE(O33:O35)</f>
        <v>117.88120118723003</v>
      </c>
      <c r="R33" s="46">
        <f>(1-(O33/O30))*100</f>
        <v>-9.554745531534703</v>
      </c>
      <c r="S33" s="46">
        <f>AVERAGE(R33:R35)</f>
        <v>-5.18253555139081</v>
      </c>
      <c r="T33" s="46">
        <f>STDEV(R33:R35)</f>
        <v>3.8463755267489002</v>
      </c>
      <c r="U33" s="47">
        <f>(1-(AVERAGE(H33:N35)/AVERAGE(H30:N32)))*100</f>
        <v>-4.8170163907898411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123.8738738738739</v>
      </c>
      <c r="I34" s="11" cm="1">
        <f t="array" ref="I34">IFERROR(INDEX('Master Data Sheet'!$1:$1048576, MATCH(1, ('Master Data Sheet'!$H:$H=I$2) * (INDEX('Master Data Sheet'!$1:$1, , MATCH($F$1, 'Master Data Sheet'!$1:$1, 0)) = $F$1) * ('Master Data Sheet'!$G:$G=$B34) * ('Master Data Sheet'!$F:$F=$E34) * ('Master Data Sheet'!$A:$A=$F34), 0), MATCH($F$1, 'Master Data Sheet'!$1:$1, 0)), "")</f>
        <v>133.92857142857144</v>
      </c>
      <c r="J34" s="11" cm="1">
        <f t="array" ref="J34">IFERROR(INDEX('Master Data Sheet'!$1:$1048576, MATCH(1, ('Master Data Sheet'!$H:$H=J$2) * (INDEX('Master Data Sheet'!$1:$1, , MATCH($F$1, 'Master Data Sheet'!$1:$1, 0)) = $F$1) * ('Master Data Sheet'!$G:$G=$B34) * ('Master Data Sheet'!$F:$F=$E34) * ('Master Data Sheet'!$A:$A=$F34), 0), MATCH($F$1, 'Master Data Sheet'!$1:$1, 0)), "")</f>
        <v>123.8738738738739</v>
      </c>
      <c r="K34" s="11" cm="1">
        <f t="array" ref="K34">IFERROR(INDEX('Master Data Sheet'!$1:$1048576, MATCH(1, ('Master Data Sheet'!$H:$H=K$2) * (INDEX('Master Data Sheet'!$1:$1, , MATCH($F$1, 'Master Data Sheet'!$1:$1, 0)) = $F$1) * ('Master Data Sheet'!$G:$G=$B34) * ('Master Data Sheet'!$F:$F=$E34) * ('Master Data Sheet'!$A:$A=$F34), 0), MATCH($F$1, 'Master Data Sheet'!$1:$1, 0)), "")</f>
        <v>123.8738738738739</v>
      </c>
      <c r="L34" s="11" cm="1">
        <f t="array" ref="L34">IFERROR(INDEX('Master Data Sheet'!$1:$1048576, MATCH(1, ('Master Data Sheet'!$H:$H=L$2) * (INDEX('Master Data Sheet'!$1:$1, , MATCH($F$1, 'Master Data Sheet'!$1:$1, 0)) = $F$1) * ('Master Data Sheet'!$G:$G=$B34) * ('Master Data Sheet'!$F:$F=$E34) * ('Master Data Sheet'!$A:$A=$F34), 0), MATCH($F$1, 'Master Data Sheet'!$1:$1, 0)), "")</f>
        <v>123.8738738738739</v>
      </c>
      <c r="M34" s="11" cm="1">
        <f t="array" ref="M34">IFERROR(INDEX('Master Data Sheet'!$1:$1048576, MATCH(1, ('Master Data Sheet'!$H:$H=M$2) * (INDEX('Master Data Sheet'!$1:$1, , MATCH($F$1, 'Master Data Sheet'!$1:$1, 0)) = $F$1) * ('Master Data Sheet'!$G:$G=$B34) * ('Master Data Sheet'!$F:$F=$E34) * ('Master Data Sheet'!$A:$A=$F34), 0), MATCH($F$1, 'Master Data Sheet'!$1:$1, 0)), "")</f>
        <v>123.8738738738739</v>
      </c>
      <c r="N34" s="11" cm="1">
        <f t="array" ref="N34">IFERROR(INDEX('Master Data Sheet'!$1:$1048576, MATCH(1, ('Master Data Sheet'!$H:$H=N$2) * (INDEX('Master Data Sheet'!$1:$1, , MATCH($F$1, 'Master Data Sheet'!$1:$1, 0)) = $F$1) * ('Master Data Sheet'!$G:$G=$B34) * ('Master Data Sheet'!$F:$F=$E34) * ('Master Data Sheet'!$A:$A=$F34), 0), MATCH($F$1, 'Master Data Sheet'!$1:$1, 0)), "")</f>
        <v>113.63636363636364</v>
      </c>
      <c r="O34" s="11">
        <f t="shared" si="8"/>
        <v>123.84775777632922</v>
      </c>
      <c r="P34" s="11">
        <f t="shared" si="4"/>
        <v>5.8580256120088707</v>
      </c>
      <c r="Q34" s="11"/>
      <c r="R34" s="46">
        <f>(1-(O34/O31))*100</f>
        <v>-3.672773381137695</v>
      </c>
      <c r="X34" t="str">
        <f>IFERROR(INDEX('Date Key'!$G$57:$G$62, MATCH(B33,'Date Key'!$A$57:$A$62, 0)), "")</f>
        <v>High HLR, Upper Outlet Height, No Plants</v>
      </c>
      <c r="Y34" s="1">
        <f t="shared" ref="Y34:AE34" si="38">H33</f>
        <v>113.63636363636364</v>
      </c>
      <c r="Z34" s="1">
        <f t="shared" si="38"/>
        <v>123.8738738738739</v>
      </c>
      <c r="AA34" s="1">
        <f t="shared" si="38"/>
        <v>103.21100917431194</v>
      </c>
      <c r="AB34" s="1">
        <f t="shared" si="38"/>
        <v>103.21100917431194</v>
      </c>
      <c r="AC34" s="1">
        <f t="shared" si="38"/>
        <v>92.592592592592609</v>
      </c>
      <c r="AD34" s="1">
        <f t="shared" si="38"/>
        <v>92.592592592592609</v>
      </c>
      <c r="AE34" s="1">
        <f t="shared" si="38"/>
        <v>92.592592592592609</v>
      </c>
      <c r="AF34" s="1">
        <f t="shared" ref="AF34:AL34" si="39">H34</f>
        <v>123.8738738738739</v>
      </c>
      <c r="AG34" s="1">
        <f t="shared" si="39"/>
        <v>133.92857142857144</v>
      </c>
      <c r="AH34" s="1">
        <f t="shared" si="39"/>
        <v>123.8738738738739</v>
      </c>
      <c r="AI34" s="1">
        <f t="shared" si="39"/>
        <v>123.8738738738739</v>
      </c>
      <c r="AJ34" s="1">
        <f t="shared" si="39"/>
        <v>123.8738738738739</v>
      </c>
      <c r="AK34" s="1">
        <f t="shared" si="39"/>
        <v>123.8738738738739</v>
      </c>
      <c r="AL34" s="1">
        <f t="shared" si="39"/>
        <v>113.63636363636364</v>
      </c>
      <c r="AM34" s="1">
        <f t="shared" ref="AM34:AS34" si="40">H35</f>
        <v>133.92857142857144</v>
      </c>
      <c r="AN34" s="1">
        <f t="shared" si="40"/>
        <v>133.92857142857144</v>
      </c>
      <c r="AO34" s="1">
        <f t="shared" si="40"/>
        <v>133.92857142857144</v>
      </c>
      <c r="AP34" s="1">
        <f t="shared" si="40"/>
        <v>133.92857142857144</v>
      </c>
      <c r="AQ34" s="1">
        <f t="shared" si="40"/>
        <v>113.63636363636364</v>
      </c>
      <c r="AR34" s="1">
        <f t="shared" si="40"/>
        <v>123.8738738738739</v>
      </c>
      <c r="AS34" s="1">
        <f t="shared" si="40"/>
        <v>113.63636363636364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133.92857142857144</v>
      </c>
      <c r="I35" s="11" cm="1">
        <f t="array" ref="I35">IFERROR(INDEX('Master Data Sheet'!$1:$1048576, MATCH(1, ('Master Data Sheet'!$H:$H=I$2) * (INDEX('Master Data Sheet'!$1:$1, , MATCH($F$1, 'Master Data Sheet'!$1:$1, 0)) = $F$1) * ('Master Data Sheet'!$G:$G=$B35) * ('Master Data Sheet'!$F:$F=$E35) * ('Master Data Sheet'!$A:$A=$F35), 0), MATCH($F$1, 'Master Data Sheet'!$1:$1, 0)), "")</f>
        <v>133.92857142857144</v>
      </c>
      <c r="J35" s="11" cm="1">
        <f t="array" ref="J35">IFERROR(INDEX('Master Data Sheet'!$1:$1048576, MATCH(1, ('Master Data Sheet'!$H:$H=J$2) * (INDEX('Master Data Sheet'!$1:$1, , MATCH($F$1, 'Master Data Sheet'!$1:$1, 0)) = $F$1) * ('Master Data Sheet'!$G:$G=$B35) * ('Master Data Sheet'!$F:$F=$E35) * ('Master Data Sheet'!$A:$A=$F35), 0), MATCH($F$1, 'Master Data Sheet'!$1:$1, 0)), "")</f>
        <v>133.92857142857144</v>
      </c>
      <c r="K35" s="11" cm="1">
        <f t="array" ref="K35">IFERROR(INDEX('Master Data Sheet'!$1:$1048576, MATCH(1, ('Master Data Sheet'!$H:$H=K$2) * (INDEX('Master Data Sheet'!$1:$1, , MATCH($F$1, 'Master Data Sheet'!$1:$1, 0)) = $F$1) * ('Master Data Sheet'!$G:$G=$B35) * ('Master Data Sheet'!$F:$F=$E35) * ('Master Data Sheet'!$A:$A=$F35), 0), MATCH($F$1, 'Master Data Sheet'!$1:$1, 0)), "")</f>
        <v>133.92857142857144</v>
      </c>
      <c r="L35" s="11" cm="1">
        <f t="array" ref="L35">IFERROR(INDEX('Master Data Sheet'!$1:$1048576, MATCH(1, ('Master Data Sheet'!$H:$H=L$2) * (INDEX('Master Data Sheet'!$1:$1, , MATCH($F$1, 'Master Data Sheet'!$1:$1, 0)) = $F$1) * ('Master Data Sheet'!$G:$G=$B35) * ('Master Data Sheet'!$F:$F=$E35) * ('Master Data Sheet'!$A:$A=$F35), 0), MATCH($F$1, 'Master Data Sheet'!$1:$1, 0)), "")</f>
        <v>113.63636363636364</v>
      </c>
      <c r="M35" s="11" cm="1">
        <f t="array" ref="M35">IFERROR(INDEX('Master Data Sheet'!$1:$1048576, MATCH(1, ('Master Data Sheet'!$H:$H=M$2) * (INDEX('Master Data Sheet'!$1:$1, , MATCH($F$1, 'Master Data Sheet'!$1:$1, 0)) = $F$1) * ('Master Data Sheet'!$G:$G=$B35) * ('Master Data Sheet'!$F:$F=$E35) * ('Master Data Sheet'!$A:$A=$F35), 0), MATCH($F$1, 'Master Data Sheet'!$1:$1, 0)), "")</f>
        <v>123.8738738738739</v>
      </c>
      <c r="N35" s="11" cm="1">
        <f t="array" ref="N35">IFERROR(INDEX('Master Data Sheet'!$1:$1048576, MATCH(1, ('Master Data Sheet'!$H:$H=N$2) * (INDEX('Master Data Sheet'!$1:$1, , MATCH($F$1, 'Master Data Sheet'!$1:$1, 0)) = $F$1) * ('Master Data Sheet'!$G:$G=$B35) * ('Master Data Sheet'!$F:$F=$E35) * ('Master Data Sheet'!$A:$A=$F35), 0), MATCH($F$1, 'Master Data Sheet'!$1:$1, 0)), "")</f>
        <v>113.63636363636364</v>
      </c>
      <c r="O35" s="11">
        <f t="shared" si="8"/>
        <v>126.69441240869813</v>
      </c>
      <c r="P35" s="11">
        <f t="shared" si="4"/>
        <v>9.6463545792095182</v>
      </c>
      <c r="Q35" s="11"/>
      <c r="R35" s="46">
        <f>(1-(O35/O32))*100</f>
        <v>-2.3200877415000321</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113.63636363636364</v>
      </c>
      <c r="I36" s="11" cm="1">
        <f t="array" ref="I36">IFERROR(INDEX('Master Data Sheet'!$1:$1048576, MATCH(1, ('Master Data Sheet'!$H:$H=I$2) * (INDEX('Master Data Sheet'!$1:$1, , MATCH($F$1, 'Master Data Sheet'!$1:$1, 0)) = $F$1) * ('Master Data Sheet'!$G:$G=$B36) * ('Master Data Sheet'!$F:$F=$E36) * ('Master Data Sheet'!$A:$A=$F36), 0), MATCH($F$1, 'Master Data Sheet'!$1:$1, 0)), "")</f>
        <v>133.92857142857144</v>
      </c>
      <c r="J36" s="11" cm="1">
        <f t="array" ref="J36">IFERROR(INDEX('Master Data Sheet'!$1:$1048576, MATCH(1, ('Master Data Sheet'!$H:$H=J$2) * (INDEX('Master Data Sheet'!$1:$1, , MATCH($F$1, 'Master Data Sheet'!$1:$1, 0)) = $F$1) * ('Master Data Sheet'!$G:$G=$B36) * ('Master Data Sheet'!$F:$F=$E36) * ('Master Data Sheet'!$A:$A=$F36), 0), MATCH($F$1, 'Master Data Sheet'!$1:$1, 0)), "")</f>
        <v>103.21100917431194</v>
      </c>
      <c r="K36" s="11" cm="1">
        <f t="array" ref="K36">IFERROR(INDEX('Master Data Sheet'!$1:$1048576, MATCH(1, ('Master Data Sheet'!$H:$H=K$2) * (INDEX('Master Data Sheet'!$1:$1, , MATCH($F$1, 'Master Data Sheet'!$1:$1, 0)) = $F$1) * ('Master Data Sheet'!$G:$G=$B36) * ('Master Data Sheet'!$F:$F=$E36) * ('Master Data Sheet'!$A:$A=$F36), 0), MATCH($F$1, 'Master Data Sheet'!$1:$1, 0)), "")</f>
        <v>92.592592592592609</v>
      </c>
      <c r="L36" s="11" cm="1">
        <f t="array" ref="L36">IFERROR(INDEX('Master Data Sheet'!$1:$1048576, MATCH(1, ('Master Data Sheet'!$H:$H=L$2) * (INDEX('Master Data Sheet'!$1:$1, , MATCH($F$1, 'Master Data Sheet'!$1:$1, 0)) = $F$1) * ('Master Data Sheet'!$G:$G=$B36) * ('Master Data Sheet'!$F:$F=$E36) * ('Master Data Sheet'!$A:$A=$F36), 0), MATCH($F$1, 'Master Data Sheet'!$1:$1, 0)), "")</f>
        <v>92.592592592592609</v>
      </c>
      <c r="M36" s="11" cm="1">
        <f t="array" ref="M36">IFERROR(INDEX('Master Data Sheet'!$1:$1048576, MATCH(1, ('Master Data Sheet'!$H:$H=M$2) * (INDEX('Master Data Sheet'!$1:$1, , MATCH($F$1, 'Master Data Sheet'!$1:$1, 0)) = $F$1) * ('Master Data Sheet'!$G:$G=$B36) * ('Master Data Sheet'!$F:$F=$E36) * ('Master Data Sheet'!$A:$A=$F36), 0), MATCH($F$1, 'Master Data Sheet'!$1:$1, 0)), "")</f>
        <v>92.592592592592609</v>
      </c>
      <c r="N36" s="11" cm="1">
        <f t="array" ref="N36">IFERROR(INDEX('Master Data Sheet'!$1:$1048576, MATCH(1, ('Master Data Sheet'!$H:$H=N$2) * (INDEX('Master Data Sheet'!$1:$1, , MATCH($F$1, 'Master Data Sheet'!$1:$1, 0)) = $F$1) * ('Master Data Sheet'!$G:$G=$B36) * ('Master Data Sheet'!$F:$F=$E36) * ('Master Data Sheet'!$A:$A=$F36), 0), MATCH($F$1, 'Master Data Sheet'!$1:$1, 0)), "")</f>
        <v>92.592592592592609</v>
      </c>
      <c r="O36" s="11">
        <f t="shared" si="8"/>
        <v>103.0209020870882</v>
      </c>
      <c r="P36" s="11">
        <f t="shared" si="4"/>
        <v>15.82722730183222</v>
      </c>
      <c r="Q36" s="11">
        <f>AVERAGE(N36:N38)</f>
        <v>103.14665513442272</v>
      </c>
      <c r="R36" s="46">
        <f>(1-(O36/O30))*100</f>
        <v>-9.4691736374521653</v>
      </c>
      <c r="S36" s="46">
        <f>AVERAGE(R36:R38)</f>
        <v>-7.6754123449112184</v>
      </c>
      <c r="T36" s="46">
        <f>STDEV(R36:R38)</f>
        <v>1.8472793397402727</v>
      </c>
      <c r="U36" s="47">
        <f>(1-(AVERAGE(H36:N38)/AVERAGE(H30:N32)))*100</f>
        <v>-7.5419618135918132</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153.50877192982455</v>
      </c>
      <c r="I37" s="11" cm="1">
        <f t="array" ref="I37">IFERROR(INDEX('Master Data Sheet'!$1:$1048576, MATCH(1, ('Master Data Sheet'!$H:$H=I$2) * (INDEX('Master Data Sheet'!$1:$1, , MATCH($F$1, 'Master Data Sheet'!$1:$1, 0)) = $F$1) * ('Master Data Sheet'!$G:$G=$B37) * ('Master Data Sheet'!$F:$F=$E37) * ('Master Data Sheet'!$A:$A=$F37), 0), MATCH($F$1, 'Master Data Sheet'!$1:$1, 0)), "")</f>
        <v>163.04347826086959</v>
      </c>
      <c r="J37" s="11" cm="1">
        <f t="array" ref="J37">IFERROR(INDEX('Master Data Sheet'!$1:$1048576, MATCH(1, ('Master Data Sheet'!$H:$H=J$2) * (INDEX('Master Data Sheet'!$1:$1, , MATCH($F$1, 'Master Data Sheet'!$1:$1, 0)) = $F$1) * ('Master Data Sheet'!$G:$G=$B37) * ('Master Data Sheet'!$F:$F=$E37) * ('Master Data Sheet'!$A:$A=$F37), 0), MATCH($F$1, 'Master Data Sheet'!$1:$1, 0)), "")</f>
        <v>123.8738738738739</v>
      </c>
      <c r="K37" s="11" cm="1">
        <f t="array" ref="K37">IFERROR(INDEX('Master Data Sheet'!$1:$1048576, MATCH(1, ('Master Data Sheet'!$H:$H=K$2) * (INDEX('Master Data Sheet'!$1:$1, , MATCH($F$1, 'Master Data Sheet'!$1:$1, 0)) = $F$1) * ('Master Data Sheet'!$G:$G=$B37) * ('Master Data Sheet'!$F:$F=$E37) * ('Master Data Sheet'!$A:$A=$F37), 0), MATCH($F$1, 'Master Data Sheet'!$1:$1, 0)), "")</f>
        <v>113.63636363636364</v>
      </c>
      <c r="L37" s="11" cm="1">
        <f t="array" ref="L37">IFERROR(INDEX('Master Data Sheet'!$1:$1048576, MATCH(1, ('Master Data Sheet'!$H:$H=L$2) * (INDEX('Master Data Sheet'!$1:$1, , MATCH($F$1, 'Master Data Sheet'!$1:$1, 0)) = $F$1) * ('Master Data Sheet'!$G:$G=$B37) * ('Master Data Sheet'!$F:$F=$E37) * ('Master Data Sheet'!$A:$A=$F37), 0), MATCH($F$1, 'Master Data Sheet'!$1:$1, 0)), "")</f>
        <v>113.63636363636364</v>
      </c>
      <c r="M37" s="11" cm="1">
        <f t="array" ref="M37">IFERROR(INDEX('Master Data Sheet'!$1:$1048576, MATCH(1, ('Master Data Sheet'!$H:$H=M$2) * (INDEX('Master Data Sheet'!$1:$1, , MATCH($F$1, 'Master Data Sheet'!$1:$1, 0)) = $F$1) * ('Master Data Sheet'!$G:$G=$B37) * ('Master Data Sheet'!$F:$F=$E37) * ('Master Data Sheet'!$A:$A=$F37), 0), MATCH($F$1, 'Master Data Sheet'!$1:$1, 0)), "")</f>
        <v>113.63636363636364</v>
      </c>
      <c r="N37" s="11" cm="1">
        <f t="array" ref="N37">IFERROR(INDEX('Master Data Sheet'!$1:$1048576, MATCH(1, ('Master Data Sheet'!$H:$H=N$2) * (INDEX('Master Data Sheet'!$1:$1, , MATCH($F$1, 'Master Data Sheet'!$1:$1, 0)) = $F$1) * ('Master Data Sheet'!$G:$G=$B37) * ('Master Data Sheet'!$F:$F=$E37) * ('Master Data Sheet'!$A:$A=$F37), 0), MATCH($F$1, 'Master Data Sheet'!$1:$1, 0)), "")</f>
        <v>103.21100917431194</v>
      </c>
      <c r="O37" s="11">
        <f t="shared" si="8"/>
        <v>126.36374630685297</v>
      </c>
      <c r="P37" s="11">
        <f t="shared" si="4"/>
        <v>22.768628500177513</v>
      </c>
      <c r="Q37" s="11"/>
      <c r="R37" s="46">
        <f>(1-(O37/O31))*100</f>
        <v>-5.7789036287729356</v>
      </c>
      <c r="X37" t="str">
        <f>IFERROR(INDEX('Date Key'!$G$57:$G$62, MATCH(B36,'Date Key'!$A$57:$A$62, 0)), "")</f>
        <v>High HLR, Upper Outlet Height, No Plants</v>
      </c>
      <c r="Y37" s="1">
        <f t="shared" ref="Y37:AE37" si="41">H36</f>
        <v>113.63636363636364</v>
      </c>
      <c r="Z37" s="1">
        <f t="shared" si="41"/>
        <v>133.92857142857144</v>
      </c>
      <c r="AA37" s="1">
        <f t="shared" si="41"/>
        <v>103.21100917431194</v>
      </c>
      <c r="AB37" s="1">
        <f t="shared" si="41"/>
        <v>92.592592592592609</v>
      </c>
      <c r="AC37" s="1">
        <f t="shared" si="41"/>
        <v>92.592592592592609</v>
      </c>
      <c r="AD37" s="1">
        <f t="shared" si="41"/>
        <v>92.592592592592609</v>
      </c>
      <c r="AE37" s="1">
        <f t="shared" si="41"/>
        <v>92.592592592592609</v>
      </c>
      <c r="AF37" s="1">
        <f t="shared" ref="AF37:AL37" si="42">H37</f>
        <v>153.50877192982455</v>
      </c>
      <c r="AG37" s="1">
        <f t="shared" si="42"/>
        <v>163.04347826086959</v>
      </c>
      <c r="AH37" s="1">
        <f t="shared" si="42"/>
        <v>123.8738738738739</v>
      </c>
      <c r="AI37" s="1">
        <f t="shared" si="42"/>
        <v>113.63636363636364</v>
      </c>
      <c r="AJ37" s="1">
        <f t="shared" si="42"/>
        <v>113.63636363636364</v>
      </c>
      <c r="AK37" s="1">
        <f t="shared" si="42"/>
        <v>113.63636363636364</v>
      </c>
      <c r="AL37" s="1">
        <f t="shared" si="42"/>
        <v>103.21100917431194</v>
      </c>
      <c r="AM37" s="1">
        <f t="shared" ref="AM37:AS37" si="43">H38</f>
        <v>163.04347826086959</v>
      </c>
      <c r="AN37" s="1">
        <f t="shared" si="43"/>
        <v>172.41379310344831</v>
      </c>
      <c r="AO37" s="1">
        <f t="shared" si="43"/>
        <v>133.92857142857144</v>
      </c>
      <c r="AP37" s="1">
        <f t="shared" si="43"/>
        <v>123.8738738738739</v>
      </c>
      <c r="AQ37" s="1">
        <f t="shared" si="43"/>
        <v>113.63636363636364</v>
      </c>
      <c r="AR37" s="1">
        <f t="shared" si="43"/>
        <v>113.63636363636364</v>
      </c>
      <c r="AS37" s="1">
        <f t="shared" si="43"/>
        <v>113.63636363636364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163.04347826086959</v>
      </c>
      <c r="I38" s="28" cm="1">
        <f t="array" ref="I38">IFERROR(INDEX('Master Data Sheet'!$1:$1048576, MATCH(1, ('Master Data Sheet'!$H:$H=I$2) * (INDEX('Master Data Sheet'!$1:$1, , MATCH($F$1, 'Master Data Sheet'!$1:$1, 0)) = $F$1) * ('Master Data Sheet'!$G:$G=$B38) * ('Master Data Sheet'!$F:$F=$E38) * ('Master Data Sheet'!$A:$A=$F38), 0), MATCH($F$1, 'Master Data Sheet'!$1:$1, 0)), "")</f>
        <v>172.41379310344831</v>
      </c>
      <c r="J38" s="28" cm="1">
        <f t="array" ref="J38">IFERROR(INDEX('Master Data Sheet'!$1:$1048576, MATCH(1, ('Master Data Sheet'!$H:$H=J$2) * (INDEX('Master Data Sheet'!$1:$1, , MATCH($F$1, 'Master Data Sheet'!$1:$1, 0)) = $F$1) * ('Master Data Sheet'!$G:$G=$B38) * ('Master Data Sheet'!$F:$F=$E38) * ('Master Data Sheet'!$A:$A=$F38), 0), MATCH($F$1, 'Master Data Sheet'!$1:$1, 0)), "")</f>
        <v>133.92857142857144</v>
      </c>
      <c r="K38" s="28" cm="1">
        <f t="array" ref="K38">IFERROR(INDEX('Master Data Sheet'!$1:$1048576, MATCH(1, ('Master Data Sheet'!$H:$H=K$2) * (INDEX('Master Data Sheet'!$1:$1, , MATCH($F$1, 'Master Data Sheet'!$1:$1, 0)) = $F$1) * ('Master Data Sheet'!$G:$G=$B38) * ('Master Data Sheet'!$F:$F=$E38) * ('Master Data Sheet'!$A:$A=$F38), 0), MATCH($F$1, 'Master Data Sheet'!$1:$1, 0)), "")</f>
        <v>123.8738738738739</v>
      </c>
      <c r="L38" s="28" cm="1">
        <f t="array" ref="L38">IFERROR(INDEX('Master Data Sheet'!$1:$1048576, MATCH(1, ('Master Data Sheet'!$H:$H=L$2) * (INDEX('Master Data Sheet'!$1:$1, , MATCH($F$1, 'Master Data Sheet'!$1:$1, 0)) = $F$1) * ('Master Data Sheet'!$G:$G=$B38) * ('Master Data Sheet'!$F:$F=$E38) * ('Master Data Sheet'!$A:$A=$F38), 0), MATCH($F$1, 'Master Data Sheet'!$1:$1, 0)), "")</f>
        <v>113.63636363636364</v>
      </c>
      <c r="M38" s="28" cm="1">
        <f t="array" ref="M38">IFERROR(INDEX('Master Data Sheet'!$1:$1048576, MATCH(1, ('Master Data Sheet'!$H:$H=M$2) * (INDEX('Master Data Sheet'!$1:$1, , MATCH($F$1, 'Master Data Sheet'!$1:$1, 0)) = $F$1) * ('Master Data Sheet'!$G:$G=$B38) * ('Master Data Sheet'!$F:$F=$E38) * ('Master Data Sheet'!$A:$A=$F38), 0), MATCH($F$1, 'Master Data Sheet'!$1:$1, 0)), "")</f>
        <v>113.63636363636364</v>
      </c>
      <c r="N38" s="28" cm="1">
        <f t="array" ref="N38">IFERROR(INDEX('Master Data Sheet'!$1:$1048576, MATCH(1, ('Master Data Sheet'!$H:$H=N$2) * (INDEX('Master Data Sheet'!$1:$1, , MATCH($F$1, 'Master Data Sheet'!$1:$1, 0)) = $F$1) * ('Master Data Sheet'!$G:$G=$B38) * ('Master Data Sheet'!$F:$F=$E38) * ('Master Data Sheet'!$A:$A=$F38), 0), MATCH($F$1, 'Master Data Sheet'!$1:$1, 0)), "")</f>
        <v>113.63636363636364</v>
      </c>
      <c r="O38" s="28">
        <f t="shared" si="8"/>
        <v>133.45268679655058</v>
      </c>
      <c r="P38" s="28">
        <f t="shared" si="4"/>
        <v>24.710398816759163</v>
      </c>
      <c r="Q38" s="28"/>
      <c r="R38" s="48">
        <f>(1-(O38/O32))*100</f>
        <v>-7.7781597685085524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92.592592592592609</v>
      </c>
      <c r="I39" s="11" cm="1">
        <f t="array" ref="I39">IFERROR(INDEX('Master Data Sheet'!$1:$1048576, MATCH(1, ('Master Data Sheet'!$H:$H=I$2) * (INDEX('Master Data Sheet'!$1:$1, , MATCH($F$1, 'Master Data Sheet'!$1:$1, 0)) = $F$1) * ('Master Data Sheet'!$G:$G=$B39) * ('Master Data Sheet'!$F:$F=$E39) * ('Master Data Sheet'!$A:$A=$F39), 0), MATCH($F$1, 'Master Data Sheet'!$1:$1, 0)), "")</f>
        <v>97.926267281105993</v>
      </c>
      <c r="J39" s="11" cm="1">
        <f t="array" ref="J39">IFERROR(INDEX('Master Data Sheet'!$1:$1048576, MATCH(1, ('Master Data Sheet'!$H:$H=J$2) * (INDEX('Master Data Sheet'!$1:$1, , MATCH($F$1, 'Master Data Sheet'!$1:$1, 0)) = $F$1) * ('Master Data Sheet'!$G:$G=$B39) * ('Master Data Sheet'!$F:$F=$E39) * ('Master Data Sheet'!$A:$A=$F39), 0), MATCH($F$1, 'Master Data Sheet'!$1:$1, 0)), "")</f>
        <v>81.775700934579433</v>
      </c>
      <c r="K39" s="11" cm="1">
        <f t="array" ref="K39">IFERROR(INDEX('Master Data Sheet'!$1:$1048576, MATCH(1, ('Master Data Sheet'!$H:$H=K$2) * (INDEX('Master Data Sheet'!$1:$1, , MATCH($F$1, 'Master Data Sheet'!$1:$1, 0)) = $F$1) * ('Master Data Sheet'!$G:$G=$B39) * ('Master Data Sheet'!$F:$F=$E39) * ('Master Data Sheet'!$A:$A=$F39), 0), MATCH($F$1, 'Master Data Sheet'!$1:$1, 0)), "")</f>
        <v>103.21100917431194</v>
      </c>
      <c r="L39" s="11" cm="1">
        <f t="array" ref="L39">IFERROR(INDEX('Master Data Sheet'!$1:$1048576, MATCH(1, ('Master Data Sheet'!$H:$H=L$2) * (INDEX('Master Data Sheet'!$1:$1, , MATCH($F$1, 'Master Data Sheet'!$1:$1, 0)) = $F$1) * ('Master Data Sheet'!$G:$G=$B39) * ('Master Data Sheet'!$F:$F=$E39) * ('Master Data Sheet'!$A:$A=$F39), 0), MATCH($F$1, 'Master Data Sheet'!$1:$1, 0)), "")</f>
        <v>113.63636363636364</v>
      </c>
      <c r="M39" s="11" cm="1">
        <f t="array" ref="M39">IFERROR(INDEX('Master Data Sheet'!$1:$1048576, MATCH(1, ('Master Data Sheet'!$H:$H=M$2) * (INDEX('Master Data Sheet'!$1:$1, , MATCH($F$1, 'Master Data Sheet'!$1:$1, 0)) = $F$1) * ('Master Data Sheet'!$G:$G=$B39) * ('Master Data Sheet'!$F:$F=$E39) * ('Master Data Sheet'!$A:$A=$F39), 0), MATCH($F$1, 'Master Data Sheet'!$1:$1, 0)), "")</f>
        <v>97.926267281105993</v>
      </c>
      <c r="N39" s="11" cm="1">
        <f t="array" ref="N39">IFERROR(INDEX('Master Data Sheet'!$1:$1048576, MATCH(1, ('Master Data Sheet'!$H:$H=N$2) * (INDEX('Master Data Sheet'!$1:$1, , MATCH($F$1, 'Master Data Sheet'!$1:$1, 0)) = $F$1) * ('Master Data Sheet'!$G:$G=$B39) * ('Master Data Sheet'!$F:$F=$E39) * ('Master Data Sheet'!$A:$A=$F39), 0), MATCH($F$1, 'Master Data Sheet'!$1:$1, 0)), "")</f>
        <v>87.209302325581405</v>
      </c>
      <c r="O39" s="11">
        <f t="shared" si="8"/>
        <v>96.325357603662979</v>
      </c>
      <c r="P39" s="11">
        <f t="shared" si="4"/>
        <v>10.495534436578145</v>
      </c>
      <c r="Q39" s="11">
        <f>AVERAGE(O39:O41)</f>
        <v>115.3664458659822</v>
      </c>
      <c r="S39" s="11">
        <f>AVERAGE(O39:O41)</f>
        <v>115.3664458659822</v>
      </c>
      <c r="T39" s="11">
        <f>AVERAGE(P39:P41)</f>
        <v>9.0478961731657268</v>
      </c>
      <c r="V39" s="47">
        <f>AVERAGE(U42, U45)</f>
        <v>-9.3536897300307125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133.92857142857144</v>
      </c>
      <c r="I40" s="11" cm="1">
        <f t="array" ref="I40">IFERROR(INDEX('Master Data Sheet'!$1:$1048576, MATCH(1, ('Master Data Sheet'!$H:$H=I$2) * (INDEX('Master Data Sheet'!$1:$1, , MATCH($F$1, 'Master Data Sheet'!$1:$1, 0)) = $F$1) * ('Master Data Sheet'!$G:$G=$B40) * ('Master Data Sheet'!$F:$F=$E40) * ('Master Data Sheet'!$A:$A=$F40), 0), MATCH($F$1, 'Master Data Sheet'!$1:$1, 0)), "")</f>
        <v>128.92376681614348</v>
      </c>
      <c r="J40" s="11" cm="1">
        <f t="array" ref="J40">IFERROR(INDEX('Master Data Sheet'!$1:$1048576, MATCH(1, ('Master Data Sheet'!$H:$H=J$2) * (INDEX('Master Data Sheet'!$1:$1, , MATCH($F$1, 'Master Data Sheet'!$1:$1, 0)) = $F$1) * ('Master Data Sheet'!$G:$G=$B40) * ('Master Data Sheet'!$F:$F=$E40) * ('Master Data Sheet'!$A:$A=$F40), 0), MATCH($F$1, 'Master Data Sheet'!$1:$1, 0)), "")</f>
        <v>128.92376681614348</v>
      </c>
      <c r="K40" s="11" cm="1">
        <f t="array" ref="K40">IFERROR(INDEX('Master Data Sheet'!$1:$1048576, MATCH(1, ('Master Data Sheet'!$H:$H=K$2) * (INDEX('Master Data Sheet'!$1:$1, , MATCH($F$1, 'Master Data Sheet'!$1:$1, 0)) = $F$1) * ('Master Data Sheet'!$G:$G=$B40) * ('Master Data Sheet'!$F:$F=$E40) * ('Master Data Sheet'!$A:$A=$F40), 0), MATCH($F$1, 'Master Data Sheet'!$1:$1, 0)), "")</f>
        <v>133.92857142857144</v>
      </c>
      <c r="L40" s="11" cm="1">
        <f t="array" ref="L40">IFERROR(INDEX('Master Data Sheet'!$1:$1048576, MATCH(1, ('Master Data Sheet'!$H:$H=L$2) * (INDEX('Master Data Sheet'!$1:$1, , MATCH($F$1, 'Master Data Sheet'!$1:$1, 0)) = $F$1) * ('Master Data Sheet'!$G:$G=$B40) * ('Master Data Sheet'!$F:$F=$E40) * ('Master Data Sheet'!$A:$A=$F40), 0), MATCH($F$1, 'Master Data Sheet'!$1:$1, 0)), "")</f>
        <v>123.8738738738739</v>
      </c>
      <c r="M40" s="11" cm="1">
        <f t="array" ref="M40">IFERROR(INDEX('Master Data Sheet'!$1:$1048576, MATCH(1, ('Master Data Sheet'!$H:$H=M$2) * (INDEX('Master Data Sheet'!$1:$1, , MATCH($F$1, 'Master Data Sheet'!$1:$1, 0)) = $F$1) * ('Master Data Sheet'!$G:$G=$B40) * ('Master Data Sheet'!$F:$F=$E40) * ('Master Data Sheet'!$A:$A=$F40), 0), MATCH($F$1, 'Master Data Sheet'!$1:$1, 0)), "")</f>
        <v>123.8738738738739</v>
      </c>
      <c r="N40" s="11" cm="1">
        <f t="array" ref="N40">IFERROR(INDEX('Master Data Sheet'!$1:$1048576, MATCH(1, ('Master Data Sheet'!$H:$H=N$2) * (INDEX('Master Data Sheet'!$1:$1, , MATCH($F$1, 'Master Data Sheet'!$1:$1, 0)) = $F$1) * ('Master Data Sheet'!$G:$G=$B40) * ('Master Data Sheet'!$F:$F=$E40) * ('Master Data Sheet'!$A:$A=$F40), 0), MATCH($F$1, 'Master Data Sheet'!$1:$1, 0)), "")</f>
        <v>123.8738738738739</v>
      </c>
      <c r="O40" s="11">
        <f t="shared" si="8"/>
        <v>128.18947115872166</v>
      </c>
      <c r="P40" s="11">
        <f t="shared" si="4"/>
        <v>4.5244900967724675</v>
      </c>
      <c r="Q40" s="11"/>
      <c r="X40" t="str">
        <f>IFERROR(INDEX('Date Key'!$G$57:$G$62, MATCH(B39,'Date Key'!$A$57:$A$62, 0)), "")</f>
        <v>High HLR, Lower Outlet Height, Yes Plants</v>
      </c>
      <c r="Y40" s="1">
        <f t="shared" ref="Y40:AE40" si="44">H39</f>
        <v>92.592592592592609</v>
      </c>
      <c r="Z40" s="1">
        <f t="shared" si="44"/>
        <v>97.926267281105993</v>
      </c>
      <c r="AA40" s="1">
        <f t="shared" si="44"/>
        <v>81.775700934579433</v>
      </c>
      <c r="AB40" s="1">
        <f t="shared" si="44"/>
        <v>103.21100917431194</v>
      </c>
      <c r="AC40" s="1">
        <f t="shared" si="44"/>
        <v>113.63636363636364</v>
      </c>
      <c r="AD40" s="1">
        <f t="shared" si="44"/>
        <v>97.926267281105993</v>
      </c>
      <c r="AE40" s="1">
        <f t="shared" si="44"/>
        <v>87.209302325581405</v>
      </c>
      <c r="AF40" s="1">
        <f t="shared" ref="AF40:AL40" si="45">H40</f>
        <v>133.92857142857144</v>
      </c>
      <c r="AG40" s="1">
        <f t="shared" si="45"/>
        <v>128.92376681614348</v>
      </c>
      <c r="AH40" s="1">
        <f t="shared" si="45"/>
        <v>128.92376681614348</v>
      </c>
      <c r="AI40" s="1">
        <f t="shared" si="45"/>
        <v>133.92857142857144</v>
      </c>
      <c r="AJ40" s="1">
        <f t="shared" si="45"/>
        <v>123.8738738738739</v>
      </c>
      <c r="AK40" s="1">
        <f t="shared" si="45"/>
        <v>123.8738738738739</v>
      </c>
      <c r="AL40" s="1">
        <f t="shared" si="45"/>
        <v>123.8738738738739</v>
      </c>
      <c r="AM40" s="1">
        <f t="shared" ref="AM40:AS40" si="46">H41</f>
        <v>108.4474885844749</v>
      </c>
      <c r="AN40" s="1">
        <f t="shared" si="46"/>
        <v>118.77828054298644</v>
      </c>
      <c r="AO40" s="1">
        <f t="shared" si="46"/>
        <v>103.21100917431194</v>
      </c>
      <c r="AP40" s="1">
        <f t="shared" si="46"/>
        <v>128.92376681614348</v>
      </c>
      <c r="AQ40" s="1">
        <f t="shared" si="46"/>
        <v>133.92857142857144</v>
      </c>
      <c r="AR40" s="1">
        <f t="shared" si="46"/>
        <v>133.92857142857144</v>
      </c>
      <c r="AS40" s="1">
        <f t="shared" si="46"/>
        <v>123.8738738738739</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108.4474885844749</v>
      </c>
      <c r="I41" s="11" cm="1">
        <f t="array" ref="I41">IFERROR(INDEX('Master Data Sheet'!$1:$1048576, MATCH(1, ('Master Data Sheet'!$H:$H=I$2) * (INDEX('Master Data Sheet'!$1:$1, , MATCH($F$1, 'Master Data Sheet'!$1:$1, 0)) = $F$1) * ('Master Data Sheet'!$G:$G=$B41) * ('Master Data Sheet'!$F:$F=$E41) * ('Master Data Sheet'!$A:$A=$F41), 0), MATCH($F$1, 'Master Data Sheet'!$1:$1, 0)), "")</f>
        <v>118.77828054298644</v>
      </c>
      <c r="J41" s="11" cm="1">
        <f t="array" ref="J41">IFERROR(INDEX('Master Data Sheet'!$1:$1048576, MATCH(1, ('Master Data Sheet'!$H:$H=J$2) * (INDEX('Master Data Sheet'!$1:$1, , MATCH($F$1, 'Master Data Sheet'!$1:$1, 0)) = $F$1) * ('Master Data Sheet'!$G:$G=$B41) * ('Master Data Sheet'!$F:$F=$E41) * ('Master Data Sheet'!$A:$A=$F41), 0), MATCH($F$1, 'Master Data Sheet'!$1:$1, 0)), "")</f>
        <v>103.21100917431194</v>
      </c>
      <c r="K41" s="11" cm="1">
        <f t="array" ref="K41">IFERROR(INDEX('Master Data Sheet'!$1:$1048576, MATCH(1, ('Master Data Sheet'!$H:$H=K$2) * (INDEX('Master Data Sheet'!$1:$1, , MATCH($F$1, 'Master Data Sheet'!$1:$1, 0)) = $F$1) * ('Master Data Sheet'!$G:$G=$B41) * ('Master Data Sheet'!$F:$F=$E41) * ('Master Data Sheet'!$A:$A=$F41), 0), MATCH($F$1, 'Master Data Sheet'!$1:$1, 0)), "")</f>
        <v>128.92376681614348</v>
      </c>
      <c r="L41" s="11" cm="1">
        <f t="array" ref="L41">IFERROR(INDEX('Master Data Sheet'!$1:$1048576, MATCH(1, ('Master Data Sheet'!$H:$H=L$2) * (INDEX('Master Data Sheet'!$1:$1, , MATCH($F$1, 'Master Data Sheet'!$1:$1, 0)) = $F$1) * ('Master Data Sheet'!$G:$G=$B41) * ('Master Data Sheet'!$F:$F=$E41) * ('Master Data Sheet'!$A:$A=$F41), 0), MATCH($F$1, 'Master Data Sheet'!$1:$1, 0)), "")</f>
        <v>133.92857142857144</v>
      </c>
      <c r="M41" s="11" cm="1">
        <f t="array" ref="M41">IFERROR(INDEX('Master Data Sheet'!$1:$1048576, MATCH(1, ('Master Data Sheet'!$H:$H=M$2) * (INDEX('Master Data Sheet'!$1:$1, , MATCH($F$1, 'Master Data Sheet'!$1:$1, 0)) = $F$1) * ('Master Data Sheet'!$G:$G=$B41) * ('Master Data Sheet'!$F:$F=$E41) * ('Master Data Sheet'!$A:$A=$F41), 0), MATCH($F$1, 'Master Data Sheet'!$1:$1, 0)), "")</f>
        <v>133.92857142857144</v>
      </c>
      <c r="N41" s="11" cm="1">
        <f t="array" ref="N41">IFERROR(INDEX('Master Data Sheet'!$1:$1048576, MATCH(1, ('Master Data Sheet'!$H:$H=N$2) * (INDEX('Master Data Sheet'!$1:$1, , MATCH($F$1, 'Master Data Sheet'!$1:$1, 0)) = $F$1) * ('Master Data Sheet'!$G:$G=$B41) * ('Master Data Sheet'!$F:$F=$E41) * ('Master Data Sheet'!$A:$A=$F41), 0), MATCH($F$1, 'Master Data Sheet'!$1:$1, 0)), "")</f>
        <v>123.8738738738739</v>
      </c>
      <c r="O41" s="11">
        <f t="shared" si="8"/>
        <v>121.58450883556193</v>
      </c>
      <c r="P41" s="11">
        <f t="shared" si="4"/>
        <v>12.123663986146571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190.67796610169495</v>
      </c>
      <c r="I42" s="11" cm="1">
        <f t="array" ref="I42">IFERROR(INDEX('Master Data Sheet'!$1:$1048576, MATCH(1, ('Master Data Sheet'!$H:$H=I$2) * (INDEX('Master Data Sheet'!$1:$1, , MATCH($F$1, 'Master Data Sheet'!$1:$1, 0)) = $F$1) * ('Master Data Sheet'!$G:$G=$B42) * ('Master Data Sheet'!$F:$F=$E42) * ('Master Data Sheet'!$A:$A=$F42), 0), MATCH($F$1, 'Master Data Sheet'!$1:$1, 0)), "")</f>
        <v>153.50877192982455</v>
      </c>
      <c r="J42" s="11" cm="1">
        <f t="array" ref="J42">IFERROR(INDEX('Master Data Sheet'!$1:$1048576, MATCH(1, ('Master Data Sheet'!$H:$H=J$2) * (INDEX('Master Data Sheet'!$1:$1, , MATCH($F$1, 'Master Data Sheet'!$1:$1, 0)) = $F$1) * ('Master Data Sheet'!$G:$G=$B42) * ('Master Data Sheet'!$F:$F=$E42) * ('Master Data Sheet'!$A:$A=$F42), 0), MATCH($F$1, 'Master Data Sheet'!$1:$1, 0)), "")</f>
        <v>113.63636363636364</v>
      </c>
      <c r="K42" s="11" cm="1">
        <f t="array" ref="K42">IFERROR(INDEX('Master Data Sheet'!$1:$1048576, MATCH(1, ('Master Data Sheet'!$H:$H=K$2) * (INDEX('Master Data Sheet'!$1:$1, , MATCH($F$1, 'Master Data Sheet'!$1:$1, 0)) = $F$1) * ('Master Data Sheet'!$G:$G=$B42) * ('Master Data Sheet'!$F:$F=$E42) * ('Master Data Sheet'!$A:$A=$F42), 0), MATCH($F$1, 'Master Data Sheet'!$1:$1, 0)), "")</f>
        <v>113.63636363636364</v>
      </c>
      <c r="L42" s="11" cm="1">
        <f t="array" ref="L42">IFERROR(INDEX('Master Data Sheet'!$1:$1048576, MATCH(1, ('Master Data Sheet'!$H:$H=L$2) * (INDEX('Master Data Sheet'!$1:$1, , MATCH($F$1, 'Master Data Sheet'!$1:$1, 0)) = $F$1) * ('Master Data Sheet'!$G:$G=$B42) * ('Master Data Sheet'!$F:$F=$E42) * ('Master Data Sheet'!$A:$A=$F42), 0), MATCH($F$1, 'Master Data Sheet'!$1:$1, 0)), "")</f>
        <v>108.4474885844749</v>
      </c>
      <c r="M42" s="11" cm="1">
        <f t="array" ref="M42">IFERROR(INDEX('Master Data Sheet'!$1:$1048576, MATCH(1, ('Master Data Sheet'!$H:$H=M$2) * (INDEX('Master Data Sheet'!$1:$1, , MATCH($F$1, 'Master Data Sheet'!$1:$1, 0)) = $F$1) * ('Master Data Sheet'!$G:$G=$B42) * ('Master Data Sheet'!$F:$F=$E42) * ('Master Data Sheet'!$A:$A=$F42), 0), MATCH($F$1, 'Master Data Sheet'!$1:$1, 0)), "")</f>
        <v>103.21100917431194</v>
      </c>
      <c r="N42" s="11" cm="1">
        <f t="array" ref="N42">IFERROR(INDEX('Master Data Sheet'!$1:$1048576, MATCH(1, ('Master Data Sheet'!$H:$H=N$2) * (INDEX('Master Data Sheet'!$1:$1, , MATCH($F$1, 'Master Data Sheet'!$1:$1, 0)) = $F$1) * ('Master Data Sheet'!$G:$G=$B42) * ('Master Data Sheet'!$F:$F=$E42) * ('Master Data Sheet'!$A:$A=$F42), 0), MATCH($F$1, 'Master Data Sheet'!$1:$1, 0)), "")</f>
        <v>97.926267281105993</v>
      </c>
      <c r="O42" s="11">
        <f t="shared" si="8"/>
        <v>125.86346147773422</v>
      </c>
      <c r="P42" s="11">
        <f t="shared" si="4"/>
        <v>33.815981354098632</v>
      </c>
      <c r="Q42" s="11">
        <f>AVERAGE(O42:O44)</f>
        <v>127.59710840353311</v>
      </c>
      <c r="R42" s="46">
        <f>(1-(O42/O39))*100</f>
        <v>-30.664930407637534</v>
      </c>
      <c r="S42" s="46">
        <f>AVERAGE(R42:R44)</f>
        <v>-12.113392334374732</v>
      </c>
      <c r="T42" s="46">
        <f>STDEV(R42:R44)</f>
        <v>16.097373046934049</v>
      </c>
      <c r="U42" s="47">
        <f>(1-(AVERAGE(H42:N44)/AVERAGE(H39:N41)))*100</f>
        <v>-10.601576953977521</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153.50877192982455</v>
      </c>
      <c r="I43" s="11" cm="1">
        <f t="array" ref="I43">IFERROR(INDEX('Master Data Sheet'!$1:$1048576, MATCH(1, ('Master Data Sheet'!$H:$H=I$2) * (INDEX('Master Data Sheet'!$1:$1, , MATCH($F$1, 'Master Data Sheet'!$1:$1, 0)) = $F$1) * ('Master Data Sheet'!$G:$G=$B43) * ('Master Data Sheet'!$F:$F=$E43) * ('Master Data Sheet'!$A:$A=$F43), 0), MATCH($F$1, 'Master Data Sheet'!$1:$1, 0)), "")</f>
        <v>143.80530973451326</v>
      </c>
      <c r="J43" s="11" cm="1">
        <f t="array" ref="J43">IFERROR(INDEX('Master Data Sheet'!$1:$1048576, MATCH(1, ('Master Data Sheet'!$H:$H=J$2) * (INDEX('Master Data Sheet'!$1:$1, , MATCH($F$1, 'Master Data Sheet'!$1:$1, 0)) = $F$1) * ('Master Data Sheet'!$G:$G=$B43) * ('Master Data Sheet'!$F:$F=$E43) * ('Master Data Sheet'!$A:$A=$F43), 0), MATCH($F$1, 'Master Data Sheet'!$1:$1, 0)), "")</f>
        <v>133.92857142857144</v>
      </c>
      <c r="K43" s="11" cm="1">
        <f t="array" ref="K43">IFERROR(INDEX('Master Data Sheet'!$1:$1048576, MATCH(1, ('Master Data Sheet'!$H:$H=K$2) * (INDEX('Master Data Sheet'!$1:$1, , MATCH($F$1, 'Master Data Sheet'!$1:$1, 0)) = $F$1) * ('Master Data Sheet'!$G:$G=$B43) * ('Master Data Sheet'!$F:$F=$E43) * ('Master Data Sheet'!$A:$A=$F43), 0), MATCH($F$1, 'Master Data Sheet'!$1:$1, 0)), "")</f>
        <v>128.92376681614348</v>
      </c>
      <c r="L43" s="11" cm="1">
        <f t="array" ref="L43">IFERROR(INDEX('Master Data Sheet'!$1:$1048576, MATCH(1, ('Master Data Sheet'!$H:$H=L$2) * (INDEX('Master Data Sheet'!$1:$1, , MATCH($F$1, 'Master Data Sheet'!$1:$1, 0)) = $F$1) * ('Master Data Sheet'!$G:$G=$B43) * ('Master Data Sheet'!$F:$F=$E43) * ('Master Data Sheet'!$A:$A=$F43), 0), MATCH($F$1, 'Master Data Sheet'!$1:$1, 0)), "")</f>
        <v>123.8738738738739</v>
      </c>
      <c r="M43" s="11" cm="1">
        <f t="array" ref="M43">IFERROR(INDEX('Master Data Sheet'!$1:$1048576, MATCH(1, ('Master Data Sheet'!$H:$H=M$2) * (INDEX('Master Data Sheet'!$1:$1, , MATCH($F$1, 'Master Data Sheet'!$1:$1, 0)) = $F$1) * ('Master Data Sheet'!$G:$G=$B43) * ('Master Data Sheet'!$F:$F=$E43) * ('Master Data Sheet'!$A:$A=$F43), 0), MATCH($F$1, 'Master Data Sheet'!$1:$1, 0)), "")</f>
        <v>123.8738738738739</v>
      </c>
      <c r="N43" s="11" cm="1">
        <f t="array" ref="N43">IFERROR(INDEX('Master Data Sheet'!$1:$1048576, MATCH(1, ('Master Data Sheet'!$H:$H=N$2) * (INDEX('Master Data Sheet'!$1:$1, , MATCH($F$1, 'Master Data Sheet'!$1:$1, 0)) = $F$1) * ('Master Data Sheet'!$G:$G=$B43) * ('Master Data Sheet'!$F:$F=$E43) * ('Master Data Sheet'!$A:$A=$F43), 0), MATCH($F$1, 'Master Data Sheet'!$1:$1, 0)), "")</f>
        <v>123.8738738738739</v>
      </c>
      <c r="O43" s="11">
        <f t="shared" si="8"/>
        <v>133.1125773615249</v>
      </c>
      <c r="P43" s="11">
        <f t="shared" si="4"/>
        <v>11.580243124743733</v>
      </c>
      <c r="Q43" s="11"/>
      <c r="R43" s="46">
        <f>(1-(O43/O40))*100</f>
        <v>-3.8404918581086411</v>
      </c>
      <c r="X43" t="str">
        <f>IFERROR(INDEX('Date Key'!$G$57:$G$62, MATCH(B42,'Date Key'!$A$57:$A$62, 0)), "")</f>
        <v>High HLR, Lower Outlet Height, Yes Plants</v>
      </c>
      <c r="Y43" s="1">
        <f t="shared" ref="Y43:AE43" si="47">H42</f>
        <v>190.67796610169495</v>
      </c>
      <c r="Z43" s="1">
        <f t="shared" si="47"/>
        <v>153.50877192982455</v>
      </c>
      <c r="AA43" s="1">
        <f t="shared" si="47"/>
        <v>113.63636363636364</v>
      </c>
      <c r="AB43" s="1">
        <f t="shared" si="47"/>
        <v>113.63636363636364</v>
      </c>
      <c r="AC43" s="1">
        <f t="shared" si="47"/>
        <v>108.4474885844749</v>
      </c>
      <c r="AD43" s="1">
        <f t="shared" si="47"/>
        <v>103.21100917431194</v>
      </c>
      <c r="AE43" s="1">
        <f t="shared" si="47"/>
        <v>97.926267281105993</v>
      </c>
      <c r="AF43" s="1">
        <f t="shared" ref="AF43:AL43" si="48">H43</f>
        <v>153.50877192982455</v>
      </c>
      <c r="AG43" s="1">
        <f t="shared" si="48"/>
        <v>143.80530973451326</v>
      </c>
      <c r="AH43" s="1">
        <f t="shared" si="48"/>
        <v>133.92857142857144</v>
      </c>
      <c r="AI43" s="1">
        <f t="shared" si="48"/>
        <v>128.92376681614348</v>
      </c>
      <c r="AJ43" s="1">
        <f t="shared" si="48"/>
        <v>123.8738738738739</v>
      </c>
      <c r="AK43" s="1">
        <f t="shared" si="48"/>
        <v>123.8738738738739</v>
      </c>
      <c r="AL43" s="1">
        <f t="shared" si="48"/>
        <v>123.8738738738739</v>
      </c>
      <c r="AM43" s="1">
        <f t="shared" ref="AM43:AS43" si="49">H44</f>
        <v>138.88888888888889</v>
      </c>
      <c r="AN43" s="1">
        <f t="shared" si="49"/>
        <v>123.8738738738739</v>
      </c>
      <c r="AO43" s="1">
        <f t="shared" si="49"/>
        <v>113.63636363636364</v>
      </c>
      <c r="AP43" s="1">
        <f t="shared" si="49"/>
        <v>113.63636363636364</v>
      </c>
      <c r="AQ43" s="1">
        <f t="shared" si="49"/>
        <v>128.92376681614348</v>
      </c>
      <c r="AR43" s="1">
        <f t="shared" si="49"/>
        <v>123.8738738738739</v>
      </c>
      <c r="AS43" s="1">
        <f t="shared" si="49"/>
        <v>123.8738738738739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138.88888888888889</v>
      </c>
      <c r="I44" s="11" cm="1">
        <f t="array" ref="I44">IFERROR(INDEX('Master Data Sheet'!$1:$1048576, MATCH(1, ('Master Data Sheet'!$H:$H=I$2) * (INDEX('Master Data Sheet'!$1:$1, , MATCH($F$1, 'Master Data Sheet'!$1:$1, 0)) = $F$1) * ('Master Data Sheet'!$G:$G=$B44) * ('Master Data Sheet'!$F:$F=$E44) * ('Master Data Sheet'!$A:$A=$F44), 0), MATCH($F$1, 'Master Data Sheet'!$1:$1, 0)), "")</f>
        <v>123.8738738738739</v>
      </c>
      <c r="J44" s="11" cm="1">
        <f t="array" ref="J44">IFERROR(INDEX('Master Data Sheet'!$1:$1048576, MATCH(1, ('Master Data Sheet'!$H:$H=J$2) * (INDEX('Master Data Sheet'!$1:$1, , MATCH($F$1, 'Master Data Sheet'!$1:$1, 0)) = $F$1) * ('Master Data Sheet'!$G:$G=$B44) * ('Master Data Sheet'!$F:$F=$E44) * ('Master Data Sheet'!$A:$A=$F44), 0), MATCH($F$1, 'Master Data Sheet'!$1:$1, 0)), "")</f>
        <v>113.63636363636364</v>
      </c>
      <c r="K44" s="11" cm="1">
        <f t="array" ref="K44">IFERROR(INDEX('Master Data Sheet'!$1:$1048576, MATCH(1, ('Master Data Sheet'!$H:$H=K$2) * (INDEX('Master Data Sheet'!$1:$1, , MATCH($F$1, 'Master Data Sheet'!$1:$1, 0)) = $F$1) * ('Master Data Sheet'!$G:$G=$B44) * ('Master Data Sheet'!$F:$F=$E44) * ('Master Data Sheet'!$A:$A=$F44), 0), MATCH($F$1, 'Master Data Sheet'!$1:$1, 0)), "")</f>
        <v>113.63636363636364</v>
      </c>
      <c r="L44" s="11" cm="1">
        <f t="array" ref="L44">IFERROR(INDEX('Master Data Sheet'!$1:$1048576, MATCH(1, ('Master Data Sheet'!$H:$H=L$2) * (INDEX('Master Data Sheet'!$1:$1, , MATCH($F$1, 'Master Data Sheet'!$1:$1, 0)) = $F$1) * ('Master Data Sheet'!$G:$G=$B44) * ('Master Data Sheet'!$F:$F=$E44) * ('Master Data Sheet'!$A:$A=$F44), 0), MATCH($F$1, 'Master Data Sheet'!$1:$1, 0)), "")</f>
        <v>128.92376681614348</v>
      </c>
      <c r="M44" s="11" cm="1">
        <f t="array" ref="M44">IFERROR(INDEX('Master Data Sheet'!$1:$1048576, MATCH(1, ('Master Data Sheet'!$H:$H=M$2) * (INDEX('Master Data Sheet'!$1:$1, , MATCH($F$1, 'Master Data Sheet'!$1:$1, 0)) = $F$1) * ('Master Data Sheet'!$G:$G=$B44) * ('Master Data Sheet'!$F:$F=$E44) * ('Master Data Sheet'!$A:$A=$F44), 0), MATCH($F$1, 'Master Data Sheet'!$1:$1, 0)), "")</f>
        <v>123.8738738738739</v>
      </c>
      <c r="N44" s="11" cm="1">
        <f t="array" ref="N44">IFERROR(INDEX('Master Data Sheet'!$1:$1048576, MATCH(1, ('Master Data Sheet'!$H:$H=N$2) * (INDEX('Master Data Sheet'!$1:$1, , MATCH($F$1, 'Master Data Sheet'!$1:$1, 0)) = $F$1) * ('Master Data Sheet'!$G:$G=$B44) * ('Master Data Sheet'!$F:$F=$E44) * ('Master Data Sheet'!$A:$A=$F44), 0), MATCH($F$1, 'Master Data Sheet'!$1:$1, 0)), "")</f>
        <v>123.8738738738739</v>
      </c>
      <c r="O44" s="11">
        <f t="shared" si="8"/>
        <v>123.81528637134019</v>
      </c>
      <c r="P44" s="11">
        <f t="shared" si="4"/>
        <v>8.7611005671623285</v>
      </c>
      <c r="Q44" s="11"/>
      <c r="R44" s="46">
        <f>(1-(O44/O41))*100</f>
        <v>-1.8347547373780193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212.65560165975103</v>
      </c>
      <c r="I45" s="11" cm="1">
        <f t="array" ref="I45">IFERROR(INDEX('Master Data Sheet'!$1:$1048576, MATCH(1, ('Master Data Sheet'!$H:$H=I$2) * (INDEX('Master Data Sheet'!$1:$1, , MATCH($F$1, 'Master Data Sheet'!$1:$1, 0)) = $F$1) * ('Master Data Sheet'!$G:$G=$B45) * ('Master Data Sheet'!$F:$F=$E45) * ('Master Data Sheet'!$A:$A=$F45), 0), MATCH($F$1, 'Master Data Sheet'!$1:$1, 0)), "")</f>
        <v>153.50877192982455</v>
      </c>
      <c r="J45" s="11" cm="1">
        <f t="array" ref="J45">IFERROR(INDEX('Master Data Sheet'!$1:$1048576, MATCH(1, ('Master Data Sheet'!$H:$H=J$2) * (INDEX('Master Data Sheet'!$1:$1, , MATCH($F$1, 'Master Data Sheet'!$1:$1, 0)) = $F$1) * ('Master Data Sheet'!$G:$G=$B45) * ('Master Data Sheet'!$F:$F=$E45) * ('Master Data Sheet'!$A:$A=$F45), 0), MATCH($F$1, 'Master Data Sheet'!$1:$1, 0)), "")</f>
        <v>113.63636363636364</v>
      </c>
      <c r="K45" s="11" cm="1">
        <f t="array" ref="K45">IFERROR(INDEX('Master Data Sheet'!$1:$1048576, MATCH(1, ('Master Data Sheet'!$H:$H=K$2) * (INDEX('Master Data Sheet'!$1:$1, , MATCH($F$1, 'Master Data Sheet'!$1:$1, 0)) = $F$1) * ('Master Data Sheet'!$G:$G=$B45) * ('Master Data Sheet'!$F:$F=$E45) * ('Master Data Sheet'!$A:$A=$F45), 0), MATCH($F$1, 'Master Data Sheet'!$1:$1, 0)), "")</f>
        <v>97.926267281105993</v>
      </c>
      <c r="L45" s="11" cm="1">
        <f t="array" ref="L45">IFERROR(INDEX('Master Data Sheet'!$1:$1048576, MATCH(1, ('Master Data Sheet'!$H:$H=L$2) * (INDEX('Master Data Sheet'!$1:$1, , MATCH($F$1, 'Master Data Sheet'!$1:$1, 0)) = $F$1) * ('Master Data Sheet'!$G:$G=$B45) * ('Master Data Sheet'!$F:$F=$E45) * ('Master Data Sheet'!$A:$A=$F45), 0), MATCH($F$1, 'Master Data Sheet'!$1:$1, 0)), "")</f>
        <v>97.926267281105993</v>
      </c>
      <c r="M45" s="11" cm="1">
        <f t="array" ref="M45">IFERROR(INDEX('Master Data Sheet'!$1:$1048576, MATCH(1, ('Master Data Sheet'!$H:$H=M$2) * (INDEX('Master Data Sheet'!$1:$1, , MATCH($F$1, 'Master Data Sheet'!$1:$1, 0)) = $F$1) * ('Master Data Sheet'!$G:$G=$B45) * ('Master Data Sheet'!$F:$F=$E45) * ('Master Data Sheet'!$A:$A=$F45), 0), MATCH($F$1, 'Master Data Sheet'!$1:$1, 0)), "")</f>
        <v>97.926267281105993</v>
      </c>
      <c r="N45" s="11" cm="1">
        <f t="array" ref="N45">IFERROR(INDEX('Master Data Sheet'!$1:$1048576, MATCH(1, ('Master Data Sheet'!$H:$H=N$2) * (INDEX('Master Data Sheet'!$1:$1, , MATCH($F$1, 'Master Data Sheet'!$1:$1, 0)) = $F$1) * ('Master Data Sheet'!$G:$G=$B45) * ('Master Data Sheet'!$F:$F=$E45) * ('Master Data Sheet'!$A:$A=$F45), 0), MATCH($F$1, 'Master Data Sheet'!$1:$1, 0)), "")</f>
        <v>87.209302325581405</v>
      </c>
      <c r="O45" s="11">
        <f t="shared" si="8"/>
        <v>122.96983448497693</v>
      </c>
      <c r="P45" s="11">
        <f t="shared" si="4"/>
        <v>45.136152633407619</v>
      </c>
      <c r="Q45" s="11">
        <f>AVERAGE(N45:N47)</f>
        <v>106.5102215946434</v>
      </c>
      <c r="R45" s="46">
        <f>(1-(O45/O39))*100</f>
        <v>-27.660916651817068</v>
      </c>
      <c r="S45" s="46">
        <f>AVERAGE(R45:R47)</f>
        <v>-9.5752323142415143</v>
      </c>
      <c r="T45" s="46">
        <f>STDEV(R45:R47)</f>
        <v>15.709284227388801</v>
      </c>
      <c r="U45" s="47">
        <f>(1-(AVERAGE(H45:N47)/AVERAGE(H39:N41)))*100</f>
        <v>-8.1058025060839043</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186.17021276595744</v>
      </c>
      <c r="I46" s="11" cm="1">
        <f t="array" ref="I46">IFERROR(INDEX('Master Data Sheet'!$1:$1048576, MATCH(1, ('Master Data Sheet'!$H:$H=I$2) * (INDEX('Master Data Sheet'!$1:$1, , MATCH($F$1, 'Master Data Sheet'!$1:$1, 0)) = $F$1) * ('Master Data Sheet'!$G:$G=$B46) * ('Master Data Sheet'!$F:$F=$E46) * ('Master Data Sheet'!$A:$A=$F46), 0), MATCH($F$1, 'Master Data Sheet'!$1:$1, 0)), "")</f>
        <v>153.50877192982455</v>
      </c>
      <c r="J46" s="11" cm="1">
        <f t="array" ref="J46">IFERROR(INDEX('Master Data Sheet'!$1:$1048576, MATCH(1, ('Master Data Sheet'!$H:$H=J$2) * (INDEX('Master Data Sheet'!$1:$1, , MATCH($F$1, 'Master Data Sheet'!$1:$1, 0)) = $F$1) * ('Master Data Sheet'!$G:$G=$B46) * ('Master Data Sheet'!$F:$F=$E46) * ('Master Data Sheet'!$A:$A=$F46), 0), MATCH($F$1, 'Master Data Sheet'!$1:$1, 0)), "")</f>
        <v>118.77828054298644</v>
      </c>
      <c r="K46" s="11" cm="1">
        <f t="array" ref="K46">IFERROR(INDEX('Master Data Sheet'!$1:$1048576, MATCH(1, ('Master Data Sheet'!$H:$H=K$2) * (INDEX('Master Data Sheet'!$1:$1, , MATCH($F$1, 'Master Data Sheet'!$1:$1, 0)) = $F$1) * ('Master Data Sheet'!$G:$G=$B46) * ('Master Data Sheet'!$F:$F=$E46) * ('Master Data Sheet'!$A:$A=$F46), 0), MATCH($F$1, 'Master Data Sheet'!$1:$1, 0)), "")</f>
        <v>118.77828054298644</v>
      </c>
      <c r="L46" s="11" cm="1">
        <f t="array" ref="L46">IFERROR(INDEX('Master Data Sheet'!$1:$1048576, MATCH(1, ('Master Data Sheet'!$H:$H=L$2) * (INDEX('Master Data Sheet'!$1:$1, , MATCH($F$1, 'Master Data Sheet'!$1:$1, 0)) = $F$1) * ('Master Data Sheet'!$G:$G=$B46) * ('Master Data Sheet'!$F:$F=$E46) * ('Master Data Sheet'!$A:$A=$F46), 0), MATCH($F$1, 'Master Data Sheet'!$1:$1, 0)), "")</f>
        <v>113.63636363636364</v>
      </c>
      <c r="M46" s="11" cm="1">
        <f t="array" ref="M46">IFERROR(INDEX('Master Data Sheet'!$1:$1048576, MATCH(1, ('Master Data Sheet'!$H:$H=M$2) * (INDEX('Master Data Sheet'!$1:$1, , MATCH($F$1, 'Master Data Sheet'!$1:$1, 0)) = $F$1) * ('Master Data Sheet'!$G:$G=$B46) * ('Master Data Sheet'!$F:$F=$E46) * ('Master Data Sheet'!$A:$A=$F46), 0), MATCH($F$1, 'Master Data Sheet'!$1:$1, 0)), "")</f>
        <v>113.63636363636364</v>
      </c>
      <c r="N46" s="11" cm="1">
        <f t="array" ref="N46">IFERROR(INDEX('Master Data Sheet'!$1:$1048576, MATCH(1, ('Master Data Sheet'!$H:$H=N$2) * (INDEX('Master Data Sheet'!$1:$1, , MATCH($F$1, 'Master Data Sheet'!$1:$1, 0)) = $F$1) * ('Master Data Sheet'!$G:$G=$B46) * ('Master Data Sheet'!$F:$F=$E46) * ('Master Data Sheet'!$A:$A=$F46), 0), MATCH($F$1, 'Master Data Sheet'!$1:$1, 0)), "")</f>
        <v>108.4474885844749</v>
      </c>
      <c r="O46" s="11">
        <f t="shared" si="8"/>
        <v>130.42225166270813</v>
      </c>
      <c r="P46" s="11">
        <f t="shared" si="4"/>
        <v>28.747199858124361</v>
      </c>
      <c r="Q46" s="11"/>
      <c r="R46" s="46">
        <f>(1-(O46/O40))*100</f>
        <v>-1.7417815081098853</v>
      </c>
      <c r="X46" t="str">
        <f>IFERROR(INDEX('Date Key'!$G$57:$G$62, MATCH(B45,'Date Key'!$A$57:$A$62, 0)), "")</f>
        <v>High HLR, Lower Outlet Height, Yes Plants</v>
      </c>
      <c r="Y46" s="1">
        <f t="shared" ref="Y46:AE46" si="50">H45</f>
        <v>212.65560165975103</v>
      </c>
      <c r="Z46" s="1">
        <f t="shared" si="50"/>
        <v>153.50877192982455</v>
      </c>
      <c r="AA46" s="1">
        <f t="shared" si="50"/>
        <v>113.63636363636364</v>
      </c>
      <c r="AB46" s="1">
        <f t="shared" si="50"/>
        <v>97.926267281105993</v>
      </c>
      <c r="AC46" s="1">
        <f t="shared" si="50"/>
        <v>97.926267281105993</v>
      </c>
      <c r="AD46" s="1">
        <f t="shared" si="50"/>
        <v>97.926267281105993</v>
      </c>
      <c r="AE46" s="1">
        <f t="shared" si="50"/>
        <v>87.209302325581405</v>
      </c>
      <c r="AF46" s="1">
        <f t="shared" ref="AF46:AL46" si="51">H46</f>
        <v>186.17021276595744</v>
      </c>
      <c r="AG46" s="1">
        <f t="shared" si="51"/>
        <v>153.50877192982455</v>
      </c>
      <c r="AH46" s="1">
        <f t="shared" si="51"/>
        <v>118.77828054298644</v>
      </c>
      <c r="AI46" s="1">
        <f t="shared" si="51"/>
        <v>118.77828054298644</v>
      </c>
      <c r="AJ46" s="1">
        <f t="shared" si="51"/>
        <v>113.63636363636364</v>
      </c>
      <c r="AK46" s="1">
        <f t="shared" si="51"/>
        <v>113.63636363636364</v>
      </c>
      <c r="AL46" s="1">
        <f t="shared" si="51"/>
        <v>108.4474885844749</v>
      </c>
      <c r="AM46" s="1">
        <f t="shared" ref="AM46:AS46" si="52">H47</f>
        <v>153.50877192982455</v>
      </c>
      <c r="AN46" s="1">
        <f t="shared" si="52"/>
        <v>108.4474885844749</v>
      </c>
      <c r="AO46" s="1">
        <f t="shared" si="52"/>
        <v>103.21100917431194</v>
      </c>
      <c r="AP46" s="1">
        <f t="shared" si="52"/>
        <v>113.63636363636364</v>
      </c>
      <c r="AQ46" s="1">
        <f t="shared" si="52"/>
        <v>118.77828054298644</v>
      </c>
      <c r="AR46" s="1">
        <f t="shared" si="52"/>
        <v>123.8738738738739</v>
      </c>
      <c r="AS46" s="1">
        <f t="shared" si="52"/>
        <v>123.8738738738739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153.50877192982455</v>
      </c>
      <c r="I47" s="28" cm="1">
        <f t="array" ref="I47">IFERROR(INDEX('Master Data Sheet'!$1:$1048576, MATCH(1, ('Master Data Sheet'!$H:$H=I$2) * (INDEX('Master Data Sheet'!$1:$1, , MATCH($F$1, 'Master Data Sheet'!$1:$1, 0)) = $F$1) * ('Master Data Sheet'!$G:$G=$B47) * ('Master Data Sheet'!$F:$F=$E47) * ('Master Data Sheet'!$A:$A=$F47), 0), MATCH($F$1, 'Master Data Sheet'!$1:$1, 0)), "")</f>
        <v>108.4474885844749</v>
      </c>
      <c r="J47" s="28" cm="1">
        <f t="array" ref="J47">IFERROR(INDEX('Master Data Sheet'!$1:$1048576, MATCH(1, ('Master Data Sheet'!$H:$H=J$2) * (INDEX('Master Data Sheet'!$1:$1, , MATCH($F$1, 'Master Data Sheet'!$1:$1, 0)) = $F$1) * ('Master Data Sheet'!$G:$G=$B47) * ('Master Data Sheet'!$F:$F=$E47) * ('Master Data Sheet'!$A:$A=$F47), 0), MATCH($F$1, 'Master Data Sheet'!$1:$1, 0)), "")</f>
        <v>103.21100917431194</v>
      </c>
      <c r="K47" s="28" cm="1">
        <f t="array" ref="K47">IFERROR(INDEX('Master Data Sheet'!$1:$1048576, MATCH(1, ('Master Data Sheet'!$H:$H=K$2) * (INDEX('Master Data Sheet'!$1:$1, , MATCH($F$1, 'Master Data Sheet'!$1:$1, 0)) = $F$1) * ('Master Data Sheet'!$G:$G=$B47) * ('Master Data Sheet'!$F:$F=$E47) * ('Master Data Sheet'!$A:$A=$F47), 0), MATCH($F$1, 'Master Data Sheet'!$1:$1, 0)), "")</f>
        <v>113.63636363636364</v>
      </c>
      <c r="L47" s="28" cm="1">
        <f t="array" ref="L47">IFERROR(INDEX('Master Data Sheet'!$1:$1048576, MATCH(1, ('Master Data Sheet'!$H:$H=L$2) * (INDEX('Master Data Sheet'!$1:$1, , MATCH($F$1, 'Master Data Sheet'!$1:$1, 0)) = $F$1) * ('Master Data Sheet'!$G:$G=$B47) * ('Master Data Sheet'!$F:$F=$E47) * ('Master Data Sheet'!$A:$A=$F47), 0), MATCH($F$1, 'Master Data Sheet'!$1:$1, 0)), "")</f>
        <v>118.77828054298644</v>
      </c>
      <c r="M47" s="28" cm="1">
        <f t="array" ref="M47">IFERROR(INDEX('Master Data Sheet'!$1:$1048576, MATCH(1, ('Master Data Sheet'!$H:$H=M$2) * (INDEX('Master Data Sheet'!$1:$1, , MATCH($F$1, 'Master Data Sheet'!$1:$1, 0)) = $F$1) * ('Master Data Sheet'!$G:$G=$B47) * ('Master Data Sheet'!$F:$F=$E47) * ('Master Data Sheet'!$A:$A=$F47), 0), MATCH($F$1, 'Master Data Sheet'!$1:$1, 0)), "")</f>
        <v>123.8738738738739</v>
      </c>
      <c r="N47" s="28" cm="1">
        <f t="array" ref="N47">IFERROR(INDEX('Master Data Sheet'!$1:$1048576, MATCH(1, ('Master Data Sheet'!$H:$H=N$2) * (INDEX('Master Data Sheet'!$1:$1, , MATCH($F$1, 'Master Data Sheet'!$1:$1, 0)) = $F$1) * ('Master Data Sheet'!$G:$G=$B47) * ('Master Data Sheet'!$F:$F=$E47) * ('Master Data Sheet'!$A:$A=$F47), 0), MATCH($F$1, 'Master Data Sheet'!$1:$1, 0)), "")</f>
        <v>123.8738738738739</v>
      </c>
      <c r="O47" s="28">
        <f t="shared" si="8"/>
        <v>120.7613802308156</v>
      </c>
      <c r="P47" s="28">
        <f t="shared" si="4"/>
        <v>16.361096611506873</v>
      </c>
      <c r="Q47" s="28"/>
      <c r="R47" s="48">
        <f>(1-(O47/O41))*100</f>
        <v>0.67700121720241091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212.65560165975111</v>
      </c>
      <c r="I48" s="11" cm="1">
        <f t="array" ref="I48">IFERROR(INDEX('Master Data Sheet'!$1:$1048576, MATCH(1, ('Master Data Sheet'!$H:$H=I$2) * (INDEX('Master Data Sheet'!$1:$1, , MATCH($F$1, 'Master Data Sheet'!$1:$1, 0)) = $F$1) * ('Master Data Sheet'!$G:$G=$B48) * ('Master Data Sheet'!$F:$F=$E48) * ('Master Data Sheet'!$A:$A=$F48), 0), MATCH($F$1, 'Master Data Sheet'!$1:$1, 0)), "")</f>
        <v>143.80530973451326</v>
      </c>
      <c r="J48" s="11" cm="1">
        <f t="array" ref="J48">IFERROR(INDEX('Master Data Sheet'!$1:$1048576, MATCH(1, ('Master Data Sheet'!$H:$H=J$2) * (INDEX('Master Data Sheet'!$1:$1, , MATCH($F$1, 'Master Data Sheet'!$1:$1, 0)) = $F$1) * ('Master Data Sheet'!$G:$G=$B48) * ('Master Data Sheet'!$F:$F=$E48) * ('Master Data Sheet'!$A:$A=$F48), 0), MATCH($F$1, 'Master Data Sheet'!$1:$1, 0)), "")</f>
        <v>143.80530973451326</v>
      </c>
      <c r="K48" s="11" cm="1">
        <f t="array" ref="K48">IFERROR(INDEX('Master Data Sheet'!$1:$1048576, MATCH(1, ('Master Data Sheet'!$H:$H=K$2) * (INDEX('Master Data Sheet'!$1:$1, , MATCH($F$1, 'Master Data Sheet'!$1:$1, 0)) = $F$1) * ('Master Data Sheet'!$G:$G=$B48) * ('Master Data Sheet'!$F:$F=$E48) * ('Master Data Sheet'!$A:$A=$F48), 0), MATCH($F$1, 'Master Data Sheet'!$1:$1, 0)), "")</f>
        <v>143.80530973451326</v>
      </c>
      <c r="L48" s="11" cm="1">
        <f t="array" ref="L48">IFERROR(INDEX('Master Data Sheet'!$1:$1048576, MATCH(1, ('Master Data Sheet'!$H:$H=L$2) * (INDEX('Master Data Sheet'!$1:$1, , MATCH($F$1, 'Master Data Sheet'!$1:$1, 0)) = $F$1) * ('Master Data Sheet'!$G:$G=$B48) * ('Master Data Sheet'!$F:$F=$E48) * ('Master Data Sheet'!$A:$A=$F48), 0), MATCH($F$1, 'Master Data Sheet'!$1:$1, 0)), "")</f>
        <v>138.88888888888889</v>
      </c>
      <c r="M48" s="11" cm="1">
        <f t="array" ref="M48">IFERROR(INDEX('Master Data Sheet'!$1:$1048576, MATCH(1, ('Master Data Sheet'!$H:$H=M$2) * (INDEX('Master Data Sheet'!$1:$1, , MATCH($F$1, 'Master Data Sheet'!$1:$1, 0)) = $F$1) * ('Master Data Sheet'!$G:$G=$B48) * ('Master Data Sheet'!$F:$F=$E48) * ('Master Data Sheet'!$A:$A=$F48), 0), MATCH($F$1, 'Master Data Sheet'!$1:$1, 0)), "")</f>
        <v>133.92857142857139</v>
      </c>
      <c r="N48" s="11" cm="1">
        <f t="array" ref="N48">IFERROR(INDEX('Master Data Sheet'!$1:$1048576, MATCH(1, ('Master Data Sheet'!$H:$H=N$2) * (INDEX('Master Data Sheet'!$1:$1, , MATCH($F$1, 'Master Data Sheet'!$1:$1, 0)) = $F$1) * ('Master Data Sheet'!$G:$G=$B48) * ('Master Data Sheet'!$F:$F=$E48) * ('Master Data Sheet'!$A:$A=$F48), 0), MATCH($F$1, 'Master Data Sheet'!$1:$1, 0)), "")</f>
        <v>153.5087719298246</v>
      </c>
      <c r="O48" s="11">
        <f t="shared" si="8"/>
        <v>152.91396615865369</v>
      </c>
      <c r="P48" s="11">
        <f t="shared" si="4"/>
        <v>27.004529488249453</v>
      </c>
      <c r="Q48" s="11">
        <f>AVERAGE(O48:O50)</f>
        <v>134.12383222023084</v>
      </c>
      <c r="S48" s="11">
        <f>AVERAGE(O48:O50)</f>
        <v>134.12383222023084</v>
      </c>
      <c r="T48" s="11">
        <f>AVERAGE(P48:P50)</f>
        <v>17.731954070627577</v>
      </c>
      <c r="V48" s="47">
        <f>AVERAGE(U51, U54)</f>
        <v>-42.866195573454561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123.87387387387386</v>
      </c>
      <c r="I49" s="11" cm="1">
        <f t="array" ref="I49">IFERROR(INDEX('Master Data Sheet'!$1:$1048576, MATCH(1, ('Master Data Sheet'!$H:$H=I$2) * (INDEX('Master Data Sheet'!$1:$1, , MATCH($F$1, 'Master Data Sheet'!$1:$1, 0)) = $F$1) * ('Master Data Sheet'!$G:$G=$B49) * ('Master Data Sheet'!$F:$F=$E49) * ('Master Data Sheet'!$A:$A=$F49), 0), MATCH($F$1, 'Master Data Sheet'!$1:$1, 0)), "")</f>
        <v>128.92376681614354</v>
      </c>
      <c r="J49" s="11" cm="1">
        <f t="array" ref="J49">IFERROR(INDEX('Master Data Sheet'!$1:$1048576, MATCH(1, ('Master Data Sheet'!$H:$H=J$2) * (INDEX('Master Data Sheet'!$1:$1, , MATCH($F$1, 'Master Data Sheet'!$1:$1, 0)) = $F$1) * ('Master Data Sheet'!$G:$G=$B49) * ('Master Data Sheet'!$F:$F=$E49) * ('Master Data Sheet'!$A:$A=$F49), 0), MATCH($F$1, 'Master Data Sheet'!$1:$1, 0)), "")</f>
        <v>128.92376681614354</v>
      </c>
      <c r="K49" s="11" cm="1">
        <f t="array" ref="K49">IFERROR(INDEX('Master Data Sheet'!$1:$1048576, MATCH(1, ('Master Data Sheet'!$H:$H=K$2) * (INDEX('Master Data Sheet'!$1:$1, , MATCH($F$1, 'Master Data Sheet'!$1:$1, 0)) = $F$1) * ('Master Data Sheet'!$G:$G=$B49) * ('Master Data Sheet'!$F:$F=$E49) * ('Master Data Sheet'!$A:$A=$F49), 0), MATCH($F$1, 'Master Data Sheet'!$1:$1, 0)), "")</f>
        <v>123.87387387387386</v>
      </c>
      <c r="L49" s="11" cm="1">
        <f t="array" ref="L49">IFERROR(INDEX('Master Data Sheet'!$1:$1048576, MATCH(1, ('Master Data Sheet'!$H:$H=L$2) * (INDEX('Master Data Sheet'!$1:$1, , MATCH($F$1, 'Master Data Sheet'!$1:$1, 0)) = $F$1) * ('Master Data Sheet'!$G:$G=$B49) * ('Master Data Sheet'!$F:$F=$E49) * ('Master Data Sheet'!$A:$A=$F49), 0), MATCH($F$1, 'Master Data Sheet'!$1:$1, 0)), "")</f>
        <v>143.80530973451337</v>
      </c>
      <c r="M49" s="11" cm="1">
        <f t="array" ref="M49">IFERROR(INDEX('Master Data Sheet'!$1:$1048576, MATCH(1, ('Master Data Sheet'!$H:$H=M$2) * (INDEX('Master Data Sheet'!$1:$1, , MATCH($F$1, 'Master Data Sheet'!$1:$1, 0)) = $F$1) * ('Master Data Sheet'!$G:$G=$B49) * ('Master Data Sheet'!$F:$F=$E49) * ('Master Data Sheet'!$A:$A=$F49), 0), MATCH($F$1, 'Master Data Sheet'!$1:$1, 0)), "")</f>
        <v>153.50877192982455</v>
      </c>
      <c r="N49" s="11" cm="1">
        <f t="array" ref="N49">IFERROR(INDEX('Master Data Sheet'!$1:$1048576, MATCH(1, ('Master Data Sheet'!$H:$H=N$2) * (INDEX('Master Data Sheet'!$1:$1, , MATCH($F$1, 'Master Data Sheet'!$1:$1, 0)) = $F$1) * ('Master Data Sheet'!$G:$G=$B49) * ('Master Data Sheet'!$F:$F=$E49) * ('Master Data Sheet'!$A:$A=$F49), 0), MATCH($F$1, 'Master Data Sheet'!$1:$1, 0)), "")</f>
        <v>143.80530973451317</v>
      </c>
      <c r="O49" s="11">
        <f t="shared" si="8"/>
        <v>135.24495325412656</v>
      </c>
      <c r="P49" s="11">
        <f t="shared" si="4"/>
        <v>11.680783130658586</v>
      </c>
      <c r="Q49" s="11"/>
      <c r="X49" t="str">
        <f>IFERROR(INDEX('Date Key'!$G$57:$G$62, MATCH(B48,'Date Key'!$A$57:$A$62, 0)), "")</f>
        <v>Medium HLR, Upper Outlet Height, Yes Plants</v>
      </c>
      <c r="Y49" s="1">
        <f t="shared" ref="Y49:AE49" si="53">H48</f>
        <v>212.65560165975111</v>
      </c>
      <c r="Z49" s="1">
        <f t="shared" si="53"/>
        <v>143.80530973451326</v>
      </c>
      <c r="AA49" s="1">
        <f t="shared" si="53"/>
        <v>143.80530973451326</v>
      </c>
      <c r="AB49" s="1">
        <f t="shared" si="53"/>
        <v>143.80530973451326</v>
      </c>
      <c r="AC49" s="1">
        <f t="shared" si="53"/>
        <v>138.88888888888889</v>
      </c>
      <c r="AD49" s="1">
        <f t="shared" si="53"/>
        <v>133.92857142857139</v>
      </c>
      <c r="AE49" s="1">
        <f t="shared" si="53"/>
        <v>153.5087719298246</v>
      </c>
      <c r="AF49" s="1">
        <f t="shared" ref="AF49:AL49" si="54">H49</f>
        <v>123.87387387387386</v>
      </c>
      <c r="AG49" s="1">
        <f t="shared" si="54"/>
        <v>128.92376681614354</v>
      </c>
      <c r="AH49" s="1">
        <f t="shared" si="54"/>
        <v>128.92376681614354</v>
      </c>
      <c r="AI49" s="1">
        <f t="shared" si="54"/>
        <v>123.87387387387386</v>
      </c>
      <c r="AJ49" s="1">
        <f t="shared" si="54"/>
        <v>143.80530973451337</v>
      </c>
      <c r="AK49" s="1">
        <f t="shared" si="54"/>
        <v>153.50877192982455</v>
      </c>
      <c r="AL49" s="1">
        <f t="shared" si="54"/>
        <v>143.80530973451317</v>
      </c>
      <c r="AM49" s="1">
        <f t="shared" ref="AM49:AS49" si="55">H50</f>
        <v>113.63636363636364</v>
      </c>
      <c r="AN49" s="1">
        <f t="shared" si="55"/>
        <v>103.21100917431197</v>
      </c>
      <c r="AO49" s="1">
        <f t="shared" si="55"/>
        <v>97.926267281105993</v>
      </c>
      <c r="AP49" s="1">
        <f t="shared" si="55"/>
        <v>143.80530973451332</v>
      </c>
      <c r="AQ49" s="1">
        <f t="shared" si="55"/>
        <v>113.63636363636364</v>
      </c>
      <c r="AR49" s="1">
        <f t="shared" si="55"/>
        <v>113.63636363636364</v>
      </c>
      <c r="AS49" s="1">
        <f t="shared" si="55"/>
        <v>113.63636363636368</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113.63636363636364</v>
      </c>
      <c r="I50" s="11" cm="1">
        <f t="array" ref="I50">IFERROR(INDEX('Master Data Sheet'!$1:$1048576, MATCH(1, ('Master Data Sheet'!$H:$H=I$2) * (INDEX('Master Data Sheet'!$1:$1, , MATCH($F$1, 'Master Data Sheet'!$1:$1, 0)) = $F$1) * ('Master Data Sheet'!$G:$G=$B50) * ('Master Data Sheet'!$F:$F=$E50) * ('Master Data Sheet'!$A:$A=$F50), 0), MATCH($F$1, 'Master Data Sheet'!$1:$1, 0)), "")</f>
        <v>103.21100917431197</v>
      </c>
      <c r="J50" s="11" cm="1">
        <f t="array" ref="J50">IFERROR(INDEX('Master Data Sheet'!$1:$1048576, MATCH(1, ('Master Data Sheet'!$H:$H=J$2) * (INDEX('Master Data Sheet'!$1:$1, , MATCH($F$1, 'Master Data Sheet'!$1:$1, 0)) = $F$1) * ('Master Data Sheet'!$G:$G=$B50) * ('Master Data Sheet'!$F:$F=$E50) * ('Master Data Sheet'!$A:$A=$F50), 0), MATCH($F$1, 'Master Data Sheet'!$1:$1, 0)), "")</f>
        <v>97.926267281105993</v>
      </c>
      <c r="K50" s="11" cm="1">
        <f t="array" ref="K50">IFERROR(INDEX('Master Data Sheet'!$1:$1048576, MATCH(1, ('Master Data Sheet'!$H:$H=K$2) * (INDEX('Master Data Sheet'!$1:$1, , MATCH($F$1, 'Master Data Sheet'!$1:$1, 0)) = $F$1) * ('Master Data Sheet'!$G:$G=$B50) * ('Master Data Sheet'!$F:$F=$E50) * ('Master Data Sheet'!$A:$A=$F50), 0), MATCH($F$1, 'Master Data Sheet'!$1:$1, 0)), "")</f>
        <v>143.80530973451332</v>
      </c>
      <c r="L50" s="11" cm="1">
        <f t="array" ref="L50">IFERROR(INDEX('Master Data Sheet'!$1:$1048576, MATCH(1, ('Master Data Sheet'!$H:$H=L$2) * (INDEX('Master Data Sheet'!$1:$1, , MATCH($F$1, 'Master Data Sheet'!$1:$1, 0)) = $F$1) * ('Master Data Sheet'!$G:$G=$B50) * ('Master Data Sheet'!$F:$F=$E50) * ('Master Data Sheet'!$A:$A=$F50), 0), MATCH($F$1, 'Master Data Sheet'!$1:$1, 0)), "")</f>
        <v>113.63636363636364</v>
      </c>
      <c r="M50" s="11" cm="1">
        <f t="array" ref="M50">IFERROR(INDEX('Master Data Sheet'!$1:$1048576, MATCH(1, ('Master Data Sheet'!$H:$H=M$2) * (INDEX('Master Data Sheet'!$1:$1, , MATCH($F$1, 'Master Data Sheet'!$1:$1, 0)) = $F$1) * ('Master Data Sheet'!$G:$G=$B50) * ('Master Data Sheet'!$F:$F=$E50) * ('Master Data Sheet'!$A:$A=$F50), 0), MATCH($F$1, 'Master Data Sheet'!$1:$1, 0)), "")</f>
        <v>113.63636363636364</v>
      </c>
      <c r="N50" s="11" cm="1">
        <f t="array" ref="N50">IFERROR(INDEX('Master Data Sheet'!$1:$1048576, MATCH(1, ('Master Data Sheet'!$H:$H=N$2) * (INDEX('Master Data Sheet'!$1:$1, , MATCH($F$1, 'Master Data Sheet'!$1:$1, 0)) = $F$1) * ('Master Data Sheet'!$G:$G=$B50) * ('Master Data Sheet'!$F:$F=$E50) * ('Master Data Sheet'!$A:$A=$F50), 0), MATCH($F$1, 'Master Data Sheet'!$1:$1, 0)), "")</f>
        <v>113.63636363636368</v>
      </c>
      <c r="O50" s="11">
        <f t="shared" si="8"/>
        <v>114.21257724791225</v>
      </c>
      <c r="P50" s="11">
        <f t="shared" si="4"/>
        <v>14.510549592974684</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241.93548387096777</v>
      </c>
      <c r="I51" s="11" cm="1">
        <f t="array" ref="I51">IFERROR(INDEX('Master Data Sheet'!$1:$1048576, MATCH(1, ('Master Data Sheet'!$H:$H=I$2) * (INDEX('Master Data Sheet'!$1:$1, , MATCH($F$1, 'Master Data Sheet'!$1:$1, 0)) = $F$1) * ('Master Data Sheet'!$G:$G=$B51) * ('Master Data Sheet'!$F:$F=$E51) * ('Master Data Sheet'!$A:$A=$F51), 0), MATCH($F$1, 'Master Data Sheet'!$1:$1, 0)), "")</f>
        <v>233.73983739837408</v>
      </c>
      <c r="J51" s="11" cm="1">
        <f t="array" ref="J51">IFERROR(INDEX('Master Data Sheet'!$1:$1048576, MATCH(1, ('Master Data Sheet'!$H:$H=J$2) * (INDEX('Master Data Sheet'!$1:$1, , MATCH($F$1, 'Master Data Sheet'!$1:$1, 0)) = $F$1) * ('Master Data Sheet'!$G:$G=$B51) * ('Master Data Sheet'!$F:$F=$E51) * ('Master Data Sheet'!$A:$A=$F51), 0), MATCH($F$1, 'Master Data Sheet'!$1:$1, 0)), "")</f>
        <v>190.67796610169486</v>
      </c>
      <c r="K51" s="11" cm="1">
        <f t="array" ref="K51">IFERROR(INDEX('Master Data Sheet'!$1:$1048576, MATCH(1, ('Master Data Sheet'!$H:$H=K$2) * (INDEX('Master Data Sheet'!$1:$1, , MATCH($F$1, 'Master Data Sheet'!$1:$1, 0)) = $F$1) * ('Master Data Sheet'!$G:$G=$B51) * ('Master Data Sheet'!$F:$F=$E51) * ('Master Data Sheet'!$A:$A=$F51), 0), MATCH($F$1, 'Master Data Sheet'!$1:$1, 0)), "")</f>
        <v>216.94214876033055</v>
      </c>
      <c r="L51" s="11" cm="1">
        <f t="array" ref="L51">IFERROR(INDEX('Master Data Sheet'!$1:$1048576, MATCH(1, ('Master Data Sheet'!$H:$H=L$2) * (INDEX('Master Data Sheet'!$1:$1, , MATCH($F$1, 'Master Data Sheet'!$1:$1, 0)) = $F$1) * ('Master Data Sheet'!$G:$G=$B51) * ('Master Data Sheet'!$F:$F=$E51) * ('Master Data Sheet'!$A:$A=$F51), 0), MATCH($F$1, 'Master Data Sheet'!$1:$1, 0)), "")</f>
        <v>216.94214876033038</v>
      </c>
      <c r="M51" s="11" cm="1">
        <f t="array" ref="M51">IFERROR(INDEX('Master Data Sheet'!$1:$1048576, MATCH(1, ('Master Data Sheet'!$H:$H=M$2) * (INDEX('Master Data Sheet'!$1:$1, , MATCH($F$1, 'Master Data Sheet'!$1:$1, 0)) = $F$1) * ('Master Data Sheet'!$G:$G=$B51) * ('Master Data Sheet'!$F:$F=$E51) * ('Master Data Sheet'!$A:$A=$F51), 0), MATCH($F$1, 'Master Data Sheet'!$1:$1, 0)), "")</f>
        <v>233.73983739837408</v>
      </c>
      <c r="N51" s="11" cm="1">
        <f t="array" ref="N51">IFERROR(INDEX('Master Data Sheet'!$1:$1048576, MATCH(1, ('Master Data Sheet'!$H:$H=N$2) * (INDEX('Master Data Sheet'!$1:$1, , MATCH($F$1, 'Master Data Sheet'!$1:$1, 0)) = $F$1) * ('Master Data Sheet'!$G:$G=$B51) * ('Master Data Sheet'!$F:$F=$E51) * ('Master Data Sheet'!$A:$A=$F51), 0), MATCH($F$1, 'Master Data Sheet'!$1:$1, 0)), "")</f>
        <v>190.67796610169498</v>
      </c>
      <c r="O51" s="11">
        <f t="shared" si="8"/>
        <v>217.80791262739521</v>
      </c>
      <c r="P51" s="11">
        <f t="shared" si="4"/>
        <v>20.66945910859657</v>
      </c>
      <c r="Q51" s="11">
        <f>AVERAGE(O51:O53)</f>
        <v>205.23042151472893</v>
      </c>
      <c r="R51" s="46">
        <f>(1-(O51/O48))*100</f>
        <v>-42.438207639851377</v>
      </c>
      <c r="S51" s="46">
        <f>AVERAGE(R51:R53)</f>
        <v>-53.954904734826293</v>
      </c>
      <c r="T51" s="46">
        <f>STDEV(R51:R53)</f>
        <v>10.2911194586852</v>
      </c>
      <c r="U51" s="47">
        <f>(1-(AVERAGE(H51:N53)/AVERAGE(H48:N50)))*100</f>
        <v>-53.015626020692096</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241.93548387096791</v>
      </c>
      <c r="I52" s="11" cm="1">
        <f t="array" ref="I52">IFERROR(INDEX('Master Data Sheet'!$1:$1048576, MATCH(1, ('Master Data Sheet'!$H:$H=I$2) * (INDEX('Master Data Sheet'!$1:$1, , MATCH($F$1, 'Master Data Sheet'!$1:$1, 0)) = $F$1) * ('Master Data Sheet'!$G:$G=$B52) * ('Master Data Sheet'!$F:$F=$E52) * ('Master Data Sheet'!$A:$A=$F52), 0), MATCH($F$1, 'Master Data Sheet'!$1:$1, 0)), "")</f>
        <v>233.73983739837408</v>
      </c>
      <c r="J52" s="11" cm="1">
        <f t="array" ref="J52">IFERROR(INDEX('Master Data Sheet'!$1:$1048576, MATCH(1, ('Master Data Sheet'!$H:$H=J$2) * (INDEX('Master Data Sheet'!$1:$1, , MATCH($F$1, 'Master Data Sheet'!$1:$1, 0)) = $F$1) * ('Master Data Sheet'!$G:$G=$B52) * ('Master Data Sheet'!$F:$F=$E52) * ('Master Data Sheet'!$A:$A=$F52), 0), MATCH($F$1, 'Master Data Sheet'!$1:$1, 0)), "")</f>
        <v>229.59183673469389</v>
      </c>
      <c r="K52" s="11" cm="1">
        <f t="array" ref="K52">IFERROR(INDEX('Master Data Sheet'!$1:$1048576, MATCH(1, ('Master Data Sheet'!$H:$H=K$2) * (INDEX('Master Data Sheet'!$1:$1, , MATCH($F$1, 'Master Data Sheet'!$1:$1, 0)) = $F$1) * ('Master Data Sheet'!$G:$G=$B52) * ('Master Data Sheet'!$F:$F=$E52) * ('Master Data Sheet'!$A:$A=$F52), 0), MATCH($F$1, 'Master Data Sheet'!$1:$1, 0)), "")</f>
        <v>229.59183673469389</v>
      </c>
      <c r="L52" s="11" cm="1">
        <f t="array" ref="L52">IFERROR(INDEX('Master Data Sheet'!$1:$1048576, MATCH(1, ('Master Data Sheet'!$H:$H=L$2) * (INDEX('Master Data Sheet'!$1:$1, , MATCH($F$1, 'Master Data Sheet'!$1:$1, 0)) = $F$1) * ('Master Data Sheet'!$G:$G=$B52) * ('Master Data Sheet'!$F:$F=$E52) * ('Master Data Sheet'!$A:$A=$F52), 0), MATCH($F$1, 'Master Data Sheet'!$1:$1, 0)), "")</f>
        <v>208.33333333333334</v>
      </c>
      <c r="M52" s="11" cm="1">
        <f t="array" ref="M52">IFERROR(INDEX('Master Data Sheet'!$1:$1048576, MATCH(1, ('Master Data Sheet'!$H:$H=M$2) * (INDEX('Master Data Sheet'!$1:$1, , MATCH($F$1, 'Master Data Sheet'!$1:$1, 0)) = $F$1) * ('Master Data Sheet'!$G:$G=$B52) * ('Master Data Sheet'!$F:$F=$E52) * ('Master Data Sheet'!$A:$A=$F52), 0), MATCH($F$1, 'Master Data Sheet'!$1:$1, 0)), "")</f>
        <v>172.41379310344831</v>
      </c>
      <c r="N52" s="11" cm="1">
        <f t="array" ref="N52">IFERROR(INDEX('Master Data Sheet'!$1:$1048576, MATCH(1, ('Master Data Sheet'!$H:$H=N$2) * (INDEX('Master Data Sheet'!$1:$1, , MATCH($F$1, 'Master Data Sheet'!$1:$1, 0)) = $F$1) * ('Master Data Sheet'!$G:$G=$B52) * ('Master Data Sheet'!$F:$F=$E52) * ('Master Data Sheet'!$A:$A=$F52), 0), MATCH($F$1, 'Master Data Sheet'!$1:$1, 0)), "")</f>
        <v>172.4137931034484</v>
      </c>
      <c r="O52" s="11">
        <f t="shared" si="8"/>
        <v>212.57427346842283</v>
      </c>
      <c r="P52" s="11">
        <f t="shared" si="4"/>
        <v>29.24884792984431</v>
      </c>
      <c r="Q52" s="11"/>
      <c r="R52" s="46">
        <f>(1-(O52/O49))*100</f>
        <v>-57.177231647966728</v>
      </c>
      <c r="X52" t="str">
        <f>IFERROR(INDEX('Date Key'!$G$57:$G$62, MATCH(B51,'Date Key'!$A$57:$A$62, 0)), "")</f>
        <v>Medium HLR, Upper Outlet Height, Yes Plants</v>
      </c>
      <c r="Y52" s="1">
        <f t="shared" ref="Y52:AE52" si="56">H51</f>
        <v>241.93548387096777</v>
      </c>
      <c r="Z52" s="1">
        <f t="shared" si="56"/>
        <v>233.73983739837408</v>
      </c>
      <c r="AA52" s="1">
        <f t="shared" si="56"/>
        <v>190.67796610169486</v>
      </c>
      <c r="AB52" s="1">
        <f t="shared" si="56"/>
        <v>216.94214876033055</v>
      </c>
      <c r="AC52" s="1">
        <f t="shared" si="56"/>
        <v>216.94214876033038</v>
      </c>
      <c r="AD52" s="1">
        <f t="shared" si="56"/>
        <v>233.73983739837408</v>
      </c>
      <c r="AE52" s="1">
        <f t="shared" si="56"/>
        <v>190.67796610169498</v>
      </c>
      <c r="AF52" s="1">
        <f t="shared" ref="AF52:AL52" si="57">H52</f>
        <v>241.93548387096791</v>
      </c>
      <c r="AG52" s="1">
        <f t="shared" si="57"/>
        <v>233.73983739837408</v>
      </c>
      <c r="AH52" s="1">
        <f t="shared" si="57"/>
        <v>229.59183673469389</v>
      </c>
      <c r="AI52" s="1">
        <f t="shared" si="57"/>
        <v>229.59183673469389</v>
      </c>
      <c r="AJ52" s="1">
        <f t="shared" si="57"/>
        <v>208.33333333333334</v>
      </c>
      <c r="AK52" s="1">
        <f t="shared" si="57"/>
        <v>172.41379310344831</v>
      </c>
      <c r="AL52" s="1">
        <f t="shared" si="57"/>
        <v>172.4137931034484</v>
      </c>
      <c r="AM52" s="1">
        <f t="shared" ref="AM52:AS52" si="58">H53</f>
        <v>133.92857142857139</v>
      </c>
      <c r="AN52" s="1">
        <f t="shared" si="58"/>
        <v>181.62393162393155</v>
      </c>
      <c r="AO52" s="1">
        <f t="shared" si="58"/>
        <v>133.92857142857153</v>
      </c>
      <c r="AP52" s="1">
        <f t="shared" si="58"/>
        <v>190.67796610169498</v>
      </c>
      <c r="AQ52" s="1">
        <f t="shared" si="58"/>
        <v>228.21299879887897</v>
      </c>
      <c r="AR52" s="1">
        <f t="shared" si="58"/>
        <v>265.74803149606299</v>
      </c>
      <c r="AS52" s="1">
        <f t="shared" si="58"/>
        <v>163.04347826086959</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133.92857142857139</v>
      </c>
      <c r="I53" s="11" cm="1">
        <f t="array" ref="I53">IFERROR(INDEX('Master Data Sheet'!$1:$1048576, MATCH(1, ('Master Data Sheet'!$H:$H=I$2) * (INDEX('Master Data Sheet'!$1:$1, , MATCH($F$1, 'Master Data Sheet'!$1:$1, 0)) = $F$1) * ('Master Data Sheet'!$G:$G=$B53) * ('Master Data Sheet'!$F:$F=$E53) * ('Master Data Sheet'!$A:$A=$F53), 0), MATCH($F$1, 'Master Data Sheet'!$1:$1, 0)), "")</f>
        <v>181.62393162393155</v>
      </c>
      <c r="J53" s="11" cm="1">
        <f t="array" ref="J53">IFERROR(INDEX('Master Data Sheet'!$1:$1048576, MATCH(1, ('Master Data Sheet'!$H:$H=J$2) * (INDEX('Master Data Sheet'!$1:$1, , MATCH($F$1, 'Master Data Sheet'!$1:$1, 0)) = $F$1) * ('Master Data Sheet'!$G:$G=$B53) * ('Master Data Sheet'!$F:$F=$E53) * ('Master Data Sheet'!$A:$A=$F53), 0), MATCH($F$1, 'Master Data Sheet'!$1:$1, 0)), "")</f>
        <v>133.92857142857153</v>
      </c>
      <c r="K53" s="11" cm="1">
        <f t="array" ref="K53">IFERROR(INDEX('Master Data Sheet'!$1:$1048576, MATCH(1, ('Master Data Sheet'!$H:$H=K$2) * (INDEX('Master Data Sheet'!$1:$1, , MATCH($F$1, 'Master Data Sheet'!$1:$1, 0)) = $F$1) * ('Master Data Sheet'!$G:$G=$B53) * ('Master Data Sheet'!$F:$F=$E53) * ('Master Data Sheet'!$A:$A=$F53), 0), MATCH($F$1, 'Master Data Sheet'!$1:$1, 0)), "")</f>
        <v>190.67796610169498</v>
      </c>
      <c r="L53" s="11" cm="1">
        <f t="array" ref="L53">IFERROR(INDEX('Master Data Sheet'!$1:$1048576, MATCH(1, ('Master Data Sheet'!$H:$H=L$2) * (INDEX('Master Data Sheet'!$1:$1, , MATCH($F$1, 'Master Data Sheet'!$1:$1, 0)) = $F$1) * ('Master Data Sheet'!$G:$G=$B53) * ('Master Data Sheet'!$F:$F=$E53) * ('Master Data Sheet'!$A:$A=$F53), 0), MATCH($F$1, 'Master Data Sheet'!$1:$1, 0)), "")</f>
        <v>228.21299879887897</v>
      </c>
      <c r="M53" s="11" cm="1">
        <f t="array" ref="M53">IFERROR(INDEX('Master Data Sheet'!$1:$1048576, MATCH(1, ('Master Data Sheet'!$H:$H=M$2) * (INDEX('Master Data Sheet'!$1:$1, , MATCH($F$1, 'Master Data Sheet'!$1:$1, 0)) = $F$1) * ('Master Data Sheet'!$G:$G=$B53) * ('Master Data Sheet'!$F:$F=$E53) * ('Master Data Sheet'!$A:$A=$F53), 0), MATCH($F$1, 'Master Data Sheet'!$1:$1, 0)), "")</f>
        <v>265.74803149606299</v>
      </c>
      <c r="N53" s="11" cm="1">
        <f t="array" ref="N53">IFERROR(INDEX('Master Data Sheet'!$1:$1048576, MATCH(1, ('Master Data Sheet'!$H:$H=N$2) * (INDEX('Master Data Sheet'!$1:$1, , MATCH($F$1, 'Master Data Sheet'!$1:$1, 0)) = $F$1) * ('Master Data Sheet'!$G:$G=$B53) * ('Master Data Sheet'!$F:$F=$E53) * ('Master Data Sheet'!$A:$A=$F53), 0), MATCH($F$1, 'Master Data Sheet'!$1:$1, 0)), "")</f>
        <v>163.04347826086959</v>
      </c>
      <c r="O53" s="11">
        <f t="shared" si="8"/>
        <v>185.30907844836869</v>
      </c>
      <c r="P53" s="11">
        <f t="shared" si="4"/>
        <v>48.527048755541479</v>
      </c>
      <c r="Q53" s="11"/>
      <c r="R53" s="46">
        <f>(1-(O53/O50))*100</f>
        <v>-62.249274916660767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250</v>
      </c>
      <c r="I54" s="11" cm="1">
        <f t="array" ref="I54">IFERROR(INDEX('Master Data Sheet'!$1:$1048576, MATCH(1, ('Master Data Sheet'!$H:$H=I$2) * (INDEX('Master Data Sheet'!$1:$1, , MATCH($F$1, 'Master Data Sheet'!$1:$1, 0)) = $F$1) * ('Master Data Sheet'!$G:$G=$B54) * ('Master Data Sheet'!$F:$F=$E54) * ('Master Data Sheet'!$A:$A=$F54), 0), MATCH($F$1, 'Master Data Sheet'!$1:$1, 0)), "")</f>
        <v>233.73983739837388</v>
      </c>
      <c r="J54" s="11" cm="1">
        <f t="array" ref="J54">IFERROR(INDEX('Master Data Sheet'!$1:$1048576, MATCH(1, ('Master Data Sheet'!$H:$H=J$2) * (INDEX('Master Data Sheet'!$1:$1, , MATCH($F$1, 'Master Data Sheet'!$1:$1, 0)) = $F$1) * ('Master Data Sheet'!$G:$G=$B54) * ('Master Data Sheet'!$F:$F=$E54) * ('Master Data Sheet'!$A:$A=$F54), 0), MATCH($F$1, 'Master Data Sheet'!$1:$1, 0)), "")</f>
        <v>233.73983739837377</v>
      </c>
      <c r="K54" s="11" cm="1">
        <f t="array" ref="K54">IFERROR(INDEX('Master Data Sheet'!$1:$1048576, MATCH(1, ('Master Data Sheet'!$H:$H=K$2) * (INDEX('Master Data Sheet'!$1:$1, , MATCH($F$1, 'Master Data Sheet'!$1:$1, 0)) = $F$1) * ('Master Data Sheet'!$G:$G=$B54) * ('Master Data Sheet'!$F:$F=$E54) * ('Master Data Sheet'!$A:$A=$F54), 0), MATCH($F$1, 'Master Data Sheet'!$1:$1, 0)), "")</f>
        <v>233.73983739837408</v>
      </c>
      <c r="L54" s="11" cm="1">
        <f t="array" ref="L54">IFERROR(INDEX('Master Data Sheet'!$1:$1048576, MATCH(1, ('Master Data Sheet'!$H:$H=L$2) * (INDEX('Master Data Sheet'!$1:$1, , MATCH($F$1, 'Master Data Sheet'!$1:$1, 0)) = $F$1) * ('Master Data Sheet'!$G:$G=$B54) * ('Master Data Sheet'!$F:$F=$E54) * ('Master Data Sheet'!$A:$A=$F54), 0), MATCH($F$1, 'Master Data Sheet'!$1:$1, 0)), "")</f>
        <v>216.9421487603307</v>
      </c>
      <c r="M54" s="11" cm="1">
        <f t="array" ref="M54">IFERROR(INDEX('Master Data Sheet'!$1:$1048576, MATCH(1, ('Master Data Sheet'!$H:$H=M$2) * (INDEX('Master Data Sheet'!$1:$1, , MATCH($F$1, 'Master Data Sheet'!$1:$1, 0)) = $F$1) * ('Master Data Sheet'!$G:$G=$B54) * ('Master Data Sheet'!$F:$F=$E54) * ('Master Data Sheet'!$A:$A=$F54), 0), MATCH($F$1, 'Master Data Sheet'!$1:$1, 0)), "")</f>
        <v>190.67796610169498</v>
      </c>
      <c r="N54" s="11" cm="1">
        <f t="array" ref="N54">IFERROR(INDEX('Master Data Sheet'!$1:$1048576, MATCH(1, ('Master Data Sheet'!$H:$H=N$2) * (INDEX('Master Data Sheet'!$1:$1, , MATCH($F$1, 'Master Data Sheet'!$1:$1, 0)) = $F$1) * ('Master Data Sheet'!$G:$G=$B54) * ('Master Data Sheet'!$F:$F=$E54) * ('Master Data Sheet'!$A:$A=$F54), 0), MATCH($F$1, 'Master Data Sheet'!$1:$1, 0)), "")</f>
        <v>181.62393162393155</v>
      </c>
      <c r="O54" s="11">
        <f t="shared" si="8"/>
        <v>220.06622266872554</v>
      </c>
      <c r="P54" s="11">
        <f t="shared" si="4"/>
        <v>25.193165234676488</v>
      </c>
      <c r="Q54" s="11">
        <f>AVERAGE(N54:N56)</f>
        <v>156.18042791955835</v>
      </c>
      <c r="R54" s="46">
        <f>(1-(O54/O48))*100</f>
        <v>-43.91505772625046</v>
      </c>
      <c r="S54" s="46">
        <f>AVERAGE(R54:R56)</f>
        <v>-30.720368458984684</v>
      </c>
      <c r="T54" s="46">
        <f>STDEV(R54:R56)</f>
        <v>23.479395271675841</v>
      </c>
      <c r="U54" s="47">
        <f>(1-(AVERAGE(H54:N56)/AVERAGE(H48:N50)))*100</f>
        <v>-32.71676512621702</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225.40983606557381</v>
      </c>
      <c r="I55" s="11" cm="1">
        <f t="array" ref="I55">IFERROR(INDEX('Master Data Sheet'!$1:$1048576, MATCH(1, ('Master Data Sheet'!$H:$H=I$2) * (INDEX('Master Data Sheet'!$1:$1, , MATCH($F$1, 'Master Data Sheet'!$1:$1, 0)) = $F$1) * ('Master Data Sheet'!$G:$G=$B55) * ('Master Data Sheet'!$F:$F=$E55) * ('Master Data Sheet'!$A:$A=$F55), 0), MATCH($F$1, 'Master Data Sheet'!$1:$1, 0)), "")</f>
        <v>229.59183673469389</v>
      </c>
      <c r="J55" s="11" cm="1">
        <f t="array" ref="J55">IFERROR(INDEX('Master Data Sheet'!$1:$1048576, MATCH(1, ('Master Data Sheet'!$H:$H=J$2) * (INDEX('Master Data Sheet'!$1:$1, , MATCH($F$1, 'Master Data Sheet'!$1:$1, 0)) = $F$1) * ('Master Data Sheet'!$G:$G=$B55) * ('Master Data Sheet'!$F:$F=$E55) * ('Master Data Sheet'!$A:$A=$F55), 0), MATCH($F$1, 'Master Data Sheet'!$1:$1, 0)), "")</f>
        <v>221.19341563786011</v>
      </c>
      <c r="K55" s="11" cm="1">
        <f t="array" ref="K55">IFERROR(INDEX('Master Data Sheet'!$1:$1048576, MATCH(1, ('Master Data Sheet'!$H:$H=K$2) * (INDEX('Master Data Sheet'!$1:$1, , MATCH($F$1, 'Master Data Sheet'!$1:$1, 0)) = $F$1) * ('Master Data Sheet'!$G:$G=$B55) * ('Master Data Sheet'!$F:$F=$E55) * ('Master Data Sheet'!$A:$A=$F55), 0), MATCH($F$1, 'Master Data Sheet'!$1:$1, 0)), "")</f>
        <v>190.67796610169498</v>
      </c>
      <c r="L55" s="11" cm="1">
        <f t="array" ref="L55">IFERROR(INDEX('Master Data Sheet'!$1:$1048576, MATCH(1, ('Master Data Sheet'!$H:$H=L$2) * (INDEX('Master Data Sheet'!$1:$1, , MATCH($F$1, 'Master Data Sheet'!$1:$1, 0)) = $F$1) * ('Master Data Sheet'!$G:$G=$B55) * ('Master Data Sheet'!$F:$F=$E55) * ('Master Data Sheet'!$A:$A=$F55), 0), MATCH($F$1, 'Master Data Sheet'!$1:$1, 0)), "")</f>
        <v>190.67796610169486</v>
      </c>
      <c r="M55" s="11" cm="1">
        <f t="array" ref="M55">IFERROR(INDEX('Master Data Sheet'!$1:$1048576, MATCH(1, ('Master Data Sheet'!$H:$H=M$2) * (INDEX('Master Data Sheet'!$1:$1, , MATCH($F$1, 'Master Data Sheet'!$1:$1, 0)) = $F$1) * ('Master Data Sheet'!$G:$G=$B55) * ('Master Data Sheet'!$F:$F=$E55) * ('Master Data Sheet'!$A:$A=$F55), 0), MATCH($F$1, 'Master Data Sheet'!$1:$1, 0)), "")</f>
        <v>148.67841409691627</v>
      </c>
      <c r="N55" s="11" cm="1">
        <f t="array" ref="N55">IFERROR(INDEX('Master Data Sheet'!$1:$1048576, MATCH(1, ('Master Data Sheet'!$H:$H=N$2) * (INDEX('Master Data Sheet'!$1:$1, , MATCH($F$1, 'Master Data Sheet'!$1:$1, 0)) = $F$1) * ('Master Data Sheet'!$G:$G=$B55) * ('Master Data Sheet'!$F:$F=$E55) * ('Master Data Sheet'!$A:$A=$F55), 0), MATCH($F$1, 'Master Data Sheet'!$1:$1, 0)), "")</f>
        <v>163.04347826086959</v>
      </c>
      <c r="O55" s="11">
        <f t="shared" si="8"/>
        <v>195.61041614275763</v>
      </c>
      <c r="P55" s="11">
        <f t="shared" si="4"/>
        <v>31.646770825782795</v>
      </c>
      <c r="Q55" s="11"/>
      <c r="R55" s="46">
        <f>(1-(O55/O49))*100</f>
        <v>-44.634170396882602</v>
      </c>
      <c r="X55" t="str">
        <f>IFERROR(INDEX('Date Key'!$G$57:$G$62, MATCH(B54,'Date Key'!$A$57:$A$62, 0)), "")</f>
        <v>Medium HLR, Upper Outlet Height, Yes Plants</v>
      </c>
      <c r="Y55" s="1">
        <f t="shared" ref="Y55:AE55" si="59">H54</f>
        <v>250</v>
      </c>
      <c r="Z55" s="1">
        <f t="shared" si="59"/>
        <v>233.73983739837388</v>
      </c>
      <c r="AA55" s="1">
        <f t="shared" si="59"/>
        <v>233.73983739837377</v>
      </c>
      <c r="AB55" s="1">
        <f t="shared" si="59"/>
        <v>233.73983739837408</v>
      </c>
      <c r="AC55" s="1">
        <f t="shared" si="59"/>
        <v>216.9421487603307</v>
      </c>
      <c r="AD55" s="1">
        <f t="shared" si="59"/>
        <v>190.67796610169498</v>
      </c>
      <c r="AE55" s="1">
        <f t="shared" si="59"/>
        <v>181.62393162393155</v>
      </c>
      <c r="AF55" s="1">
        <f t="shared" ref="AF55:AL55" si="60">H55</f>
        <v>225.40983606557381</v>
      </c>
      <c r="AG55" s="1">
        <f t="shared" si="60"/>
        <v>229.59183673469389</v>
      </c>
      <c r="AH55" s="1">
        <f t="shared" si="60"/>
        <v>221.19341563786011</v>
      </c>
      <c r="AI55" s="1">
        <f t="shared" si="60"/>
        <v>190.67796610169498</v>
      </c>
      <c r="AJ55" s="1">
        <f t="shared" si="60"/>
        <v>190.67796610169486</v>
      </c>
      <c r="AK55" s="1">
        <f t="shared" si="60"/>
        <v>148.67841409691627</v>
      </c>
      <c r="AL55" s="1">
        <f t="shared" si="60"/>
        <v>163.04347826086959</v>
      </c>
      <c r="AM55" s="1">
        <f t="shared" ref="AM55:AS55" si="61">H56</f>
        <v>108.447488584475</v>
      </c>
      <c r="AN55" s="1">
        <f t="shared" si="61"/>
        <v>116.16068122917443</v>
      </c>
      <c r="AO55" s="1">
        <f t="shared" si="61"/>
        <v>123.87387387387386</v>
      </c>
      <c r="AP55" s="1">
        <f t="shared" si="61"/>
        <v>123.87387387387386</v>
      </c>
      <c r="AQ55" s="1">
        <f t="shared" si="61"/>
        <v>103.21100917431177</v>
      </c>
      <c r="AR55" s="1">
        <f t="shared" si="61"/>
        <v>128.92376681614337</v>
      </c>
      <c r="AS55" s="1">
        <f t="shared" si="61"/>
        <v>123.87387387387392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108.447488584475</v>
      </c>
      <c r="I56" s="28" cm="1">
        <f t="array" ref="I56">IFERROR(INDEX('Master Data Sheet'!$1:$1048576, MATCH(1, ('Master Data Sheet'!$H:$H=I$2) * (INDEX('Master Data Sheet'!$1:$1, , MATCH($F$1, 'Master Data Sheet'!$1:$1, 0)) = $F$1) * ('Master Data Sheet'!$G:$G=$B56) * ('Master Data Sheet'!$F:$F=$E56) * ('Master Data Sheet'!$A:$A=$F56), 0), MATCH($F$1, 'Master Data Sheet'!$1:$1, 0)), "")</f>
        <v>116.16068122917443</v>
      </c>
      <c r="J56" s="28" cm="1">
        <f t="array" ref="J56">IFERROR(INDEX('Master Data Sheet'!$1:$1048576, MATCH(1, ('Master Data Sheet'!$H:$H=J$2) * (INDEX('Master Data Sheet'!$1:$1, , MATCH($F$1, 'Master Data Sheet'!$1:$1, 0)) = $F$1) * ('Master Data Sheet'!$G:$G=$B56) * ('Master Data Sheet'!$F:$F=$E56) * ('Master Data Sheet'!$A:$A=$F56), 0), MATCH($F$1, 'Master Data Sheet'!$1:$1, 0)), "")</f>
        <v>123.87387387387386</v>
      </c>
      <c r="K56" s="28" cm="1">
        <f t="array" ref="K56">IFERROR(INDEX('Master Data Sheet'!$1:$1048576, MATCH(1, ('Master Data Sheet'!$H:$H=K$2) * (INDEX('Master Data Sheet'!$1:$1, , MATCH($F$1, 'Master Data Sheet'!$1:$1, 0)) = $F$1) * ('Master Data Sheet'!$G:$G=$B56) * ('Master Data Sheet'!$F:$F=$E56) * ('Master Data Sheet'!$A:$A=$F56), 0), MATCH($F$1, 'Master Data Sheet'!$1:$1, 0)), "")</f>
        <v>123.87387387387386</v>
      </c>
      <c r="L56" s="28" cm="1">
        <f t="array" ref="L56">IFERROR(INDEX('Master Data Sheet'!$1:$1048576, MATCH(1, ('Master Data Sheet'!$H:$H=L$2) * (INDEX('Master Data Sheet'!$1:$1, , MATCH($F$1, 'Master Data Sheet'!$1:$1, 0)) = $F$1) * ('Master Data Sheet'!$G:$G=$B56) * ('Master Data Sheet'!$F:$F=$E56) * ('Master Data Sheet'!$A:$A=$F56), 0), MATCH($F$1, 'Master Data Sheet'!$1:$1, 0)), "")</f>
        <v>103.21100917431177</v>
      </c>
      <c r="M56" s="28" cm="1">
        <f t="array" ref="M56">IFERROR(INDEX('Master Data Sheet'!$1:$1048576, MATCH(1, ('Master Data Sheet'!$H:$H=M$2) * (INDEX('Master Data Sheet'!$1:$1, , MATCH($F$1, 'Master Data Sheet'!$1:$1, 0)) = $F$1) * ('Master Data Sheet'!$G:$G=$B56) * ('Master Data Sheet'!$F:$F=$E56) * ('Master Data Sheet'!$A:$A=$F56), 0), MATCH($F$1, 'Master Data Sheet'!$1:$1, 0)), "")</f>
        <v>128.92376681614337</v>
      </c>
      <c r="N56" s="28" cm="1">
        <f t="array" ref="N56">IFERROR(INDEX('Master Data Sheet'!$1:$1048576, MATCH(1, ('Master Data Sheet'!$H:$H=N$2) * (INDEX('Master Data Sheet'!$1:$1, , MATCH($F$1, 'Master Data Sheet'!$1:$1, 0)) = $F$1) * ('Master Data Sheet'!$G:$G=$B56) * ('Master Data Sheet'!$F:$F=$E56) * ('Master Data Sheet'!$A:$A=$F56), 0), MATCH($F$1, 'Master Data Sheet'!$1:$1, 0)), "")</f>
        <v>123.87387387387392</v>
      </c>
      <c r="O56" s="28">
        <f t="shared" si="8"/>
        <v>118.33779534653232</v>
      </c>
      <c r="P56" s="28">
        <f t="shared" si="4"/>
        <v>9.4462068398358952</v>
      </c>
      <c r="Q56" s="28"/>
      <c r="R56" s="48">
        <f>(1-(O56/O50))*100</f>
        <v>-3.6118772538209942</v>
      </c>
      <c r="S56" s="27"/>
      <c r="T56" s="27"/>
      <c r="U56" s="27"/>
      <c r="V56" s="27"/>
    </row>
    <row r="58" spans="1:46" x14ac:dyDescent="0.35">
      <c r="X58" t="s">
        <v>456</v>
      </c>
      <c r="Y58" t="s">
        <v>465</v>
      </c>
    </row>
    <row r="59" spans="1:46" x14ac:dyDescent="0.35">
      <c r="X59" t="s">
        <v>344</v>
      </c>
      <c r="Y59" s="30" t="s">
        <v>457</v>
      </c>
      <c r="Z59" s="1">
        <f t="shared" ref="Z59:AT59" si="62">Y4</f>
        <v>133.92857142857144</v>
      </c>
      <c r="AA59" s="1">
        <f t="shared" si="62"/>
        <v>225.40983606557401</v>
      </c>
      <c r="AB59" s="1">
        <f t="shared" si="62"/>
        <v>216.94214876033061</v>
      </c>
      <c r="AC59" s="1">
        <f t="shared" si="62"/>
        <v>216.94214876033061</v>
      </c>
      <c r="AD59" s="1">
        <f t="shared" si="62"/>
        <v>225.40983606557381</v>
      </c>
      <c r="AE59" s="1">
        <f t="shared" si="62"/>
        <v>216.94214876033061</v>
      </c>
      <c r="AF59" s="1">
        <f t="shared" si="62"/>
        <v>133.92857142857144</v>
      </c>
      <c r="AG59" s="1">
        <f t="shared" si="62"/>
        <v>70.754716981132077</v>
      </c>
      <c r="AH59" s="1">
        <f t="shared" si="62"/>
        <v>70.754716981132077</v>
      </c>
      <c r="AI59" s="1">
        <f t="shared" si="62"/>
        <v>92.592592592592609</v>
      </c>
      <c r="AJ59" s="1">
        <f t="shared" si="62"/>
        <v>133.92857142857144</v>
      </c>
      <c r="AK59" s="1">
        <f t="shared" si="62"/>
        <v>113.63636363636364</v>
      </c>
      <c r="AL59" s="1">
        <f t="shared" si="62"/>
        <v>123.8738738738739</v>
      </c>
      <c r="AM59" s="1">
        <f t="shared" si="62"/>
        <v>113.63636363636364</v>
      </c>
      <c r="AN59" s="1">
        <f t="shared" si="62"/>
        <v>70.754716981132077</v>
      </c>
      <c r="AO59" s="1">
        <f t="shared" si="62"/>
        <v>113.63636363636364</v>
      </c>
      <c r="AP59" s="1">
        <f t="shared" si="62"/>
        <v>113.63636363636364</v>
      </c>
      <c r="AQ59" s="1">
        <f t="shared" si="62"/>
        <v>123.8738738738739</v>
      </c>
      <c r="AR59" s="1">
        <f t="shared" si="62"/>
        <v>123.8738738738739</v>
      </c>
      <c r="AS59" s="1">
        <f t="shared" si="62"/>
        <v>133.92857142857144</v>
      </c>
      <c r="AT59" s="1">
        <f t="shared" si="62"/>
        <v>123.8738738738739</v>
      </c>
    </row>
    <row r="60" spans="1:46" x14ac:dyDescent="0.35">
      <c r="X60" t="s">
        <v>345</v>
      </c>
      <c r="Y60" s="30" t="s">
        <v>457</v>
      </c>
      <c r="Z60" s="1">
        <f t="shared" ref="Z60:AT60" si="63">Y7</f>
        <v>337.59124087591249</v>
      </c>
      <c r="AA60" s="1">
        <f t="shared" si="63"/>
        <v>357.14285714285717</v>
      </c>
      <c r="AB60" s="1">
        <f t="shared" si="63"/>
        <v>310.1503759398496</v>
      </c>
      <c r="AC60" s="1">
        <f t="shared" si="63"/>
        <v>310.1503759398496</v>
      </c>
      <c r="AD60" s="1">
        <f t="shared" si="63"/>
        <v>337.59124087591249</v>
      </c>
      <c r="AE60" s="1">
        <f t="shared" si="63"/>
        <v>303.03030303030312</v>
      </c>
      <c r="AF60" s="1">
        <f t="shared" si="63"/>
        <v>288.46153846153902</v>
      </c>
      <c r="AG60" s="1">
        <f t="shared" si="63"/>
        <v>133.92857142857144</v>
      </c>
      <c r="AH60" s="1">
        <f t="shared" si="63"/>
        <v>123.8738738738739</v>
      </c>
      <c r="AI60" s="1">
        <f t="shared" si="63"/>
        <v>123.8738738738739</v>
      </c>
      <c r="AJ60" s="1">
        <f t="shared" si="63"/>
        <v>113.63636363636364</v>
      </c>
      <c r="AK60" s="1">
        <f t="shared" si="63"/>
        <v>113.63636363636364</v>
      </c>
      <c r="AL60" s="1">
        <f t="shared" si="63"/>
        <v>113.63636363636364</v>
      </c>
      <c r="AM60" s="1">
        <f t="shared" si="63"/>
        <v>113.63636363636364</v>
      </c>
      <c r="AN60" s="1">
        <f t="shared" si="63"/>
        <v>133.92857142857144</v>
      </c>
      <c r="AO60" s="1">
        <f t="shared" si="63"/>
        <v>133.92857142857144</v>
      </c>
      <c r="AP60" s="1">
        <f t="shared" si="63"/>
        <v>143.80530973451326</v>
      </c>
      <c r="AQ60" s="1">
        <f t="shared" si="63"/>
        <v>133.92857142857144</v>
      </c>
      <c r="AR60" s="1">
        <f t="shared" si="63"/>
        <v>133.92857142857144</v>
      </c>
      <c r="AS60" s="1">
        <f t="shared" si="63"/>
        <v>143.80530973451326</v>
      </c>
      <c r="AT60" s="1">
        <f t="shared" si="63"/>
        <v>123.8738738738739</v>
      </c>
    </row>
    <row r="61" spans="1:46" x14ac:dyDescent="0.35">
      <c r="X61" t="s">
        <v>346</v>
      </c>
      <c r="Y61" s="30" t="s">
        <v>457</v>
      </c>
      <c r="Z61" s="1">
        <f t="shared" ref="Z61:AT61" si="64">Y10</f>
        <v>330.88235294117652</v>
      </c>
      <c r="AA61" s="1">
        <f t="shared" si="64"/>
        <v>330.88235294117652</v>
      </c>
      <c r="AB61" s="1">
        <f t="shared" si="64"/>
        <v>250</v>
      </c>
      <c r="AC61" s="1">
        <f t="shared" si="64"/>
        <v>250</v>
      </c>
      <c r="AD61" s="1">
        <f t="shared" si="64"/>
        <v>216.94214876033061</v>
      </c>
      <c r="AE61" s="1">
        <f t="shared" si="64"/>
        <v>133.92857142857144</v>
      </c>
      <c r="AF61" s="1">
        <f t="shared" si="64"/>
        <v>199.57983193277309</v>
      </c>
      <c r="AG61" s="1">
        <f t="shared" si="64"/>
        <v>133.92857142857144</v>
      </c>
      <c r="AH61" s="1">
        <f t="shared" si="64"/>
        <v>103.21100917431194</v>
      </c>
      <c r="AI61" s="1">
        <f t="shared" si="64"/>
        <v>103.21100917431194</v>
      </c>
      <c r="AJ61" s="1">
        <f t="shared" si="64"/>
        <v>113.63636363636364</v>
      </c>
      <c r="AK61" s="1">
        <f t="shared" si="64"/>
        <v>103.21100917431194</v>
      </c>
      <c r="AL61" s="1">
        <f t="shared" si="64"/>
        <v>103.21100917431194</v>
      </c>
      <c r="AM61" s="1">
        <f t="shared" si="64"/>
        <v>103.21100917431194</v>
      </c>
      <c r="AN61" s="1">
        <f t="shared" si="64"/>
        <v>199.57983193277309</v>
      </c>
      <c r="AO61" s="1">
        <f t="shared" si="64"/>
        <v>216.94214876033061</v>
      </c>
      <c r="AP61" s="1">
        <f t="shared" si="64"/>
        <v>216.94214876033061</v>
      </c>
      <c r="AQ61" s="1">
        <f t="shared" si="64"/>
        <v>199.57983193277309</v>
      </c>
      <c r="AR61" s="1">
        <f t="shared" si="64"/>
        <v>172.41379310344831</v>
      </c>
      <c r="AS61" s="1">
        <f t="shared" si="64"/>
        <v>153.50877192982455</v>
      </c>
      <c r="AT61" s="1">
        <f t="shared" si="64"/>
        <v>133.92857142857144</v>
      </c>
    </row>
    <row r="62" spans="1:46" x14ac:dyDescent="0.35">
      <c r="X62" t="s">
        <v>344</v>
      </c>
      <c r="Y62" s="30" t="s">
        <v>458</v>
      </c>
      <c r="Z62" s="1">
        <f t="shared" ref="Z62:AT62" si="65">Y13</f>
        <v>88.58267716535434</v>
      </c>
      <c r="AA62" s="1">
        <f t="shared" si="65"/>
        <v>79.365079365079367</v>
      </c>
      <c r="AB62" s="1">
        <f t="shared" si="65"/>
        <v>124.04580152671754</v>
      </c>
      <c r="AC62" s="1">
        <f t="shared" si="65"/>
        <v>132.57575757575754</v>
      </c>
      <c r="AD62" s="1">
        <f t="shared" si="65"/>
        <v>124.04580152671754</v>
      </c>
      <c r="AE62" s="1">
        <f t="shared" si="65"/>
        <v>115.38461538461539</v>
      </c>
      <c r="AF62" s="1">
        <f t="shared" si="65"/>
        <v>115.38461538461539</v>
      </c>
      <c r="AG62" s="1">
        <f t="shared" si="65"/>
        <v>113.63636363636364</v>
      </c>
      <c r="AH62" s="1">
        <f t="shared" si="65"/>
        <v>123.8738738738739</v>
      </c>
      <c r="AI62" s="1">
        <f t="shared" si="65"/>
        <v>123.8738738738739</v>
      </c>
      <c r="AJ62" s="1">
        <f t="shared" si="65"/>
        <v>123.8738738738739</v>
      </c>
      <c r="AK62" s="1">
        <f t="shared" si="65"/>
        <v>123.8738738738739</v>
      </c>
      <c r="AL62" s="1">
        <f t="shared" si="65"/>
        <v>123.8738738738739</v>
      </c>
      <c r="AM62" s="1">
        <f t="shared" si="65"/>
        <v>123.8738738738739</v>
      </c>
      <c r="AN62" s="1">
        <f t="shared" si="65"/>
        <v>92.592592592592609</v>
      </c>
      <c r="AO62" s="1">
        <f t="shared" si="65"/>
        <v>81.775700934579433</v>
      </c>
      <c r="AP62" s="1">
        <f t="shared" si="65"/>
        <v>81.775700934579433</v>
      </c>
      <c r="AQ62" s="1">
        <f t="shared" si="65"/>
        <v>81.775700934579433</v>
      </c>
      <c r="AR62" s="1">
        <f t="shared" si="65"/>
        <v>81.775700934579433</v>
      </c>
      <c r="AS62" s="1">
        <f t="shared" si="65"/>
        <v>81.775700934579433</v>
      </c>
      <c r="AT62" s="1">
        <f t="shared" si="65"/>
        <v>81.775700934579433</v>
      </c>
    </row>
    <row r="63" spans="1:46" x14ac:dyDescent="0.35">
      <c r="X63" t="s">
        <v>345</v>
      </c>
      <c r="Y63" s="30" t="s">
        <v>458</v>
      </c>
      <c r="Z63" s="1">
        <f t="shared" ref="Z63:AT63" si="66">Y16</f>
        <v>115.38461538461539</v>
      </c>
      <c r="AA63" s="1">
        <f t="shared" si="66"/>
        <v>115.38461538461539</v>
      </c>
      <c r="AB63" s="1">
        <f t="shared" si="66"/>
        <v>106.58914728682171</v>
      </c>
      <c r="AC63" s="1">
        <f t="shared" si="66"/>
        <v>115.38461538461539</v>
      </c>
      <c r="AD63" s="1">
        <f t="shared" si="66"/>
        <v>97.65625</v>
      </c>
      <c r="AE63" s="1">
        <f t="shared" si="66"/>
        <v>106.58914728682171</v>
      </c>
      <c r="AF63" s="1">
        <f t="shared" si="66"/>
        <v>106.58914728682171</v>
      </c>
      <c r="AG63" s="1">
        <f t="shared" si="66"/>
        <v>133.92857142857144</v>
      </c>
      <c r="AH63" s="1">
        <f t="shared" si="66"/>
        <v>143.80530973451326</v>
      </c>
      <c r="AI63" s="1">
        <f t="shared" si="66"/>
        <v>133.92857142857144</v>
      </c>
      <c r="AJ63" s="1">
        <f t="shared" si="66"/>
        <v>133.92857142857144</v>
      </c>
      <c r="AK63" s="1">
        <f t="shared" si="66"/>
        <v>123.8738738738739</v>
      </c>
      <c r="AL63" s="1">
        <f t="shared" si="66"/>
        <v>113.63636363636364</v>
      </c>
      <c r="AM63" s="1">
        <f t="shared" si="66"/>
        <v>113.63636363636364</v>
      </c>
      <c r="AN63" s="1">
        <f t="shared" si="66"/>
        <v>143.80530973451326</v>
      </c>
      <c r="AO63" s="1">
        <f t="shared" si="66"/>
        <v>143.80530973451326</v>
      </c>
      <c r="AP63" s="1">
        <f t="shared" si="66"/>
        <v>133.92857142857144</v>
      </c>
      <c r="AQ63" s="1">
        <f t="shared" si="66"/>
        <v>123.8738738738739</v>
      </c>
      <c r="AR63" s="1">
        <f t="shared" si="66"/>
        <v>113.63636363636364</v>
      </c>
      <c r="AS63" s="1">
        <f t="shared" si="66"/>
        <v>103.21100917431194</v>
      </c>
      <c r="AT63" s="1">
        <f t="shared" si="66"/>
        <v>92.592592592592609</v>
      </c>
    </row>
    <row r="64" spans="1:46" x14ac:dyDescent="0.35">
      <c r="X64" t="s">
        <v>346</v>
      </c>
      <c r="Y64" s="30" t="s">
        <v>458</v>
      </c>
      <c r="Z64" s="1">
        <f t="shared" ref="Z64:AT64" si="67">Y19</f>
        <v>149.25373134328362</v>
      </c>
      <c r="AA64" s="1">
        <f t="shared" si="67"/>
        <v>149.25373134328362</v>
      </c>
      <c r="AB64" s="1">
        <f t="shared" si="67"/>
        <v>115.38461538461539</v>
      </c>
      <c r="AC64" s="1">
        <f t="shared" si="67"/>
        <v>97.65625</v>
      </c>
      <c r="AD64" s="1">
        <f t="shared" si="67"/>
        <v>106.58914728682171</v>
      </c>
      <c r="AE64" s="1">
        <f t="shared" si="67"/>
        <v>97.65625</v>
      </c>
      <c r="AF64" s="1">
        <f t="shared" si="67"/>
        <v>106.58914728682171</v>
      </c>
      <c r="AG64" s="1">
        <f t="shared" si="67"/>
        <v>190.67796610169495</v>
      </c>
      <c r="AH64" s="1">
        <f t="shared" si="67"/>
        <v>190.67796610169495</v>
      </c>
      <c r="AI64" s="1">
        <f t="shared" si="67"/>
        <v>133.92857142857144</v>
      </c>
      <c r="AJ64" s="1">
        <f t="shared" si="67"/>
        <v>113.63636363636364</v>
      </c>
      <c r="AK64" s="1">
        <f t="shared" si="67"/>
        <v>113.63636363636364</v>
      </c>
      <c r="AL64" s="1">
        <f t="shared" si="67"/>
        <v>113.63636363636364</v>
      </c>
      <c r="AM64" s="1">
        <f t="shared" si="67"/>
        <v>92.592592592592609</v>
      </c>
      <c r="AN64" s="1">
        <f t="shared" si="67"/>
        <v>181.62393162393164</v>
      </c>
      <c r="AO64" s="1">
        <f t="shared" si="67"/>
        <v>172.41379310344831</v>
      </c>
      <c r="AP64" s="1">
        <f t="shared" si="67"/>
        <v>133.92857142857144</v>
      </c>
      <c r="AQ64" s="1">
        <f t="shared" si="67"/>
        <v>103.21100917431194</v>
      </c>
      <c r="AR64" s="1">
        <f t="shared" si="67"/>
        <v>92.592592592592609</v>
      </c>
      <c r="AS64" s="1">
        <f t="shared" si="67"/>
        <v>81.775700934579433</v>
      </c>
      <c r="AT64" s="1">
        <f t="shared" si="67"/>
        <v>81.775700934579433</v>
      </c>
    </row>
    <row r="65" spans="24:46" x14ac:dyDescent="0.35">
      <c r="X65" t="s">
        <v>344</v>
      </c>
      <c r="Y65" s="30" t="s">
        <v>459</v>
      </c>
      <c r="Z65" s="1">
        <f t="shared" ref="Z65:AT65" si="68">Y22</f>
        <v>123.8738738738739</v>
      </c>
      <c r="AA65" s="1">
        <f t="shared" si="68"/>
        <v>133.92857142857144</v>
      </c>
      <c r="AB65" s="1">
        <f t="shared" si="68"/>
        <v>133.92857142857144</v>
      </c>
      <c r="AC65" s="1">
        <f t="shared" si="68"/>
        <v>123.8738738738739</v>
      </c>
      <c r="AD65" s="1">
        <f t="shared" si="68"/>
        <v>123.8738738738739</v>
      </c>
      <c r="AE65" s="1">
        <f t="shared" si="68"/>
        <v>123.8738738738739</v>
      </c>
      <c r="AF65" s="1">
        <f t="shared" si="68"/>
        <v>123.8738738738739</v>
      </c>
      <c r="AG65" s="1">
        <f t="shared" si="68"/>
        <v>123.8738738738739</v>
      </c>
      <c r="AH65" s="1">
        <f t="shared" si="68"/>
        <v>133.92857142857144</v>
      </c>
      <c r="AI65" s="1">
        <f t="shared" si="68"/>
        <v>123.8738738738739</v>
      </c>
      <c r="AJ65" s="1">
        <f t="shared" si="68"/>
        <v>123.8738738738739</v>
      </c>
      <c r="AK65" s="1">
        <f t="shared" si="68"/>
        <v>123.8738738738739</v>
      </c>
      <c r="AL65" s="1">
        <f t="shared" si="68"/>
        <v>123.8738738738739</v>
      </c>
      <c r="AM65" s="1">
        <f t="shared" si="68"/>
        <v>133.92857142857144</v>
      </c>
      <c r="AN65" s="1">
        <f t="shared" si="68"/>
        <v>103.21100917431194</v>
      </c>
      <c r="AO65" s="1">
        <f t="shared" si="68"/>
        <v>103.21100917431194</v>
      </c>
      <c r="AP65" s="1">
        <f t="shared" si="68"/>
        <v>103.21100917431194</v>
      </c>
      <c r="AQ65" s="1">
        <f t="shared" si="68"/>
        <v>92.592592592592609</v>
      </c>
      <c r="AR65" s="1">
        <f t="shared" si="68"/>
        <v>92.592592592592609</v>
      </c>
      <c r="AS65" s="1">
        <f t="shared" si="68"/>
        <v>92.592592592592609</v>
      </c>
      <c r="AT65" s="1">
        <f t="shared" si="68"/>
        <v>113.63636363636364</v>
      </c>
    </row>
    <row r="66" spans="24:46" x14ac:dyDescent="0.35">
      <c r="X66" t="s">
        <v>345</v>
      </c>
      <c r="Y66" s="30" t="s">
        <v>459</v>
      </c>
      <c r="Z66" s="1">
        <f t="shared" ref="Z66:AT66" si="69">Y25</f>
        <v>113.63636363636364</v>
      </c>
      <c r="AA66" s="1">
        <f t="shared" si="69"/>
        <v>113.63636363636364</v>
      </c>
      <c r="AB66" s="1">
        <f t="shared" si="69"/>
        <v>113.63636363636364</v>
      </c>
      <c r="AC66" s="1">
        <f t="shared" si="69"/>
        <v>113.63636363636364</v>
      </c>
      <c r="AD66" s="1">
        <f t="shared" si="69"/>
        <v>113.63636363636364</v>
      </c>
      <c r="AE66" s="1">
        <f t="shared" si="69"/>
        <v>113.63636363636364</v>
      </c>
      <c r="AF66" s="1">
        <f t="shared" si="69"/>
        <v>113.63636363636364</v>
      </c>
      <c r="AG66" s="1">
        <f t="shared" si="69"/>
        <v>123.8738738738739</v>
      </c>
      <c r="AH66" s="1">
        <f t="shared" si="69"/>
        <v>123.8738738738739</v>
      </c>
      <c r="AI66" s="1">
        <f t="shared" si="69"/>
        <v>123.8738738738739</v>
      </c>
      <c r="AJ66" s="1">
        <f t="shared" si="69"/>
        <v>123.8738738738739</v>
      </c>
      <c r="AK66" s="1">
        <f t="shared" si="69"/>
        <v>113.63636363636364</v>
      </c>
      <c r="AL66" s="1">
        <f t="shared" si="69"/>
        <v>123.8738738738739</v>
      </c>
      <c r="AM66" s="1">
        <f t="shared" si="69"/>
        <v>113.63636363636364</v>
      </c>
      <c r="AN66" s="1">
        <f t="shared" si="69"/>
        <v>163.04347826086959</v>
      </c>
      <c r="AO66" s="1">
        <f t="shared" si="69"/>
        <v>143.80530973451326</v>
      </c>
      <c r="AP66" s="1">
        <f t="shared" si="69"/>
        <v>113.63636363636364</v>
      </c>
      <c r="AQ66" s="1">
        <f t="shared" si="69"/>
        <v>113.63636363636364</v>
      </c>
      <c r="AR66" s="1">
        <f t="shared" si="69"/>
        <v>103.21100917431194</v>
      </c>
      <c r="AS66" s="1">
        <f t="shared" si="69"/>
        <v>103.21100917431194</v>
      </c>
      <c r="AT66" s="1">
        <f t="shared" si="69"/>
        <v>103.21100917431194</v>
      </c>
    </row>
    <row r="67" spans="24:46" x14ac:dyDescent="0.35">
      <c r="X67" t="s">
        <v>346</v>
      </c>
      <c r="Y67" s="30" t="s">
        <v>459</v>
      </c>
      <c r="Z67" s="1">
        <f t="shared" ref="Z67:AT67" si="70">Y28</f>
        <v>153.50877192982455</v>
      </c>
      <c r="AA67" s="1">
        <f t="shared" si="70"/>
        <v>133.92857142857144</v>
      </c>
      <c r="AB67" s="1">
        <f t="shared" si="70"/>
        <v>113.63636363636364</v>
      </c>
      <c r="AC67" s="1">
        <f t="shared" si="70"/>
        <v>113.63636363636364</v>
      </c>
      <c r="AD67" s="1">
        <f t="shared" si="70"/>
        <v>113.63636363636364</v>
      </c>
      <c r="AE67" s="1">
        <f t="shared" si="70"/>
        <v>113.63636363636364</v>
      </c>
      <c r="AF67" s="1">
        <f t="shared" si="70"/>
        <v>113.63636363636364</v>
      </c>
      <c r="AG67" s="1">
        <f t="shared" si="70"/>
        <v>190.67796610169495</v>
      </c>
      <c r="AH67" s="1">
        <f t="shared" si="70"/>
        <v>133.92857142857144</v>
      </c>
      <c r="AI67" s="1">
        <f t="shared" si="70"/>
        <v>113.63636363636364</v>
      </c>
      <c r="AJ67" s="1">
        <f t="shared" si="70"/>
        <v>113.63636363636364</v>
      </c>
      <c r="AK67" s="1">
        <f t="shared" si="70"/>
        <v>113.63636363636364</v>
      </c>
      <c r="AL67" s="1">
        <f t="shared" si="70"/>
        <v>123.8738738738739</v>
      </c>
      <c r="AM67" s="1">
        <f t="shared" si="70"/>
        <v>113.63636363636364</v>
      </c>
      <c r="AN67" s="1">
        <f t="shared" si="70"/>
        <v>233.73983739837396</v>
      </c>
      <c r="AO67" s="1">
        <f t="shared" si="70"/>
        <v>123.8738738738739</v>
      </c>
      <c r="AP67" s="1">
        <f t="shared" si="70"/>
        <v>103.21100917431194</v>
      </c>
      <c r="AQ67" s="1">
        <f t="shared" si="70"/>
        <v>92.592592592592609</v>
      </c>
      <c r="AR67" s="1">
        <f t="shared" si="70"/>
        <v>92.592592592592609</v>
      </c>
      <c r="AS67" s="1">
        <f t="shared" si="70"/>
        <v>92.592592592592609</v>
      </c>
      <c r="AT67" s="1">
        <f t="shared" si="70"/>
        <v>92.592592592592609</v>
      </c>
    </row>
    <row r="68" spans="24:46" x14ac:dyDescent="0.35">
      <c r="X68" t="s">
        <v>344</v>
      </c>
      <c r="Y68" s="30" t="s">
        <v>460</v>
      </c>
      <c r="Z68" s="1">
        <f t="shared" ref="Z68:AT68" si="71">Y31</f>
        <v>92.592592592592609</v>
      </c>
      <c r="AA68" s="1">
        <f t="shared" si="71"/>
        <v>92.592592592592609</v>
      </c>
      <c r="AB68" s="1">
        <f t="shared" si="71"/>
        <v>103.21100917431194</v>
      </c>
      <c r="AC68" s="1">
        <f t="shared" si="71"/>
        <v>92.592592592592609</v>
      </c>
      <c r="AD68" s="1">
        <f t="shared" si="71"/>
        <v>92.592592592592609</v>
      </c>
      <c r="AE68" s="1">
        <f t="shared" si="71"/>
        <v>92.592592592592609</v>
      </c>
      <c r="AF68" s="1">
        <f t="shared" si="71"/>
        <v>92.592592592592609</v>
      </c>
      <c r="AG68" s="1">
        <f t="shared" si="71"/>
        <v>133.92857142857144</v>
      </c>
      <c r="AH68" s="1">
        <f t="shared" si="71"/>
        <v>113.63636363636364</v>
      </c>
      <c r="AI68" s="1">
        <f t="shared" si="71"/>
        <v>113.63636363636364</v>
      </c>
      <c r="AJ68" s="1">
        <f t="shared" si="71"/>
        <v>123.8738738738739</v>
      </c>
      <c r="AK68" s="1">
        <f t="shared" si="71"/>
        <v>123.8738738738739</v>
      </c>
      <c r="AL68" s="1">
        <f t="shared" si="71"/>
        <v>113.63636363636364</v>
      </c>
      <c r="AM68" s="1">
        <f t="shared" si="71"/>
        <v>113.63636363636364</v>
      </c>
      <c r="AN68" s="1">
        <f t="shared" si="71"/>
        <v>133.92857142857144</v>
      </c>
      <c r="AO68" s="1">
        <f t="shared" si="71"/>
        <v>133.92857142857144</v>
      </c>
      <c r="AP68" s="1">
        <f t="shared" si="71"/>
        <v>123.8738738738739</v>
      </c>
      <c r="AQ68" s="1">
        <f t="shared" si="71"/>
        <v>113.63636363636364</v>
      </c>
      <c r="AR68" s="1">
        <f t="shared" si="71"/>
        <v>123.8738738738739</v>
      </c>
      <c r="AS68" s="1">
        <f t="shared" si="71"/>
        <v>113.63636363636364</v>
      </c>
      <c r="AT68" s="1">
        <f t="shared" si="71"/>
        <v>123.8738738738739</v>
      </c>
    </row>
    <row r="69" spans="24:46" x14ac:dyDescent="0.35">
      <c r="X69" t="s">
        <v>345</v>
      </c>
      <c r="Y69" s="30" t="s">
        <v>460</v>
      </c>
      <c r="Z69" s="1">
        <f t="shared" ref="Z69:AT69" si="72">Y34</f>
        <v>113.63636363636364</v>
      </c>
      <c r="AA69" s="1">
        <f t="shared" si="72"/>
        <v>123.8738738738739</v>
      </c>
      <c r="AB69" s="1">
        <f t="shared" si="72"/>
        <v>103.21100917431194</v>
      </c>
      <c r="AC69" s="1">
        <f t="shared" si="72"/>
        <v>103.21100917431194</v>
      </c>
      <c r="AD69" s="1">
        <f t="shared" si="72"/>
        <v>92.592592592592609</v>
      </c>
      <c r="AE69" s="1">
        <f t="shared" si="72"/>
        <v>92.592592592592609</v>
      </c>
      <c r="AF69" s="1">
        <f t="shared" si="72"/>
        <v>92.592592592592609</v>
      </c>
      <c r="AG69" s="1">
        <f t="shared" si="72"/>
        <v>123.8738738738739</v>
      </c>
      <c r="AH69" s="1">
        <f t="shared" si="72"/>
        <v>133.92857142857144</v>
      </c>
      <c r="AI69" s="1">
        <f t="shared" si="72"/>
        <v>123.8738738738739</v>
      </c>
      <c r="AJ69" s="1">
        <f t="shared" si="72"/>
        <v>123.8738738738739</v>
      </c>
      <c r="AK69" s="1">
        <f t="shared" si="72"/>
        <v>123.8738738738739</v>
      </c>
      <c r="AL69" s="1">
        <f t="shared" si="72"/>
        <v>123.8738738738739</v>
      </c>
      <c r="AM69" s="1">
        <f t="shared" si="72"/>
        <v>113.63636363636364</v>
      </c>
      <c r="AN69" s="1">
        <f t="shared" si="72"/>
        <v>133.92857142857144</v>
      </c>
      <c r="AO69" s="1">
        <f t="shared" si="72"/>
        <v>133.92857142857144</v>
      </c>
      <c r="AP69" s="1">
        <f t="shared" si="72"/>
        <v>133.92857142857144</v>
      </c>
      <c r="AQ69" s="1">
        <f t="shared" si="72"/>
        <v>133.92857142857144</v>
      </c>
      <c r="AR69" s="1">
        <f t="shared" si="72"/>
        <v>113.63636363636364</v>
      </c>
      <c r="AS69" s="1">
        <f t="shared" si="72"/>
        <v>123.8738738738739</v>
      </c>
      <c r="AT69" s="1">
        <f t="shared" si="72"/>
        <v>113.63636363636364</v>
      </c>
    </row>
    <row r="70" spans="24:46" x14ac:dyDescent="0.35">
      <c r="X70" t="s">
        <v>346</v>
      </c>
      <c r="Y70" s="30" t="s">
        <v>460</v>
      </c>
      <c r="Z70" s="1">
        <f t="shared" ref="Z70:AT70" si="73">Y37</f>
        <v>113.63636363636364</v>
      </c>
      <c r="AA70" s="1">
        <f t="shared" si="73"/>
        <v>133.92857142857144</v>
      </c>
      <c r="AB70" s="1">
        <f t="shared" si="73"/>
        <v>103.21100917431194</v>
      </c>
      <c r="AC70" s="1">
        <f t="shared" si="73"/>
        <v>92.592592592592609</v>
      </c>
      <c r="AD70" s="1">
        <f t="shared" si="73"/>
        <v>92.592592592592609</v>
      </c>
      <c r="AE70" s="1">
        <f t="shared" si="73"/>
        <v>92.592592592592609</v>
      </c>
      <c r="AF70" s="1">
        <f t="shared" si="73"/>
        <v>92.592592592592609</v>
      </c>
      <c r="AG70" s="1">
        <f t="shared" si="73"/>
        <v>153.50877192982455</v>
      </c>
      <c r="AH70" s="1">
        <f t="shared" si="73"/>
        <v>163.04347826086959</v>
      </c>
      <c r="AI70" s="1">
        <f t="shared" si="73"/>
        <v>123.8738738738739</v>
      </c>
      <c r="AJ70" s="1">
        <f t="shared" si="73"/>
        <v>113.63636363636364</v>
      </c>
      <c r="AK70" s="1">
        <f t="shared" si="73"/>
        <v>113.63636363636364</v>
      </c>
      <c r="AL70" s="1">
        <f t="shared" si="73"/>
        <v>113.63636363636364</v>
      </c>
      <c r="AM70" s="1">
        <f t="shared" si="73"/>
        <v>103.21100917431194</v>
      </c>
      <c r="AN70" s="1">
        <f t="shared" si="73"/>
        <v>163.04347826086959</v>
      </c>
      <c r="AO70" s="1">
        <f t="shared" si="73"/>
        <v>172.41379310344831</v>
      </c>
      <c r="AP70" s="1">
        <f t="shared" si="73"/>
        <v>133.92857142857144</v>
      </c>
      <c r="AQ70" s="1">
        <f t="shared" si="73"/>
        <v>123.8738738738739</v>
      </c>
      <c r="AR70" s="1">
        <f t="shared" si="73"/>
        <v>113.63636363636364</v>
      </c>
      <c r="AS70" s="1">
        <f t="shared" si="73"/>
        <v>113.63636363636364</v>
      </c>
      <c r="AT70" s="1">
        <f t="shared" si="73"/>
        <v>113.63636363636364</v>
      </c>
    </row>
    <row r="71" spans="24:46" x14ac:dyDescent="0.35">
      <c r="X71" t="s">
        <v>344</v>
      </c>
      <c r="Y71" s="30" t="s">
        <v>461</v>
      </c>
      <c r="Z71" s="1">
        <f t="shared" ref="Z71:AT71" si="74">Y40</f>
        <v>92.592592592592609</v>
      </c>
      <c r="AA71" s="1">
        <f t="shared" si="74"/>
        <v>97.926267281105993</v>
      </c>
      <c r="AB71" s="1">
        <f t="shared" si="74"/>
        <v>81.775700934579433</v>
      </c>
      <c r="AC71" s="1">
        <f t="shared" si="74"/>
        <v>103.21100917431194</v>
      </c>
      <c r="AD71" s="1">
        <f t="shared" si="74"/>
        <v>113.63636363636364</v>
      </c>
      <c r="AE71" s="1">
        <f t="shared" si="74"/>
        <v>97.926267281105993</v>
      </c>
      <c r="AF71" s="1">
        <f t="shared" si="74"/>
        <v>87.209302325581405</v>
      </c>
      <c r="AG71" s="1">
        <f t="shared" si="74"/>
        <v>133.92857142857144</v>
      </c>
      <c r="AH71" s="1">
        <f t="shared" si="74"/>
        <v>128.92376681614348</v>
      </c>
      <c r="AI71" s="1">
        <f t="shared" si="74"/>
        <v>128.92376681614348</v>
      </c>
      <c r="AJ71" s="1">
        <f t="shared" si="74"/>
        <v>133.92857142857144</v>
      </c>
      <c r="AK71" s="1">
        <f t="shared" si="74"/>
        <v>123.8738738738739</v>
      </c>
      <c r="AL71" s="1">
        <f t="shared" si="74"/>
        <v>123.8738738738739</v>
      </c>
      <c r="AM71" s="1">
        <f t="shared" si="74"/>
        <v>123.8738738738739</v>
      </c>
      <c r="AN71" s="1">
        <f t="shared" si="74"/>
        <v>108.4474885844749</v>
      </c>
      <c r="AO71" s="1">
        <f t="shared" si="74"/>
        <v>118.77828054298644</v>
      </c>
      <c r="AP71" s="1">
        <f t="shared" si="74"/>
        <v>103.21100917431194</v>
      </c>
      <c r="AQ71" s="1">
        <f t="shared" si="74"/>
        <v>128.92376681614348</v>
      </c>
      <c r="AR71" s="1">
        <f t="shared" si="74"/>
        <v>133.92857142857144</v>
      </c>
      <c r="AS71" s="1">
        <f t="shared" si="74"/>
        <v>133.92857142857144</v>
      </c>
      <c r="AT71" s="1">
        <f t="shared" si="74"/>
        <v>123.8738738738739</v>
      </c>
    </row>
    <row r="72" spans="24:46" x14ac:dyDescent="0.35">
      <c r="X72" t="s">
        <v>345</v>
      </c>
      <c r="Y72" s="30" t="s">
        <v>461</v>
      </c>
      <c r="Z72" s="1">
        <f t="shared" ref="Z72:AT72" si="75">Y43</f>
        <v>190.67796610169495</v>
      </c>
      <c r="AA72" s="1">
        <f t="shared" si="75"/>
        <v>153.50877192982455</v>
      </c>
      <c r="AB72" s="1">
        <f t="shared" si="75"/>
        <v>113.63636363636364</v>
      </c>
      <c r="AC72" s="1">
        <f t="shared" si="75"/>
        <v>113.63636363636364</v>
      </c>
      <c r="AD72" s="1">
        <f t="shared" si="75"/>
        <v>108.4474885844749</v>
      </c>
      <c r="AE72" s="1">
        <f t="shared" si="75"/>
        <v>103.21100917431194</v>
      </c>
      <c r="AF72" s="1">
        <f t="shared" si="75"/>
        <v>97.926267281105993</v>
      </c>
      <c r="AG72" s="1">
        <f t="shared" si="75"/>
        <v>153.50877192982455</v>
      </c>
      <c r="AH72" s="1">
        <f t="shared" si="75"/>
        <v>143.80530973451326</v>
      </c>
      <c r="AI72" s="1">
        <f t="shared" si="75"/>
        <v>133.92857142857144</v>
      </c>
      <c r="AJ72" s="1">
        <f t="shared" si="75"/>
        <v>128.92376681614348</v>
      </c>
      <c r="AK72" s="1">
        <f t="shared" si="75"/>
        <v>123.8738738738739</v>
      </c>
      <c r="AL72" s="1">
        <f t="shared" si="75"/>
        <v>123.8738738738739</v>
      </c>
      <c r="AM72" s="1">
        <f t="shared" si="75"/>
        <v>123.8738738738739</v>
      </c>
      <c r="AN72" s="1">
        <f t="shared" si="75"/>
        <v>138.88888888888889</v>
      </c>
      <c r="AO72" s="1">
        <f t="shared" si="75"/>
        <v>123.8738738738739</v>
      </c>
      <c r="AP72" s="1">
        <f t="shared" si="75"/>
        <v>113.63636363636364</v>
      </c>
      <c r="AQ72" s="1">
        <f t="shared" si="75"/>
        <v>113.63636363636364</v>
      </c>
      <c r="AR72" s="1">
        <f t="shared" si="75"/>
        <v>128.92376681614348</v>
      </c>
      <c r="AS72" s="1">
        <f t="shared" si="75"/>
        <v>123.8738738738739</v>
      </c>
      <c r="AT72" s="1">
        <f t="shared" si="75"/>
        <v>123.8738738738739</v>
      </c>
    </row>
    <row r="73" spans="24:46" x14ac:dyDescent="0.35">
      <c r="X73" t="s">
        <v>346</v>
      </c>
      <c r="Y73" s="30" t="s">
        <v>461</v>
      </c>
      <c r="Z73" s="1">
        <f t="shared" ref="Z73:AT73" si="76">Y46</f>
        <v>212.65560165975103</v>
      </c>
      <c r="AA73" s="1">
        <f t="shared" si="76"/>
        <v>153.50877192982455</v>
      </c>
      <c r="AB73" s="1">
        <f t="shared" si="76"/>
        <v>113.63636363636364</v>
      </c>
      <c r="AC73" s="1">
        <f t="shared" si="76"/>
        <v>97.926267281105993</v>
      </c>
      <c r="AD73" s="1">
        <f t="shared" si="76"/>
        <v>97.926267281105993</v>
      </c>
      <c r="AE73" s="1">
        <f t="shared" si="76"/>
        <v>97.926267281105993</v>
      </c>
      <c r="AF73" s="1">
        <f t="shared" si="76"/>
        <v>87.209302325581405</v>
      </c>
      <c r="AG73" s="1">
        <f t="shared" si="76"/>
        <v>186.17021276595744</v>
      </c>
      <c r="AH73" s="1">
        <f t="shared" si="76"/>
        <v>153.50877192982455</v>
      </c>
      <c r="AI73" s="1">
        <f t="shared" si="76"/>
        <v>118.77828054298644</v>
      </c>
      <c r="AJ73" s="1">
        <f t="shared" si="76"/>
        <v>118.77828054298644</v>
      </c>
      <c r="AK73" s="1">
        <f t="shared" si="76"/>
        <v>113.63636363636364</v>
      </c>
      <c r="AL73" s="1">
        <f t="shared" si="76"/>
        <v>113.63636363636364</v>
      </c>
      <c r="AM73" s="1">
        <f t="shared" si="76"/>
        <v>108.4474885844749</v>
      </c>
      <c r="AN73" s="1">
        <f t="shared" si="76"/>
        <v>153.50877192982455</v>
      </c>
      <c r="AO73" s="1">
        <f t="shared" si="76"/>
        <v>108.4474885844749</v>
      </c>
      <c r="AP73" s="1">
        <f t="shared" si="76"/>
        <v>103.21100917431194</v>
      </c>
      <c r="AQ73" s="1">
        <f t="shared" si="76"/>
        <v>113.63636363636364</v>
      </c>
      <c r="AR73" s="1">
        <f t="shared" si="76"/>
        <v>118.77828054298644</v>
      </c>
      <c r="AS73" s="1">
        <f t="shared" si="76"/>
        <v>123.8738738738739</v>
      </c>
      <c r="AT73" s="1">
        <f t="shared" si="76"/>
        <v>123.8738738738739</v>
      </c>
    </row>
    <row r="74" spans="24:46" x14ac:dyDescent="0.35">
      <c r="X74" t="s">
        <v>344</v>
      </c>
      <c r="Y74" s="30" t="s">
        <v>462</v>
      </c>
      <c r="Z74" s="1">
        <f t="shared" ref="Z74:AT74" si="77">Y49</f>
        <v>212.65560165975111</v>
      </c>
      <c r="AA74" s="1">
        <f t="shared" si="77"/>
        <v>143.80530973451326</v>
      </c>
      <c r="AB74" s="1">
        <f t="shared" si="77"/>
        <v>143.80530973451326</v>
      </c>
      <c r="AC74" s="1">
        <f t="shared" si="77"/>
        <v>143.80530973451326</v>
      </c>
      <c r="AD74" s="1">
        <f t="shared" si="77"/>
        <v>138.88888888888889</v>
      </c>
      <c r="AE74" s="1">
        <f t="shared" si="77"/>
        <v>133.92857142857139</v>
      </c>
      <c r="AF74" s="1">
        <f t="shared" si="77"/>
        <v>153.5087719298246</v>
      </c>
      <c r="AG74" s="1">
        <f t="shared" si="77"/>
        <v>123.87387387387386</v>
      </c>
      <c r="AH74" s="1">
        <f t="shared" si="77"/>
        <v>128.92376681614354</v>
      </c>
      <c r="AI74" s="1">
        <f t="shared" si="77"/>
        <v>128.92376681614354</v>
      </c>
      <c r="AJ74" s="1">
        <f t="shared" si="77"/>
        <v>123.87387387387386</v>
      </c>
      <c r="AK74" s="1">
        <f t="shared" si="77"/>
        <v>143.80530973451337</v>
      </c>
      <c r="AL74" s="1">
        <f t="shared" si="77"/>
        <v>153.50877192982455</v>
      </c>
      <c r="AM74" s="1">
        <f t="shared" si="77"/>
        <v>143.80530973451317</v>
      </c>
      <c r="AN74" s="1">
        <f t="shared" si="77"/>
        <v>113.63636363636364</v>
      </c>
      <c r="AO74" s="1">
        <f t="shared" si="77"/>
        <v>103.21100917431197</v>
      </c>
      <c r="AP74" s="1">
        <f t="shared" si="77"/>
        <v>97.926267281105993</v>
      </c>
      <c r="AQ74" s="1">
        <f t="shared" si="77"/>
        <v>143.80530973451332</v>
      </c>
      <c r="AR74" s="1">
        <f t="shared" si="77"/>
        <v>113.63636363636364</v>
      </c>
      <c r="AS74" s="1">
        <f t="shared" si="77"/>
        <v>113.63636363636364</v>
      </c>
      <c r="AT74" s="1">
        <f t="shared" si="77"/>
        <v>113.63636363636368</v>
      </c>
    </row>
    <row r="75" spans="24:46" x14ac:dyDescent="0.35">
      <c r="X75" t="s">
        <v>345</v>
      </c>
      <c r="Y75" s="30" t="s">
        <v>462</v>
      </c>
      <c r="Z75" s="1">
        <f t="shared" ref="Z75:AT75" si="78">Y52</f>
        <v>241.93548387096777</v>
      </c>
      <c r="AA75" s="1">
        <f t="shared" si="78"/>
        <v>233.73983739837408</v>
      </c>
      <c r="AB75" s="1">
        <f t="shared" si="78"/>
        <v>190.67796610169486</v>
      </c>
      <c r="AC75" s="1">
        <f t="shared" si="78"/>
        <v>216.94214876033055</v>
      </c>
      <c r="AD75" s="1">
        <f t="shared" si="78"/>
        <v>216.94214876033038</v>
      </c>
      <c r="AE75" s="1">
        <f t="shared" si="78"/>
        <v>233.73983739837408</v>
      </c>
      <c r="AF75" s="1">
        <f t="shared" si="78"/>
        <v>190.67796610169498</v>
      </c>
      <c r="AG75" s="1">
        <f t="shared" si="78"/>
        <v>241.93548387096791</v>
      </c>
      <c r="AH75" s="1">
        <f t="shared" si="78"/>
        <v>233.73983739837408</v>
      </c>
      <c r="AI75" s="1">
        <f t="shared" si="78"/>
        <v>229.59183673469389</v>
      </c>
      <c r="AJ75" s="1">
        <f t="shared" si="78"/>
        <v>229.59183673469389</v>
      </c>
      <c r="AK75" s="1">
        <f t="shared" si="78"/>
        <v>208.33333333333334</v>
      </c>
      <c r="AL75" s="1">
        <f t="shared" si="78"/>
        <v>172.41379310344831</v>
      </c>
      <c r="AM75" s="1">
        <f t="shared" si="78"/>
        <v>172.4137931034484</v>
      </c>
      <c r="AN75" s="1">
        <f t="shared" si="78"/>
        <v>133.92857142857139</v>
      </c>
      <c r="AO75" s="1">
        <f t="shared" si="78"/>
        <v>181.62393162393155</v>
      </c>
      <c r="AP75" s="1">
        <f t="shared" si="78"/>
        <v>133.92857142857153</v>
      </c>
      <c r="AQ75" s="1">
        <f t="shared" si="78"/>
        <v>190.67796610169498</v>
      </c>
      <c r="AR75" s="1">
        <f t="shared" si="78"/>
        <v>228.21299879887897</v>
      </c>
      <c r="AS75" s="1">
        <f t="shared" si="78"/>
        <v>265.74803149606299</v>
      </c>
      <c r="AT75" s="1">
        <f t="shared" si="78"/>
        <v>163.04347826086959</v>
      </c>
    </row>
    <row r="76" spans="24:46" x14ac:dyDescent="0.35">
      <c r="X76" t="s">
        <v>346</v>
      </c>
      <c r="Y76" s="30" t="s">
        <v>462</v>
      </c>
      <c r="Z76" s="1">
        <f t="shared" ref="Z76:AT76" si="79">Y55</f>
        <v>250</v>
      </c>
      <c r="AA76" s="1">
        <f t="shared" si="79"/>
        <v>233.73983739837388</v>
      </c>
      <c r="AB76" s="1">
        <f t="shared" si="79"/>
        <v>233.73983739837377</v>
      </c>
      <c r="AC76" s="1">
        <f t="shared" si="79"/>
        <v>233.73983739837408</v>
      </c>
      <c r="AD76" s="1">
        <f t="shared" si="79"/>
        <v>216.9421487603307</v>
      </c>
      <c r="AE76" s="1">
        <f t="shared" si="79"/>
        <v>190.67796610169498</v>
      </c>
      <c r="AF76" s="1">
        <f t="shared" si="79"/>
        <v>181.62393162393155</v>
      </c>
      <c r="AG76" s="1">
        <f t="shared" si="79"/>
        <v>225.40983606557381</v>
      </c>
      <c r="AH76" s="1">
        <f t="shared" si="79"/>
        <v>229.59183673469389</v>
      </c>
      <c r="AI76" s="1">
        <f t="shared" si="79"/>
        <v>221.19341563786011</v>
      </c>
      <c r="AJ76" s="1">
        <f t="shared" si="79"/>
        <v>190.67796610169498</v>
      </c>
      <c r="AK76" s="1">
        <f t="shared" si="79"/>
        <v>190.67796610169486</v>
      </c>
      <c r="AL76" s="1">
        <f t="shared" si="79"/>
        <v>148.67841409691627</v>
      </c>
      <c r="AM76" s="1">
        <f t="shared" si="79"/>
        <v>163.04347826086959</v>
      </c>
      <c r="AN76" s="1">
        <f t="shared" si="79"/>
        <v>108.447488584475</v>
      </c>
      <c r="AO76" s="1">
        <f t="shared" si="79"/>
        <v>116.16068122917443</v>
      </c>
      <c r="AP76" s="1">
        <f t="shared" si="79"/>
        <v>123.87387387387386</v>
      </c>
      <c r="AQ76" s="1">
        <f t="shared" si="79"/>
        <v>123.87387387387386</v>
      </c>
      <c r="AR76" s="1">
        <f t="shared" si="79"/>
        <v>103.21100917431177</v>
      </c>
      <c r="AS76" s="1">
        <f t="shared" si="79"/>
        <v>128.92376681614337</v>
      </c>
      <c r="AT76" s="1">
        <f t="shared" si="79"/>
        <v>123.87387387387392</v>
      </c>
    </row>
    <row r="79" spans="24:46" x14ac:dyDescent="0.35">
      <c r="X79" t="s">
        <v>530</v>
      </c>
    </row>
    <row r="80" spans="24:46" x14ac:dyDescent="0.35">
      <c r="X80" t="s">
        <v>529</v>
      </c>
      <c r="Y80" t="s">
        <v>528</v>
      </c>
    </row>
    <row r="81" spans="24:25" x14ac:dyDescent="0.35">
      <c r="X81">
        <v>0</v>
      </c>
      <c r="Y81" s="1">
        <f>AVERAGE(H52:H53)</f>
        <v>187.93202764976965</v>
      </c>
    </row>
    <row r="82" spans="24:25" x14ac:dyDescent="0.35">
      <c r="X82">
        <f t="shared" ref="X82:X87" si="80">X81+30</f>
        <v>30</v>
      </c>
      <c r="Y82" s="1">
        <f>AVERAGE(I51:I53)</f>
        <v>216.36786880689326</v>
      </c>
    </row>
    <row r="83" spans="24:25" x14ac:dyDescent="0.35">
      <c r="X83">
        <f t="shared" si="80"/>
        <v>60</v>
      </c>
      <c r="Y83" s="1">
        <f>AVERAGE(J51:J53)</f>
        <v>184.73279142165345</v>
      </c>
    </row>
    <row r="84" spans="24:25" x14ac:dyDescent="0.35">
      <c r="X84">
        <f t="shared" si="80"/>
        <v>90</v>
      </c>
      <c r="Y84" s="1">
        <f>AVERAGE(K51:K53)</f>
        <v>212.40398386557317</v>
      </c>
    </row>
    <row r="85" spans="24:25" x14ac:dyDescent="0.35">
      <c r="X85">
        <f t="shared" si="80"/>
        <v>120</v>
      </c>
      <c r="Y85" s="1">
        <f>AVERAGE(L51:L53)</f>
        <v>217.82949363084757</v>
      </c>
    </row>
    <row r="86" spans="24:25" x14ac:dyDescent="0.35">
      <c r="X86">
        <f t="shared" si="80"/>
        <v>150</v>
      </c>
      <c r="Y86" s="1">
        <f>AVERAGE(M51:M53)</f>
        <v>223.9672206659618</v>
      </c>
    </row>
    <row r="87" spans="24:25" x14ac:dyDescent="0.35">
      <c r="X87">
        <f t="shared" si="80"/>
        <v>180</v>
      </c>
      <c r="Y87" s="1">
        <f>AVERAGE(N51:N53)</f>
        <v>175.37841248867099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BD38-2DD1-40AA-ACDF-5DD2F6075DDC}">
  <sheetPr codeName="Sheet24">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26</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40.733333333333327</v>
      </c>
      <c r="I3" s="11" cm="1">
        <f t="array" ref="I3">IFERROR(INDEX('Master Data Sheet'!$1:$1048576, MATCH(1, ('Master Data Sheet'!$H:$H=I$2) * (INDEX('Master Data Sheet'!$1:$1, , MATCH($F$1, 'Master Data Sheet'!$1:$1, 0)) = $F$1) * ('Master Data Sheet'!$G:$G=$B3) * ('Master Data Sheet'!$F:$F=$E3) * ('Master Data Sheet'!$A:$A=$F3), 0), MATCH($F$1, 'Master Data Sheet'!$1:$1, 0)), "")</f>
        <v>30.733333333333317</v>
      </c>
      <c r="J3" s="11" cm="1">
        <f t="array" ref="J3">IFERROR(INDEX('Master Data Sheet'!$1:$1048576, MATCH(1, ('Master Data Sheet'!$H:$H=J$2) * (INDEX('Master Data Sheet'!$1:$1, , MATCH($F$1, 'Master Data Sheet'!$1:$1, 0)) = $F$1) * ('Master Data Sheet'!$G:$G=$B3) * ('Master Data Sheet'!$F:$F=$E3) * ('Master Data Sheet'!$A:$A=$F3), 0), MATCH($F$1, 'Master Data Sheet'!$1:$1, 0)), "")</f>
        <v>27.399999999999981</v>
      </c>
      <c r="K3" s="11" cm="1">
        <f t="array" ref="K3">IFERROR(INDEX('Master Data Sheet'!$1:$1048576, MATCH(1, ('Master Data Sheet'!$H:$H=K$2) * (INDEX('Master Data Sheet'!$1:$1, , MATCH($F$1, 'Master Data Sheet'!$1:$1, 0)) = $F$1) * ('Master Data Sheet'!$G:$G=$B3) * ('Master Data Sheet'!$F:$F=$E3) * ('Master Data Sheet'!$A:$A=$F3), 0), MATCH($F$1, 'Master Data Sheet'!$1:$1, 0)), "")</f>
        <v>29.399999999999981</v>
      </c>
      <c r="L3" s="11" cm="1">
        <f t="array" ref="L3">IFERROR(INDEX('Master Data Sheet'!$1:$1048576, MATCH(1, ('Master Data Sheet'!$H:$H=L$2) * (INDEX('Master Data Sheet'!$1:$1, , MATCH($F$1, 'Master Data Sheet'!$1:$1, 0)) = $F$1) * ('Master Data Sheet'!$G:$G=$B3) * ('Master Data Sheet'!$F:$F=$E3) * ('Master Data Sheet'!$A:$A=$F3), 0), MATCH($F$1, 'Master Data Sheet'!$1:$1, 0)), "")</f>
        <v>33.399999999999984</v>
      </c>
      <c r="M3" s="11" cm="1">
        <f t="array" ref="M3">IFERROR(INDEX('Master Data Sheet'!$1:$1048576, MATCH(1, ('Master Data Sheet'!$H:$H=M$2) * (INDEX('Master Data Sheet'!$1:$1, , MATCH($F$1, 'Master Data Sheet'!$1:$1, 0)) = $F$1) * ('Master Data Sheet'!$G:$G=$B3) * ('Master Data Sheet'!$F:$F=$E3) * ('Master Data Sheet'!$A:$A=$F3), 0), MATCH($F$1, 'Master Data Sheet'!$1:$1, 0)), "")</f>
        <v>31.399999999999984</v>
      </c>
      <c r="N3" s="11" cm="1">
        <f t="array" ref="N3">IFERROR(INDEX('Master Data Sheet'!$1:$1048576, MATCH(1, ('Master Data Sheet'!$H:$H=N$2) * (INDEX('Master Data Sheet'!$1:$1, , MATCH($F$1, 'Master Data Sheet'!$1:$1, 0)) = $F$1) * ('Master Data Sheet'!$G:$G=$B3) * ('Master Data Sheet'!$F:$F=$E3) * ('Master Data Sheet'!$A:$A=$F3), 0), MATCH($F$1, 'Master Data Sheet'!$1:$1, 0)), "")</f>
        <v>36.066666666666656</v>
      </c>
      <c r="O3" s="11">
        <f>AVERAGE(H3:N3)</f>
        <v>32.733333333333313</v>
      </c>
      <c r="P3" s="11">
        <f>STDEV(H3:N3)</f>
        <v>4.488668861494304</v>
      </c>
      <c r="Q3" s="11">
        <f>AVERAGE(O3,O5)</f>
        <v>27.661904761904751</v>
      </c>
      <c r="S3" s="46">
        <f>AVERAGE(O3:O5)</f>
        <v>29.050793650793636</v>
      </c>
      <c r="T3" s="46">
        <f>AVERAGE(P3:P5)</f>
        <v>5.6862346389478988</v>
      </c>
      <c r="V3" s="47">
        <f>AVERAGE(U6, U9)</f>
        <v>-60.337407471165392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40.066666666666656</v>
      </c>
      <c r="I4" s="11" cm="1">
        <f t="array" ref="I4">IFERROR(INDEX('Master Data Sheet'!$1:$1048576, MATCH(1, ('Master Data Sheet'!$H:$H=I$2) * (INDEX('Master Data Sheet'!$1:$1, , MATCH($F$1, 'Master Data Sheet'!$1:$1, 0)) = $F$1) * ('Master Data Sheet'!$G:$G=$B4) * ('Master Data Sheet'!$F:$F=$E4) * ('Master Data Sheet'!$A:$A=$F4), 0), MATCH($F$1, 'Master Data Sheet'!$1:$1, 0)), "")</f>
        <v>26.733333333333313</v>
      </c>
      <c r="J4" s="11" cm="1">
        <f t="array" ref="J4">IFERROR(INDEX('Master Data Sheet'!$1:$1048576, MATCH(1, ('Master Data Sheet'!$H:$H=J$2) * (INDEX('Master Data Sheet'!$1:$1, , MATCH($F$1, 'Master Data Sheet'!$1:$1, 0)) = $F$1) * ('Master Data Sheet'!$G:$G=$B4) * ('Master Data Sheet'!$F:$F=$E4) * ('Master Data Sheet'!$A:$A=$F4), 0), MATCH($F$1, 'Master Data Sheet'!$1:$1, 0)), "")</f>
        <v>21.733333333333309</v>
      </c>
      <c r="K4" s="11" cm="1">
        <f t="array" ref="K4">IFERROR(INDEX('Master Data Sheet'!$1:$1048576, MATCH(1, ('Master Data Sheet'!$H:$H=K$2) * (INDEX('Master Data Sheet'!$1:$1, , MATCH($F$1, 'Master Data Sheet'!$1:$1, 0)) = $F$1) * ('Master Data Sheet'!$G:$G=$B4) * ('Master Data Sheet'!$F:$F=$E4) * ('Master Data Sheet'!$A:$A=$F4), 0), MATCH($F$1, 'Master Data Sheet'!$1:$1, 0)), "")</f>
        <v>29.399999999999981</v>
      </c>
      <c r="L4" s="11" cm="1">
        <f t="array" ref="L4">IFERROR(INDEX('Master Data Sheet'!$1:$1048576, MATCH(1, ('Master Data Sheet'!$H:$H=L$2) * (INDEX('Master Data Sheet'!$1:$1, , MATCH($F$1, 'Master Data Sheet'!$1:$1, 0)) = $F$1) * ('Master Data Sheet'!$G:$G=$B4) * ('Master Data Sheet'!$F:$F=$E4) * ('Master Data Sheet'!$A:$A=$F4), 0), MATCH($F$1, 'Master Data Sheet'!$1:$1, 0)), "")</f>
        <v>31.399999999999984</v>
      </c>
      <c r="M4" s="11" cm="1">
        <f t="array" ref="M4">IFERROR(INDEX('Master Data Sheet'!$1:$1048576, MATCH(1, ('Master Data Sheet'!$H:$H=M$2) * (INDEX('Master Data Sheet'!$1:$1, , MATCH($F$1, 'Master Data Sheet'!$1:$1, 0)) = $F$1) * ('Master Data Sheet'!$G:$G=$B4) * ('Master Data Sheet'!$F:$F=$E4) * ('Master Data Sheet'!$A:$A=$F4), 0), MATCH($F$1, 'Master Data Sheet'!$1:$1, 0)), "")</f>
        <v>35.399999999999984</v>
      </c>
      <c r="N4" s="11" cm="1">
        <f t="array" ref="N4">IFERROR(INDEX('Master Data Sheet'!$1:$1048576, MATCH(1, ('Master Data Sheet'!$H:$H=N$2) * (INDEX('Master Data Sheet'!$1:$1, , MATCH($F$1, 'Master Data Sheet'!$1:$1, 0)) = $F$1) * ('Master Data Sheet'!$G:$G=$B4) * ('Master Data Sheet'!$F:$F=$E4) * ('Master Data Sheet'!$A:$A=$F4), 0), MATCH($F$1, 'Master Data Sheet'!$1:$1, 0)), "")</f>
        <v>38.066666666666656</v>
      </c>
      <c r="O4" s="11">
        <f>AVERAGE(H4:N4)</f>
        <v>31.828571428571411</v>
      </c>
      <c r="P4" s="11">
        <f t="shared" ref="P4:P56" si="4">STDEV(H4:N4)</f>
        <v>6.4998982491018715</v>
      </c>
      <c r="Q4" s="11"/>
      <c r="X4" t="str">
        <f>IFERROR(INDEX('Date Key'!$G$57:$G$62, MATCH(B3,'Date Key'!$A$57:$A$62, 0)), "")</f>
        <v>Low HLR, Lower Outlet Height, No Plants</v>
      </c>
      <c r="Y4" s="1">
        <f t="shared" ref="Y4:AE4" si="5">H3</f>
        <v>40.733333333333327</v>
      </c>
      <c r="Z4" s="1">
        <f t="shared" si="5"/>
        <v>30.733333333333317</v>
      </c>
      <c r="AA4" s="1">
        <f t="shared" si="5"/>
        <v>27.399999999999981</v>
      </c>
      <c r="AB4" s="1">
        <f t="shared" si="5"/>
        <v>29.399999999999981</v>
      </c>
      <c r="AC4" s="1">
        <f t="shared" si="5"/>
        <v>33.399999999999984</v>
      </c>
      <c r="AD4" s="1">
        <f t="shared" si="5"/>
        <v>31.399999999999984</v>
      </c>
      <c r="AE4" s="1">
        <f t="shared" si="5"/>
        <v>36.066666666666656</v>
      </c>
      <c r="AF4" s="1">
        <f t="shared" ref="AF4:AL4" si="6">H4</f>
        <v>40.066666666666656</v>
      </c>
      <c r="AG4" s="1">
        <f t="shared" si="6"/>
        <v>26.733333333333313</v>
      </c>
      <c r="AH4" s="1">
        <f t="shared" si="6"/>
        <v>21.733333333333309</v>
      </c>
      <c r="AI4" s="1">
        <f t="shared" si="6"/>
        <v>29.399999999999981</v>
      </c>
      <c r="AJ4" s="1">
        <f t="shared" si="6"/>
        <v>31.399999999999984</v>
      </c>
      <c r="AK4" s="1">
        <f t="shared" si="6"/>
        <v>35.399999999999984</v>
      </c>
      <c r="AL4" s="1">
        <f t="shared" si="6"/>
        <v>38.066666666666656</v>
      </c>
      <c r="AM4" s="1">
        <f t="shared" ref="AM4:AS4" si="7">H5</f>
        <v>35.066666666666656</v>
      </c>
      <c r="AN4" s="1">
        <f t="shared" si="7"/>
        <v>26.066666666666645</v>
      </c>
      <c r="AO4" s="1">
        <f t="shared" si="7"/>
        <v>19.733333333333341</v>
      </c>
      <c r="AP4" s="1">
        <f t="shared" si="7"/>
        <v>18.066666666666674</v>
      </c>
      <c r="AQ4" s="1">
        <f t="shared" si="7"/>
        <v>19.733333333333341</v>
      </c>
      <c r="AR4" s="1">
        <f t="shared" si="7"/>
        <v>20.066666666666638</v>
      </c>
      <c r="AS4" s="1">
        <f t="shared" si="7"/>
        <v>19.400000000000009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35.066666666666656</v>
      </c>
      <c r="I5" s="11" cm="1">
        <f t="array" ref="I5">IFERROR(INDEX('Master Data Sheet'!$1:$1048576, MATCH(1, ('Master Data Sheet'!$H:$H=I$2) * (INDEX('Master Data Sheet'!$1:$1, , MATCH($F$1, 'Master Data Sheet'!$1:$1, 0)) = $F$1) * ('Master Data Sheet'!$G:$G=$B5) * ('Master Data Sheet'!$F:$F=$E5) * ('Master Data Sheet'!$A:$A=$F5), 0), MATCH($F$1, 'Master Data Sheet'!$1:$1, 0)), "")</f>
        <v>26.066666666666645</v>
      </c>
      <c r="J5" s="11" cm="1">
        <f t="array" ref="J5">IFERROR(INDEX('Master Data Sheet'!$1:$1048576, MATCH(1, ('Master Data Sheet'!$H:$H=J$2) * (INDEX('Master Data Sheet'!$1:$1, , MATCH($F$1, 'Master Data Sheet'!$1:$1, 0)) = $F$1) * ('Master Data Sheet'!$G:$G=$B5) * ('Master Data Sheet'!$F:$F=$E5) * ('Master Data Sheet'!$A:$A=$F5), 0), MATCH($F$1, 'Master Data Sheet'!$1:$1, 0)), "")</f>
        <v>19.733333333333341</v>
      </c>
      <c r="K5" s="11" cm="1">
        <f t="array" ref="K5">IFERROR(INDEX('Master Data Sheet'!$1:$1048576, MATCH(1, ('Master Data Sheet'!$H:$H=K$2) * (INDEX('Master Data Sheet'!$1:$1, , MATCH($F$1, 'Master Data Sheet'!$1:$1, 0)) = $F$1) * ('Master Data Sheet'!$G:$G=$B5) * ('Master Data Sheet'!$F:$F=$E5) * ('Master Data Sheet'!$A:$A=$F5), 0), MATCH($F$1, 'Master Data Sheet'!$1:$1, 0)), "")</f>
        <v>18.066666666666674</v>
      </c>
      <c r="L5" s="11" cm="1">
        <f t="array" ref="L5">IFERROR(INDEX('Master Data Sheet'!$1:$1048576, MATCH(1, ('Master Data Sheet'!$H:$H=L$2) * (INDEX('Master Data Sheet'!$1:$1, , MATCH($F$1, 'Master Data Sheet'!$1:$1, 0)) = $F$1) * ('Master Data Sheet'!$G:$G=$B5) * ('Master Data Sheet'!$F:$F=$E5) * ('Master Data Sheet'!$A:$A=$F5), 0), MATCH($F$1, 'Master Data Sheet'!$1:$1, 0)), "")</f>
        <v>19.733333333333341</v>
      </c>
      <c r="M5" s="11" cm="1">
        <f t="array" ref="M5">IFERROR(INDEX('Master Data Sheet'!$1:$1048576, MATCH(1, ('Master Data Sheet'!$H:$H=M$2) * (INDEX('Master Data Sheet'!$1:$1, , MATCH($F$1, 'Master Data Sheet'!$1:$1, 0)) = $F$1) * ('Master Data Sheet'!$G:$G=$B5) * ('Master Data Sheet'!$F:$F=$E5) * ('Master Data Sheet'!$A:$A=$F5), 0), MATCH($F$1, 'Master Data Sheet'!$1:$1, 0)), "")</f>
        <v>20.066666666666638</v>
      </c>
      <c r="N5" s="11" cm="1">
        <f t="array" ref="N5">IFERROR(INDEX('Master Data Sheet'!$1:$1048576, MATCH(1, ('Master Data Sheet'!$H:$H=N$2) * (INDEX('Master Data Sheet'!$1:$1, , MATCH($F$1, 'Master Data Sheet'!$1:$1, 0)) = $F$1) * ('Master Data Sheet'!$G:$G=$B5) * ('Master Data Sheet'!$F:$F=$E5) * ('Master Data Sheet'!$A:$A=$F5), 0), MATCH($F$1, 'Master Data Sheet'!$1:$1, 0)), "")</f>
        <v>19.400000000000009</v>
      </c>
      <c r="O5" s="11">
        <f>AVERAGE(H5:N5)</f>
        <v>22.590476190476185</v>
      </c>
      <c r="P5" s="11">
        <f t="shared" si="4"/>
        <v>6.0701368062475236</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22.066666666666642</v>
      </c>
      <c r="I6" s="11" cm="1">
        <f t="array" ref="I6">IFERROR(INDEX('Master Data Sheet'!$1:$1048576, MATCH(1, ('Master Data Sheet'!$H:$H=I$2) * (INDEX('Master Data Sheet'!$1:$1, , MATCH($F$1, 'Master Data Sheet'!$1:$1, 0)) = $F$1) * ('Master Data Sheet'!$G:$G=$B6) * ('Master Data Sheet'!$F:$F=$E6) * ('Master Data Sheet'!$A:$A=$F6), 0), MATCH($F$1, 'Master Data Sheet'!$1:$1, 0)), "")</f>
        <v>16.733333333333341</v>
      </c>
      <c r="J6" s="11" cm="1">
        <f t="array" ref="J6">IFERROR(INDEX('Master Data Sheet'!$1:$1048576, MATCH(1, ('Master Data Sheet'!$H:$H=J$2) * (INDEX('Master Data Sheet'!$1:$1, , MATCH($F$1, 'Master Data Sheet'!$1:$1, 0)) = $F$1) * ('Master Data Sheet'!$G:$G=$B6) * ('Master Data Sheet'!$F:$F=$E6) * ('Master Data Sheet'!$A:$A=$F6), 0), MATCH($F$1, 'Master Data Sheet'!$1:$1, 0)), "")</f>
        <v>14.733333333333338</v>
      </c>
      <c r="K6" s="11" cm="1">
        <f t="array" ref="K6">IFERROR(INDEX('Master Data Sheet'!$1:$1048576, MATCH(1, ('Master Data Sheet'!$H:$H=K$2) * (INDEX('Master Data Sheet'!$1:$1, , MATCH($F$1, 'Master Data Sheet'!$1:$1, 0)) = $F$1) * ('Master Data Sheet'!$G:$G=$B6) * ('Master Data Sheet'!$F:$F=$E6) * ('Master Data Sheet'!$A:$A=$F6), 0), MATCH($F$1, 'Master Data Sheet'!$1:$1, 0)), "")</f>
        <v>19.066666666666677</v>
      </c>
      <c r="L6" s="11" cm="1">
        <f t="array" ref="L6">IFERROR(INDEX('Master Data Sheet'!$1:$1048576, MATCH(1, ('Master Data Sheet'!$H:$H=L$2) * (INDEX('Master Data Sheet'!$1:$1, , MATCH($F$1, 'Master Data Sheet'!$1:$1, 0)) = $F$1) * ('Master Data Sheet'!$G:$G=$B6) * ('Master Data Sheet'!$F:$F=$E6) * ('Master Data Sheet'!$A:$A=$F6), 0), MATCH($F$1, 'Master Data Sheet'!$1:$1, 0)), "")</f>
        <v>17.066666666666674</v>
      </c>
      <c r="M6" s="11" cm="1">
        <f t="array" ref="M6">IFERROR(INDEX('Master Data Sheet'!$1:$1048576, MATCH(1, ('Master Data Sheet'!$H:$H=M$2) * (INDEX('Master Data Sheet'!$1:$1, , MATCH($F$1, 'Master Data Sheet'!$1:$1, 0)) = $F$1) * ('Master Data Sheet'!$G:$G=$B6) * ('Master Data Sheet'!$F:$F=$E6) * ('Master Data Sheet'!$A:$A=$F6), 0), MATCH($F$1, 'Master Data Sheet'!$1:$1, 0)), "")</f>
        <v>19.733333333333341</v>
      </c>
      <c r="N6" s="11" cm="1">
        <f t="array" ref="N6">IFERROR(INDEX('Master Data Sheet'!$1:$1048576, MATCH(1, ('Master Data Sheet'!$H:$H=N$2) * (INDEX('Master Data Sheet'!$1:$1, , MATCH($F$1, 'Master Data Sheet'!$1:$1, 0)) = $F$1) * ('Master Data Sheet'!$G:$G=$B6) * ('Master Data Sheet'!$F:$F=$E6) * ('Master Data Sheet'!$A:$A=$F6), 0), MATCH($F$1, 'Master Data Sheet'!$1:$1, 0)), "")</f>
        <v>22.733333333333309</v>
      </c>
      <c r="O6" s="11">
        <f>AVERAGE(H6:N6)</f>
        <v>18.876190476190477</v>
      </c>
      <c r="P6" s="11">
        <f t="shared" si="4"/>
        <v>2.911389784310999</v>
      </c>
      <c r="Q6" s="11">
        <f>AVERAGE(O6,O8)</f>
        <v>22.780952380952371</v>
      </c>
      <c r="R6" s="46">
        <f>(1-(O6/O3))*100</f>
        <v>42.333430317137001</v>
      </c>
      <c r="S6" s="46">
        <f>AVERAGE(R6:R8)</f>
        <v>10.312587980035071</v>
      </c>
      <c r="T6" s="46">
        <f>STDEV(R6:R8)</f>
        <v>30.389370338620235</v>
      </c>
      <c r="U6" s="47">
        <f>(1-(AVERAGE(H6:N6,H8:N8)/AVERAGE(H3:N3,H5:N5)))*100</f>
        <v>17.645033568600489</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27.733333333333313</v>
      </c>
      <c r="I7" s="11" cm="1">
        <f t="array" ref="I7">IFERROR(INDEX('Master Data Sheet'!$1:$1048576, MATCH(1, ('Master Data Sheet'!$H:$H=I$2) * (INDEX('Master Data Sheet'!$1:$1, , MATCH($F$1, 'Master Data Sheet'!$1:$1, 0)) = $F$1) * ('Master Data Sheet'!$G:$G=$B7) * ('Master Data Sheet'!$F:$F=$E7) * ('Master Data Sheet'!$A:$A=$F7), 0), MATCH($F$1, 'Master Data Sheet'!$1:$1, 0)), "")</f>
        <v>26.733333333333313</v>
      </c>
      <c r="J7" s="11" cm="1">
        <f t="array" ref="J7">IFERROR(INDEX('Master Data Sheet'!$1:$1048576, MATCH(1, ('Master Data Sheet'!$H:$H=J$2) * (INDEX('Master Data Sheet'!$1:$1, , MATCH($F$1, 'Master Data Sheet'!$1:$1, 0)) = $F$1) * ('Master Data Sheet'!$G:$G=$B7) * ('Master Data Sheet'!$F:$F=$E7) * ('Master Data Sheet'!$A:$A=$F7), 0), MATCH($F$1, 'Master Data Sheet'!$1:$1, 0)), "")</f>
        <v>35.399999999999984</v>
      </c>
      <c r="K7" s="11" cm="1">
        <f t="array" ref="K7">IFERROR(INDEX('Master Data Sheet'!$1:$1048576, MATCH(1, ('Master Data Sheet'!$H:$H=K$2) * (INDEX('Master Data Sheet'!$1:$1, , MATCH($F$1, 'Master Data Sheet'!$1:$1, 0)) = $F$1) * ('Master Data Sheet'!$G:$G=$B7) * ('Master Data Sheet'!$F:$F=$E7) * ('Master Data Sheet'!$A:$A=$F7), 0), MATCH($F$1, 'Master Data Sheet'!$1:$1, 0)), "")</f>
        <v>30.066666666666649</v>
      </c>
      <c r="L7" s="11" cm="1">
        <f t="array" ref="L7">IFERROR(INDEX('Master Data Sheet'!$1:$1048576, MATCH(1, ('Master Data Sheet'!$H:$H=L$2) * (INDEX('Master Data Sheet'!$1:$1, , MATCH($F$1, 'Master Data Sheet'!$1:$1, 0)) = $F$1) * ('Master Data Sheet'!$G:$G=$B7) * ('Master Data Sheet'!$F:$F=$E7) * ('Master Data Sheet'!$A:$A=$F7), 0), MATCH($F$1, 'Master Data Sheet'!$1:$1, 0)), "")</f>
        <v>28.399999999999981</v>
      </c>
      <c r="M7" s="11" cm="1">
        <f t="array" ref="M7">IFERROR(INDEX('Master Data Sheet'!$1:$1048576, MATCH(1, ('Master Data Sheet'!$H:$H=M$2) * (INDEX('Master Data Sheet'!$1:$1, , MATCH($F$1, 'Master Data Sheet'!$1:$1, 0)) = $F$1) * ('Master Data Sheet'!$G:$G=$B7) * ('Master Data Sheet'!$F:$F=$E7) * ('Master Data Sheet'!$A:$A=$F7), 0), MATCH($F$1, 'Master Data Sheet'!$1:$1, 0)), "")</f>
        <v>27.066666666666645</v>
      </c>
      <c r="N7" s="11" cm="1">
        <f t="array" ref="N7">IFERROR(INDEX('Master Data Sheet'!$1:$1048576, MATCH(1, ('Master Data Sheet'!$H:$H=N$2) * (INDEX('Master Data Sheet'!$1:$1, , MATCH($F$1, 'Master Data Sheet'!$1:$1, 0)) = $F$1) * ('Master Data Sheet'!$G:$G=$B7) * ('Master Data Sheet'!$F:$F=$E7) * ('Master Data Sheet'!$A:$A=$F7), 0), MATCH($F$1, 'Master Data Sheet'!$1:$1, 0)), "")</f>
        <v>32.399999999999984</v>
      </c>
      <c r="O7" s="11">
        <f t="shared" ref="O7:O56" si="8">AVERAGE(H7:N7)</f>
        <v>29.685714285714266</v>
      </c>
      <c r="P7" s="11">
        <f t="shared" si="4"/>
        <v>3.1939095480395521</v>
      </c>
      <c r="Q7" s="11"/>
      <c r="R7" s="46">
        <f>(1-(O7/O4))*100</f>
        <v>6.7324955116696668</v>
      </c>
      <c r="X7" t="str">
        <f>IFERROR(INDEX('Date Key'!$G$57:$G$62, MATCH(B6,'Date Key'!$A$57:$A$62, 0)), "")</f>
        <v>Low HLR, Lower Outlet Height, No Plants</v>
      </c>
      <c r="Y7" s="1">
        <f t="shared" ref="Y7:AE7" si="9">H6</f>
        <v>22.066666666666642</v>
      </c>
      <c r="Z7" s="1">
        <f t="shared" si="9"/>
        <v>16.733333333333341</v>
      </c>
      <c r="AA7" s="1">
        <f t="shared" si="9"/>
        <v>14.733333333333338</v>
      </c>
      <c r="AB7" s="1">
        <f t="shared" si="9"/>
        <v>19.066666666666677</v>
      </c>
      <c r="AC7" s="1">
        <f t="shared" si="9"/>
        <v>17.066666666666674</v>
      </c>
      <c r="AD7" s="1">
        <f t="shared" si="9"/>
        <v>19.733333333333341</v>
      </c>
      <c r="AE7" s="1">
        <f t="shared" si="9"/>
        <v>22.733333333333309</v>
      </c>
      <c r="AF7" s="1">
        <f t="shared" ref="AF7:AL7" si="10">H7</f>
        <v>27.733333333333313</v>
      </c>
      <c r="AG7" s="1">
        <f t="shared" si="10"/>
        <v>26.733333333333313</v>
      </c>
      <c r="AH7" s="1">
        <f t="shared" si="10"/>
        <v>35.399999999999984</v>
      </c>
      <c r="AI7" s="1">
        <f t="shared" si="10"/>
        <v>30.066666666666649</v>
      </c>
      <c r="AJ7" s="1">
        <f t="shared" si="10"/>
        <v>28.399999999999981</v>
      </c>
      <c r="AK7" s="1">
        <f t="shared" si="10"/>
        <v>27.066666666666645</v>
      </c>
      <c r="AL7" s="1">
        <f t="shared" si="10"/>
        <v>32.399999999999984</v>
      </c>
      <c r="AM7" s="1">
        <f t="shared" ref="AM7:AS7" si="11">H8</f>
        <v>21.733333333333309</v>
      </c>
      <c r="AN7" s="1">
        <f t="shared" si="11"/>
        <v>29.733333333333313</v>
      </c>
      <c r="AO7" s="1">
        <f t="shared" si="11"/>
        <v>29.399999999999981</v>
      </c>
      <c r="AP7" s="1">
        <f t="shared" si="11"/>
        <v>27.066666666666645</v>
      </c>
      <c r="AQ7" s="1">
        <f t="shared" si="11"/>
        <v>28.399999999999981</v>
      </c>
      <c r="AR7" s="1">
        <f t="shared" si="11"/>
        <v>26.733333333333313</v>
      </c>
      <c r="AS7" s="1">
        <f t="shared" si="11"/>
        <v>23.733333333333309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21.733333333333309</v>
      </c>
      <c r="I8" s="11" cm="1">
        <f t="array" ref="I8">IFERROR(INDEX('Master Data Sheet'!$1:$1048576, MATCH(1, ('Master Data Sheet'!$H:$H=I$2) * (INDEX('Master Data Sheet'!$1:$1, , MATCH($F$1, 'Master Data Sheet'!$1:$1, 0)) = $F$1) * ('Master Data Sheet'!$G:$G=$B8) * ('Master Data Sheet'!$F:$F=$E8) * ('Master Data Sheet'!$A:$A=$F8), 0), MATCH($F$1, 'Master Data Sheet'!$1:$1, 0)), "")</f>
        <v>29.733333333333313</v>
      </c>
      <c r="J8" s="11" cm="1">
        <f t="array" ref="J8">IFERROR(INDEX('Master Data Sheet'!$1:$1048576, MATCH(1, ('Master Data Sheet'!$H:$H=J$2) * (INDEX('Master Data Sheet'!$1:$1, , MATCH($F$1, 'Master Data Sheet'!$1:$1, 0)) = $F$1) * ('Master Data Sheet'!$G:$G=$B8) * ('Master Data Sheet'!$F:$F=$E8) * ('Master Data Sheet'!$A:$A=$F8), 0), MATCH($F$1, 'Master Data Sheet'!$1:$1, 0)), "")</f>
        <v>29.399999999999981</v>
      </c>
      <c r="K8" s="11" cm="1">
        <f t="array" ref="K8">IFERROR(INDEX('Master Data Sheet'!$1:$1048576, MATCH(1, ('Master Data Sheet'!$H:$H=K$2) * (INDEX('Master Data Sheet'!$1:$1, , MATCH($F$1, 'Master Data Sheet'!$1:$1, 0)) = $F$1) * ('Master Data Sheet'!$G:$G=$B8) * ('Master Data Sheet'!$F:$F=$E8) * ('Master Data Sheet'!$A:$A=$F8), 0), MATCH($F$1, 'Master Data Sheet'!$1:$1, 0)), "")</f>
        <v>27.066666666666645</v>
      </c>
      <c r="L8" s="11" cm="1">
        <f t="array" ref="L8">IFERROR(INDEX('Master Data Sheet'!$1:$1048576, MATCH(1, ('Master Data Sheet'!$H:$H=L$2) * (INDEX('Master Data Sheet'!$1:$1, , MATCH($F$1, 'Master Data Sheet'!$1:$1, 0)) = $F$1) * ('Master Data Sheet'!$G:$G=$B8) * ('Master Data Sheet'!$F:$F=$E8) * ('Master Data Sheet'!$A:$A=$F8), 0), MATCH($F$1, 'Master Data Sheet'!$1:$1, 0)), "")</f>
        <v>28.399999999999981</v>
      </c>
      <c r="M8" s="11" cm="1">
        <f t="array" ref="M8">IFERROR(INDEX('Master Data Sheet'!$1:$1048576, MATCH(1, ('Master Data Sheet'!$H:$H=M$2) * (INDEX('Master Data Sheet'!$1:$1, , MATCH($F$1, 'Master Data Sheet'!$1:$1, 0)) = $F$1) * ('Master Data Sheet'!$G:$G=$B8) * ('Master Data Sheet'!$F:$F=$E8) * ('Master Data Sheet'!$A:$A=$F8), 0), MATCH($F$1, 'Master Data Sheet'!$1:$1, 0)), "")</f>
        <v>26.733333333333313</v>
      </c>
      <c r="N8" s="11" cm="1">
        <f t="array" ref="N8">IFERROR(INDEX('Master Data Sheet'!$1:$1048576, MATCH(1, ('Master Data Sheet'!$H:$H=N$2) * (INDEX('Master Data Sheet'!$1:$1, , MATCH($F$1, 'Master Data Sheet'!$1:$1, 0)) = $F$1) * ('Master Data Sheet'!$G:$G=$B8) * ('Master Data Sheet'!$F:$F=$E8) * ('Master Data Sheet'!$A:$A=$F8), 0), MATCH($F$1, 'Master Data Sheet'!$1:$1, 0)), "")</f>
        <v>23.733333333333309</v>
      </c>
      <c r="O8" s="11">
        <f t="shared" si="8"/>
        <v>26.685714285714266</v>
      </c>
      <c r="P8" s="11">
        <f t="shared" si="4"/>
        <v>2.971647326095026</v>
      </c>
      <c r="Q8" s="11"/>
      <c r="R8" s="46">
        <f>(1-(O8/O5))*100</f>
        <v>-18.128161888701456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86.73333333333332</v>
      </c>
      <c r="I9" s="11" cm="1">
        <f t="array" ref="I9">IFERROR(INDEX('Master Data Sheet'!$1:$1048576, MATCH(1, ('Master Data Sheet'!$H:$H=I$2) * (INDEX('Master Data Sheet'!$1:$1, , MATCH($F$1, 'Master Data Sheet'!$1:$1, 0)) = $F$1) * ('Master Data Sheet'!$G:$G=$B9) * ('Master Data Sheet'!$F:$F=$E9) * ('Master Data Sheet'!$A:$A=$F9), 0), MATCH($F$1, 'Master Data Sheet'!$1:$1, 0)), "")</f>
        <v>88.399999999999991</v>
      </c>
      <c r="J9" s="11" cm="1">
        <f t="array" ref="J9">IFERROR(INDEX('Master Data Sheet'!$1:$1048576, MATCH(1, ('Master Data Sheet'!$H:$H=J$2) * (INDEX('Master Data Sheet'!$1:$1, , MATCH($F$1, 'Master Data Sheet'!$1:$1, 0)) = $F$1) * ('Master Data Sheet'!$G:$G=$B9) * ('Master Data Sheet'!$F:$F=$E9) * ('Master Data Sheet'!$A:$A=$F9), 0), MATCH($F$1, 'Master Data Sheet'!$1:$1, 0)), "")</f>
        <v>80.399999999999991</v>
      </c>
      <c r="K9" s="11" cm="1">
        <f t="array" ref="K9">IFERROR(INDEX('Master Data Sheet'!$1:$1048576, MATCH(1, ('Master Data Sheet'!$H:$H=K$2) * (INDEX('Master Data Sheet'!$1:$1, , MATCH($F$1, 'Master Data Sheet'!$1:$1, 0)) = $F$1) * ('Master Data Sheet'!$G:$G=$B9) * ('Master Data Sheet'!$F:$F=$E9) * ('Master Data Sheet'!$A:$A=$F9), 0), MATCH($F$1, 'Master Data Sheet'!$1:$1, 0)), "")</f>
        <v>60.399999999999991</v>
      </c>
      <c r="L9" s="11" cm="1">
        <f t="array" ref="L9">IFERROR(INDEX('Master Data Sheet'!$1:$1048576, MATCH(1, ('Master Data Sheet'!$H:$H=L$2) * (INDEX('Master Data Sheet'!$1:$1, , MATCH($F$1, 'Master Data Sheet'!$1:$1, 0)) = $F$1) * ('Master Data Sheet'!$G:$G=$B9) * ('Master Data Sheet'!$F:$F=$E9) * ('Master Data Sheet'!$A:$A=$F9), 0), MATCH($F$1, 'Master Data Sheet'!$1:$1, 0)), "")</f>
        <v>46.4</v>
      </c>
      <c r="M9" s="11" cm="1">
        <f t="array" ref="M9">IFERROR(INDEX('Master Data Sheet'!$1:$1048576, MATCH(1, ('Master Data Sheet'!$H:$H=M$2) * (INDEX('Master Data Sheet'!$1:$1, , MATCH($F$1, 'Master Data Sheet'!$1:$1, 0)) = $F$1) * ('Master Data Sheet'!$G:$G=$B9) * ('Master Data Sheet'!$F:$F=$E9) * ('Master Data Sheet'!$A:$A=$F9), 0), MATCH($F$1, 'Master Data Sheet'!$1:$1, 0)), "")</f>
        <v>36.399999999999984</v>
      </c>
      <c r="N9" s="11" cm="1">
        <f t="array" ref="N9">IFERROR(INDEX('Master Data Sheet'!$1:$1048576, MATCH(1, ('Master Data Sheet'!$H:$H=N$2) * (INDEX('Master Data Sheet'!$1:$1, , MATCH($F$1, 'Master Data Sheet'!$1:$1, 0)) = $F$1) * ('Master Data Sheet'!$G:$G=$B9) * ('Master Data Sheet'!$F:$F=$E9) * ('Master Data Sheet'!$A:$A=$F9), 0), MATCH($F$1, 'Master Data Sheet'!$1:$1, 0)), "")</f>
        <v>33.399999999999984</v>
      </c>
      <c r="O9" s="11">
        <f t="shared" si="8"/>
        <v>61.733333333333313</v>
      </c>
      <c r="P9" s="11">
        <f t="shared" si="4"/>
        <v>23.685438564654049</v>
      </c>
      <c r="Q9" s="11">
        <f>AVERAGE(N9,N11)</f>
        <v>36.73333333333332</v>
      </c>
      <c r="R9" s="46">
        <f>(1-(O9/O3))*100</f>
        <v>-88.594704684317776</v>
      </c>
      <c r="S9" s="46">
        <f>AVERAGE(R9:R11)</f>
        <v>-108.13319051942339</v>
      </c>
      <c r="T9" s="46">
        <f>STDEV(R9:R11)</f>
        <v>94.003984958967806</v>
      </c>
      <c r="U9" s="47">
        <f>(1-(AVERAGE(H9:N9,H11:N11)/AVERAGE(H3:N3,H5:N5)))*100</f>
        <v>-138.31984851093128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49.066666666666663</v>
      </c>
      <c r="I10" s="11" cm="1">
        <f t="array" ref="I10">IFERROR(INDEX('Master Data Sheet'!$1:$1048576, MATCH(1, ('Master Data Sheet'!$H:$H=I$2) * (INDEX('Master Data Sheet'!$1:$1, , MATCH($F$1, 'Master Data Sheet'!$1:$1, 0)) = $F$1) * ('Master Data Sheet'!$G:$G=$B10) * ('Master Data Sheet'!$F:$F=$E10) * ('Master Data Sheet'!$A:$A=$F10), 0), MATCH($F$1, 'Master Data Sheet'!$1:$1, 0)), "")</f>
        <v>43.733333333333327</v>
      </c>
      <c r="J10" s="11" cm="1">
        <f t="array" ref="J10">IFERROR(INDEX('Master Data Sheet'!$1:$1048576, MATCH(1, ('Master Data Sheet'!$H:$H=J$2) * (INDEX('Master Data Sheet'!$1:$1, , MATCH($F$1, 'Master Data Sheet'!$1:$1, 0)) = $F$1) * ('Master Data Sheet'!$G:$G=$B10) * ('Master Data Sheet'!$F:$F=$E10) * ('Master Data Sheet'!$A:$A=$F10), 0), MATCH($F$1, 'Master Data Sheet'!$1:$1, 0)), "")</f>
        <v>44.399999999999991</v>
      </c>
      <c r="K10" s="11" cm="1">
        <f t="array" ref="K10">IFERROR(INDEX('Master Data Sheet'!$1:$1048576, MATCH(1, ('Master Data Sheet'!$H:$H=K$2) * (INDEX('Master Data Sheet'!$1:$1, , MATCH($F$1, 'Master Data Sheet'!$1:$1, 0)) = $F$1) * ('Master Data Sheet'!$G:$G=$B10) * ('Master Data Sheet'!$F:$F=$E10) * ('Master Data Sheet'!$A:$A=$F10), 0), MATCH($F$1, 'Master Data Sheet'!$1:$1, 0)), "")</f>
        <v>41.399999999999991</v>
      </c>
      <c r="L10" s="11" cm="1">
        <f t="array" ref="L10">IFERROR(INDEX('Master Data Sheet'!$1:$1048576, MATCH(1, ('Master Data Sheet'!$H:$H=L$2) * (INDEX('Master Data Sheet'!$1:$1, , MATCH($F$1, 'Master Data Sheet'!$1:$1, 0)) = $F$1) * ('Master Data Sheet'!$G:$G=$B10) * ('Master Data Sheet'!$F:$F=$E10) * ('Master Data Sheet'!$A:$A=$F10), 0), MATCH($F$1, 'Master Data Sheet'!$1:$1, 0)), "")</f>
        <v>37.399999999999991</v>
      </c>
      <c r="M10" s="11" cm="1">
        <f t="array" ref="M10">IFERROR(INDEX('Master Data Sheet'!$1:$1048576, MATCH(1, ('Master Data Sheet'!$H:$H=M$2) * (INDEX('Master Data Sheet'!$1:$1, , MATCH($F$1, 'Master Data Sheet'!$1:$1, 0)) = $F$1) * ('Master Data Sheet'!$G:$G=$B10) * ('Master Data Sheet'!$F:$F=$E10) * ('Master Data Sheet'!$A:$A=$F10), 0), MATCH($F$1, 'Master Data Sheet'!$1:$1, 0)), "")</f>
        <v>30.733333333333317</v>
      </c>
      <c r="N10" s="11" cm="1">
        <f t="array" ref="N10">IFERROR(INDEX('Master Data Sheet'!$1:$1048576, MATCH(1, ('Master Data Sheet'!$H:$H=N$2) * (INDEX('Master Data Sheet'!$1:$1, , MATCH($F$1, 'Master Data Sheet'!$1:$1, 0)) = $F$1) * ('Master Data Sheet'!$G:$G=$B10) * ('Master Data Sheet'!$F:$F=$E10) * ('Master Data Sheet'!$A:$A=$F10), 0), MATCH($F$1, 'Master Data Sheet'!$1:$1, 0)), "")</f>
        <v>32.73333333333332</v>
      </c>
      <c r="O10" s="11">
        <f t="shared" si="8"/>
        <v>39.92380952380951</v>
      </c>
      <c r="P10" s="11">
        <f t="shared" si="4"/>
        <v>6.618876325292999</v>
      </c>
      <c r="Q10" s="11"/>
      <c r="R10" s="46">
        <f>(1-(O10/O4))*100</f>
        <v>-25.433871932974284</v>
      </c>
      <c r="X10" t="str">
        <f>IFERROR(INDEX('Date Key'!$G$57:$G$62, MATCH(B9,'Date Key'!$A$57:$A$62, 0)), "")</f>
        <v>Low HLR, Lower Outlet Height, No Plants</v>
      </c>
      <c r="Y10" s="1">
        <f t="shared" ref="Y10:AE10" si="12">H9</f>
        <v>86.73333333333332</v>
      </c>
      <c r="Z10" s="1">
        <f t="shared" si="12"/>
        <v>88.399999999999991</v>
      </c>
      <c r="AA10" s="1">
        <f t="shared" si="12"/>
        <v>80.399999999999991</v>
      </c>
      <c r="AB10" s="1">
        <f t="shared" si="12"/>
        <v>60.399999999999991</v>
      </c>
      <c r="AC10" s="1">
        <f t="shared" si="12"/>
        <v>46.4</v>
      </c>
      <c r="AD10" s="1">
        <f t="shared" si="12"/>
        <v>36.399999999999984</v>
      </c>
      <c r="AE10" s="1">
        <f t="shared" si="12"/>
        <v>33.399999999999984</v>
      </c>
      <c r="AF10" s="1">
        <f t="shared" ref="AF10:AL10" si="13">H10</f>
        <v>49.066666666666663</v>
      </c>
      <c r="AG10" s="1">
        <f t="shared" si="13"/>
        <v>43.733333333333327</v>
      </c>
      <c r="AH10" s="1">
        <f t="shared" si="13"/>
        <v>44.399999999999991</v>
      </c>
      <c r="AI10" s="1">
        <f t="shared" si="13"/>
        <v>41.399999999999991</v>
      </c>
      <c r="AJ10" s="1">
        <f t="shared" si="13"/>
        <v>37.399999999999991</v>
      </c>
      <c r="AK10" s="1">
        <f t="shared" si="13"/>
        <v>30.733333333333317</v>
      </c>
      <c r="AL10" s="1">
        <f t="shared" si="13"/>
        <v>32.73333333333332</v>
      </c>
      <c r="AM10" s="1">
        <f t="shared" ref="AM10:AS10" si="14">H11</f>
        <v>79.73333333333332</v>
      </c>
      <c r="AN10" s="1">
        <f t="shared" si="14"/>
        <v>90.733333333333334</v>
      </c>
      <c r="AO10" s="1">
        <f t="shared" si="14"/>
        <v>90.399999999999991</v>
      </c>
      <c r="AP10" s="1">
        <f t="shared" si="14"/>
        <v>79.399999999999991</v>
      </c>
      <c r="AQ10" s="1">
        <f t="shared" si="14"/>
        <v>62.066666666666656</v>
      </c>
      <c r="AR10" s="1">
        <f t="shared" si="14"/>
        <v>48.4</v>
      </c>
      <c r="AS10" s="1">
        <f t="shared" si="14"/>
        <v>40.066666666666656</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79.73333333333332</v>
      </c>
      <c r="I11" s="28" cm="1">
        <f t="array" ref="I11">IFERROR(INDEX('Master Data Sheet'!$1:$1048576, MATCH(1, ('Master Data Sheet'!$H:$H=I$2) * (INDEX('Master Data Sheet'!$1:$1, , MATCH($F$1, 'Master Data Sheet'!$1:$1, 0)) = $F$1) * ('Master Data Sheet'!$G:$G=$B11) * ('Master Data Sheet'!$F:$F=$E11) * ('Master Data Sheet'!$A:$A=$F11), 0), MATCH($F$1, 'Master Data Sheet'!$1:$1, 0)), "")</f>
        <v>90.733333333333334</v>
      </c>
      <c r="J11" s="28" cm="1">
        <f t="array" ref="J11">IFERROR(INDEX('Master Data Sheet'!$1:$1048576, MATCH(1, ('Master Data Sheet'!$H:$H=J$2) * (INDEX('Master Data Sheet'!$1:$1, , MATCH($F$1, 'Master Data Sheet'!$1:$1, 0)) = $F$1) * ('Master Data Sheet'!$G:$G=$B11) * ('Master Data Sheet'!$F:$F=$E11) * ('Master Data Sheet'!$A:$A=$F11), 0), MATCH($F$1, 'Master Data Sheet'!$1:$1, 0)), "")</f>
        <v>90.399999999999991</v>
      </c>
      <c r="K11" s="28" cm="1">
        <f t="array" ref="K11">IFERROR(INDEX('Master Data Sheet'!$1:$1048576, MATCH(1, ('Master Data Sheet'!$H:$H=K$2) * (INDEX('Master Data Sheet'!$1:$1, , MATCH($F$1, 'Master Data Sheet'!$1:$1, 0)) = $F$1) * ('Master Data Sheet'!$G:$G=$B11) * ('Master Data Sheet'!$F:$F=$E11) * ('Master Data Sheet'!$A:$A=$F11), 0), MATCH($F$1, 'Master Data Sheet'!$1:$1, 0)), "")</f>
        <v>79.399999999999991</v>
      </c>
      <c r="L11" s="28" cm="1">
        <f t="array" ref="L11">IFERROR(INDEX('Master Data Sheet'!$1:$1048576, MATCH(1, ('Master Data Sheet'!$H:$H=L$2) * (INDEX('Master Data Sheet'!$1:$1, , MATCH($F$1, 'Master Data Sheet'!$1:$1, 0)) = $F$1) * ('Master Data Sheet'!$G:$G=$B11) * ('Master Data Sheet'!$F:$F=$E11) * ('Master Data Sheet'!$A:$A=$F11), 0), MATCH($F$1, 'Master Data Sheet'!$1:$1, 0)), "")</f>
        <v>62.066666666666656</v>
      </c>
      <c r="M11" s="28" cm="1">
        <f t="array" ref="M11">IFERROR(INDEX('Master Data Sheet'!$1:$1048576, MATCH(1, ('Master Data Sheet'!$H:$H=M$2) * (INDEX('Master Data Sheet'!$1:$1, , MATCH($F$1, 'Master Data Sheet'!$1:$1, 0)) = $F$1) * ('Master Data Sheet'!$G:$G=$B11) * ('Master Data Sheet'!$F:$F=$E11) * ('Master Data Sheet'!$A:$A=$F11), 0), MATCH($F$1, 'Master Data Sheet'!$1:$1, 0)), "")</f>
        <v>48.4</v>
      </c>
      <c r="N11" s="28" cm="1">
        <f t="array" ref="N11">IFERROR(INDEX('Master Data Sheet'!$1:$1048576, MATCH(1, ('Master Data Sheet'!$H:$H=N$2) * (INDEX('Master Data Sheet'!$1:$1, , MATCH($F$1, 'Master Data Sheet'!$1:$1, 0)) = $F$1) * ('Master Data Sheet'!$G:$G=$B11) * ('Master Data Sheet'!$F:$F=$E11) * ('Master Data Sheet'!$A:$A=$F11), 0), MATCH($F$1, 'Master Data Sheet'!$1:$1, 0)), "")</f>
        <v>40.066666666666656</v>
      </c>
      <c r="O11" s="28">
        <f t="shared" si="8"/>
        <v>70.1142857142857</v>
      </c>
      <c r="P11" s="28">
        <f t="shared" si="4"/>
        <v>20.225972092583046</v>
      </c>
      <c r="Q11" s="28"/>
      <c r="R11" s="48">
        <f>(1-(O11/O5))*100</f>
        <v>-210.37099494097808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79.73333333333332</v>
      </c>
      <c r="I12" s="11" cm="1">
        <f t="array" ref="I12">IFERROR(INDEX('Master Data Sheet'!$1:$1048576, MATCH(1, ('Master Data Sheet'!$H:$H=I$2) * (INDEX('Master Data Sheet'!$1:$1, , MATCH($F$1, 'Master Data Sheet'!$1:$1, 0)) = $F$1) * ('Master Data Sheet'!$G:$G=$B12) * ('Master Data Sheet'!$F:$F=$E12) * ('Master Data Sheet'!$A:$A=$F12), 0), MATCH($F$1, 'Master Data Sheet'!$1:$1, 0)), "")</f>
        <v>81.066666666666649</v>
      </c>
      <c r="J12" s="11" cm="1">
        <f t="array" ref="J12">IFERROR(INDEX('Master Data Sheet'!$1:$1048576, MATCH(1, ('Master Data Sheet'!$H:$H=J$2) * (INDEX('Master Data Sheet'!$1:$1, , MATCH($F$1, 'Master Data Sheet'!$1:$1, 0)) = $F$1) * ('Master Data Sheet'!$G:$G=$B12) * ('Master Data Sheet'!$F:$F=$E12) * ('Master Data Sheet'!$A:$A=$F12), 0), MATCH($F$1, 'Master Data Sheet'!$1:$1, 0)), "")</f>
        <v>69.066666666666663</v>
      </c>
      <c r="K12" s="11" cm="1">
        <f t="array" ref="K12">IFERROR(INDEX('Master Data Sheet'!$1:$1048576, MATCH(1, ('Master Data Sheet'!$H:$H=K$2) * (INDEX('Master Data Sheet'!$1:$1, , MATCH($F$1, 'Master Data Sheet'!$1:$1, 0)) = $F$1) * ('Master Data Sheet'!$G:$G=$B12) * ('Master Data Sheet'!$F:$F=$E12) * ('Master Data Sheet'!$A:$A=$F12), 0), MATCH($F$1, 'Master Data Sheet'!$1:$1, 0)), "")</f>
        <v>64.73333333333332</v>
      </c>
      <c r="L12" s="11" cm="1">
        <f t="array" ref="L12">IFERROR(INDEX('Master Data Sheet'!$1:$1048576, MATCH(1, ('Master Data Sheet'!$H:$H=L$2) * (INDEX('Master Data Sheet'!$1:$1, , MATCH($F$1, 'Master Data Sheet'!$1:$1, 0)) = $F$1) * ('Master Data Sheet'!$G:$G=$B12) * ('Master Data Sheet'!$F:$F=$E12) * ('Master Data Sheet'!$A:$A=$F12), 0), MATCH($F$1, 'Master Data Sheet'!$1:$1, 0)), "")</f>
        <v>6.6666666666659324E-2</v>
      </c>
      <c r="M12" s="11" cm="1">
        <f t="array" ref="M12">IFERROR(INDEX('Master Data Sheet'!$1:$1048576, MATCH(1, ('Master Data Sheet'!$H:$H=M$2) * (INDEX('Master Data Sheet'!$1:$1, , MATCH($F$1, 'Master Data Sheet'!$1:$1, 0)) = $F$1) * ('Master Data Sheet'!$G:$G=$B12) * ('Master Data Sheet'!$F:$F=$E12) * ('Master Data Sheet'!$A:$A=$F12), 0), MATCH($F$1, 'Master Data Sheet'!$1:$1, 0)), "")</f>
        <v>63.066666666666656</v>
      </c>
      <c r="N12" s="11" cm="1">
        <f t="array" ref="N12">IFERROR(INDEX('Master Data Sheet'!$1:$1048576, MATCH(1, ('Master Data Sheet'!$H:$H=N$2) * (INDEX('Master Data Sheet'!$1:$1, , MATCH($F$1, 'Master Data Sheet'!$1:$1, 0)) = $F$1) * ('Master Data Sheet'!$G:$G=$B12) * ('Master Data Sheet'!$F:$F=$E12) * ('Master Data Sheet'!$A:$A=$F12), 0), MATCH($F$1, 'Master Data Sheet'!$1:$1, 0)), "")</f>
        <v>46.4</v>
      </c>
      <c r="O12" s="11">
        <f t="shared" si="8"/>
        <v>57.733333333333313</v>
      </c>
      <c r="P12" s="11">
        <f t="shared" si="4"/>
        <v>27.953002886458737</v>
      </c>
      <c r="Q12" s="11">
        <f>AVERAGE(O12:O14)</f>
        <v>45.225396825396814</v>
      </c>
      <c r="S12" s="11">
        <f>AVERAGE(O12:O14)</f>
        <v>45.225396825396814</v>
      </c>
      <c r="T12" s="11">
        <f>AVERAGE(P12:P14)</f>
        <v>11.748915860648799</v>
      </c>
      <c r="V12" s="47">
        <f>AVERAGE(U15, U18)</f>
        <v>12.814123262670245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35.73333333333332</v>
      </c>
      <c r="I13" s="11" cm="1">
        <f t="array" ref="I13">IFERROR(INDEX('Master Data Sheet'!$1:$1048576, MATCH(1, ('Master Data Sheet'!$H:$H=I$2) * (INDEX('Master Data Sheet'!$1:$1, , MATCH($F$1, 'Master Data Sheet'!$1:$1, 0)) = $F$1) * ('Master Data Sheet'!$G:$G=$B13) * ('Master Data Sheet'!$F:$F=$E13) * ('Master Data Sheet'!$A:$A=$F13), 0), MATCH($F$1, 'Master Data Sheet'!$1:$1, 0)), "")</f>
        <v>29.733333333333313</v>
      </c>
      <c r="J13" s="11" cm="1">
        <f t="array" ref="J13">IFERROR(INDEX('Master Data Sheet'!$1:$1048576, MATCH(1, ('Master Data Sheet'!$H:$H=J$2) * (INDEX('Master Data Sheet'!$1:$1, , MATCH($F$1, 'Master Data Sheet'!$1:$1, 0)) = $F$1) * ('Master Data Sheet'!$G:$G=$B13) * ('Master Data Sheet'!$F:$F=$E13) * ('Master Data Sheet'!$A:$A=$F13), 0), MATCH($F$1, 'Master Data Sheet'!$1:$1, 0)), "")</f>
        <v>28.066666666666645</v>
      </c>
      <c r="K13" s="11" cm="1">
        <f t="array" ref="K13">IFERROR(INDEX('Master Data Sheet'!$1:$1048576, MATCH(1, ('Master Data Sheet'!$H:$H=K$2) * (INDEX('Master Data Sheet'!$1:$1, , MATCH($F$1, 'Master Data Sheet'!$1:$1, 0)) = $F$1) * ('Master Data Sheet'!$G:$G=$B13) * ('Master Data Sheet'!$F:$F=$E13) * ('Master Data Sheet'!$A:$A=$F13), 0), MATCH($F$1, 'Master Data Sheet'!$1:$1, 0)), "")</f>
        <v>22.733333333333309</v>
      </c>
      <c r="L13" s="11" cm="1">
        <f t="array" ref="L13">IFERROR(INDEX('Master Data Sheet'!$1:$1048576, MATCH(1, ('Master Data Sheet'!$H:$H=L$2) * (INDEX('Master Data Sheet'!$1:$1, , MATCH($F$1, 'Master Data Sheet'!$1:$1, 0)) = $F$1) * ('Master Data Sheet'!$G:$G=$B13) * ('Master Data Sheet'!$F:$F=$E13) * ('Master Data Sheet'!$A:$A=$F13), 0), MATCH($F$1, 'Master Data Sheet'!$1:$1, 0)), "")</f>
        <v>27.066666666666645</v>
      </c>
      <c r="M13" s="11" cm="1">
        <f t="array" ref="M13">IFERROR(INDEX('Master Data Sheet'!$1:$1048576, MATCH(1, ('Master Data Sheet'!$H:$H=M$2) * (INDEX('Master Data Sheet'!$1:$1, , MATCH($F$1, 'Master Data Sheet'!$1:$1, 0)) = $F$1) * ('Master Data Sheet'!$G:$G=$B13) * ('Master Data Sheet'!$F:$F=$E13) * ('Master Data Sheet'!$A:$A=$F13), 0), MATCH($F$1, 'Master Data Sheet'!$1:$1, 0)), "")</f>
        <v>30.733333333333317</v>
      </c>
      <c r="N13" s="11" cm="1">
        <f t="array" ref="N13">IFERROR(INDEX('Master Data Sheet'!$1:$1048576, MATCH(1, ('Master Data Sheet'!$H:$H=N$2) * (INDEX('Master Data Sheet'!$1:$1, , MATCH($F$1, 'Master Data Sheet'!$1:$1, 0)) = $F$1) * ('Master Data Sheet'!$G:$G=$B13) * ('Master Data Sheet'!$F:$F=$E13) * ('Master Data Sheet'!$A:$A=$F13), 0), MATCH($F$1, 'Master Data Sheet'!$1:$1, 0)), "")</f>
        <v>31.399999999999984</v>
      </c>
      <c r="O13" s="11">
        <f t="shared" si="8"/>
        <v>29.352380952380933</v>
      </c>
      <c r="P13" s="11">
        <f t="shared" si="4"/>
        <v>4.0342449448604834</v>
      </c>
      <c r="Q13" s="11"/>
      <c r="X13" t="str">
        <f>IFERROR(INDEX('Date Key'!$G$57:$G$62, MATCH(B12,'Date Key'!$A$57:$A$62, 0)), "")</f>
        <v>Medium HLR, Lower Outlet Height, No Plants</v>
      </c>
      <c r="Y13" s="1">
        <f t="shared" ref="Y13:AE13" si="16">H12</f>
        <v>79.73333333333332</v>
      </c>
      <c r="Z13" s="1">
        <f t="shared" si="16"/>
        <v>81.066666666666649</v>
      </c>
      <c r="AA13" s="1">
        <f t="shared" si="16"/>
        <v>69.066666666666663</v>
      </c>
      <c r="AB13" s="1">
        <f t="shared" si="16"/>
        <v>64.73333333333332</v>
      </c>
      <c r="AC13" s="1">
        <f t="shared" si="16"/>
        <v>6.6666666666659324E-2</v>
      </c>
      <c r="AD13" s="1">
        <f t="shared" si="16"/>
        <v>63.066666666666656</v>
      </c>
      <c r="AE13" s="1">
        <f t="shared" si="16"/>
        <v>46.4</v>
      </c>
      <c r="AF13" s="1">
        <f t="shared" ref="AF13:AL13" si="17">H13</f>
        <v>35.73333333333332</v>
      </c>
      <c r="AG13" s="1">
        <f t="shared" si="17"/>
        <v>29.733333333333313</v>
      </c>
      <c r="AH13" s="1">
        <f t="shared" si="17"/>
        <v>28.066666666666645</v>
      </c>
      <c r="AI13" s="1">
        <f t="shared" si="17"/>
        <v>22.733333333333309</v>
      </c>
      <c r="AJ13" s="1">
        <f t="shared" si="17"/>
        <v>27.066666666666645</v>
      </c>
      <c r="AK13" s="1">
        <f t="shared" si="17"/>
        <v>30.733333333333317</v>
      </c>
      <c r="AL13" s="1">
        <f t="shared" si="17"/>
        <v>31.399999999999984</v>
      </c>
      <c r="AM13" s="1">
        <f t="shared" ref="AM13:AS13" si="18">H14</f>
        <v>43.066666666666663</v>
      </c>
      <c r="AN13" s="1">
        <f t="shared" si="18"/>
        <v>53.066666666666649</v>
      </c>
      <c r="AO13" s="1">
        <f t="shared" si="18"/>
        <v>49.4</v>
      </c>
      <c r="AP13" s="1">
        <f t="shared" si="18"/>
        <v>48.733333333333334</v>
      </c>
      <c r="AQ13" s="1">
        <f t="shared" si="18"/>
        <v>50.066666666666663</v>
      </c>
      <c r="AR13" s="1">
        <f t="shared" si="18"/>
        <v>45.733333333333327</v>
      </c>
      <c r="AS13" s="1">
        <f t="shared" si="18"/>
        <v>50.066666666666663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43.066666666666663</v>
      </c>
      <c r="I14" s="11" cm="1">
        <f t="array" ref="I14">IFERROR(INDEX('Master Data Sheet'!$1:$1048576, MATCH(1, ('Master Data Sheet'!$H:$H=I$2) * (INDEX('Master Data Sheet'!$1:$1, , MATCH($F$1, 'Master Data Sheet'!$1:$1, 0)) = $F$1) * ('Master Data Sheet'!$G:$G=$B14) * ('Master Data Sheet'!$F:$F=$E14) * ('Master Data Sheet'!$A:$A=$F14), 0), MATCH($F$1, 'Master Data Sheet'!$1:$1, 0)), "")</f>
        <v>53.066666666666649</v>
      </c>
      <c r="J14" s="11" cm="1">
        <f t="array" ref="J14">IFERROR(INDEX('Master Data Sheet'!$1:$1048576, MATCH(1, ('Master Data Sheet'!$H:$H=J$2) * (INDEX('Master Data Sheet'!$1:$1, , MATCH($F$1, 'Master Data Sheet'!$1:$1, 0)) = $F$1) * ('Master Data Sheet'!$G:$G=$B14) * ('Master Data Sheet'!$F:$F=$E14) * ('Master Data Sheet'!$A:$A=$F14), 0), MATCH($F$1, 'Master Data Sheet'!$1:$1, 0)), "")</f>
        <v>49.4</v>
      </c>
      <c r="K14" s="11" cm="1">
        <f t="array" ref="K14">IFERROR(INDEX('Master Data Sheet'!$1:$1048576, MATCH(1, ('Master Data Sheet'!$H:$H=K$2) * (INDEX('Master Data Sheet'!$1:$1, , MATCH($F$1, 'Master Data Sheet'!$1:$1, 0)) = $F$1) * ('Master Data Sheet'!$G:$G=$B14) * ('Master Data Sheet'!$F:$F=$E14) * ('Master Data Sheet'!$A:$A=$F14), 0), MATCH($F$1, 'Master Data Sheet'!$1:$1, 0)), "")</f>
        <v>48.733333333333334</v>
      </c>
      <c r="L14" s="11" cm="1">
        <f t="array" ref="L14">IFERROR(INDEX('Master Data Sheet'!$1:$1048576, MATCH(1, ('Master Data Sheet'!$H:$H=L$2) * (INDEX('Master Data Sheet'!$1:$1, , MATCH($F$1, 'Master Data Sheet'!$1:$1, 0)) = $F$1) * ('Master Data Sheet'!$G:$G=$B14) * ('Master Data Sheet'!$F:$F=$E14) * ('Master Data Sheet'!$A:$A=$F14), 0), MATCH($F$1, 'Master Data Sheet'!$1:$1, 0)), "")</f>
        <v>50.066666666666663</v>
      </c>
      <c r="M14" s="11" cm="1">
        <f t="array" ref="M14">IFERROR(INDEX('Master Data Sheet'!$1:$1048576, MATCH(1, ('Master Data Sheet'!$H:$H=M$2) * (INDEX('Master Data Sheet'!$1:$1, , MATCH($F$1, 'Master Data Sheet'!$1:$1, 0)) = $F$1) * ('Master Data Sheet'!$G:$G=$B14) * ('Master Data Sheet'!$F:$F=$E14) * ('Master Data Sheet'!$A:$A=$F14), 0), MATCH($F$1, 'Master Data Sheet'!$1:$1, 0)), "")</f>
        <v>45.733333333333327</v>
      </c>
      <c r="N14" s="11" cm="1">
        <f t="array" ref="N14">IFERROR(INDEX('Master Data Sheet'!$1:$1048576, MATCH(1, ('Master Data Sheet'!$H:$H=N$2) * (INDEX('Master Data Sheet'!$1:$1, , MATCH($F$1, 'Master Data Sheet'!$1:$1, 0)) = $F$1) * ('Master Data Sheet'!$G:$G=$B14) * ('Master Data Sheet'!$F:$F=$E14) * ('Master Data Sheet'!$A:$A=$F14), 0), MATCH($F$1, 'Master Data Sheet'!$1:$1, 0)), "")</f>
        <v>50.066666666666663</v>
      </c>
      <c r="O14" s="11">
        <f t="shared" si="8"/>
        <v>48.590476190476188</v>
      </c>
      <c r="P14" s="11">
        <f t="shared" si="4"/>
        <v>3.2594997506271737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61.733333333333327</v>
      </c>
      <c r="J15" s="11" cm="1">
        <f t="array" ref="J15">IFERROR(INDEX('Master Data Sheet'!$1:$1048576, MATCH(1, ('Master Data Sheet'!$H:$H=J$2) * (INDEX('Master Data Sheet'!$1:$1, , MATCH($F$1, 'Master Data Sheet'!$1:$1, 0)) = $F$1) * ('Master Data Sheet'!$G:$G=$B15) * ('Master Data Sheet'!$F:$F=$E15) * ('Master Data Sheet'!$A:$A=$F15), 0), MATCH($F$1, 'Master Data Sheet'!$1:$1, 0)), "")</f>
        <v>61.399999999999991</v>
      </c>
      <c r="K15" s="11" cm="1">
        <f t="array" ref="K15">IFERROR(INDEX('Master Data Sheet'!$1:$1048576, MATCH(1, ('Master Data Sheet'!$H:$H=K$2) * (INDEX('Master Data Sheet'!$1:$1, , MATCH($F$1, 'Master Data Sheet'!$1:$1, 0)) = $F$1) * ('Master Data Sheet'!$G:$G=$B15) * ('Master Data Sheet'!$F:$F=$E15) * ('Master Data Sheet'!$A:$A=$F15), 0), MATCH($F$1, 'Master Data Sheet'!$1:$1, 0)), "")</f>
        <v>76.399999999999991</v>
      </c>
      <c r="L15" s="11" cm="1">
        <f t="array" ref="L15">IFERROR(INDEX('Master Data Sheet'!$1:$1048576, MATCH(1, ('Master Data Sheet'!$H:$H=L$2) * (INDEX('Master Data Sheet'!$1:$1, , MATCH($F$1, 'Master Data Sheet'!$1:$1, 0)) = $F$1) * ('Master Data Sheet'!$G:$G=$B15) * ('Master Data Sheet'!$F:$F=$E15) * ('Master Data Sheet'!$A:$A=$F15), 0), MATCH($F$1, 'Master Data Sheet'!$1:$1, 0)), "")</f>
        <v>70.733333333333334</v>
      </c>
      <c r="M15" s="11" cm="1">
        <f t="array" ref="M15">IFERROR(INDEX('Master Data Sheet'!$1:$1048576, MATCH(1, ('Master Data Sheet'!$H:$H=M$2) * (INDEX('Master Data Sheet'!$1:$1, , MATCH($F$1, 'Master Data Sheet'!$1:$1, 0)) = $F$1) * ('Master Data Sheet'!$G:$G=$B15) * ('Master Data Sheet'!$F:$F=$E15) * ('Master Data Sheet'!$A:$A=$F15), 0), MATCH($F$1, 'Master Data Sheet'!$1:$1, 0)), "")</f>
        <v>42.399999999999991</v>
      </c>
      <c r="N15" s="11" cm="1">
        <f t="array" ref="N15">IFERROR(INDEX('Master Data Sheet'!$1:$1048576, MATCH(1, ('Master Data Sheet'!$H:$H=N$2) * (INDEX('Master Data Sheet'!$1:$1, , MATCH($F$1, 'Master Data Sheet'!$1:$1, 0)) = $F$1) * ('Master Data Sheet'!$G:$G=$B15) * ('Master Data Sheet'!$F:$F=$E15) * ('Master Data Sheet'!$A:$A=$F15), 0), MATCH($F$1, 'Master Data Sheet'!$1:$1, 0)), "")</f>
        <v>29.399999999999981</v>
      </c>
      <c r="O15" s="11">
        <f t="shared" si="8"/>
        <v>48.86666666666666</v>
      </c>
      <c r="P15" s="11">
        <f t="shared" si="4"/>
        <v>26.980212227702214</v>
      </c>
      <c r="Q15" s="11">
        <f>AVERAGE(O15:O17)</f>
        <v>34.555555555555536</v>
      </c>
      <c r="R15" s="46">
        <f>(1-(O15/O12))*100</f>
        <v>15.357967667436467</v>
      </c>
      <c r="S15" s="46">
        <f>AVERAGE(R15:R17)</f>
        <v>23.457658317224631</v>
      </c>
      <c r="T15" s="46">
        <f>STDEV(R15:R17)</f>
        <v>11.293368671698765</v>
      </c>
      <c r="U15" s="47">
        <f>(1-(AVERAGE(H15:N17)/AVERAGE(H12:N14)))*100</f>
        <v>23.592587392952446</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20.399999999999974</v>
      </c>
      <c r="I16" s="11" cm="1">
        <f t="array" ref="I16">IFERROR(INDEX('Master Data Sheet'!$1:$1048576, MATCH(1, ('Master Data Sheet'!$H:$H=I$2) * (INDEX('Master Data Sheet'!$1:$1, , MATCH($F$1, 'Master Data Sheet'!$1:$1, 0)) = $F$1) * ('Master Data Sheet'!$G:$G=$B16) * ('Master Data Sheet'!$F:$F=$E16) * ('Master Data Sheet'!$A:$A=$F16), 0), MATCH($F$1, 'Master Data Sheet'!$1:$1, 0)), "")</f>
        <v>21.399999999999974</v>
      </c>
      <c r="J16" s="11" cm="1">
        <f t="array" ref="J16">IFERROR(INDEX('Master Data Sheet'!$1:$1048576, MATCH(1, ('Master Data Sheet'!$H:$H=J$2) * (INDEX('Master Data Sheet'!$1:$1, , MATCH($F$1, 'Master Data Sheet'!$1:$1, 0)) = $F$1) * ('Master Data Sheet'!$G:$G=$B16) * ('Master Data Sheet'!$F:$F=$E16) * ('Master Data Sheet'!$A:$A=$F16), 0), MATCH($F$1, 'Master Data Sheet'!$1:$1, 0)), "")</f>
        <v>25.399999999999977</v>
      </c>
      <c r="K16" s="11" cm="1">
        <f t="array" ref="K16">IFERROR(INDEX('Master Data Sheet'!$1:$1048576, MATCH(1, ('Master Data Sheet'!$H:$H=K$2) * (INDEX('Master Data Sheet'!$1:$1, , MATCH($F$1, 'Master Data Sheet'!$1:$1, 0)) = $F$1) * ('Master Data Sheet'!$G:$G=$B16) * ('Master Data Sheet'!$F:$F=$E16) * ('Master Data Sheet'!$A:$A=$F16), 0), MATCH($F$1, 'Master Data Sheet'!$1:$1, 0)), "")</f>
        <v>24.733333333333309</v>
      </c>
      <c r="L16" s="11" cm="1">
        <f t="array" ref="L16">IFERROR(INDEX('Master Data Sheet'!$1:$1048576, MATCH(1, ('Master Data Sheet'!$H:$H=L$2) * (INDEX('Master Data Sheet'!$1:$1, , MATCH($F$1, 'Master Data Sheet'!$1:$1, 0)) = $F$1) * ('Master Data Sheet'!$G:$G=$B16) * ('Master Data Sheet'!$F:$F=$E16) * ('Master Data Sheet'!$A:$A=$F16), 0), MATCH($F$1, 'Master Data Sheet'!$1:$1, 0)), "")</f>
        <v>23.733333333333309</v>
      </c>
      <c r="M16" s="11" cm="1">
        <f t="array" ref="M16">IFERROR(INDEX('Master Data Sheet'!$1:$1048576, MATCH(1, ('Master Data Sheet'!$H:$H=M$2) * (INDEX('Master Data Sheet'!$1:$1, , MATCH($F$1, 'Master Data Sheet'!$1:$1, 0)) = $F$1) * ('Master Data Sheet'!$G:$G=$B16) * ('Master Data Sheet'!$F:$F=$E16) * ('Master Data Sheet'!$A:$A=$F16), 0), MATCH($F$1, 'Master Data Sheet'!$1:$1, 0)), "")</f>
        <v>25.399999999999977</v>
      </c>
      <c r="N16" s="11" cm="1">
        <f t="array" ref="N16">IFERROR(INDEX('Master Data Sheet'!$1:$1048576, MATCH(1, ('Master Data Sheet'!$H:$H=N$2) * (INDEX('Master Data Sheet'!$1:$1, , MATCH($F$1, 'Master Data Sheet'!$1:$1, 0)) = $F$1) * ('Master Data Sheet'!$G:$G=$B16) * ('Master Data Sheet'!$F:$F=$E16) * ('Master Data Sheet'!$A:$A=$F16), 0), MATCH($F$1, 'Master Data Sheet'!$1:$1, 0)), "")</f>
        <v>26.066666666666645</v>
      </c>
      <c r="O16" s="11">
        <f t="shared" si="8"/>
        <v>23.876190476190452</v>
      </c>
      <c r="P16" s="11">
        <f t="shared" si="4"/>
        <v>2.1761088519303771</v>
      </c>
      <c r="Q16" s="11"/>
      <c r="R16" s="46">
        <f>(1-(O16/O13))*100</f>
        <v>18.656716417910481</v>
      </c>
      <c r="X16" t="str">
        <f>IFERROR(INDEX('Date Key'!$G$57:$G$62, MATCH(B15,'Date Key'!$A$57:$A$62, 0)), "")</f>
        <v>Medium HLR, Lower Outlet Height, No Plants</v>
      </c>
      <c r="Y16" s="1">
        <f t="shared" ref="Y16:AE16" si="19">H15</f>
        <v>0</v>
      </c>
      <c r="Z16" s="1">
        <f t="shared" si="19"/>
        <v>61.733333333333327</v>
      </c>
      <c r="AA16" s="1">
        <f t="shared" si="19"/>
        <v>61.399999999999991</v>
      </c>
      <c r="AB16" s="1">
        <f t="shared" si="19"/>
        <v>76.399999999999991</v>
      </c>
      <c r="AC16" s="1">
        <f t="shared" si="19"/>
        <v>70.733333333333334</v>
      </c>
      <c r="AD16" s="1">
        <f t="shared" si="19"/>
        <v>42.399999999999991</v>
      </c>
      <c r="AE16" s="1">
        <f t="shared" si="19"/>
        <v>29.399999999999981</v>
      </c>
      <c r="AF16" s="1">
        <f t="shared" ref="AF16:AL16" si="20">H16</f>
        <v>20.399999999999974</v>
      </c>
      <c r="AG16" s="1">
        <f t="shared" si="20"/>
        <v>21.399999999999974</v>
      </c>
      <c r="AH16" s="1">
        <f t="shared" si="20"/>
        <v>25.399999999999977</v>
      </c>
      <c r="AI16" s="1">
        <f t="shared" si="20"/>
        <v>24.733333333333309</v>
      </c>
      <c r="AJ16" s="1">
        <f t="shared" si="20"/>
        <v>23.733333333333309</v>
      </c>
      <c r="AK16" s="1">
        <f t="shared" si="20"/>
        <v>25.399999999999977</v>
      </c>
      <c r="AL16" s="1">
        <f t="shared" si="20"/>
        <v>26.066666666666645</v>
      </c>
      <c r="AM16" s="1">
        <f t="shared" ref="AM16:AS16" si="21">H17</f>
        <v>23.733333333333309</v>
      </c>
      <c r="AN16" s="1">
        <f t="shared" si="21"/>
        <v>17.733333333333341</v>
      </c>
      <c r="AO16" s="1">
        <f t="shared" si="21"/>
        <v>27.399999999999981</v>
      </c>
      <c r="AP16" s="1">
        <f t="shared" si="21"/>
        <v>36.066666666666656</v>
      </c>
      <c r="AQ16" s="1">
        <f t="shared" si="21"/>
        <v>34.066666666666649</v>
      </c>
      <c r="AR16" s="1">
        <f t="shared" si="21"/>
        <v>36.399999999999984</v>
      </c>
      <c r="AS16" s="1">
        <f t="shared" si="21"/>
        <v>41.066666666666656</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23.733333333333309</v>
      </c>
      <c r="I17" s="11" cm="1">
        <f t="array" ref="I17">IFERROR(INDEX('Master Data Sheet'!$1:$1048576, MATCH(1, ('Master Data Sheet'!$H:$H=I$2) * (INDEX('Master Data Sheet'!$1:$1, , MATCH($F$1, 'Master Data Sheet'!$1:$1, 0)) = $F$1) * ('Master Data Sheet'!$G:$G=$B17) * ('Master Data Sheet'!$F:$F=$E17) * ('Master Data Sheet'!$A:$A=$F17), 0), MATCH($F$1, 'Master Data Sheet'!$1:$1, 0)), "")</f>
        <v>17.733333333333341</v>
      </c>
      <c r="J17" s="11" cm="1">
        <f t="array" ref="J17">IFERROR(INDEX('Master Data Sheet'!$1:$1048576, MATCH(1, ('Master Data Sheet'!$H:$H=J$2) * (INDEX('Master Data Sheet'!$1:$1, , MATCH($F$1, 'Master Data Sheet'!$1:$1, 0)) = $F$1) * ('Master Data Sheet'!$G:$G=$B17) * ('Master Data Sheet'!$F:$F=$E17) * ('Master Data Sheet'!$A:$A=$F17), 0), MATCH($F$1, 'Master Data Sheet'!$1:$1, 0)), "")</f>
        <v>27.399999999999981</v>
      </c>
      <c r="K17" s="11" cm="1">
        <f t="array" ref="K17">IFERROR(INDEX('Master Data Sheet'!$1:$1048576, MATCH(1, ('Master Data Sheet'!$H:$H=K$2) * (INDEX('Master Data Sheet'!$1:$1, , MATCH($F$1, 'Master Data Sheet'!$1:$1, 0)) = $F$1) * ('Master Data Sheet'!$G:$G=$B17) * ('Master Data Sheet'!$F:$F=$E17) * ('Master Data Sheet'!$A:$A=$F17), 0), MATCH($F$1, 'Master Data Sheet'!$1:$1, 0)), "")</f>
        <v>36.066666666666656</v>
      </c>
      <c r="L17" s="11" cm="1">
        <f t="array" ref="L17">IFERROR(INDEX('Master Data Sheet'!$1:$1048576, MATCH(1, ('Master Data Sheet'!$H:$H=L$2) * (INDEX('Master Data Sheet'!$1:$1, , MATCH($F$1, 'Master Data Sheet'!$1:$1, 0)) = $F$1) * ('Master Data Sheet'!$G:$G=$B17) * ('Master Data Sheet'!$F:$F=$E17) * ('Master Data Sheet'!$A:$A=$F17), 0), MATCH($F$1, 'Master Data Sheet'!$1:$1, 0)), "")</f>
        <v>34.066666666666649</v>
      </c>
      <c r="M17" s="11" cm="1">
        <f t="array" ref="M17">IFERROR(INDEX('Master Data Sheet'!$1:$1048576, MATCH(1, ('Master Data Sheet'!$H:$H=M$2) * (INDEX('Master Data Sheet'!$1:$1, , MATCH($F$1, 'Master Data Sheet'!$1:$1, 0)) = $F$1) * ('Master Data Sheet'!$G:$G=$B17) * ('Master Data Sheet'!$F:$F=$E17) * ('Master Data Sheet'!$A:$A=$F17), 0), MATCH($F$1, 'Master Data Sheet'!$1:$1, 0)), "")</f>
        <v>36.399999999999984</v>
      </c>
      <c r="N17" s="11" cm="1">
        <f t="array" ref="N17">IFERROR(INDEX('Master Data Sheet'!$1:$1048576, MATCH(1, ('Master Data Sheet'!$H:$H=N$2) * (INDEX('Master Data Sheet'!$1:$1, , MATCH($F$1, 'Master Data Sheet'!$1:$1, 0)) = $F$1) * ('Master Data Sheet'!$G:$G=$B17) * ('Master Data Sheet'!$F:$F=$E17) * ('Master Data Sheet'!$A:$A=$F17), 0), MATCH($F$1, 'Master Data Sheet'!$1:$1, 0)), "")</f>
        <v>41.066666666666656</v>
      </c>
      <c r="O17" s="11">
        <f t="shared" si="8"/>
        <v>30.923809523809513</v>
      </c>
      <c r="P17" s="11">
        <f t="shared" si="4"/>
        <v>8.2391503132057107</v>
      </c>
      <c r="Q17" s="11"/>
      <c r="R17" s="46">
        <f>(1-(O17/O14))*100</f>
        <v>36.358290866326946</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91.733333333333334</v>
      </c>
      <c r="I18" s="11" cm="1">
        <f t="array" ref="I18">IFERROR(INDEX('Master Data Sheet'!$1:$1048576, MATCH(1, ('Master Data Sheet'!$H:$H=I$2) * (INDEX('Master Data Sheet'!$1:$1, , MATCH($F$1, 'Master Data Sheet'!$1:$1, 0)) = $F$1) * ('Master Data Sheet'!$G:$G=$B18) * ('Master Data Sheet'!$F:$F=$E18) * ('Master Data Sheet'!$A:$A=$F18), 0), MATCH($F$1, 'Master Data Sheet'!$1:$1, 0)), "")</f>
        <v>40.399999999999991</v>
      </c>
      <c r="J18" s="11" cm="1">
        <f t="array" ref="J18">IFERROR(INDEX('Master Data Sheet'!$1:$1048576, MATCH(1, ('Master Data Sheet'!$H:$H=J$2) * (INDEX('Master Data Sheet'!$1:$1, , MATCH($F$1, 'Master Data Sheet'!$1:$1, 0)) = $F$1) * ('Master Data Sheet'!$G:$G=$B18) * ('Master Data Sheet'!$F:$F=$E18) * ('Master Data Sheet'!$A:$A=$F18), 0), MATCH($F$1, 'Master Data Sheet'!$1:$1, 0)), "")</f>
        <v>84.066666666666663</v>
      </c>
      <c r="K18" s="11" cm="1">
        <f t="array" ref="K18">IFERROR(INDEX('Master Data Sheet'!$1:$1048576, MATCH(1, ('Master Data Sheet'!$H:$H=K$2) * (INDEX('Master Data Sheet'!$1:$1, , MATCH($F$1, 'Master Data Sheet'!$1:$1, 0)) = $F$1) * ('Master Data Sheet'!$G:$G=$B18) * ('Master Data Sheet'!$F:$F=$E18) * ('Master Data Sheet'!$A:$A=$F18), 0), MATCH($F$1, 'Master Data Sheet'!$1:$1, 0)), "")</f>
        <v>67.066666666666663</v>
      </c>
      <c r="L18" s="11" cm="1">
        <f t="array" ref="L18">IFERROR(INDEX('Master Data Sheet'!$1:$1048576, MATCH(1, ('Master Data Sheet'!$H:$H=L$2) * (INDEX('Master Data Sheet'!$1:$1, , MATCH($F$1, 'Master Data Sheet'!$1:$1, 0)) = $F$1) * ('Master Data Sheet'!$G:$G=$B18) * ('Master Data Sheet'!$F:$F=$E18) * ('Master Data Sheet'!$A:$A=$F18), 0), MATCH($F$1, 'Master Data Sheet'!$1:$1, 0)), "")</f>
        <v>38.066666666666656</v>
      </c>
      <c r="M18" s="11" cm="1">
        <f t="array" ref="M18">IFERROR(INDEX('Master Data Sheet'!$1:$1048576, MATCH(1, ('Master Data Sheet'!$H:$H=M$2) * (INDEX('Master Data Sheet'!$1:$1, , MATCH($F$1, 'Master Data Sheet'!$1:$1, 0)) = $F$1) * ('Master Data Sheet'!$G:$G=$B18) * ('Master Data Sheet'!$F:$F=$E18) * ('Master Data Sheet'!$A:$A=$F18), 0), MATCH($F$1, 'Master Data Sheet'!$1:$1, 0)), "")</f>
        <v>25.066666666666645</v>
      </c>
      <c r="N18" s="11" cm="1">
        <f t="array" ref="N18">IFERROR(INDEX('Master Data Sheet'!$1:$1048576, MATCH(1, ('Master Data Sheet'!$H:$H=N$2) * (INDEX('Master Data Sheet'!$1:$1, , MATCH($F$1, 'Master Data Sheet'!$1:$1, 0)) = $F$1) * ('Master Data Sheet'!$G:$G=$B18) * ('Master Data Sheet'!$F:$F=$E18) * ('Master Data Sheet'!$A:$A=$F18), 0), MATCH($F$1, 'Master Data Sheet'!$1:$1, 0)), "")</f>
        <v>66.399999999999991</v>
      </c>
      <c r="O18" s="11">
        <f t="shared" si="8"/>
        <v>58.971428571428568</v>
      </c>
      <c r="P18" s="11">
        <f t="shared" si="4"/>
        <v>25.017559970514835</v>
      </c>
      <c r="Q18" s="11">
        <f>AVERAGE(N18:N20)</f>
        <v>43.844444444444434</v>
      </c>
      <c r="R18" s="46">
        <f>(1-(O18/O12))*100</f>
        <v>-2.1445067634444426</v>
      </c>
      <c r="S18" s="46">
        <f>AVERAGE(R18:R20)</f>
        <v>-2.2957368355006715</v>
      </c>
      <c r="T18" s="46">
        <f>STDEV(R18:R20)</f>
        <v>30.399858220030072</v>
      </c>
      <c r="U18" s="47">
        <f>(1-(AVERAGE(H18:N20)/AVERAGE(H12:N14)))*100</f>
        <v>2.0356591323880457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60.73333333333332</v>
      </c>
      <c r="I19" s="11" cm="1">
        <f t="array" ref="I19">IFERROR(INDEX('Master Data Sheet'!$1:$1048576, MATCH(1, ('Master Data Sheet'!$H:$H=I$2) * (INDEX('Master Data Sheet'!$1:$1, , MATCH($F$1, 'Master Data Sheet'!$1:$1, 0)) = $F$1) * ('Master Data Sheet'!$G:$G=$B19) * ('Master Data Sheet'!$F:$F=$E19) * ('Master Data Sheet'!$A:$A=$F19), 0), MATCH($F$1, 'Master Data Sheet'!$1:$1, 0)), "")</f>
        <v>65.733333333333334</v>
      </c>
      <c r="J19" s="11" cm="1">
        <f t="array" ref="J19">IFERROR(INDEX('Master Data Sheet'!$1:$1048576, MATCH(1, ('Master Data Sheet'!$H:$H=J$2) * (INDEX('Master Data Sheet'!$1:$1, , MATCH($F$1, 'Master Data Sheet'!$1:$1, 0)) = $F$1) * ('Master Data Sheet'!$G:$G=$B19) * ('Master Data Sheet'!$F:$F=$E19) * ('Master Data Sheet'!$A:$A=$F19), 0), MATCH($F$1, 'Master Data Sheet'!$1:$1, 0)), "")</f>
        <v>41.733333333333327</v>
      </c>
      <c r="K19" s="11" cm="1">
        <f t="array" ref="K19">IFERROR(INDEX('Master Data Sheet'!$1:$1048576, MATCH(1, ('Master Data Sheet'!$H:$H=K$2) * (INDEX('Master Data Sheet'!$1:$1, , MATCH($F$1, 'Master Data Sheet'!$1:$1, 0)) = $F$1) * ('Master Data Sheet'!$G:$G=$B19) * ('Master Data Sheet'!$F:$F=$E19) * ('Master Data Sheet'!$A:$A=$F19), 0), MATCH($F$1, 'Master Data Sheet'!$1:$1, 0)), "")</f>
        <v>26.399999999999977</v>
      </c>
      <c r="L19" s="11" cm="1">
        <f t="array" ref="L19">IFERROR(INDEX('Master Data Sheet'!$1:$1048576, MATCH(1, ('Master Data Sheet'!$H:$H=L$2) * (INDEX('Master Data Sheet'!$1:$1, , MATCH($F$1, 'Master Data Sheet'!$1:$1, 0)) = $F$1) * ('Master Data Sheet'!$G:$G=$B19) * ('Master Data Sheet'!$F:$F=$E19) * ('Master Data Sheet'!$A:$A=$F19), 0), MATCH($F$1, 'Master Data Sheet'!$1:$1, 0)), "")</f>
        <v>30.066666666666649</v>
      </c>
      <c r="M19" s="11" cm="1">
        <f t="array" ref="M19">IFERROR(INDEX('Master Data Sheet'!$1:$1048576, MATCH(1, ('Master Data Sheet'!$H:$H=M$2) * (INDEX('Master Data Sheet'!$1:$1, , MATCH($F$1, 'Master Data Sheet'!$1:$1, 0)) = $F$1) * ('Master Data Sheet'!$G:$G=$B19) * ('Master Data Sheet'!$F:$F=$E19) * ('Master Data Sheet'!$A:$A=$F19), 0), MATCH($F$1, 'Master Data Sheet'!$1:$1, 0)), "")</f>
        <v>24.399999999999977</v>
      </c>
      <c r="N19" s="11" cm="1">
        <f t="array" ref="N19">IFERROR(INDEX('Master Data Sheet'!$1:$1048576, MATCH(1, ('Master Data Sheet'!$H:$H=N$2) * (INDEX('Master Data Sheet'!$1:$1, , MATCH($F$1, 'Master Data Sheet'!$1:$1, 0)) = $F$1) * ('Master Data Sheet'!$G:$G=$B19) * ('Master Data Sheet'!$F:$F=$E19) * ('Master Data Sheet'!$A:$A=$F19), 0), MATCH($F$1, 'Master Data Sheet'!$1:$1, 0)), "")</f>
        <v>23.733333333333309</v>
      </c>
      <c r="O19" s="11">
        <f t="shared" si="8"/>
        <v>38.971428571428554</v>
      </c>
      <c r="P19" s="11">
        <f t="shared" si="4"/>
        <v>17.697786308226249</v>
      </c>
      <c r="Q19" s="11"/>
      <c r="R19" s="46">
        <f>(1-(O19/O13))*100</f>
        <v>-32.770927968851417</v>
      </c>
      <c r="X19" t="str">
        <f>IFERROR(INDEX('Date Key'!$G$57:$G$62, MATCH(B18,'Date Key'!$A$57:$A$62, 0)), "")</f>
        <v>Medium HLR, Lower Outlet Height, No Plants</v>
      </c>
      <c r="Y19" s="1">
        <f t="shared" ref="Y19:AE19" si="23">H18</f>
        <v>91.733333333333334</v>
      </c>
      <c r="Z19" s="1">
        <f t="shared" si="23"/>
        <v>40.399999999999991</v>
      </c>
      <c r="AA19" s="1">
        <f t="shared" si="23"/>
        <v>84.066666666666663</v>
      </c>
      <c r="AB19" s="1">
        <f t="shared" si="23"/>
        <v>67.066666666666663</v>
      </c>
      <c r="AC19" s="1">
        <f t="shared" si="23"/>
        <v>38.066666666666656</v>
      </c>
      <c r="AD19" s="1">
        <f t="shared" si="23"/>
        <v>25.066666666666645</v>
      </c>
      <c r="AE19" s="1">
        <f t="shared" si="23"/>
        <v>66.399999999999991</v>
      </c>
      <c r="AF19" s="1">
        <f t="shared" ref="AF19:AL19" si="24">H19</f>
        <v>60.73333333333332</v>
      </c>
      <c r="AG19" s="1">
        <f t="shared" si="24"/>
        <v>65.733333333333334</v>
      </c>
      <c r="AH19" s="1">
        <f t="shared" si="24"/>
        <v>41.733333333333327</v>
      </c>
      <c r="AI19" s="1">
        <f t="shared" si="24"/>
        <v>26.399999999999977</v>
      </c>
      <c r="AJ19" s="1">
        <f t="shared" si="24"/>
        <v>30.066666666666649</v>
      </c>
      <c r="AK19" s="1">
        <f t="shared" si="24"/>
        <v>24.399999999999977</v>
      </c>
      <c r="AL19" s="1">
        <f t="shared" si="24"/>
        <v>23.733333333333309</v>
      </c>
      <c r="AM19" s="1">
        <f t="shared" ref="AM19:AS19" si="25">H20</f>
        <v>32.399999999999984</v>
      </c>
      <c r="AN19" s="1">
        <f t="shared" si="25"/>
        <v>22.066666666666642</v>
      </c>
      <c r="AO19" s="1">
        <f t="shared" si="25"/>
        <v>31.066666666666649</v>
      </c>
      <c r="AP19" s="1">
        <f t="shared" si="25"/>
        <v>39.399999999999991</v>
      </c>
      <c r="AQ19" s="1">
        <f t="shared" si="25"/>
        <v>40.733333333333327</v>
      </c>
      <c r="AR19" s="1">
        <f t="shared" si="25"/>
        <v>37.73333333333332</v>
      </c>
      <c r="AS19" s="1">
        <f t="shared" si="25"/>
        <v>41.399999999999991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32.399999999999984</v>
      </c>
      <c r="I20" s="28" cm="1">
        <f t="array" ref="I20">IFERROR(INDEX('Master Data Sheet'!$1:$1048576, MATCH(1, ('Master Data Sheet'!$H:$H=I$2) * (INDEX('Master Data Sheet'!$1:$1, , MATCH($F$1, 'Master Data Sheet'!$1:$1, 0)) = $F$1) * ('Master Data Sheet'!$G:$G=$B20) * ('Master Data Sheet'!$F:$F=$E20) * ('Master Data Sheet'!$A:$A=$F20), 0), MATCH($F$1, 'Master Data Sheet'!$1:$1, 0)), "")</f>
        <v>22.066666666666642</v>
      </c>
      <c r="J20" s="28" cm="1">
        <f t="array" ref="J20">IFERROR(INDEX('Master Data Sheet'!$1:$1048576, MATCH(1, ('Master Data Sheet'!$H:$H=J$2) * (INDEX('Master Data Sheet'!$1:$1, , MATCH($F$1, 'Master Data Sheet'!$1:$1, 0)) = $F$1) * ('Master Data Sheet'!$G:$G=$B20) * ('Master Data Sheet'!$F:$F=$E20) * ('Master Data Sheet'!$A:$A=$F20), 0), MATCH($F$1, 'Master Data Sheet'!$1:$1, 0)), "")</f>
        <v>31.066666666666649</v>
      </c>
      <c r="K20" s="28" cm="1">
        <f t="array" ref="K20">IFERROR(INDEX('Master Data Sheet'!$1:$1048576, MATCH(1, ('Master Data Sheet'!$H:$H=K$2) * (INDEX('Master Data Sheet'!$1:$1, , MATCH($F$1, 'Master Data Sheet'!$1:$1, 0)) = $F$1) * ('Master Data Sheet'!$G:$G=$B20) * ('Master Data Sheet'!$F:$F=$E20) * ('Master Data Sheet'!$A:$A=$F20), 0), MATCH($F$1, 'Master Data Sheet'!$1:$1, 0)), "")</f>
        <v>39.399999999999991</v>
      </c>
      <c r="L20" s="28" cm="1">
        <f t="array" ref="L20">IFERROR(INDEX('Master Data Sheet'!$1:$1048576, MATCH(1, ('Master Data Sheet'!$H:$H=L$2) * (INDEX('Master Data Sheet'!$1:$1, , MATCH($F$1, 'Master Data Sheet'!$1:$1, 0)) = $F$1) * ('Master Data Sheet'!$G:$G=$B20) * ('Master Data Sheet'!$F:$F=$E20) * ('Master Data Sheet'!$A:$A=$F20), 0), MATCH($F$1, 'Master Data Sheet'!$1:$1, 0)), "")</f>
        <v>40.733333333333327</v>
      </c>
      <c r="M20" s="28" cm="1">
        <f t="array" ref="M20">IFERROR(INDEX('Master Data Sheet'!$1:$1048576, MATCH(1, ('Master Data Sheet'!$H:$H=M$2) * (INDEX('Master Data Sheet'!$1:$1, , MATCH($F$1, 'Master Data Sheet'!$1:$1, 0)) = $F$1) * ('Master Data Sheet'!$G:$G=$B20) * ('Master Data Sheet'!$F:$F=$E20) * ('Master Data Sheet'!$A:$A=$F20), 0), MATCH($F$1, 'Master Data Sheet'!$1:$1, 0)), "")</f>
        <v>37.73333333333332</v>
      </c>
      <c r="N20" s="28" cm="1">
        <f t="array" ref="N20">IFERROR(INDEX('Master Data Sheet'!$1:$1048576, MATCH(1, ('Master Data Sheet'!$H:$H=N$2) * (INDEX('Master Data Sheet'!$1:$1, , MATCH($F$1, 'Master Data Sheet'!$1:$1, 0)) = $F$1) * ('Master Data Sheet'!$G:$G=$B20) * ('Master Data Sheet'!$F:$F=$E20) * ('Master Data Sheet'!$A:$A=$F20), 0), MATCH($F$1, 'Master Data Sheet'!$1:$1, 0)), "")</f>
        <v>41.399999999999991</v>
      </c>
      <c r="O20" s="28">
        <f t="shared" si="8"/>
        <v>34.971428571428554</v>
      </c>
      <c r="P20" s="28">
        <f t="shared" si="4"/>
        <v>6.9541202434088145</v>
      </c>
      <c r="Q20" s="28"/>
      <c r="R20" s="48">
        <f>(1-(O20/O14))*100</f>
        <v>28.028224225793842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30.066666666666649</v>
      </c>
      <c r="I21" s="11" cm="1">
        <f t="array" ref="I21">IFERROR(INDEX('Master Data Sheet'!$1:$1048576, MATCH(1, ('Master Data Sheet'!$H:$H=I$2) * (INDEX('Master Data Sheet'!$1:$1, , MATCH($F$1, 'Master Data Sheet'!$1:$1, 0)) = $F$1) * ('Master Data Sheet'!$G:$G=$B21) * ('Master Data Sheet'!$F:$F=$E21) * ('Master Data Sheet'!$A:$A=$F21), 0), MATCH($F$1, 'Master Data Sheet'!$1:$1, 0)), "")</f>
        <v>26.066666666666645</v>
      </c>
      <c r="J21" s="11" cm="1">
        <f t="array" ref="J21">IFERROR(INDEX('Master Data Sheet'!$1:$1048576, MATCH(1, ('Master Data Sheet'!$H:$H=J$2) * (INDEX('Master Data Sheet'!$1:$1, , MATCH($F$1, 'Master Data Sheet'!$1:$1, 0)) = $F$1) * ('Master Data Sheet'!$G:$G=$B21) * ('Master Data Sheet'!$F:$F=$E21) * ('Master Data Sheet'!$A:$A=$F21), 0), MATCH($F$1, 'Master Data Sheet'!$1:$1, 0)), "")</f>
        <v>21.399999999999974</v>
      </c>
      <c r="K21" s="11" cm="1">
        <f t="array" ref="K21">IFERROR(INDEX('Master Data Sheet'!$1:$1048576, MATCH(1, ('Master Data Sheet'!$H:$H=K$2) * (INDEX('Master Data Sheet'!$1:$1, , MATCH($F$1, 'Master Data Sheet'!$1:$1, 0)) = $F$1) * ('Master Data Sheet'!$G:$G=$B21) * ('Master Data Sheet'!$F:$F=$E21) * ('Master Data Sheet'!$A:$A=$F21), 0), MATCH($F$1, 'Master Data Sheet'!$1:$1, 0)), "")</f>
        <v>28.399999999999981</v>
      </c>
      <c r="L21" s="11" cm="1">
        <f t="array" ref="L21">IFERROR(INDEX('Master Data Sheet'!$1:$1048576, MATCH(1, ('Master Data Sheet'!$H:$H=L$2) * (INDEX('Master Data Sheet'!$1:$1, , MATCH($F$1, 'Master Data Sheet'!$1:$1, 0)) = $F$1) * ('Master Data Sheet'!$G:$G=$B21) * ('Master Data Sheet'!$F:$F=$E21) * ('Master Data Sheet'!$A:$A=$F21), 0), MATCH($F$1, 'Master Data Sheet'!$1:$1, 0)), "")</f>
        <v>30.733333333333317</v>
      </c>
      <c r="M21" s="11" cm="1">
        <f t="array" ref="M21">IFERROR(INDEX('Master Data Sheet'!$1:$1048576, MATCH(1, ('Master Data Sheet'!$H:$H=M$2) * (INDEX('Master Data Sheet'!$1:$1, , MATCH($F$1, 'Master Data Sheet'!$1:$1, 0)) = $F$1) * ('Master Data Sheet'!$G:$G=$B21) * ('Master Data Sheet'!$F:$F=$E21) * ('Master Data Sheet'!$A:$A=$F21), 0), MATCH($F$1, 'Master Data Sheet'!$1:$1, 0)), "")</f>
        <v>29.399999999999981</v>
      </c>
      <c r="N21" s="11" cm="1">
        <f t="array" ref="N21">IFERROR(INDEX('Master Data Sheet'!$1:$1048576, MATCH(1, ('Master Data Sheet'!$H:$H=N$2) * (INDEX('Master Data Sheet'!$1:$1, , MATCH($F$1, 'Master Data Sheet'!$1:$1, 0)) = $F$1) * ('Master Data Sheet'!$G:$G=$B21) * ('Master Data Sheet'!$F:$F=$E21) * ('Master Data Sheet'!$A:$A=$F21), 0), MATCH($F$1, 'Master Data Sheet'!$1:$1, 0)), "")</f>
        <v>32.73333333333332</v>
      </c>
      <c r="O21" s="11">
        <f t="shared" si="8"/>
        <v>28.399999999999981</v>
      </c>
      <c r="P21" s="11">
        <f t="shared" si="4"/>
        <v>3.7068505150249482</v>
      </c>
      <c r="Q21" s="11">
        <f>AVERAGE(O21:O23)</f>
        <v>29.542857142857127</v>
      </c>
      <c r="S21" s="11">
        <f>AVERAGE(O21:O23)</f>
        <v>29.542857142857127</v>
      </c>
      <c r="T21" s="11">
        <f>AVERAGE(P21:P23)</f>
        <v>4.2817219754310614</v>
      </c>
      <c r="V21" s="47">
        <f>AVERAGE(U24, U27)</f>
        <v>2.8207607994841846</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13.06666666666667</v>
      </c>
      <c r="I22" s="11" cm="1">
        <f t="array" ref="I22">IFERROR(INDEX('Master Data Sheet'!$1:$1048576, MATCH(1, ('Master Data Sheet'!$H:$H=I$2) * (INDEX('Master Data Sheet'!$1:$1, , MATCH($F$1, 'Master Data Sheet'!$1:$1, 0)) = $F$1) * ('Master Data Sheet'!$G:$G=$B22) * ('Master Data Sheet'!$F:$F=$E22) * ('Master Data Sheet'!$A:$A=$F22), 0), MATCH($F$1, 'Master Data Sheet'!$1:$1, 0)), "")</f>
        <v>20.733333333333306</v>
      </c>
      <c r="J22" s="11" cm="1">
        <f t="array" ref="J22">IFERROR(INDEX('Master Data Sheet'!$1:$1048576, MATCH(1, ('Master Data Sheet'!$H:$H=J$2) * (INDEX('Master Data Sheet'!$1:$1, , MATCH($F$1, 'Master Data Sheet'!$1:$1, 0)) = $F$1) * ('Master Data Sheet'!$G:$G=$B22) * ('Master Data Sheet'!$F:$F=$E22) * ('Master Data Sheet'!$A:$A=$F22), 0), MATCH($F$1, 'Master Data Sheet'!$1:$1, 0)), "")</f>
        <v>21.066666666666642</v>
      </c>
      <c r="K22" s="11" cm="1">
        <f t="array" ref="K22">IFERROR(INDEX('Master Data Sheet'!$1:$1048576, MATCH(1, ('Master Data Sheet'!$H:$H=K$2) * (INDEX('Master Data Sheet'!$1:$1, , MATCH($F$1, 'Master Data Sheet'!$1:$1, 0)) = $F$1) * ('Master Data Sheet'!$G:$G=$B22) * ('Master Data Sheet'!$F:$F=$E22) * ('Master Data Sheet'!$A:$A=$F22), 0), MATCH($F$1, 'Master Data Sheet'!$1:$1, 0)), "")</f>
        <v>22.733333333333309</v>
      </c>
      <c r="L22" s="11" cm="1">
        <f t="array" ref="L22">IFERROR(INDEX('Master Data Sheet'!$1:$1048576, MATCH(1, ('Master Data Sheet'!$H:$H=L$2) * (INDEX('Master Data Sheet'!$1:$1, , MATCH($F$1, 'Master Data Sheet'!$1:$1, 0)) = $F$1) * ('Master Data Sheet'!$G:$G=$B22) * ('Master Data Sheet'!$F:$F=$E22) * ('Master Data Sheet'!$A:$A=$F22), 0), MATCH($F$1, 'Master Data Sheet'!$1:$1, 0)), "")</f>
        <v>28.733333333333313</v>
      </c>
      <c r="M22" s="11" cm="1">
        <f t="array" ref="M22">IFERROR(INDEX('Master Data Sheet'!$1:$1048576, MATCH(1, ('Master Data Sheet'!$H:$H=M$2) * (INDEX('Master Data Sheet'!$1:$1, , MATCH($F$1, 'Master Data Sheet'!$1:$1, 0)) = $F$1) * ('Master Data Sheet'!$G:$G=$B22) * ('Master Data Sheet'!$F:$F=$E22) * ('Master Data Sheet'!$A:$A=$F22), 0), MATCH($F$1, 'Master Data Sheet'!$1:$1, 0)), "")</f>
        <v>29.399999999999981</v>
      </c>
      <c r="N22" s="11" cm="1">
        <f t="array" ref="N22">IFERROR(INDEX('Master Data Sheet'!$1:$1048576, MATCH(1, ('Master Data Sheet'!$H:$H=N$2) * (INDEX('Master Data Sheet'!$1:$1, , MATCH($F$1, 'Master Data Sheet'!$1:$1, 0)) = $F$1) * ('Master Data Sheet'!$G:$G=$B22) * ('Master Data Sheet'!$F:$F=$E22) * ('Master Data Sheet'!$A:$A=$F22), 0), MATCH($F$1, 'Master Data Sheet'!$1:$1, 0)), "")</f>
        <v>36.066666666666656</v>
      </c>
      <c r="O22" s="11">
        <f t="shared" si="8"/>
        <v>24.542857142857123</v>
      </c>
      <c r="P22" s="11">
        <f t="shared" si="4"/>
        <v>7.4780100909690548</v>
      </c>
      <c r="Q22" s="11"/>
      <c r="X22" t="str">
        <f>IFERROR(INDEX('Date Key'!$G$57:$G$62, MATCH(B21,'Date Key'!$A$57:$A$62, 0)), "")</f>
        <v>High HLR, Lower Outlet Height, No Plants</v>
      </c>
      <c r="Y22" s="1">
        <f t="shared" ref="Y22:AE22" si="26">H21</f>
        <v>30.066666666666649</v>
      </c>
      <c r="Z22" s="1">
        <f t="shared" si="26"/>
        <v>26.066666666666645</v>
      </c>
      <c r="AA22" s="1">
        <f t="shared" si="26"/>
        <v>21.399999999999974</v>
      </c>
      <c r="AB22" s="1">
        <f t="shared" si="26"/>
        <v>28.399999999999981</v>
      </c>
      <c r="AC22" s="1">
        <f t="shared" si="26"/>
        <v>30.733333333333317</v>
      </c>
      <c r="AD22" s="1">
        <f t="shared" si="26"/>
        <v>29.399999999999981</v>
      </c>
      <c r="AE22" s="1">
        <f t="shared" si="26"/>
        <v>32.73333333333332</v>
      </c>
      <c r="AF22" s="1">
        <f t="shared" ref="AF22:AL22" si="27">H22</f>
        <v>13.06666666666667</v>
      </c>
      <c r="AG22" s="1">
        <f t="shared" si="27"/>
        <v>20.733333333333306</v>
      </c>
      <c r="AH22" s="1">
        <f t="shared" si="27"/>
        <v>21.066666666666642</v>
      </c>
      <c r="AI22" s="1">
        <f t="shared" si="27"/>
        <v>22.733333333333309</v>
      </c>
      <c r="AJ22" s="1">
        <f t="shared" si="27"/>
        <v>28.733333333333313</v>
      </c>
      <c r="AK22" s="1">
        <f t="shared" si="27"/>
        <v>29.399999999999981</v>
      </c>
      <c r="AL22" s="1">
        <f t="shared" si="27"/>
        <v>36.066666666666656</v>
      </c>
      <c r="AM22" s="1">
        <f t="shared" ref="AM22:AS22" si="28">H23</f>
        <v>38.73333333333332</v>
      </c>
      <c r="AN22" s="1">
        <f t="shared" si="28"/>
        <v>34.066666666666649</v>
      </c>
      <c r="AO22" s="1">
        <f t="shared" si="28"/>
        <v>34.73333333333332</v>
      </c>
      <c r="AP22" s="1">
        <f t="shared" si="28"/>
        <v>34.399999999999984</v>
      </c>
      <c r="AQ22" s="1">
        <f t="shared" si="28"/>
        <v>35.399999999999984</v>
      </c>
      <c r="AR22" s="1">
        <f t="shared" si="28"/>
        <v>35.399999999999984</v>
      </c>
      <c r="AS22" s="1">
        <f t="shared" si="28"/>
        <v>37.066666666666656</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38.73333333333332</v>
      </c>
      <c r="I23" s="11" cm="1">
        <f t="array" ref="I23">IFERROR(INDEX('Master Data Sheet'!$1:$1048576, MATCH(1, ('Master Data Sheet'!$H:$H=I$2) * (INDEX('Master Data Sheet'!$1:$1, , MATCH($F$1, 'Master Data Sheet'!$1:$1, 0)) = $F$1) * ('Master Data Sheet'!$G:$G=$B23) * ('Master Data Sheet'!$F:$F=$E23) * ('Master Data Sheet'!$A:$A=$F23), 0), MATCH($F$1, 'Master Data Sheet'!$1:$1, 0)), "")</f>
        <v>34.066666666666649</v>
      </c>
      <c r="J23" s="11" cm="1">
        <f t="array" ref="J23">IFERROR(INDEX('Master Data Sheet'!$1:$1048576, MATCH(1, ('Master Data Sheet'!$H:$H=J$2) * (INDEX('Master Data Sheet'!$1:$1, , MATCH($F$1, 'Master Data Sheet'!$1:$1, 0)) = $F$1) * ('Master Data Sheet'!$G:$G=$B23) * ('Master Data Sheet'!$F:$F=$E23) * ('Master Data Sheet'!$A:$A=$F23), 0), MATCH($F$1, 'Master Data Sheet'!$1:$1, 0)), "")</f>
        <v>34.73333333333332</v>
      </c>
      <c r="K23" s="11" cm="1">
        <f t="array" ref="K23">IFERROR(INDEX('Master Data Sheet'!$1:$1048576, MATCH(1, ('Master Data Sheet'!$H:$H=K$2) * (INDEX('Master Data Sheet'!$1:$1, , MATCH($F$1, 'Master Data Sheet'!$1:$1, 0)) = $F$1) * ('Master Data Sheet'!$G:$G=$B23) * ('Master Data Sheet'!$F:$F=$E23) * ('Master Data Sheet'!$A:$A=$F23), 0), MATCH($F$1, 'Master Data Sheet'!$1:$1, 0)), "")</f>
        <v>34.399999999999984</v>
      </c>
      <c r="L23" s="11" cm="1">
        <f t="array" ref="L23">IFERROR(INDEX('Master Data Sheet'!$1:$1048576, MATCH(1, ('Master Data Sheet'!$H:$H=L$2) * (INDEX('Master Data Sheet'!$1:$1, , MATCH($F$1, 'Master Data Sheet'!$1:$1, 0)) = $F$1) * ('Master Data Sheet'!$G:$G=$B23) * ('Master Data Sheet'!$F:$F=$E23) * ('Master Data Sheet'!$A:$A=$F23), 0), MATCH($F$1, 'Master Data Sheet'!$1:$1, 0)), "")</f>
        <v>35.399999999999984</v>
      </c>
      <c r="M23" s="11" cm="1">
        <f t="array" ref="M23">IFERROR(INDEX('Master Data Sheet'!$1:$1048576, MATCH(1, ('Master Data Sheet'!$H:$H=M$2) * (INDEX('Master Data Sheet'!$1:$1, , MATCH($F$1, 'Master Data Sheet'!$1:$1, 0)) = $F$1) * ('Master Data Sheet'!$G:$G=$B23) * ('Master Data Sheet'!$F:$F=$E23) * ('Master Data Sheet'!$A:$A=$F23), 0), MATCH($F$1, 'Master Data Sheet'!$1:$1, 0)), "")</f>
        <v>35.399999999999984</v>
      </c>
      <c r="N23" s="11" cm="1">
        <f t="array" ref="N23">IFERROR(INDEX('Master Data Sheet'!$1:$1048576, MATCH(1, ('Master Data Sheet'!$H:$H=N$2) * (INDEX('Master Data Sheet'!$1:$1, , MATCH($F$1, 'Master Data Sheet'!$1:$1, 0)) = $F$1) * ('Master Data Sheet'!$G:$G=$B23) * ('Master Data Sheet'!$F:$F=$E23) * ('Master Data Sheet'!$A:$A=$F23), 0), MATCH($F$1, 'Master Data Sheet'!$1:$1, 0)), "")</f>
        <v>37.066666666666656</v>
      </c>
      <c r="O23" s="11">
        <f t="shared" si="8"/>
        <v>35.685714285714269</v>
      </c>
      <c r="P23" s="11">
        <f t="shared" si="4"/>
        <v>1.6603053202991795</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27.399999999999981</v>
      </c>
      <c r="I24" s="11" cm="1">
        <f t="array" ref="I24">IFERROR(INDEX('Master Data Sheet'!$1:$1048576, MATCH(1, ('Master Data Sheet'!$H:$H=I$2) * (INDEX('Master Data Sheet'!$1:$1, , MATCH($F$1, 'Master Data Sheet'!$1:$1, 0)) = $F$1) * ('Master Data Sheet'!$G:$G=$B24) * ('Master Data Sheet'!$F:$F=$E24) * ('Master Data Sheet'!$A:$A=$F24), 0), MATCH($F$1, 'Master Data Sheet'!$1:$1, 0)), "")</f>
        <v>22.399999999999974</v>
      </c>
      <c r="J24" s="11" cm="1">
        <f t="array" ref="J24">IFERROR(INDEX('Master Data Sheet'!$1:$1048576, MATCH(1, ('Master Data Sheet'!$H:$H=J$2) * (INDEX('Master Data Sheet'!$1:$1, , MATCH($F$1, 'Master Data Sheet'!$1:$1, 0)) = $F$1) * ('Master Data Sheet'!$G:$G=$B24) * ('Master Data Sheet'!$F:$F=$E24) * ('Master Data Sheet'!$A:$A=$F24), 0), MATCH($F$1, 'Master Data Sheet'!$1:$1, 0)), "")</f>
        <v>23.399999999999977</v>
      </c>
      <c r="K24" s="11" cm="1">
        <f t="array" ref="K24">IFERROR(INDEX('Master Data Sheet'!$1:$1048576, MATCH(1, ('Master Data Sheet'!$H:$H=K$2) * (INDEX('Master Data Sheet'!$1:$1, , MATCH($F$1, 'Master Data Sheet'!$1:$1, 0)) = $F$1) * ('Master Data Sheet'!$G:$G=$B24) * ('Master Data Sheet'!$F:$F=$E24) * ('Master Data Sheet'!$A:$A=$F24), 0), MATCH($F$1, 'Master Data Sheet'!$1:$1, 0)), "")</f>
        <v>21.4</v>
      </c>
      <c r="L24" s="11" cm="1">
        <f t="array" ref="L24">IFERROR(INDEX('Master Data Sheet'!$1:$1048576, MATCH(1, ('Master Data Sheet'!$H:$H=L$2) * (INDEX('Master Data Sheet'!$1:$1, , MATCH($F$1, 'Master Data Sheet'!$1:$1, 0)) = $F$1) * ('Master Data Sheet'!$G:$G=$B24) * ('Master Data Sheet'!$F:$F=$E24) * ('Master Data Sheet'!$A:$A=$F24), 0), MATCH($F$1, 'Master Data Sheet'!$1:$1, 0)), "")</f>
        <v>23.066666666666642</v>
      </c>
      <c r="M24" s="11" cm="1">
        <f t="array" ref="M24">IFERROR(INDEX('Master Data Sheet'!$1:$1048576, MATCH(1, ('Master Data Sheet'!$H:$H=M$2) * (INDEX('Master Data Sheet'!$1:$1, , MATCH($F$1, 'Master Data Sheet'!$1:$1, 0)) = $F$1) * ('Master Data Sheet'!$G:$G=$B24) * ('Master Data Sheet'!$F:$F=$E24) * ('Master Data Sheet'!$A:$A=$F24), 0), MATCH($F$1, 'Master Data Sheet'!$1:$1, 0)), "")</f>
        <v>25.733333333333313</v>
      </c>
      <c r="N24" s="11" cm="1">
        <f t="array" ref="N24">IFERROR(INDEX('Master Data Sheet'!$1:$1048576, MATCH(1, ('Master Data Sheet'!$H:$H=N$2) * (INDEX('Master Data Sheet'!$1:$1, , MATCH($F$1, 'Master Data Sheet'!$1:$1, 0)) = $F$1) * ('Master Data Sheet'!$G:$G=$B24) * ('Master Data Sheet'!$F:$F=$E24) * ('Master Data Sheet'!$A:$A=$F24), 0), MATCH($F$1, 'Master Data Sheet'!$1:$1, 0)), "")</f>
        <v>22.399999999999974</v>
      </c>
      <c r="O24" s="11">
        <f t="shared" si="8"/>
        <v>23.685714285714266</v>
      </c>
      <c r="P24" s="11">
        <f t="shared" si="4"/>
        <v>2.1206967009345044</v>
      </c>
      <c r="Q24" s="11">
        <f>AVERAGE(O24:O26)</f>
        <v>24.685714285714269</v>
      </c>
      <c r="R24" s="46">
        <f>(1-(O24/O21))*100</f>
        <v>16.599597585513092</v>
      </c>
      <c r="S24" s="46">
        <f>AVERAGE(R24:R26)</f>
        <v>15.629130033749538</v>
      </c>
      <c r="T24" s="46">
        <f>STDEV(R24:R26)</f>
        <v>6.6600795304369518</v>
      </c>
      <c r="U24" s="47">
        <f>(1-(AVERAGE(H24:N26)/AVERAGE(H21:N23)))*100</f>
        <v>16.44100580270792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25.399999999999977</v>
      </c>
      <c r="I25" s="11" cm="1">
        <f t="array" ref="I25">IFERROR(INDEX('Master Data Sheet'!$1:$1048576, MATCH(1, ('Master Data Sheet'!$H:$H=I$2) * (INDEX('Master Data Sheet'!$1:$1, , MATCH($F$1, 'Master Data Sheet'!$1:$1, 0)) = $F$1) * ('Master Data Sheet'!$G:$G=$B25) * ('Master Data Sheet'!$F:$F=$E25) * ('Master Data Sheet'!$A:$A=$F25), 0), MATCH($F$1, 'Master Data Sheet'!$1:$1, 0)), "")</f>
        <v>18.400000000000009</v>
      </c>
      <c r="J25" s="11" cm="1">
        <f t="array" ref="J25">IFERROR(INDEX('Master Data Sheet'!$1:$1048576, MATCH(1, ('Master Data Sheet'!$H:$H=J$2) * (INDEX('Master Data Sheet'!$1:$1, , MATCH($F$1, 'Master Data Sheet'!$1:$1, 0)) = $F$1) * ('Master Data Sheet'!$G:$G=$B25) * ('Master Data Sheet'!$F:$F=$E25) * ('Master Data Sheet'!$A:$A=$F25), 0), MATCH($F$1, 'Master Data Sheet'!$1:$1, 0)), "")</f>
        <v>15.73333333333334</v>
      </c>
      <c r="K25" s="11" cm="1">
        <f t="array" ref="K25">IFERROR(INDEX('Master Data Sheet'!$1:$1048576, MATCH(1, ('Master Data Sheet'!$H:$H=K$2) * (INDEX('Master Data Sheet'!$1:$1, , MATCH($F$1, 'Master Data Sheet'!$1:$1, 0)) = $F$1) * ('Master Data Sheet'!$G:$G=$B25) * ('Master Data Sheet'!$F:$F=$E25) * ('Master Data Sheet'!$A:$A=$F25), 0), MATCH($F$1, 'Master Data Sheet'!$1:$1, 0)), "")</f>
        <v>20.066666666666638</v>
      </c>
      <c r="L25" s="11" cm="1">
        <f t="array" ref="L25">IFERROR(INDEX('Master Data Sheet'!$1:$1048576, MATCH(1, ('Master Data Sheet'!$H:$H=L$2) * (INDEX('Master Data Sheet'!$1:$1, , MATCH($F$1, 'Master Data Sheet'!$1:$1, 0)) = $F$1) * ('Master Data Sheet'!$G:$G=$B25) * ('Master Data Sheet'!$F:$F=$E25) * ('Master Data Sheet'!$A:$A=$F25), 0), MATCH($F$1, 'Master Data Sheet'!$1:$1, 0)), "")</f>
        <v>23.066666666666642</v>
      </c>
      <c r="M25" s="11" cm="1">
        <f t="array" ref="M25">IFERROR(INDEX('Master Data Sheet'!$1:$1048576, MATCH(1, ('Master Data Sheet'!$H:$H=M$2) * (INDEX('Master Data Sheet'!$1:$1, , MATCH($F$1, 'Master Data Sheet'!$1:$1, 0)) = $F$1) * ('Master Data Sheet'!$G:$G=$B25) * ('Master Data Sheet'!$F:$F=$E25) * ('Master Data Sheet'!$A:$A=$F25), 0), MATCH($F$1, 'Master Data Sheet'!$1:$1, 0)), "")</f>
        <v>24.733333333333309</v>
      </c>
      <c r="N25" s="11" cm="1">
        <f t="array" ref="N25">IFERROR(INDEX('Master Data Sheet'!$1:$1048576, MATCH(1, ('Master Data Sheet'!$H:$H=N$2) * (INDEX('Master Data Sheet'!$1:$1, , MATCH($F$1, 'Master Data Sheet'!$1:$1, 0)) = $F$1) * ('Master Data Sheet'!$G:$G=$B25) * ('Master Data Sheet'!$F:$F=$E25) * ('Master Data Sheet'!$A:$A=$F25), 0), MATCH($F$1, 'Master Data Sheet'!$1:$1, 0)), "")</f>
        <v>29.733333333333313</v>
      </c>
      <c r="O25" s="11">
        <f t="shared" si="8"/>
        <v>22.447619047619032</v>
      </c>
      <c r="P25" s="11">
        <f t="shared" si="4"/>
        <v>4.7353226313822034</v>
      </c>
      <c r="Q25" s="11"/>
      <c r="R25" s="46">
        <f>(1-(O25/O22))*100</f>
        <v>8.5370585952658011</v>
      </c>
      <c r="X25" t="str">
        <f>IFERROR(INDEX('Date Key'!$G$57:$G$62, MATCH(B24,'Date Key'!$A$57:$A$62, 0)), "")</f>
        <v>High HLR, Lower Outlet Height, No Plants</v>
      </c>
      <c r="Y25" s="1">
        <f t="shared" ref="Y25:AE25" si="29">H24</f>
        <v>27.399999999999981</v>
      </c>
      <c r="Z25" s="1">
        <f t="shared" si="29"/>
        <v>22.399999999999974</v>
      </c>
      <c r="AA25" s="1">
        <f t="shared" si="29"/>
        <v>23.399999999999977</v>
      </c>
      <c r="AB25" s="1">
        <f t="shared" si="29"/>
        <v>21.4</v>
      </c>
      <c r="AC25" s="1">
        <f t="shared" si="29"/>
        <v>23.066666666666642</v>
      </c>
      <c r="AD25" s="1">
        <f t="shared" si="29"/>
        <v>25.733333333333313</v>
      </c>
      <c r="AE25" s="1">
        <f t="shared" si="29"/>
        <v>22.399999999999974</v>
      </c>
      <c r="AF25" s="1">
        <f t="shared" ref="AF25:AL25" si="30">H25</f>
        <v>25.399999999999977</v>
      </c>
      <c r="AG25" s="1">
        <f t="shared" si="30"/>
        <v>18.400000000000009</v>
      </c>
      <c r="AH25" s="1">
        <f t="shared" si="30"/>
        <v>15.73333333333334</v>
      </c>
      <c r="AI25" s="1">
        <f t="shared" si="30"/>
        <v>20.066666666666638</v>
      </c>
      <c r="AJ25" s="1">
        <f t="shared" si="30"/>
        <v>23.066666666666642</v>
      </c>
      <c r="AK25" s="1">
        <f t="shared" si="30"/>
        <v>24.733333333333309</v>
      </c>
      <c r="AL25" s="1">
        <f t="shared" si="30"/>
        <v>29.733333333333313</v>
      </c>
      <c r="AM25" s="1">
        <f t="shared" ref="AM25:AS25" si="31">H26</f>
        <v>26.733333333333313</v>
      </c>
      <c r="AN25" s="1">
        <f t="shared" si="31"/>
        <v>29.399999999999981</v>
      </c>
      <c r="AO25" s="1">
        <f t="shared" si="31"/>
        <v>31.733333333333317</v>
      </c>
      <c r="AP25" s="1">
        <f t="shared" si="31"/>
        <v>34.73333333333332</v>
      </c>
      <c r="AQ25" s="1">
        <f t="shared" si="31"/>
        <v>6.7333333333333316</v>
      </c>
      <c r="AR25" s="1">
        <f t="shared" si="31"/>
        <v>31.399999999999984</v>
      </c>
      <c r="AS25" s="1">
        <f t="shared" si="31"/>
        <v>34.73333333333332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26.733333333333313</v>
      </c>
      <c r="I26" s="11" cm="1">
        <f t="array" ref="I26">IFERROR(INDEX('Master Data Sheet'!$1:$1048576, MATCH(1, ('Master Data Sheet'!$H:$H=I$2) * (INDEX('Master Data Sheet'!$1:$1, , MATCH($F$1, 'Master Data Sheet'!$1:$1, 0)) = $F$1) * ('Master Data Sheet'!$G:$G=$B26) * ('Master Data Sheet'!$F:$F=$E26) * ('Master Data Sheet'!$A:$A=$F26), 0), MATCH($F$1, 'Master Data Sheet'!$1:$1, 0)), "")</f>
        <v>29.399999999999981</v>
      </c>
      <c r="J26" s="11" cm="1">
        <f t="array" ref="J26">IFERROR(INDEX('Master Data Sheet'!$1:$1048576, MATCH(1, ('Master Data Sheet'!$H:$H=J$2) * (INDEX('Master Data Sheet'!$1:$1, , MATCH($F$1, 'Master Data Sheet'!$1:$1, 0)) = $F$1) * ('Master Data Sheet'!$G:$G=$B26) * ('Master Data Sheet'!$F:$F=$E26) * ('Master Data Sheet'!$A:$A=$F26), 0), MATCH($F$1, 'Master Data Sheet'!$1:$1, 0)), "")</f>
        <v>31.733333333333317</v>
      </c>
      <c r="K26" s="11" cm="1">
        <f t="array" ref="K26">IFERROR(INDEX('Master Data Sheet'!$1:$1048576, MATCH(1, ('Master Data Sheet'!$H:$H=K$2) * (INDEX('Master Data Sheet'!$1:$1, , MATCH($F$1, 'Master Data Sheet'!$1:$1, 0)) = $F$1) * ('Master Data Sheet'!$G:$G=$B26) * ('Master Data Sheet'!$F:$F=$E26) * ('Master Data Sheet'!$A:$A=$F26), 0), MATCH($F$1, 'Master Data Sheet'!$1:$1, 0)), "")</f>
        <v>34.73333333333332</v>
      </c>
      <c r="L26" s="11" cm="1">
        <f t="array" ref="L26">IFERROR(INDEX('Master Data Sheet'!$1:$1048576, MATCH(1, ('Master Data Sheet'!$H:$H=L$2) * (INDEX('Master Data Sheet'!$1:$1, , MATCH($F$1, 'Master Data Sheet'!$1:$1, 0)) = $F$1) * ('Master Data Sheet'!$G:$G=$B26) * ('Master Data Sheet'!$F:$F=$E26) * ('Master Data Sheet'!$A:$A=$F26), 0), MATCH($F$1, 'Master Data Sheet'!$1:$1, 0)), "")</f>
        <v>6.7333333333333316</v>
      </c>
      <c r="M26" s="11" cm="1">
        <f t="array" ref="M26">IFERROR(INDEX('Master Data Sheet'!$1:$1048576, MATCH(1, ('Master Data Sheet'!$H:$H=M$2) * (INDEX('Master Data Sheet'!$1:$1, , MATCH($F$1, 'Master Data Sheet'!$1:$1, 0)) = $F$1) * ('Master Data Sheet'!$G:$G=$B26) * ('Master Data Sheet'!$F:$F=$E26) * ('Master Data Sheet'!$A:$A=$F26), 0), MATCH($F$1, 'Master Data Sheet'!$1:$1, 0)), "")</f>
        <v>31.399999999999984</v>
      </c>
      <c r="N26" s="11" cm="1">
        <f t="array" ref="N26">IFERROR(INDEX('Master Data Sheet'!$1:$1048576, MATCH(1, ('Master Data Sheet'!$H:$H=N$2) * (INDEX('Master Data Sheet'!$1:$1, , MATCH($F$1, 'Master Data Sheet'!$1:$1, 0)) = $F$1) * ('Master Data Sheet'!$G:$G=$B26) * ('Master Data Sheet'!$F:$F=$E26) * ('Master Data Sheet'!$A:$A=$F26), 0), MATCH($F$1, 'Master Data Sheet'!$1:$1, 0)), "")</f>
        <v>34.73333333333332</v>
      </c>
      <c r="O26" s="11">
        <f t="shared" si="8"/>
        <v>27.923809523809506</v>
      </c>
      <c r="P26" s="11">
        <f t="shared" si="4"/>
        <v>9.7636080589115419</v>
      </c>
      <c r="Q26" s="11"/>
      <c r="R26" s="46">
        <f>(1-(O26/O23))*100</f>
        <v>21.750733920469724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48.4</v>
      </c>
      <c r="I27" s="11" cm="1">
        <f t="array" ref="I27">IFERROR(INDEX('Master Data Sheet'!$1:$1048576, MATCH(1, ('Master Data Sheet'!$H:$H=I$2) * (INDEX('Master Data Sheet'!$1:$1, , MATCH($F$1, 'Master Data Sheet'!$1:$1, 0)) = $F$1) * ('Master Data Sheet'!$G:$G=$B27) * ('Master Data Sheet'!$F:$F=$E27) * ('Master Data Sheet'!$A:$A=$F27), 0), MATCH($F$1, 'Master Data Sheet'!$1:$1, 0)), "")</f>
        <v>29.066666666666649</v>
      </c>
      <c r="J27" s="11" cm="1">
        <f t="array" ref="J27">IFERROR(INDEX('Master Data Sheet'!$1:$1048576, MATCH(1, ('Master Data Sheet'!$H:$H=J$2) * (INDEX('Master Data Sheet'!$1:$1, , MATCH($F$1, 'Master Data Sheet'!$1:$1, 0)) = $F$1) * ('Master Data Sheet'!$G:$G=$B27) * ('Master Data Sheet'!$F:$F=$E27) * ('Master Data Sheet'!$A:$A=$F27), 0), MATCH($F$1, 'Master Data Sheet'!$1:$1, 0)), "")</f>
        <v>21.733333333333309</v>
      </c>
      <c r="K27" s="11" cm="1">
        <f t="array" ref="K27">IFERROR(INDEX('Master Data Sheet'!$1:$1048576, MATCH(1, ('Master Data Sheet'!$H:$H=K$2) * (INDEX('Master Data Sheet'!$1:$1, , MATCH($F$1, 'Master Data Sheet'!$1:$1, 0)) = $F$1) * ('Master Data Sheet'!$G:$G=$B27) * ('Master Data Sheet'!$F:$F=$E27) * ('Master Data Sheet'!$A:$A=$F27), 0), MATCH($F$1, 'Master Data Sheet'!$1:$1, 0)), "")</f>
        <v>23.733333333333309</v>
      </c>
      <c r="L27" s="11" cm="1">
        <f t="array" ref="L27">IFERROR(INDEX('Master Data Sheet'!$1:$1048576, MATCH(1, ('Master Data Sheet'!$H:$H=L$2) * (INDEX('Master Data Sheet'!$1:$1, , MATCH($F$1, 'Master Data Sheet'!$1:$1, 0)) = $F$1) * ('Master Data Sheet'!$G:$G=$B27) * ('Master Data Sheet'!$F:$F=$E27) * ('Master Data Sheet'!$A:$A=$F27), 0), MATCH($F$1, 'Master Data Sheet'!$1:$1, 0)), "")</f>
        <v>22.066666666666642</v>
      </c>
      <c r="M27" s="11" cm="1">
        <f t="array" ref="M27">IFERROR(INDEX('Master Data Sheet'!$1:$1048576, MATCH(1, ('Master Data Sheet'!$H:$H=M$2) * (INDEX('Master Data Sheet'!$1:$1, , MATCH($F$1, 'Master Data Sheet'!$1:$1, 0)) = $F$1) * ('Master Data Sheet'!$G:$G=$B27) * ('Master Data Sheet'!$F:$F=$E27) * ('Master Data Sheet'!$A:$A=$F27), 0), MATCH($F$1, 'Master Data Sheet'!$1:$1, 0)), "")</f>
        <v>24.066666666666642</v>
      </c>
      <c r="N27" s="11" cm="1">
        <f t="array" ref="N27">IFERROR(INDEX('Master Data Sheet'!$1:$1048576, MATCH(1, ('Master Data Sheet'!$H:$H=N$2) * (INDEX('Master Data Sheet'!$1:$1, , MATCH($F$1, 'Master Data Sheet'!$1:$1, 0)) = $F$1) * ('Master Data Sheet'!$G:$G=$B27) * ('Master Data Sheet'!$F:$F=$E27) * ('Master Data Sheet'!$A:$A=$F27), 0), MATCH($F$1, 'Master Data Sheet'!$1:$1, 0)), "")</f>
        <v>29.399999999999981</v>
      </c>
      <c r="O27" s="11">
        <f t="shared" si="8"/>
        <v>28.35238095238093</v>
      </c>
      <c r="P27" s="11">
        <f t="shared" si="4"/>
        <v>9.3678500071582125</v>
      </c>
      <c r="Q27" s="11">
        <f>AVERAGE(N27:N29)</f>
        <v>31.511111111111092</v>
      </c>
      <c r="R27" s="46">
        <f>(1-(O27/O21))*100</f>
        <v>0.16767270288398084</v>
      </c>
      <c r="S27" s="46">
        <f>AVERAGE(R27:R29)</f>
        <v>-10.443674188958257</v>
      </c>
      <c r="T27" s="46">
        <f>STDEV(R27:R29)</f>
        <v>9.267395636681476</v>
      </c>
      <c r="U27" s="47">
        <f>(1-(AVERAGE(H27:N29)/AVERAGE(H21:N23)))*100</f>
        <v>-10.799484203739551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50.4</v>
      </c>
      <c r="I28" s="11" cm="1">
        <f t="array" ref="I28">IFERROR(INDEX('Master Data Sheet'!$1:$1048576, MATCH(1, ('Master Data Sheet'!$H:$H=I$2) * (INDEX('Master Data Sheet'!$1:$1, , MATCH($F$1, 'Master Data Sheet'!$1:$1, 0)) = $F$1) * ('Master Data Sheet'!$G:$G=$B28) * ('Master Data Sheet'!$F:$F=$E28) * ('Master Data Sheet'!$A:$A=$F28), 0), MATCH($F$1, 'Master Data Sheet'!$1:$1, 0)), "")</f>
        <v>23.733333333333309</v>
      </c>
      <c r="J28" s="11" cm="1">
        <f t="array" ref="J28">IFERROR(INDEX('Master Data Sheet'!$1:$1048576, MATCH(1, ('Master Data Sheet'!$H:$H=J$2) * (INDEX('Master Data Sheet'!$1:$1, , MATCH($F$1, 'Master Data Sheet'!$1:$1, 0)) = $F$1) * ('Master Data Sheet'!$G:$G=$B28) * ('Master Data Sheet'!$F:$F=$E28) * ('Master Data Sheet'!$A:$A=$F28), 0), MATCH($F$1, 'Master Data Sheet'!$1:$1, 0)), "")</f>
        <v>18.733333333333341</v>
      </c>
      <c r="K28" s="11" cm="1">
        <f t="array" ref="K28">IFERROR(INDEX('Master Data Sheet'!$1:$1048576, MATCH(1, ('Master Data Sheet'!$H:$H=K$2) * (INDEX('Master Data Sheet'!$1:$1, , MATCH($F$1, 'Master Data Sheet'!$1:$1, 0)) = $F$1) * ('Master Data Sheet'!$G:$G=$B28) * ('Master Data Sheet'!$F:$F=$E28) * ('Master Data Sheet'!$A:$A=$F28), 0), MATCH($F$1, 'Master Data Sheet'!$1:$1, 0)), "")</f>
        <v>21.733333333333309</v>
      </c>
      <c r="L28" s="11" cm="1">
        <f t="array" ref="L28">IFERROR(INDEX('Master Data Sheet'!$1:$1048576, MATCH(1, ('Master Data Sheet'!$H:$H=L$2) * (INDEX('Master Data Sheet'!$1:$1, , MATCH($F$1, 'Master Data Sheet'!$1:$1, 0)) = $F$1) * ('Master Data Sheet'!$G:$G=$B28) * ('Master Data Sheet'!$F:$F=$E28) * ('Master Data Sheet'!$A:$A=$F28), 0), MATCH($F$1, 'Master Data Sheet'!$1:$1, 0)), "")</f>
        <v>23.399999999999977</v>
      </c>
      <c r="M28" s="11" cm="1">
        <f t="array" ref="M28">IFERROR(INDEX('Master Data Sheet'!$1:$1048576, MATCH(1, ('Master Data Sheet'!$H:$H=M$2) * (INDEX('Master Data Sheet'!$1:$1, , MATCH($F$1, 'Master Data Sheet'!$1:$1, 0)) = $F$1) * ('Master Data Sheet'!$G:$G=$B28) * ('Master Data Sheet'!$F:$F=$E28) * ('Master Data Sheet'!$A:$A=$F28), 0), MATCH($F$1, 'Master Data Sheet'!$1:$1, 0)), "")</f>
        <v>30.399999999999981</v>
      </c>
      <c r="N28" s="11" cm="1">
        <f t="array" ref="N28">IFERROR(INDEX('Master Data Sheet'!$1:$1048576, MATCH(1, ('Master Data Sheet'!$H:$H=N$2) * (INDEX('Master Data Sheet'!$1:$1, , MATCH($F$1, 'Master Data Sheet'!$1:$1, 0)) = $F$1) * ('Master Data Sheet'!$G:$G=$B28) * ('Master Data Sheet'!$F:$F=$E28) * ('Master Data Sheet'!$A:$A=$F28), 0), MATCH($F$1, 'Master Data Sheet'!$1:$1, 0)), "")</f>
        <v>28.399999999999981</v>
      </c>
      <c r="O28" s="11">
        <f t="shared" si="8"/>
        <v>28.1142857142857</v>
      </c>
      <c r="P28" s="11">
        <f t="shared" si="4"/>
        <v>10.583755147199556</v>
      </c>
      <c r="Q28" s="11"/>
      <c r="R28" s="46">
        <f>(1-(O28/O22))*100</f>
        <v>-14.551804423748571</v>
      </c>
      <c r="X28" t="str">
        <f>IFERROR(INDEX('Date Key'!$G$57:$G$62, MATCH(B27,'Date Key'!$A$57:$A$62, 0)), "")</f>
        <v>High HLR, Lower Outlet Height, No Plants</v>
      </c>
      <c r="Y28" s="1">
        <f t="shared" ref="Y28:AE28" si="32">H27</f>
        <v>48.4</v>
      </c>
      <c r="Z28" s="1">
        <f t="shared" si="32"/>
        <v>29.066666666666649</v>
      </c>
      <c r="AA28" s="1">
        <f t="shared" si="32"/>
        <v>21.733333333333309</v>
      </c>
      <c r="AB28" s="1">
        <f t="shared" si="32"/>
        <v>23.733333333333309</v>
      </c>
      <c r="AC28" s="1">
        <f t="shared" si="32"/>
        <v>22.066666666666642</v>
      </c>
      <c r="AD28" s="1">
        <f t="shared" si="32"/>
        <v>24.066666666666642</v>
      </c>
      <c r="AE28" s="1">
        <f t="shared" si="32"/>
        <v>29.399999999999981</v>
      </c>
      <c r="AF28" s="1">
        <f t="shared" ref="AF28:AL28" si="33">H28</f>
        <v>50.4</v>
      </c>
      <c r="AG28" s="1">
        <f t="shared" si="33"/>
        <v>23.733333333333309</v>
      </c>
      <c r="AH28" s="1">
        <f t="shared" si="33"/>
        <v>18.733333333333341</v>
      </c>
      <c r="AI28" s="1">
        <f t="shared" si="33"/>
        <v>21.733333333333309</v>
      </c>
      <c r="AJ28" s="1">
        <f t="shared" si="33"/>
        <v>23.399999999999977</v>
      </c>
      <c r="AK28" s="1">
        <f t="shared" si="33"/>
        <v>30.399999999999981</v>
      </c>
      <c r="AL28" s="1">
        <f t="shared" si="33"/>
        <v>28.399999999999981</v>
      </c>
      <c r="AM28" s="1">
        <f t="shared" ref="AM28:AS28" si="34">H29</f>
        <v>89.066666666666663</v>
      </c>
      <c r="AN28" s="1">
        <f t="shared" si="34"/>
        <v>39.399999999999991</v>
      </c>
      <c r="AO28" s="1">
        <f t="shared" si="34"/>
        <v>36.066666666666656</v>
      </c>
      <c r="AP28" s="1">
        <f t="shared" si="34"/>
        <v>35.066666666666656</v>
      </c>
      <c r="AQ28" s="1">
        <f t="shared" si="34"/>
        <v>34.066666666666649</v>
      </c>
      <c r="AR28" s="1">
        <f t="shared" si="34"/>
        <v>21.733333333333309</v>
      </c>
      <c r="AS28" s="1">
        <f t="shared" si="34"/>
        <v>36.73333333333332</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89.066666666666663</v>
      </c>
      <c r="I29" s="28" cm="1">
        <f t="array" ref="I29">IFERROR(INDEX('Master Data Sheet'!$1:$1048576, MATCH(1, ('Master Data Sheet'!$H:$H=I$2) * (INDEX('Master Data Sheet'!$1:$1, , MATCH($F$1, 'Master Data Sheet'!$1:$1, 0)) = $F$1) * ('Master Data Sheet'!$G:$G=$B29) * ('Master Data Sheet'!$F:$F=$E29) * ('Master Data Sheet'!$A:$A=$F29), 0), MATCH($F$1, 'Master Data Sheet'!$1:$1, 0)), "")</f>
        <v>39.399999999999991</v>
      </c>
      <c r="J29" s="28" cm="1">
        <f t="array" ref="J29">IFERROR(INDEX('Master Data Sheet'!$1:$1048576, MATCH(1, ('Master Data Sheet'!$H:$H=J$2) * (INDEX('Master Data Sheet'!$1:$1, , MATCH($F$1, 'Master Data Sheet'!$1:$1, 0)) = $F$1) * ('Master Data Sheet'!$G:$G=$B29) * ('Master Data Sheet'!$F:$F=$E29) * ('Master Data Sheet'!$A:$A=$F29), 0), MATCH($F$1, 'Master Data Sheet'!$1:$1, 0)), "")</f>
        <v>36.066666666666656</v>
      </c>
      <c r="K29" s="28" cm="1">
        <f t="array" ref="K29">IFERROR(INDEX('Master Data Sheet'!$1:$1048576, MATCH(1, ('Master Data Sheet'!$H:$H=K$2) * (INDEX('Master Data Sheet'!$1:$1, , MATCH($F$1, 'Master Data Sheet'!$1:$1, 0)) = $F$1) * ('Master Data Sheet'!$G:$G=$B29) * ('Master Data Sheet'!$F:$F=$E29) * ('Master Data Sheet'!$A:$A=$F29), 0), MATCH($F$1, 'Master Data Sheet'!$1:$1, 0)), "")</f>
        <v>35.066666666666656</v>
      </c>
      <c r="L29" s="28" cm="1">
        <f t="array" ref="L29">IFERROR(INDEX('Master Data Sheet'!$1:$1048576, MATCH(1, ('Master Data Sheet'!$H:$H=L$2) * (INDEX('Master Data Sheet'!$1:$1, , MATCH($F$1, 'Master Data Sheet'!$1:$1, 0)) = $F$1) * ('Master Data Sheet'!$G:$G=$B29) * ('Master Data Sheet'!$F:$F=$E29) * ('Master Data Sheet'!$A:$A=$F29), 0), MATCH($F$1, 'Master Data Sheet'!$1:$1, 0)), "")</f>
        <v>34.066666666666649</v>
      </c>
      <c r="M29" s="28" cm="1">
        <f t="array" ref="M29">IFERROR(INDEX('Master Data Sheet'!$1:$1048576, MATCH(1, ('Master Data Sheet'!$H:$H=M$2) * (INDEX('Master Data Sheet'!$1:$1, , MATCH($F$1, 'Master Data Sheet'!$1:$1, 0)) = $F$1) * ('Master Data Sheet'!$G:$G=$B29) * ('Master Data Sheet'!$F:$F=$E29) * ('Master Data Sheet'!$A:$A=$F29), 0), MATCH($F$1, 'Master Data Sheet'!$1:$1, 0)), "")</f>
        <v>21.733333333333309</v>
      </c>
      <c r="N29" s="28" cm="1">
        <f t="array" ref="N29">IFERROR(INDEX('Master Data Sheet'!$1:$1048576, MATCH(1, ('Master Data Sheet'!$H:$H=N$2) * (INDEX('Master Data Sheet'!$1:$1, , MATCH($F$1, 'Master Data Sheet'!$1:$1, 0)) = $F$1) * ('Master Data Sheet'!$G:$G=$B29) * ('Master Data Sheet'!$F:$F=$E29) * ('Master Data Sheet'!$A:$A=$F29), 0), MATCH($F$1, 'Master Data Sheet'!$1:$1, 0)), "")</f>
        <v>36.73333333333332</v>
      </c>
      <c r="O29" s="28">
        <f t="shared" si="8"/>
        <v>41.733333333333327</v>
      </c>
      <c r="P29" s="28">
        <f t="shared" si="4"/>
        <v>21.626458417958855</v>
      </c>
      <c r="Q29" s="28"/>
      <c r="R29" s="48">
        <f>(1-(O29/O23))*100</f>
        <v>-16.946890846010177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37.066666666666656</v>
      </c>
      <c r="I30" s="11" cm="1">
        <f t="array" ref="I30">IFERROR(INDEX('Master Data Sheet'!$1:$1048576, MATCH(1, ('Master Data Sheet'!$H:$H=I$2) * (INDEX('Master Data Sheet'!$1:$1, , MATCH($F$1, 'Master Data Sheet'!$1:$1, 0)) = $F$1) * ('Master Data Sheet'!$G:$G=$B30) * ('Master Data Sheet'!$F:$F=$E30) * ('Master Data Sheet'!$A:$A=$F30), 0), MATCH($F$1, 'Master Data Sheet'!$1:$1, 0)), "")</f>
        <v>37.066666666666656</v>
      </c>
      <c r="J30" s="11" cm="1">
        <f t="array" ref="J30">IFERROR(INDEX('Master Data Sheet'!$1:$1048576, MATCH(1, ('Master Data Sheet'!$H:$H=J$2) * (INDEX('Master Data Sheet'!$1:$1, , MATCH($F$1, 'Master Data Sheet'!$1:$1, 0)) = $F$1) * ('Master Data Sheet'!$G:$G=$B30) * ('Master Data Sheet'!$F:$F=$E30) * ('Master Data Sheet'!$A:$A=$F30), 0), MATCH($F$1, 'Master Data Sheet'!$1:$1, 0)), "")</f>
        <v>38.399999999999991</v>
      </c>
      <c r="K30" s="11" cm="1">
        <f t="array" ref="K30">IFERROR(INDEX('Master Data Sheet'!$1:$1048576, MATCH(1, ('Master Data Sheet'!$H:$H=K$2) * (INDEX('Master Data Sheet'!$1:$1, , MATCH($F$1, 'Master Data Sheet'!$1:$1, 0)) = $F$1) * ('Master Data Sheet'!$G:$G=$B30) * ('Master Data Sheet'!$F:$F=$E30) * ('Master Data Sheet'!$A:$A=$F30), 0), MATCH($F$1, 'Master Data Sheet'!$1:$1, 0)), "")</f>
        <v>36.73333333333332</v>
      </c>
      <c r="L30" s="11" cm="1">
        <f t="array" ref="L30">IFERROR(INDEX('Master Data Sheet'!$1:$1048576, MATCH(1, ('Master Data Sheet'!$H:$H=L$2) * (INDEX('Master Data Sheet'!$1:$1, , MATCH($F$1, 'Master Data Sheet'!$1:$1, 0)) = $F$1) * ('Master Data Sheet'!$G:$G=$B30) * ('Master Data Sheet'!$F:$F=$E30) * ('Master Data Sheet'!$A:$A=$F30), 0), MATCH($F$1, 'Master Data Sheet'!$1:$1, 0)), "")</f>
        <v>36.066666666666656</v>
      </c>
      <c r="M30" s="11" cm="1">
        <f t="array" ref="M30">IFERROR(INDEX('Master Data Sheet'!$1:$1048576, MATCH(1, ('Master Data Sheet'!$H:$H=M$2) * (INDEX('Master Data Sheet'!$1:$1, , MATCH($F$1, 'Master Data Sheet'!$1:$1, 0)) = $F$1) * ('Master Data Sheet'!$G:$G=$B30) * ('Master Data Sheet'!$F:$F=$E30) * ('Master Data Sheet'!$A:$A=$F30), 0), MATCH($F$1, 'Master Data Sheet'!$1:$1, 0)), "")</f>
        <v>34.73333333333332</v>
      </c>
      <c r="N30" s="11" cm="1">
        <f t="array" ref="N30">IFERROR(INDEX('Master Data Sheet'!$1:$1048576, MATCH(1, ('Master Data Sheet'!$H:$H=N$2) * (INDEX('Master Data Sheet'!$1:$1, , MATCH($F$1, 'Master Data Sheet'!$1:$1, 0)) = $F$1) * ('Master Data Sheet'!$G:$G=$B30) * ('Master Data Sheet'!$F:$F=$E30) * ('Master Data Sheet'!$A:$A=$F30), 0), MATCH($F$1, 'Master Data Sheet'!$1:$1, 0)), "")</f>
        <v>35.73333333333332</v>
      </c>
      <c r="O30" s="11">
        <f t="shared" si="8"/>
        <v>36.54285714285713</v>
      </c>
      <c r="P30" s="11">
        <f t="shared" si="4"/>
        <v>1.1683661091795536</v>
      </c>
      <c r="Q30" s="11">
        <f>AVERAGE(O30:O32)</f>
        <v>31.526984126984114</v>
      </c>
      <c r="S30" s="11">
        <f>AVERAGE(O30:O32)</f>
        <v>31.526984126984114</v>
      </c>
      <c r="T30" s="11">
        <f>AVERAGE(P30:P32)</f>
        <v>7.5586973546066831</v>
      </c>
      <c r="V30" s="47">
        <f>AVERAGE(U33, U36)</f>
        <v>25.375088107944819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3.733333333333329</v>
      </c>
      <c r="I31" s="11" cm="1">
        <f t="array" ref="I31">IFERROR(INDEX('Master Data Sheet'!$1:$1048576, MATCH(1, ('Master Data Sheet'!$H:$H=I$2) * (INDEX('Master Data Sheet'!$1:$1, , MATCH($F$1, 'Master Data Sheet'!$1:$1, 0)) = $F$1) * ('Master Data Sheet'!$G:$G=$B31) * ('Master Data Sheet'!$F:$F=$E31) * ('Master Data Sheet'!$A:$A=$F31), 0), MATCH($F$1, 'Master Data Sheet'!$1:$1, 0)), "")</f>
        <v>15.400000000000006</v>
      </c>
      <c r="J31" s="11" cm="1">
        <f t="array" ref="J31">IFERROR(INDEX('Master Data Sheet'!$1:$1048576, MATCH(1, ('Master Data Sheet'!$H:$H=J$2) * (INDEX('Master Data Sheet'!$1:$1, , MATCH($F$1, 'Master Data Sheet'!$1:$1, 0)) = $F$1) * ('Master Data Sheet'!$G:$G=$B31) * ('Master Data Sheet'!$F:$F=$E31) * ('Master Data Sheet'!$A:$A=$F31), 0), MATCH($F$1, 'Master Data Sheet'!$1:$1, 0)), "")</f>
        <v>18.733333333333341</v>
      </c>
      <c r="K31" s="11" cm="1">
        <f t="array" ref="K31">IFERROR(INDEX('Master Data Sheet'!$1:$1048576, MATCH(1, ('Master Data Sheet'!$H:$H=K$2) * (INDEX('Master Data Sheet'!$1:$1, , MATCH($F$1, 'Master Data Sheet'!$1:$1, 0)) = $F$1) * ('Master Data Sheet'!$G:$G=$B31) * ('Master Data Sheet'!$F:$F=$E31) * ('Master Data Sheet'!$A:$A=$F31), 0), MATCH($F$1, 'Master Data Sheet'!$1:$1, 0)), "")</f>
        <v>27.733333333333313</v>
      </c>
      <c r="L31" s="11" cm="1">
        <f t="array" ref="L31">IFERROR(INDEX('Master Data Sheet'!$1:$1048576, MATCH(1, ('Master Data Sheet'!$H:$H=L$2) * (INDEX('Master Data Sheet'!$1:$1, , MATCH($F$1, 'Master Data Sheet'!$1:$1, 0)) = $F$1) * ('Master Data Sheet'!$G:$G=$B31) * ('Master Data Sheet'!$F:$F=$E31) * ('Master Data Sheet'!$A:$A=$F31), 0), MATCH($F$1, 'Master Data Sheet'!$1:$1, 0)), "")</f>
        <v>30.399999999999981</v>
      </c>
      <c r="M31" s="11" cm="1">
        <f t="array" ref="M31">IFERROR(INDEX('Master Data Sheet'!$1:$1048576, MATCH(1, ('Master Data Sheet'!$H:$H=M$2) * (INDEX('Master Data Sheet'!$1:$1, , MATCH($F$1, 'Master Data Sheet'!$1:$1, 0)) = $F$1) * ('Master Data Sheet'!$G:$G=$B31) * ('Master Data Sheet'!$F:$F=$E31) * ('Master Data Sheet'!$A:$A=$F31), 0), MATCH($F$1, 'Master Data Sheet'!$1:$1, 0)), "")</f>
        <v>33.73333333333332</v>
      </c>
      <c r="N31" s="11" cm="1">
        <f t="array" ref="N31">IFERROR(INDEX('Master Data Sheet'!$1:$1048576, MATCH(1, ('Master Data Sheet'!$H:$H=N$2) * (INDEX('Master Data Sheet'!$1:$1, , MATCH($F$1, 'Master Data Sheet'!$1:$1, 0)) = $F$1) * ('Master Data Sheet'!$G:$G=$B31) * ('Master Data Sheet'!$F:$F=$E31) * ('Master Data Sheet'!$A:$A=$F31), 0), MATCH($F$1, 'Master Data Sheet'!$1:$1, 0)), "")</f>
        <v>38.399999999999991</v>
      </c>
      <c r="O31" s="11">
        <f t="shared" si="8"/>
        <v>24.019047619047608</v>
      </c>
      <c r="P31" s="11">
        <f t="shared" si="4"/>
        <v>12.037639382568404</v>
      </c>
      <c r="Q31" s="11"/>
      <c r="X31" t="str">
        <f>IFERROR(INDEX('Date Key'!$G$57:$G$62, MATCH(B30,'Date Key'!$A$57:$A$62, 0)), "")</f>
        <v>High HLR, Upper Outlet Height, No Plants</v>
      </c>
      <c r="Y31" s="1">
        <f t="shared" ref="Y31:AE31" si="35">H30</f>
        <v>37.066666666666656</v>
      </c>
      <c r="Z31" s="1">
        <f t="shared" si="35"/>
        <v>37.066666666666656</v>
      </c>
      <c r="AA31" s="1">
        <f t="shared" si="35"/>
        <v>38.399999999999991</v>
      </c>
      <c r="AB31" s="1">
        <f t="shared" si="35"/>
        <v>36.73333333333332</v>
      </c>
      <c r="AC31" s="1">
        <f t="shared" si="35"/>
        <v>36.066666666666656</v>
      </c>
      <c r="AD31" s="1">
        <f t="shared" si="35"/>
        <v>34.73333333333332</v>
      </c>
      <c r="AE31" s="1">
        <f t="shared" si="35"/>
        <v>35.73333333333332</v>
      </c>
      <c r="AF31" s="1">
        <f t="shared" ref="AF31:AL31" si="36">H31</f>
        <v>3.733333333333329</v>
      </c>
      <c r="AG31" s="1">
        <f t="shared" si="36"/>
        <v>15.400000000000006</v>
      </c>
      <c r="AH31" s="1">
        <f t="shared" si="36"/>
        <v>18.733333333333341</v>
      </c>
      <c r="AI31" s="1">
        <f t="shared" si="36"/>
        <v>27.733333333333313</v>
      </c>
      <c r="AJ31" s="1">
        <f t="shared" si="36"/>
        <v>30.399999999999981</v>
      </c>
      <c r="AK31" s="1">
        <f t="shared" si="36"/>
        <v>33.73333333333332</v>
      </c>
      <c r="AL31" s="1">
        <f t="shared" si="36"/>
        <v>38.399999999999991</v>
      </c>
      <c r="AM31" s="1">
        <f t="shared" ref="AM31:AS31" si="37">H32</f>
        <v>29.066666666666649</v>
      </c>
      <c r="AN31" s="1">
        <f t="shared" si="37"/>
        <v>22.066666666666642</v>
      </c>
      <c r="AO31" s="1">
        <f t="shared" si="37"/>
        <v>25.733333333333313</v>
      </c>
      <c r="AP31" s="1">
        <f t="shared" si="37"/>
        <v>32.066666666666649</v>
      </c>
      <c r="AQ31" s="1">
        <f t="shared" si="37"/>
        <v>38.73333333333332</v>
      </c>
      <c r="AR31" s="1">
        <f t="shared" si="37"/>
        <v>41.733333333333327</v>
      </c>
      <c r="AS31" s="1">
        <f t="shared" si="37"/>
        <v>48.733333333333334</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29.066666666666649</v>
      </c>
      <c r="I32" s="11" cm="1">
        <f t="array" ref="I32">IFERROR(INDEX('Master Data Sheet'!$1:$1048576, MATCH(1, ('Master Data Sheet'!$H:$H=I$2) * (INDEX('Master Data Sheet'!$1:$1, , MATCH($F$1, 'Master Data Sheet'!$1:$1, 0)) = $F$1) * ('Master Data Sheet'!$G:$G=$B32) * ('Master Data Sheet'!$F:$F=$E32) * ('Master Data Sheet'!$A:$A=$F32), 0), MATCH($F$1, 'Master Data Sheet'!$1:$1, 0)), "")</f>
        <v>22.066666666666642</v>
      </c>
      <c r="J32" s="11" cm="1">
        <f t="array" ref="J32">IFERROR(INDEX('Master Data Sheet'!$1:$1048576, MATCH(1, ('Master Data Sheet'!$H:$H=J$2) * (INDEX('Master Data Sheet'!$1:$1, , MATCH($F$1, 'Master Data Sheet'!$1:$1, 0)) = $F$1) * ('Master Data Sheet'!$G:$G=$B32) * ('Master Data Sheet'!$F:$F=$E32) * ('Master Data Sheet'!$A:$A=$F32), 0), MATCH($F$1, 'Master Data Sheet'!$1:$1, 0)), "")</f>
        <v>25.733333333333313</v>
      </c>
      <c r="K32" s="11" cm="1">
        <f t="array" ref="K32">IFERROR(INDEX('Master Data Sheet'!$1:$1048576, MATCH(1, ('Master Data Sheet'!$H:$H=K$2) * (INDEX('Master Data Sheet'!$1:$1, , MATCH($F$1, 'Master Data Sheet'!$1:$1, 0)) = $F$1) * ('Master Data Sheet'!$G:$G=$B32) * ('Master Data Sheet'!$F:$F=$E32) * ('Master Data Sheet'!$A:$A=$F32), 0), MATCH($F$1, 'Master Data Sheet'!$1:$1, 0)), "")</f>
        <v>32.066666666666649</v>
      </c>
      <c r="L32" s="11" cm="1">
        <f t="array" ref="L32">IFERROR(INDEX('Master Data Sheet'!$1:$1048576, MATCH(1, ('Master Data Sheet'!$H:$H=L$2) * (INDEX('Master Data Sheet'!$1:$1, , MATCH($F$1, 'Master Data Sheet'!$1:$1, 0)) = $F$1) * ('Master Data Sheet'!$G:$G=$B32) * ('Master Data Sheet'!$F:$F=$E32) * ('Master Data Sheet'!$A:$A=$F32), 0), MATCH($F$1, 'Master Data Sheet'!$1:$1, 0)), "")</f>
        <v>38.73333333333332</v>
      </c>
      <c r="M32" s="11" cm="1">
        <f t="array" ref="M32">IFERROR(INDEX('Master Data Sheet'!$1:$1048576, MATCH(1, ('Master Data Sheet'!$H:$H=M$2) * (INDEX('Master Data Sheet'!$1:$1, , MATCH($F$1, 'Master Data Sheet'!$1:$1, 0)) = $F$1) * ('Master Data Sheet'!$G:$G=$B32) * ('Master Data Sheet'!$F:$F=$E32) * ('Master Data Sheet'!$A:$A=$F32), 0), MATCH($F$1, 'Master Data Sheet'!$1:$1, 0)), "")</f>
        <v>41.733333333333327</v>
      </c>
      <c r="N32" s="11" cm="1">
        <f t="array" ref="N32">IFERROR(INDEX('Master Data Sheet'!$1:$1048576, MATCH(1, ('Master Data Sheet'!$H:$H=N$2) * (INDEX('Master Data Sheet'!$1:$1, , MATCH($F$1, 'Master Data Sheet'!$1:$1, 0)) = $F$1) * ('Master Data Sheet'!$G:$G=$B32) * ('Master Data Sheet'!$F:$F=$E32) * ('Master Data Sheet'!$A:$A=$F32), 0), MATCH($F$1, 'Master Data Sheet'!$1:$1, 0)), "")</f>
        <v>48.733333333333334</v>
      </c>
      <c r="O32" s="11">
        <f t="shared" si="8"/>
        <v>34.019047619047605</v>
      </c>
      <c r="P32" s="11">
        <f t="shared" si="4"/>
        <v>9.4700865720720948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17.400000000000009</v>
      </c>
      <c r="I33" s="11" cm="1">
        <f t="array" ref="I33">IFERROR(INDEX('Master Data Sheet'!$1:$1048576, MATCH(1, ('Master Data Sheet'!$H:$H=I$2) * (INDEX('Master Data Sheet'!$1:$1, , MATCH($F$1, 'Master Data Sheet'!$1:$1, 0)) = $F$1) * ('Master Data Sheet'!$G:$G=$B33) * ('Master Data Sheet'!$F:$F=$E33) * ('Master Data Sheet'!$A:$A=$F33), 0), MATCH($F$1, 'Master Data Sheet'!$1:$1, 0)), "")</f>
        <v>18.733333333333341</v>
      </c>
      <c r="J33" s="11" cm="1">
        <f t="array" ref="J33">IFERROR(INDEX('Master Data Sheet'!$1:$1048576, MATCH(1, ('Master Data Sheet'!$H:$H=J$2) * (INDEX('Master Data Sheet'!$1:$1, , MATCH($F$1, 'Master Data Sheet'!$1:$1, 0)) = $F$1) * ('Master Data Sheet'!$G:$G=$B33) * ('Master Data Sheet'!$F:$F=$E33) * ('Master Data Sheet'!$A:$A=$F33), 0), MATCH($F$1, 'Master Data Sheet'!$1:$1, 0)), "")</f>
        <v>29.066666666666649</v>
      </c>
      <c r="K33" s="11" cm="1">
        <f t="array" ref="K33">IFERROR(INDEX('Master Data Sheet'!$1:$1048576, MATCH(1, ('Master Data Sheet'!$H:$H=K$2) * (INDEX('Master Data Sheet'!$1:$1, , MATCH($F$1, 'Master Data Sheet'!$1:$1, 0)) = $F$1) * ('Master Data Sheet'!$G:$G=$B33) * ('Master Data Sheet'!$F:$F=$E33) * ('Master Data Sheet'!$A:$A=$F33), 0), MATCH($F$1, 'Master Data Sheet'!$1:$1, 0)), "")</f>
        <v>31.066666666666649</v>
      </c>
      <c r="L33" s="11" cm="1">
        <f t="array" ref="L33">IFERROR(INDEX('Master Data Sheet'!$1:$1048576, MATCH(1, ('Master Data Sheet'!$H:$H=L$2) * (INDEX('Master Data Sheet'!$1:$1, , MATCH($F$1, 'Master Data Sheet'!$1:$1, 0)) = $F$1) * ('Master Data Sheet'!$G:$G=$B33) * ('Master Data Sheet'!$F:$F=$E33) * ('Master Data Sheet'!$A:$A=$F33), 0), MATCH($F$1, 'Master Data Sheet'!$1:$1, 0)), "")</f>
        <v>32.066666666666649</v>
      </c>
      <c r="M33" s="11" cm="1">
        <f t="array" ref="M33">IFERROR(INDEX('Master Data Sheet'!$1:$1048576, MATCH(1, ('Master Data Sheet'!$H:$H=M$2) * (INDEX('Master Data Sheet'!$1:$1, , MATCH($F$1, 'Master Data Sheet'!$1:$1, 0)) = $F$1) * ('Master Data Sheet'!$G:$G=$B33) * ('Master Data Sheet'!$F:$F=$E33) * ('Master Data Sheet'!$A:$A=$F33), 0), MATCH($F$1, 'Master Data Sheet'!$1:$1, 0)), "")</f>
        <v>36.73333333333332</v>
      </c>
      <c r="N33" s="11" cm="1">
        <f t="array" ref="N33">IFERROR(INDEX('Master Data Sheet'!$1:$1048576, MATCH(1, ('Master Data Sheet'!$H:$H=N$2) * (INDEX('Master Data Sheet'!$1:$1, , MATCH($F$1, 'Master Data Sheet'!$1:$1, 0)) = $F$1) * ('Master Data Sheet'!$G:$G=$B33) * ('Master Data Sheet'!$F:$F=$E33) * ('Master Data Sheet'!$A:$A=$F33), 0), MATCH($F$1, 'Master Data Sheet'!$1:$1, 0)), "")</f>
        <v>31.066666666666649</v>
      </c>
      <c r="O33" s="11">
        <f t="shared" si="8"/>
        <v>28.019047619047608</v>
      </c>
      <c r="P33" s="11">
        <f t="shared" si="4"/>
        <v>7.1993532925317476</v>
      </c>
      <c r="Q33" s="11">
        <f>AVERAGE(O33:O35)</f>
        <v>22.590476190476181</v>
      </c>
      <c r="R33" s="46">
        <f>(1-(O33/O30))*100</f>
        <v>23.325514725045615</v>
      </c>
      <c r="S33" s="46">
        <f>AVERAGE(R33:R35)</f>
        <v>28.373081302004483</v>
      </c>
      <c r="T33" s="46">
        <f>STDEV(R33:R35)</f>
        <v>5.623454739443873</v>
      </c>
      <c r="U33" s="47">
        <f>(1-(AVERAGE(H33:N35)/AVERAGE(H30:N32)))*100</f>
        <v>28.34558453327962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14.733333333333338</v>
      </c>
      <c r="I34" s="11" cm="1">
        <f t="array" ref="I34">IFERROR(INDEX('Master Data Sheet'!$1:$1048576, MATCH(1, ('Master Data Sheet'!$H:$H=I$2) * (INDEX('Master Data Sheet'!$1:$1, , MATCH($F$1, 'Master Data Sheet'!$1:$1, 0)) = $F$1) * ('Master Data Sheet'!$G:$G=$B34) * ('Master Data Sheet'!$F:$F=$E34) * ('Master Data Sheet'!$A:$A=$F34), 0), MATCH($F$1, 'Master Data Sheet'!$1:$1, 0)), "")</f>
        <v>15.066666666666672</v>
      </c>
      <c r="J34" s="11" cm="1">
        <f t="array" ref="J34">IFERROR(INDEX('Master Data Sheet'!$1:$1048576, MATCH(1, ('Master Data Sheet'!$H:$H=J$2) * (INDEX('Master Data Sheet'!$1:$1, , MATCH($F$1, 'Master Data Sheet'!$1:$1, 0)) = $F$1) * ('Master Data Sheet'!$G:$G=$B34) * ('Master Data Sheet'!$F:$F=$E34) * ('Master Data Sheet'!$A:$A=$F34), 0), MATCH($F$1, 'Master Data Sheet'!$1:$1, 0)), "")</f>
        <v>9.4</v>
      </c>
      <c r="K34" s="11" cm="1">
        <f t="array" ref="K34">IFERROR(INDEX('Master Data Sheet'!$1:$1048576, MATCH(1, ('Master Data Sheet'!$H:$H=K$2) * (INDEX('Master Data Sheet'!$1:$1, , MATCH($F$1, 'Master Data Sheet'!$1:$1, 0)) = $F$1) * ('Master Data Sheet'!$G:$G=$B34) * ('Master Data Sheet'!$F:$F=$E34) * ('Master Data Sheet'!$A:$A=$F34), 0), MATCH($F$1, 'Master Data Sheet'!$1:$1, 0)), "")</f>
        <v>11.400000000000002</v>
      </c>
      <c r="L34" s="11" cm="1">
        <f t="array" ref="L34">IFERROR(INDEX('Master Data Sheet'!$1:$1048576, MATCH(1, ('Master Data Sheet'!$H:$H=L$2) * (INDEX('Master Data Sheet'!$1:$1, , MATCH($F$1, 'Master Data Sheet'!$1:$1, 0)) = $F$1) * ('Master Data Sheet'!$G:$G=$B34) * ('Master Data Sheet'!$F:$F=$E34) * ('Master Data Sheet'!$A:$A=$F34), 0), MATCH($F$1, 'Master Data Sheet'!$1:$1, 0)), "")</f>
        <v>18.733333333333341</v>
      </c>
      <c r="M34" s="11" cm="1">
        <f t="array" ref="M34">IFERROR(INDEX('Master Data Sheet'!$1:$1048576, MATCH(1, ('Master Data Sheet'!$H:$H=M$2) * (INDEX('Master Data Sheet'!$1:$1, , MATCH($F$1, 'Master Data Sheet'!$1:$1, 0)) = $F$1) * ('Master Data Sheet'!$G:$G=$B34) * ('Master Data Sheet'!$F:$F=$E34) * ('Master Data Sheet'!$A:$A=$F34), 0), MATCH($F$1, 'Master Data Sheet'!$1:$1, 0)), "")</f>
        <v>22.733333333333309</v>
      </c>
      <c r="N34" s="11" cm="1">
        <f t="array" ref="N34">IFERROR(INDEX('Master Data Sheet'!$1:$1048576, MATCH(1, ('Master Data Sheet'!$H:$H=N$2) * (INDEX('Master Data Sheet'!$1:$1, , MATCH($F$1, 'Master Data Sheet'!$1:$1, 0)) = $F$1) * ('Master Data Sheet'!$G:$G=$B34) * ('Master Data Sheet'!$F:$F=$E34) * ('Master Data Sheet'!$A:$A=$F34), 0), MATCH($F$1, 'Master Data Sheet'!$1:$1, 0)), "")</f>
        <v>30.066666666666649</v>
      </c>
      <c r="O34" s="11">
        <f t="shared" si="8"/>
        <v>17.447619047619042</v>
      </c>
      <c r="P34" s="11">
        <f t="shared" si="4"/>
        <v>7.1087545698519854</v>
      </c>
      <c r="Q34" s="11"/>
      <c r="R34" s="46">
        <f>(1-(O34/O31))*100</f>
        <v>27.359238699444877</v>
      </c>
      <c r="X34" t="str">
        <f>IFERROR(INDEX('Date Key'!$G$57:$G$62, MATCH(B33,'Date Key'!$A$57:$A$62, 0)), "")</f>
        <v>High HLR, Upper Outlet Height, No Plants</v>
      </c>
      <c r="Y34" s="1">
        <f t="shared" ref="Y34:AE34" si="38">H33</f>
        <v>17.400000000000009</v>
      </c>
      <c r="Z34" s="1">
        <f t="shared" si="38"/>
        <v>18.733333333333341</v>
      </c>
      <c r="AA34" s="1">
        <f t="shared" si="38"/>
        <v>29.066666666666649</v>
      </c>
      <c r="AB34" s="1">
        <f t="shared" si="38"/>
        <v>31.066666666666649</v>
      </c>
      <c r="AC34" s="1">
        <f t="shared" si="38"/>
        <v>32.066666666666649</v>
      </c>
      <c r="AD34" s="1">
        <f t="shared" si="38"/>
        <v>36.73333333333332</v>
      </c>
      <c r="AE34" s="1">
        <f t="shared" si="38"/>
        <v>31.066666666666649</v>
      </c>
      <c r="AF34" s="1">
        <f t="shared" ref="AF34:AL34" si="39">H34</f>
        <v>14.733333333333338</v>
      </c>
      <c r="AG34" s="1">
        <f t="shared" si="39"/>
        <v>15.066666666666672</v>
      </c>
      <c r="AH34" s="1">
        <f t="shared" si="39"/>
        <v>9.4</v>
      </c>
      <c r="AI34" s="1">
        <f t="shared" si="39"/>
        <v>11.400000000000002</v>
      </c>
      <c r="AJ34" s="1">
        <f t="shared" si="39"/>
        <v>18.733333333333341</v>
      </c>
      <c r="AK34" s="1">
        <f t="shared" si="39"/>
        <v>22.733333333333309</v>
      </c>
      <c r="AL34" s="1">
        <f t="shared" si="39"/>
        <v>30.066666666666649</v>
      </c>
      <c r="AM34" s="1">
        <f t="shared" ref="AM34:AS34" si="40">H35</f>
        <v>21.399999999999974</v>
      </c>
      <c r="AN34" s="1">
        <f t="shared" si="40"/>
        <v>19.400000000000009</v>
      </c>
      <c r="AO34" s="1">
        <f t="shared" si="40"/>
        <v>18.733333333333341</v>
      </c>
      <c r="AP34" s="1">
        <f t="shared" si="40"/>
        <v>18.066666666666674</v>
      </c>
      <c r="AQ34" s="1">
        <f t="shared" si="40"/>
        <v>20.399999999999974</v>
      </c>
      <c r="AR34" s="1">
        <f t="shared" si="40"/>
        <v>26.399999999999977</v>
      </c>
      <c r="AS34" s="1">
        <f t="shared" si="40"/>
        <v>31.733333333333317</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21.399999999999974</v>
      </c>
      <c r="I35" s="11" cm="1">
        <f t="array" ref="I35">IFERROR(INDEX('Master Data Sheet'!$1:$1048576, MATCH(1, ('Master Data Sheet'!$H:$H=I$2) * (INDEX('Master Data Sheet'!$1:$1, , MATCH($F$1, 'Master Data Sheet'!$1:$1, 0)) = $F$1) * ('Master Data Sheet'!$G:$G=$B35) * ('Master Data Sheet'!$F:$F=$E35) * ('Master Data Sheet'!$A:$A=$F35), 0), MATCH($F$1, 'Master Data Sheet'!$1:$1, 0)), "")</f>
        <v>19.400000000000009</v>
      </c>
      <c r="J35" s="11" cm="1">
        <f t="array" ref="J35">IFERROR(INDEX('Master Data Sheet'!$1:$1048576, MATCH(1, ('Master Data Sheet'!$H:$H=J$2) * (INDEX('Master Data Sheet'!$1:$1, , MATCH($F$1, 'Master Data Sheet'!$1:$1, 0)) = $F$1) * ('Master Data Sheet'!$G:$G=$B35) * ('Master Data Sheet'!$F:$F=$E35) * ('Master Data Sheet'!$A:$A=$F35), 0), MATCH($F$1, 'Master Data Sheet'!$1:$1, 0)), "")</f>
        <v>18.733333333333341</v>
      </c>
      <c r="K35" s="11" cm="1">
        <f t="array" ref="K35">IFERROR(INDEX('Master Data Sheet'!$1:$1048576, MATCH(1, ('Master Data Sheet'!$H:$H=K$2) * (INDEX('Master Data Sheet'!$1:$1, , MATCH($F$1, 'Master Data Sheet'!$1:$1, 0)) = $F$1) * ('Master Data Sheet'!$G:$G=$B35) * ('Master Data Sheet'!$F:$F=$E35) * ('Master Data Sheet'!$A:$A=$F35), 0), MATCH($F$1, 'Master Data Sheet'!$1:$1, 0)), "")</f>
        <v>18.066666666666674</v>
      </c>
      <c r="L35" s="11" cm="1">
        <f t="array" ref="L35">IFERROR(INDEX('Master Data Sheet'!$1:$1048576, MATCH(1, ('Master Data Sheet'!$H:$H=L$2) * (INDEX('Master Data Sheet'!$1:$1, , MATCH($F$1, 'Master Data Sheet'!$1:$1, 0)) = $F$1) * ('Master Data Sheet'!$G:$G=$B35) * ('Master Data Sheet'!$F:$F=$E35) * ('Master Data Sheet'!$A:$A=$F35), 0), MATCH($F$1, 'Master Data Sheet'!$1:$1, 0)), "")</f>
        <v>20.399999999999974</v>
      </c>
      <c r="M35" s="11" cm="1">
        <f t="array" ref="M35">IFERROR(INDEX('Master Data Sheet'!$1:$1048576, MATCH(1, ('Master Data Sheet'!$H:$H=M$2) * (INDEX('Master Data Sheet'!$1:$1, , MATCH($F$1, 'Master Data Sheet'!$1:$1, 0)) = $F$1) * ('Master Data Sheet'!$G:$G=$B35) * ('Master Data Sheet'!$F:$F=$E35) * ('Master Data Sheet'!$A:$A=$F35), 0), MATCH($F$1, 'Master Data Sheet'!$1:$1, 0)), "")</f>
        <v>26.399999999999977</v>
      </c>
      <c r="N35" s="11" cm="1">
        <f t="array" ref="N35">IFERROR(INDEX('Master Data Sheet'!$1:$1048576, MATCH(1, ('Master Data Sheet'!$H:$H=N$2) * (INDEX('Master Data Sheet'!$1:$1, , MATCH($F$1, 'Master Data Sheet'!$1:$1, 0)) = $F$1) * ('Master Data Sheet'!$G:$G=$B35) * ('Master Data Sheet'!$F:$F=$E35) * ('Master Data Sheet'!$A:$A=$F35), 0), MATCH($F$1, 'Master Data Sheet'!$1:$1, 0)), "")</f>
        <v>31.733333333333317</v>
      </c>
      <c r="O35" s="11">
        <f t="shared" si="8"/>
        <v>22.304761904761897</v>
      </c>
      <c r="P35" s="11">
        <f t="shared" si="4"/>
        <v>4.9878158424611829</v>
      </c>
      <c r="Q35" s="11"/>
      <c r="R35" s="46">
        <f>(1-(O35/O32))*100</f>
        <v>34.43449048152295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21.733333333333309</v>
      </c>
      <c r="I36" s="11" cm="1">
        <f t="array" ref="I36">IFERROR(INDEX('Master Data Sheet'!$1:$1048576, MATCH(1, ('Master Data Sheet'!$H:$H=I$2) * (INDEX('Master Data Sheet'!$1:$1, , MATCH($F$1, 'Master Data Sheet'!$1:$1, 0)) = $F$1) * ('Master Data Sheet'!$G:$G=$B36) * ('Master Data Sheet'!$F:$F=$E36) * ('Master Data Sheet'!$A:$A=$F36), 0), MATCH($F$1, 'Master Data Sheet'!$1:$1, 0)), "")</f>
        <v>23.399999999999977</v>
      </c>
      <c r="J36" s="11" cm="1">
        <f t="array" ref="J36">IFERROR(INDEX('Master Data Sheet'!$1:$1048576, MATCH(1, ('Master Data Sheet'!$H:$H=J$2) * (INDEX('Master Data Sheet'!$1:$1, , MATCH($F$1, 'Master Data Sheet'!$1:$1, 0)) = $F$1) * ('Master Data Sheet'!$G:$G=$B36) * ('Master Data Sheet'!$F:$F=$E36) * ('Master Data Sheet'!$A:$A=$F36), 0), MATCH($F$1, 'Master Data Sheet'!$1:$1, 0)), "")</f>
        <v>30.733333333333317</v>
      </c>
      <c r="K36" s="11" cm="1">
        <f t="array" ref="K36">IFERROR(INDEX('Master Data Sheet'!$1:$1048576, MATCH(1, ('Master Data Sheet'!$H:$H=K$2) * (INDEX('Master Data Sheet'!$1:$1, , MATCH($F$1, 'Master Data Sheet'!$1:$1, 0)) = $F$1) * ('Master Data Sheet'!$G:$G=$B36) * ('Master Data Sheet'!$F:$F=$E36) * ('Master Data Sheet'!$A:$A=$F36), 0), MATCH($F$1, 'Master Data Sheet'!$1:$1, 0)), "")</f>
        <v>33.73333333333332</v>
      </c>
      <c r="L36" s="11" cm="1">
        <f t="array" ref="L36">IFERROR(INDEX('Master Data Sheet'!$1:$1048576, MATCH(1, ('Master Data Sheet'!$H:$H=L$2) * (INDEX('Master Data Sheet'!$1:$1, , MATCH($F$1, 'Master Data Sheet'!$1:$1, 0)) = $F$1) * ('Master Data Sheet'!$G:$G=$B36) * ('Master Data Sheet'!$F:$F=$E36) * ('Master Data Sheet'!$A:$A=$F36), 0), MATCH($F$1, 'Master Data Sheet'!$1:$1, 0)), "")</f>
        <v>33.73333333333332</v>
      </c>
      <c r="M36" s="11" cm="1">
        <f t="array" ref="M36">IFERROR(INDEX('Master Data Sheet'!$1:$1048576, MATCH(1, ('Master Data Sheet'!$H:$H=M$2) * (INDEX('Master Data Sheet'!$1:$1, , MATCH($F$1, 'Master Data Sheet'!$1:$1, 0)) = $F$1) * ('Master Data Sheet'!$G:$G=$B36) * ('Master Data Sheet'!$F:$F=$E36) * ('Master Data Sheet'!$A:$A=$F36), 0), MATCH($F$1, 'Master Data Sheet'!$1:$1, 0)), "")</f>
        <v>31.066666666666649</v>
      </c>
      <c r="N36" s="11" cm="1">
        <f t="array" ref="N36">IFERROR(INDEX('Master Data Sheet'!$1:$1048576, MATCH(1, ('Master Data Sheet'!$H:$H=N$2) * (INDEX('Master Data Sheet'!$1:$1, , MATCH($F$1, 'Master Data Sheet'!$1:$1, 0)) = $F$1) * ('Master Data Sheet'!$G:$G=$B36) * ('Master Data Sheet'!$F:$F=$E36) * ('Master Data Sheet'!$A:$A=$F36), 0), MATCH($F$1, 'Master Data Sheet'!$1:$1, 0)), "")</f>
        <v>34.066666666666649</v>
      </c>
      <c r="O36" s="11">
        <f t="shared" si="8"/>
        <v>29.780952380952368</v>
      </c>
      <c r="P36" s="11">
        <f t="shared" si="4"/>
        <v>5.1259274551179574</v>
      </c>
      <c r="Q36" s="11">
        <f>AVERAGE(N36:N38)</f>
        <v>30.955555555555538</v>
      </c>
      <c r="R36" s="46">
        <f>(1-(O36/O30))*100</f>
        <v>18.504039614281997</v>
      </c>
      <c r="S36" s="46">
        <f>AVERAGE(R36:R38)</f>
        <v>22.636861139130804</v>
      </c>
      <c r="T36" s="46">
        <f>STDEV(R36:R38)</f>
        <v>3.693650365209328</v>
      </c>
      <c r="U36" s="47">
        <f>(1-(AVERAGE(H36:N38)/AVERAGE(H30:N32)))*100</f>
        <v>22.404591682610018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17.400000000000009</v>
      </c>
      <c r="I37" s="11" cm="1">
        <f t="array" ref="I37">IFERROR(INDEX('Master Data Sheet'!$1:$1048576, MATCH(1, ('Master Data Sheet'!$H:$H=I$2) * (INDEX('Master Data Sheet'!$1:$1, , MATCH($F$1, 'Master Data Sheet'!$1:$1, 0)) = $F$1) * ('Master Data Sheet'!$G:$G=$B37) * ('Master Data Sheet'!$F:$F=$E37) * ('Master Data Sheet'!$A:$A=$F37), 0), MATCH($F$1, 'Master Data Sheet'!$1:$1, 0)), "")</f>
        <v>17.733333333333341</v>
      </c>
      <c r="J37" s="11" cm="1">
        <f t="array" ref="J37">IFERROR(INDEX('Master Data Sheet'!$1:$1048576, MATCH(1, ('Master Data Sheet'!$H:$H=J$2) * (INDEX('Master Data Sheet'!$1:$1, , MATCH($F$1, 'Master Data Sheet'!$1:$1, 0)) = $F$1) * ('Master Data Sheet'!$G:$G=$B37) * ('Master Data Sheet'!$F:$F=$E37) * ('Master Data Sheet'!$A:$A=$F37), 0), MATCH($F$1, 'Master Data Sheet'!$1:$1, 0)), "")</f>
        <v>10.066666666666668</v>
      </c>
      <c r="K37" s="11" cm="1">
        <f t="array" ref="K37">IFERROR(INDEX('Master Data Sheet'!$1:$1048576, MATCH(1, ('Master Data Sheet'!$H:$H=K$2) * (INDEX('Master Data Sheet'!$1:$1, , MATCH($F$1, 'Master Data Sheet'!$1:$1, 0)) = $F$1) * ('Master Data Sheet'!$G:$G=$B37) * ('Master Data Sheet'!$F:$F=$E37) * ('Master Data Sheet'!$A:$A=$F37), 0), MATCH($F$1, 'Master Data Sheet'!$1:$1, 0)), "")</f>
        <v>19.400000000000009</v>
      </c>
      <c r="L37" s="11" cm="1">
        <f t="array" ref="L37">IFERROR(INDEX('Master Data Sheet'!$1:$1048576, MATCH(1, ('Master Data Sheet'!$H:$H=L$2) * (INDEX('Master Data Sheet'!$1:$1, , MATCH($F$1, 'Master Data Sheet'!$1:$1, 0)) = $F$1) * ('Master Data Sheet'!$G:$G=$B37) * ('Master Data Sheet'!$F:$F=$E37) * ('Master Data Sheet'!$A:$A=$F37), 0), MATCH($F$1, 'Master Data Sheet'!$1:$1, 0)), "")</f>
        <v>17.733333333333341</v>
      </c>
      <c r="M37" s="11" cm="1">
        <f t="array" ref="M37">IFERROR(INDEX('Master Data Sheet'!$1:$1048576, MATCH(1, ('Master Data Sheet'!$H:$H=M$2) * (INDEX('Master Data Sheet'!$1:$1, , MATCH($F$1, 'Master Data Sheet'!$1:$1, 0)) = $F$1) * ('Master Data Sheet'!$G:$G=$B37) * ('Master Data Sheet'!$F:$F=$E37) * ('Master Data Sheet'!$A:$A=$F37), 0), MATCH($F$1, 'Master Data Sheet'!$1:$1, 0)), "")</f>
        <v>20.066666666666638</v>
      </c>
      <c r="N37" s="11" cm="1">
        <f t="array" ref="N37">IFERROR(INDEX('Master Data Sheet'!$1:$1048576, MATCH(1, ('Master Data Sheet'!$H:$H=N$2) * (INDEX('Master Data Sheet'!$1:$1, , MATCH($F$1, 'Master Data Sheet'!$1:$1, 0)) = $F$1) * ('Master Data Sheet'!$G:$G=$B37) * ('Master Data Sheet'!$F:$F=$E37) * ('Master Data Sheet'!$A:$A=$F37), 0), MATCH($F$1, 'Master Data Sheet'!$1:$1, 0)), "")</f>
        <v>25.733333333333313</v>
      </c>
      <c r="O37" s="11">
        <f t="shared" si="8"/>
        <v>18.304761904761904</v>
      </c>
      <c r="P37" s="11">
        <f t="shared" si="4"/>
        <v>4.6336701944462222</v>
      </c>
      <c r="Q37" s="11"/>
      <c r="R37" s="46">
        <f>(1-(O37/O31))*100</f>
        <v>23.790642347343351</v>
      </c>
      <c r="X37" t="str">
        <f>IFERROR(INDEX('Date Key'!$G$57:$G$62, MATCH(B36,'Date Key'!$A$57:$A$62, 0)), "")</f>
        <v>High HLR, Upper Outlet Height, No Plants</v>
      </c>
      <c r="Y37" s="1">
        <f t="shared" ref="Y37:AE37" si="41">H36</f>
        <v>21.733333333333309</v>
      </c>
      <c r="Z37" s="1">
        <f t="shared" si="41"/>
        <v>23.399999999999977</v>
      </c>
      <c r="AA37" s="1">
        <f t="shared" si="41"/>
        <v>30.733333333333317</v>
      </c>
      <c r="AB37" s="1">
        <f t="shared" si="41"/>
        <v>33.73333333333332</v>
      </c>
      <c r="AC37" s="1">
        <f t="shared" si="41"/>
        <v>33.73333333333332</v>
      </c>
      <c r="AD37" s="1">
        <f t="shared" si="41"/>
        <v>31.066666666666649</v>
      </c>
      <c r="AE37" s="1">
        <f t="shared" si="41"/>
        <v>34.066666666666649</v>
      </c>
      <c r="AF37" s="1">
        <f t="shared" ref="AF37:AL37" si="42">H37</f>
        <v>17.400000000000009</v>
      </c>
      <c r="AG37" s="1">
        <f t="shared" si="42"/>
        <v>17.733333333333341</v>
      </c>
      <c r="AH37" s="1">
        <f t="shared" si="42"/>
        <v>10.066666666666668</v>
      </c>
      <c r="AI37" s="1">
        <f t="shared" si="42"/>
        <v>19.400000000000009</v>
      </c>
      <c r="AJ37" s="1">
        <f t="shared" si="42"/>
        <v>17.733333333333341</v>
      </c>
      <c r="AK37" s="1">
        <f t="shared" si="42"/>
        <v>20.066666666666638</v>
      </c>
      <c r="AL37" s="1">
        <f t="shared" si="42"/>
        <v>25.733333333333313</v>
      </c>
      <c r="AM37" s="1">
        <f t="shared" ref="AM37:AS37" si="43">H38</f>
        <v>22.733333333333309</v>
      </c>
      <c r="AN37" s="1">
        <f t="shared" si="43"/>
        <v>30.066666666666649</v>
      </c>
      <c r="AO37" s="1">
        <f t="shared" si="43"/>
        <v>19.733333333333341</v>
      </c>
      <c r="AP37" s="1">
        <f t="shared" si="43"/>
        <v>19.066666666666677</v>
      </c>
      <c r="AQ37" s="1">
        <f t="shared" si="43"/>
        <v>23.399999999999977</v>
      </c>
      <c r="AR37" s="1">
        <f t="shared" si="43"/>
        <v>29.066666666666649</v>
      </c>
      <c r="AS37" s="1">
        <f t="shared" si="43"/>
        <v>33.066666666666649</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22.733333333333309</v>
      </c>
      <c r="I38" s="28" cm="1">
        <f t="array" ref="I38">IFERROR(INDEX('Master Data Sheet'!$1:$1048576, MATCH(1, ('Master Data Sheet'!$H:$H=I$2) * (INDEX('Master Data Sheet'!$1:$1, , MATCH($F$1, 'Master Data Sheet'!$1:$1, 0)) = $F$1) * ('Master Data Sheet'!$G:$G=$B38) * ('Master Data Sheet'!$F:$F=$E38) * ('Master Data Sheet'!$A:$A=$F38), 0), MATCH($F$1, 'Master Data Sheet'!$1:$1, 0)), "")</f>
        <v>30.066666666666649</v>
      </c>
      <c r="J38" s="28" cm="1">
        <f t="array" ref="J38">IFERROR(INDEX('Master Data Sheet'!$1:$1048576, MATCH(1, ('Master Data Sheet'!$H:$H=J$2) * (INDEX('Master Data Sheet'!$1:$1, , MATCH($F$1, 'Master Data Sheet'!$1:$1, 0)) = $F$1) * ('Master Data Sheet'!$G:$G=$B38) * ('Master Data Sheet'!$F:$F=$E38) * ('Master Data Sheet'!$A:$A=$F38), 0), MATCH($F$1, 'Master Data Sheet'!$1:$1, 0)), "")</f>
        <v>19.733333333333341</v>
      </c>
      <c r="K38" s="28" cm="1">
        <f t="array" ref="K38">IFERROR(INDEX('Master Data Sheet'!$1:$1048576, MATCH(1, ('Master Data Sheet'!$H:$H=K$2) * (INDEX('Master Data Sheet'!$1:$1, , MATCH($F$1, 'Master Data Sheet'!$1:$1, 0)) = $F$1) * ('Master Data Sheet'!$G:$G=$B38) * ('Master Data Sheet'!$F:$F=$E38) * ('Master Data Sheet'!$A:$A=$F38), 0), MATCH($F$1, 'Master Data Sheet'!$1:$1, 0)), "")</f>
        <v>19.066666666666677</v>
      </c>
      <c r="L38" s="28" cm="1">
        <f t="array" ref="L38">IFERROR(INDEX('Master Data Sheet'!$1:$1048576, MATCH(1, ('Master Data Sheet'!$H:$H=L$2) * (INDEX('Master Data Sheet'!$1:$1, , MATCH($F$1, 'Master Data Sheet'!$1:$1, 0)) = $F$1) * ('Master Data Sheet'!$G:$G=$B38) * ('Master Data Sheet'!$F:$F=$E38) * ('Master Data Sheet'!$A:$A=$F38), 0), MATCH($F$1, 'Master Data Sheet'!$1:$1, 0)), "")</f>
        <v>23.399999999999977</v>
      </c>
      <c r="M38" s="28" cm="1">
        <f t="array" ref="M38">IFERROR(INDEX('Master Data Sheet'!$1:$1048576, MATCH(1, ('Master Data Sheet'!$H:$H=M$2) * (INDEX('Master Data Sheet'!$1:$1, , MATCH($F$1, 'Master Data Sheet'!$1:$1, 0)) = $F$1) * ('Master Data Sheet'!$G:$G=$B38) * ('Master Data Sheet'!$F:$F=$E38) * ('Master Data Sheet'!$A:$A=$F38), 0), MATCH($F$1, 'Master Data Sheet'!$1:$1, 0)), "")</f>
        <v>29.066666666666649</v>
      </c>
      <c r="N38" s="28" cm="1">
        <f t="array" ref="N38">IFERROR(INDEX('Master Data Sheet'!$1:$1048576, MATCH(1, ('Master Data Sheet'!$H:$H=N$2) * (INDEX('Master Data Sheet'!$1:$1, , MATCH($F$1, 'Master Data Sheet'!$1:$1, 0)) = $F$1) * ('Master Data Sheet'!$G:$G=$B38) * ('Master Data Sheet'!$F:$F=$E38) * ('Master Data Sheet'!$A:$A=$F38), 0), MATCH($F$1, 'Master Data Sheet'!$1:$1, 0)), "")</f>
        <v>33.066666666666649</v>
      </c>
      <c r="O38" s="28">
        <f t="shared" si="8"/>
        <v>25.304761904761897</v>
      </c>
      <c r="P38" s="28">
        <f t="shared" si="4"/>
        <v>5.4355288192569953</v>
      </c>
      <c r="Q38" s="28"/>
      <c r="R38" s="48">
        <f>(1-(O38/O32))*100</f>
        <v>25.615901455767066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33.73333333333332</v>
      </c>
      <c r="I39" s="11" cm="1">
        <f t="array" ref="I39">IFERROR(INDEX('Master Data Sheet'!$1:$1048576, MATCH(1, ('Master Data Sheet'!$H:$H=I$2) * (INDEX('Master Data Sheet'!$1:$1, , MATCH($F$1, 'Master Data Sheet'!$1:$1, 0)) = $F$1) * ('Master Data Sheet'!$G:$G=$B39) * ('Master Data Sheet'!$F:$F=$E39) * ('Master Data Sheet'!$A:$A=$F39), 0), MATCH($F$1, 'Master Data Sheet'!$1:$1, 0)), "")</f>
        <v>31.066666666666649</v>
      </c>
      <c r="J39" s="11" cm="1">
        <f t="array" ref="J39">IFERROR(INDEX('Master Data Sheet'!$1:$1048576, MATCH(1, ('Master Data Sheet'!$H:$H=J$2) * (INDEX('Master Data Sheet'!$1:$1, , MATCH($F$1, 'Master Data Sheet'!$1:$1, 0)) = $F$1) * ('Master Data Sheet'!$G:$G=$B39) * ('Master Data Sheet'!$F:$F=$E39) * ('Master Data Sheet'!$A:$A=$F39), 0), MATCH($F$1, 'Master Data Sheet'!$1:$1, 0)), "")</f>
        <v>32.066666666666649</v>
      </c>
      <c r="K39" s="11" cm="1">
        <f t="array" ref="K39">IFERROR(INDEX('Master Data Sheet'!$1:$1048576, MATCH(1, ('Master Data Sheet'!$H:$H=K$2) * (INDEX('Master Data Sheet'!$1:$1, , MATCH($F$1, 'Master Data Sheet'!$1:$1, 0)) = $F$1) * ('Master Data Sheet'!$G:$G=$B39) * ('Master Data Sheet'!$F:$F=$E39) * ('Master Data Sheet'!$A:$A=$F39), 0), MATCH($F$1, 'Master Data Sheet'!$1:$1, 0)), "")</f>
        <v>23.066666666666642</v>
      </c>
      <c r="L39" s="11" cm="1">
        <f t="array" ref="L39">IFERROR(INDEX('Master Data Sheet'!$1:$1048576, MATCH(1, ('Master Data Sheet'!$H:$H=L$2) * (INDEX('Master Data Sheet'!$1:$1, , MATCH($F$1, 'Master Data Sheet'!$1:$1, 0)) = $F$1) * ('Master Data Sheet'!$G:$G=$B39) * ('Master Data Sheet'!$F:$F=$E39) * ('Master Data Sheet'!$A:$A=$F39), 0), MATCH($F$1, 'Master Data Sheet'!$1:$1, 0)), "")</f>
        <v>36.73333333333332</v>
      </c>
      <c r="M39" s="11" cm="1">
        <f t="array" ref="M39">IFERROR(INDEX('Master Data Sheet'!$1:$1048576, MATCH(1, ('Master Data Sheet'!$H:$H=M$2) * (INDEX('Master Data Sheet'!$1:$1, , MATCH($F$1, 'Master Data Sheet'!$1:$1, 0)) = $F$1) * ('Master Data Sheet'!$G:$G=$B39) * ('Master Data Sheet'!$F:$F=$E39) * ('Master Data Sheet'!$A:$A=$F39), 0), MATCH($F$1, 'Master Data Sheet'!$1:$1, 0)), "")</f>
        <v>34.399999999999984</v>
      </c>
      <c r="N39" s="11" cm="1">
        <f t="array" ref="N39">IFERROR(INDEX('Master Data Sheet'!$1:$1048576, MATCH(1, ('Master Data Sheet'!$H:$H=N$2) * (INDEX('Master Data Sheet'!$1:$1, , MATCH($F$1, 'Master Data Sheet'!$1:$1, 0)) = $F$1) * ('Master Data Sheet'!$G:$G=$B39) * ('Master Data Sheet'!$F:$F=$E39) * ('Master Data Sheet'!$A:$A=$F39), 0), MATCH($F$1, 'Master Data Sheet'!$1:$1, 0)), "")</f>
        <v>31.066666666666649</v>
      </c>
      <c r="O39" s="11">
        <f t="shared" si="8"/>
        <v>31.733333333333317</v>
      </c>
      <c r="P39" s="11">
        <f t="shared" si="4"/>
        <v>4.324777879117466</v>
      </c>
      <c r="Q39" s="11">
        <f>AVERAGE(O39:O41)</f>
        <v>29.923809523809506</v>
      </c>
      <c r="S39" s="11">
        <f>AVERAGE(O39:O41)</f>
        <v>29.923809523809506</v>
      </c>
      <c r="T39" s="11">
        <f>AVERAGE(P39:P41)</f>
        <v>5.2584898088861216</v>
      </c>
      <c r="V39" s="47">
        <f>AVERAGE(U42, U45)</f>
        <v>-7.426267769997879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26.066666666666645</v>
      </c>
      <c r="I40" s="11" cm="1">
        <f t="array" ref="I40">IFERROR(INDEX('Master Data Sheet'!$1:$1048576, MATCH(1, ('Master Data Sheet'!$H:$H=I$2) * (INDEX('Master Data Sheet'!$1:$1, , MATCH($F$1, 'Master Data Sheet'!$1:$1, 0)) = $F$1) * ('Master Data Sheet'!$G:$G=$B40) * ('Master Data Sheet'!$F:$F=$E40) * ('Master Data Sheet'!$A:$A=$F40), 0), MATCH($F$1, 'Master Data Sheet'!$1:$1, 0)), "")</f>
        <v>22.399999999999974</v>
      </c>
      <c r="J40" s="11" cm="1">
        <f t="array" ref="J40">IFERROR(INDEX('Master Data Sheet'!$1:$1048576, MATCH(1, ('Master Data Sheet'!$H:$H=J$2) * (INDEX('Master Data Sheet'!$1:$1, , MATCH($F$1, 'Master Data Sheet'!$1:$1, 0)) = $F$1) * ('Master Data Sheet'!$G:$G=$B40) * ('Master Data Sheet'!$F:$F=$E40) * ('Master Data Sheet'!$A:$A=$F40), 0), MATCH($F$1, 'Master Data Sheet'!$1:$1, 0)), "")</f>
        <v>29.399999999999981</v>
      </c>
      <c r="K40" s="11" cm="1">
        <f t="array" ref="K40">IFERROR(INDEX('Master Data Sheet'!$1:$1048576, MATCH(1, ('Master Data Sheet'!$H:$H=K$2) * (INDEX('Master Data Sheet'!$1:$1, , MATCH($F$1, 'Master Data Sheet'!$1:$1, 0)) = $F$1) * ('Master Data Sheet'!$G:$G=$B40) * ('Master Data Sheet'!$F:$F=$E40) * ('Master Data Sheet'!$A:$A=$F40), 0), MATCH($F$1, 'Master Data Sheet'!$1:$1, 0)), "")</f>
        <v>32.066666666666649</v>
      </c>
      <c r="L40" s="11" cm="1">
        <f t="array" ref="L40">IFERROR(INDEX('Master Data Sheet'!$1:$1048576, MATCH(1, ('Master Data Sheet'!$H:$H=L$2) * (INDEX('Master Data Sheet'!$1:$1, , MATCH($F$1, 'Master Data Sheet'!$1:$1, 0)) = $F$1) * ('Master Data Sheet'!$G:$G=$B40) * ('Master Data Sheet'!$F:$F=$E40) * ('Master Data Sheet'!$A:$A=$F40), 0), MATCH($F$1, 'Master Data Sheet'!$1:$1, 0)), "")</f>
        <v>32.066666666666649</v>
      </c>
      <c r="M40" s="11" cm="1">
        <f t="array" ref="M40">IFERROR(INDEX('Master Data Sheet'!$1:$1048576, MATCH(1, ('Master Data Sheet'!$H:$H=M$2) * (INDEX('Master Data Sheet'!$1:$1, , MATCH($F$1, 'Master Data Sheet'!$1:$1, 0)) = $F$1) * ('Master Data Sheet'!$G:$G=$B40) * ('Master Data Sheet'!$F:$F=$E40) * ('Master Data Sheet'!$A:$A=$F40), 0), MATCH($F$1, 'Master Data Sheet'!$1:$1, 0)), "")</f>
        <v>30.733333333333317</v>
      </c>
      <c r="N40" s="11" cm="1">
        <f t="array" ref="N40">IFERROR(INDEX('Master Data Sheet'!$1:$1048576, MATCH(1, ('Master Data Sheet'!$H:$H=N$2) * (INDEX('Master Data Sheet'!$1:$1, , MATCH($F$1, 'Master Data Sheet'!$1:$1, 0)) = $F$1) * ('Master Data Sheet'!$G:$G=$B40) * ('Master Data Sheet'!$F:$F=$E40) * ('Master Data Sheet'!$A:$A=$F40), 0), MATCH($F$1, 'Master Data Sheet'!$1:$1, 0)), "")</f>
        <v>36.73333333333332</v>
      </c>
      <c r="O40" s="11">
        <f t="shared" si="8"/>
        <v>29.923809523809503</v>
      </c>
      <c r="P40" s="11">
        <f t="shared" si="4"/>
        <v>4.6182293498745333</v>
      </c>
      <c r="Q40" s="11"/>
      <c r="X40" t="str">
        <f>IFERROR(INDEX('Date Key'!$G$57:$G$62, MATCH(B39,'Date Key'!$A$57:$A$62, 0)), "")</f>
        <v>High HLR, Lower Outlet Height, Yes Plants</v>
      </c>
      <c r="Y40" s="1">
        <f t="shared" ref="Y40:AE40" si="44">H39</f>
        <v>33.73333333333332</v>
      </c>
      <c r="Z40" s="1">
        <f t="shared" si="44"/>
        <v>31.066666666666649</v>
      </c>
      <c r="AA40" s="1">
        <f t="shared" si="44"/>
        <v>32.066666666666649</v>
      </c>
      <c r="AB40" s="1">
        <f t="shared" si="44"/>
        <v>23.066666666666642</v>
      </c>
      <c r="AC40" s="1">
        <f t="shared" si="44"/>
        <v>36.73333333333332</v>
      </c>
      <c r="AD40" s="1">
        <f t="shared" si="44"/>
        <v>34.399999999999984</v>
      </c>
      <c r="AE40" s="1">
        <f t="shared" si="44"/>
        <v>31.066666666666649</v>
      </c>
      <c r="AF40" s="1">
        <f t="shared" ref="AF40:AL40" si="45">H40</f>
        <v>26.066666666666645</v>
      </c>
      <c r="AG40" s="1">
        <f t="shared" si="45"/>
        <v>22.399999999999974</v>
      </c>
      <c r="AH40" s="1">
        <f t="shared" si="45"/>
        <v>29.399999999999981</v>
      </c>
      <c r="AI40" s="1">
        <f t="shared" si="45"/>
        <v>32.066666666666649</v>
      </c>
      <c r="AJ40" s="1">
        <f t="shared" si="45"/>
        <v>32.066666666666649</v>
      </c>
      <c r="AK40" s="1">
        <f t="shared" si="45"/>
        <v>30.733333333333317</v>
      </c>
      <c r="AL40" s="1">
        <f t="shared" si="45"/>
        <v>36.73333333333332</v>
      </c>
      <c r="AM40" s="1">
        <f t="shared" ref="AM40:AS40" si="46">H41</f>
        <v>37.066666666666656</v>
      </c>
      <c r="AN40" s="1">
        <f t="shared" si="46"/>
        <v>37.066666666666656</v>
      </c>
      <c r="AO40" s="1">
        <f t="shared" si="46"/>
        <v>28.733333333333313</v>
      </c>
      <c r="AP40" s="1">
        <f t="shared" si="46"/>
        <v>21.733333333333309</v>
      </c>
      <c r="AQ40" s="1">
        <f t="shared" si="46"/>
        <v>22.733333333333309</v>
      </c>
      <c r="AR40" s="1">
        <f t="shared" si="46"/>
        <v>21.066666666666642</v>
      </c>
      <c r="AS40" s="1">
        <f t="shared" si="46"/>
        <v>28.399999999999981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37.066666666666656</v>
      </c>
      <c r="I41" s="11" cm="1">
        <f t="array" ref="I41">IFERROR(INDEX('Master Data Sheet'!$1:$1048576, MATCH(1, ('Master Data Sheet'!$H:$H=I$2) * (INDEX('Master Data Sheet'!$1:$1, , MATCH($F$1, 'Master Data Sheet'!$1:$1, 0)) = $F$1) * ('Master Data Sheet'!$G:$G=$B41) * ('Master Data Sheet'!$F:$F=$E41) * ('Master Data Sheet'!$A:$A=$F41), 0), MATCH($F$1, 'Master Data Sheet'!$1:$1, 0)), "")</f>
        <v>37.066666666666656</v>
      </c>
      <c r="J41" s="11" cm="1">
        <f t="array" ref="J41">IFERROR(INDEX('Master Data Sheet'!$1:$1048576, MATCH(1, ('Master Data Sheet'!$H:$H=J$2) * (INDEX('Master Data Sheet'!$1:$1, , MATCH($F$1, 'Master Data Sheet'!$1:$1, 0)) = $F$1) * ('Master Data Sheet'!$G:$G=$B41) * ('Master Data Sheet'!$F:$F=$E41) * ('Master Data Sheet'!$A:$A=$F41), 0), MATCH($F$1, 'Master Data Sheet'!$1:$1, 0)), "")</f>
        <v>28.733333333333313</v>
      </c>
      <c r="K41" s="11" cm="1">
        <f t="array" ref="K41">IFERROR(INDEX('Master Data Sheet'!$1:$1048576, MATCH(1, ('Master Data Sheet'!$H:$H=K$2) * (INDEX('Master Data Sheet'!$1:$1, , MATCH($F$1, 'Master Data Sheet'!$1:$1, 0)) = $F$1) * ('Master Data Sheet'!$G:$G=$B41) * ('Master Data Sheet'!$F:$F=$E41) * ('Master Data Sheet'!$A:$A=$F41), 0), MATCH($F$1, 'Master Data Sheet'!$1:$1, 0)), "")</f>
        <v>21.733333333333309</v>
      </c>
      <c r="L41" s="11" cm="1">
        <f t="array" ref="L41">IFERROR(INDEX('Master Data Sheet'!$1:$1048576, MATCH(1, ('Master Data Sheet'!$H:$H=L$2) * (INDEX('Master Data Sheet'!$1:$1, , MATCH($F$1, 'Master Data Sheet'!$1:$1, 0)) = $F$1) * ('Master Data Sheet'!$G:$G=$B41) * ('Master Data Sheet'!$F:$F=$E41) * ('Master Data Sheet'!$A:$A=$F41), 0), MATCH($F$1, 'Master Data Sheet'!$1:$1, 0)), "")</f>
        <v>22.733333333333309</v>
      </c>
      <c r="M41" s="11" cm="1">
        <f t="array" ref="M41">IFERROR(INDEX('Master Data Sheet'!$1:$1048576, MATCH(1, ('Master Data Sheet'!$H:$H=M$2) * (INDEX('Master Data Sheet'!$1:$1, , MATCH($F$1, 'Master Data Sheet'!$1:$1, 0)) = $F$1) * ('Master Data Sheet'!$G:$G=$B41) * ('Master Data Sheet'!$F:$F=$E41) * ('Master Data Sheet'!$A:$A=$F41), 0), MATCH($F$1, 'Master Data Sheet'!$1:$1, 0)), "")</f>
        <v>21.066666666666642</v>
      </c>
      <c r="N41" s="11" cm="1">
        <f t="array" ref="N41">IFERROR(INDEX('Master Data Sheet'!$1:$1048576, MATCH(1, ('Master Data Sheet'!$H:$H=N$2) * (INDEX('Master Data Sheet'!$1:$1, , MATCH($F$1, 'Master Data Sheet'!$1:$1, 0)) = $F$1) * ('Master Data Sheet'!$G:$G=$B41) * ('Master Data Sheet'!$F:$F=$E41) * ('Master Data Sheet'!$A:$A=$F41), 0), MATCH($F$1, 'Master Data Sheet'!$1:$1, 0)), "")</f>
        <v>28.399999999999981</v>
      </c>
      <c r="O41" s="11">
        <f t="shared" si="8"/>
        <v>28.114285714285693</v>
      </c>
      <c r="P41" s="11">
        <f t="shared" si="4"/>
        <v>6.8324621976663655</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21.733333333333309</v>
      </c>
      <c r="I42" s="11" cm="1">
        <f t="array" ref="I42">IFERROR(INDEX('Master Data Sheet'!$1:$1048576, MATCH(1, ('Master Data Sheet'!$H:$H=I$2) * (INDEX('Master Data Sheet'!$1:$1, , MATCH($F$1, 'Master Data Sheet'!$1:$1, 0)) = $F$1) * ('Master Data Sheet'!$G:$G=$B42) * ('Master Data Sheet'!$F:$F=$E42) * ('Master Data Sheet'!$A:$A=$F42), 0), MATCH($F$1, 'Master Data Sheet'!$1:$1, 0)), "")</f>
        <v>27.399999999999981</v>
      </c>
      <c r="J42" s="11" cm="1">
        <f t="array" ref="J42">IFERROR(INDEX('Master Data Sheet'!$1:$1048576, MATCH(1, ('Master Data Sheet'!$H:$H=J$2) * (INDEX('Master Data Sheet'!$1:$1, , MATCH($F$1, 'Master Data Sheet'!$1:$1, 0)) = $F$1) * ('Master Data Sheet'!$G:$G=$B42) * ('Master Data Sheet'!$F:$F=$E42) * ('Master Data Sheet'!$A:$A=$F42), 0), MATCH($F$1, 'Master Data Sheet'!$1:$1, 0)), "")</f>
        <v>33.73333333333332</v>
      </c>
      <c r="K42" s="11" cm="1">
        <f t="array" ref="K42">IFERROR(INDEX('Master Data Sheet'!$1:$1048576, MATCH(1, ('Master Data Sheet'!$H:$H=K$2) * (INDEX('Master Data Sheet'!$1:$1, , MATCH($F$1, 'Master Data Sheet'!$1:$1, 0)) = $F$1) * ('Master Data Sheet'!$G:$G=$B42) * ('Master Data Sheet'!$F:$F=$E42) * ('Master Data Sheet'!$A:$A=$F42), 0), MATCH($F$1, 'Master Data Sheet'!$1:$1, 0)), "")</f>
        <v>38.399999999999991</v>
      </c>
      <c r="L42" s="11" cm="1">
        <f t="array" ref="L42">IFERROR(INDEX('Master Data Sheet'!$1:$1048576, MATCH(1, ('Master Data Sheet'!$H:$H=L$2) * (INDEX('Master Data Sheet'!$1:$1, , MATCH($F$1, 'Master Data Sheet'!$1:$1, 0)) = $F$1) * ('Master Data Sheet'!$G:$G=$B42) * ('Master Data Sheet'!$F:$F=$E42) * ('Master Data Sheet'!$A:$A=$F42), 0), MATCH($F$1, 'Master Data Sheet'!$1:$1, 0)), "")</f>
        <v>42.733333333333327</v>
      </c>
      <c r="M42" s="11" cm="1">
        <f t="array" ref="M42">IFERROR(INDEX('Master Data Sheet'!$1:$1048576, MATCH(1, ('Master Data Sheet'!$H:$H=M$2) * (INDEX('Master Data Sheet'!$1:$1, , MATCH($F$1, 'Master Data Sheet'!$1:$1, 0)) = $F$1) * ('Master Data Sheet'!$G:$G=$B42) * ('Master Data Sheet'!$F:$F=$E42) * ('Master Data Sheet'!$A:$A=$F42), 0), MATCH($F$1, 'Master Data Sheet'!$1:$1, 0)), "")</f>
        <v>43.399999999999991</v>
      </c>
      <c r="N42" s="11" cm="1">
        <f t="array" ref="N42">IFERROR(INDEX('Master Data Sheet'!$1:$1048576, MATCH(1, ('Master Data Sheet'!$H:$H=N$2) * (INDEX('Master Data Sheet'!$1:$1, , MATCH($F$1, 'Master Data Sheet'!$1:$1, 0)) = $F$1) * ('Master Data Sheet'!$G:$G=$B42) * ('Master Data Sheet'!$F:$F=$E42) * ('Master Data Sheet'!$A:$A=$F42), 0), MATCH($F$1, 'Master Data Sheet'!$1:$1, 0)), "")</f>
        <v>39.066666666666656</v>
      </c>
      <c r="O42" s="11">
        <f t="shared" si="8"/>
        <v>35.209523809523795</v>
      </c>
      <c r="P42" s="11">
        <f t="shared" si="4"/>
        <v>8.0985987422085266</v>
      </c>
      <c r="Q42" s="11">
        <f>AVERAGE(O42:O44)</f>
        <v>28.749206349206332</v>
      </c>
      <c r="R42" s="46">
        <f>(1-(O42/O39))*100</f>
        <v>-10.954381752701092</v>
      </c>
      <c r="S42" s="46">
        <f>AVERAGE(R42:R44)</f>
        <v>4.42949320960299</v>
      </c>
      <c r="T42" s="46">
        <f>STDEV(R42:R44)</f>
        <v>13.46287621722562</v>
      </c>
      <c r="U42" s="47">
        <f>(1-(AVERAGE(H42:N44)/AVERAGE(H39:N41)))*100</f>
        <v>3.9253129641417472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23.066666666666642</v>
      </c>
      <c r="I43" s="11" cm="1">
        <f t="array" ref="I43">IFERROR(INDEX('Master Data Sheet'!$1:$1048576, MATCH(1, ('Master Data Sheet'!$H:$H=I$2) * (INDEX('Master Data Sheet'!$1:$1, , MATCH($F$1, 'Master Data Sheet'!$1:$1, 0)) = $F$1) * ('Master Data Sheet'!$G:$G=$B43) * ('Master Data Sheet'!$F:$F=$E43) * ('Master Data Sheet'!$A:$A=$F43), 0), MATCH($F$1, 'Master Data Sheet'!$1:$1, 0)), "")</f>
        <v>22.066666666666642</v>
      </c>
      <c r="J43" s="11" cm="1">
        <f t="array" ref="J43">IFERROR(INDEX('Master Data Sheet'!$1:$1048576, MATCH(1, ('Master Data Sheet'!$H:$H=J$2) * (INDEX('Master Data Sheet'!$1:$1, , MATCH($F$1, 'Master Data Sheet'!$1:$1, 0)) = $F$1) * ('Master Data Sheet'!$G:$G=$B43) * ('Master Data Sheet'!$F:$F=$E43) * ('Master Data Sheet'!$A:$A=$F43), 0), MATCH($F$1, 'Master Data Sheet'!$1:$1, 0)), "")</f>
        <v>24.733333333333309</v>
      </c>
      <c r="K43" s="11" cm="1">
        <f t="array" ref="K43">IFERROR(INDEX('Master Data Sheet'!$1:$1048576, MATCH(1, ('Master Data Sheet'!$H:$H=K$2) * (INDEX('Master Data Sheet'!$1:$1, , MATCH($F$1, 'Master Data Sheet'!$1:$1, 0)) = $F$1) * ('Master Data Sheet'!$G:$G=$B43) * ('Master Data Sheet'!$F:$F=$E43) * ('Master Data Sheet'!$A:$A=$F43), 0), MATCH($F$1, 'Master Data Sheet'!$1:$1, 0)), "")</f>
        <v>26.733333333333313</v>
      </c>
      <c r="L43" s="11" cm="1">
        <f t="array" ref="L43">IFERROR(INDEX('Master Data Sheet'!$1:$1048576, MATCH(1, ('Master Data Sheet'!$H:$H=L$2) * (INDEX('Master Data Sheet'!$1:$1, , MATCH($F$1, 'Master Data Sheet'!$1:$1, 0)) = $F$1) * ('Master Data Sheet'!$G:$G=$B43) * ('Master Data Sheet'!$F:$F=$E43) * ('Master Data Sheet'!$A:$A=$F43), 0), MATCH($F$1, 'Master Data Sheet'!$1:$1, 0)), "")</f>
        <v>28.733333333333313</v>
      </c>
      <c r="M43" s="11" cm="1">
        <f t="array" ref="M43">IFERROR(INDEX('Master Data Sheet'!$1:$1048576, MATCH(1, ('Master Data Sheet'!$H:$H=M$2) * (INDEX('Master Data Sheet'!$1:$1, , MATCH($F$1, 'Master Data Sheet'!$1:$1, 0)) = $F$1) * ('Master Data Sheet'!$G:$G=$B43) * ('Master Data Sheet'!$F:$F=$E43) * ('Master Data Sheet'!$A:$A=$F43), 0), MATCH($F$1, 'Master Data Sheet'!$1:$1, 0)), "")</f>
        <v>29.733333333333313</v>
      </c>
      <c r="N43" s="11" cm="1">
        <f t="array" ref="N43">IFERROR(INDEX('Master Data Sheet'!$1:$1048576, MATCH(1, ('Master Data Sheet'!$H:$H=N$2) * (INDEX('Master Data Sheet'!$1:$1, , MATCH($F$1, 'Master Data Sheet'!$1:$1, 0)) = $F$1) * ('Master Data Sheet'!$G:$G=$B43) * ('Master Data Sheet'!$F:$F=$E43) * ('Master Data Sheet'!$A:$A=$F43), 0), MATCH($F$1, 'Master Data Sheet'!$1:$1, 0)), "")</f>
        <v>33.066666666666649</v>
      </c>
      <c r="O43" s="11">
        <f t="shared" si="8"/>
        <v>26.876190476190459</v>
      </c>
      <c r="P43" s="11">
        <f t="shared" si="4"/>
        <v>3.9198315480488515</v>
      </c>
      <c r="Q43" s="11"/>
      <c r="R43" s="46">
        <f>(1-(O43/O40))*100</f>
        <v>10.184595798854224</v>
      </c>
      <c r="X43" t="str">
        <f>IFERROR(INDEX('Date Key'!$G$57:$G$62, MATCH(B42,'Date Key'!$A$57:$A$62, 0)), "")</f>
        <v>High HLR, Lower Outlet Height, Yes Plants</v>
      </c>
      <c r="Y43" s="1">
        <f t="shared" ref="Y43:AE43" si="47">H42</f>
        <v>21.733333333333309</v>
      </c>
      <c r="Z43" s="1">
        <f t="shared" si="47"/>
        <v>27.399999999999981</v>
      </c>
      <c r="AA43" s="1">
        <f t="shared" si="47"/>
        <v>33.73333333333332</v>
      </c>
      <c r="AB43" s="1">
        <f t="shared" si="47"/>
        <v>38.399999999999991</v>
      </c>
      <c r="AC43" s="1">
        <f t="shared" si="47"/>
        <v>42.733333333333327</v>
      </c>
      <c r="AD43" s="1">
        <f t="shared" si="47"/>
        <v>43.399999999999991</v>
      </c>
      <c r="AE43" s="1">
        <f t="shared" si="47"/>
        <v>39.066666666666656</v>
      </c>
      <c r="AF43" s="1">
        <f t="shared" ref="AF43:AL43" si="48">H43</f>
        <v>23.066666666666642</v>
      </c>
      <c r="AG43" s="1">
        <f t="shared" si="48"/>
        <v>22.066666666666642</v>
      </c>
      <c r="AH43" s="1">
        <f t="shared" si="48"/>
        <v>24.733333333333309</v>
      </c>
      <c r="AI43" s="1">
        <f t="shared" si="48"/>
        <v>26.733333333333313</v>
      </c>
      <c r="AJ43" s="1">
        <f t="shared" si="48"/>
        <v>28.733333333333313</v>
      </c>
      <c r="AK43" s="1">
        <f t="shared" si="48"/>
        <v>29.733333333333313</v>
      </c>
      <c r="AL43" s="1">
        <f t="shared" si="48"/>
        <v>33.066666666666649</v>
      </c>
      <c r="AM43" s="1">
        <f t="shared" ref="AM43:AS43" si="49">H44</f>
        <v>20.733333333333306</v>
      </c>
      <c r="AN43" s="1">
        <f t="shared" si="49"/>
        <v>29.733333333333313</v>
      </c>
      <c r="AO43" s="1">
        <f t="shared" si="49"/>
        <v>27.066666666666645</v>
      </c>
      <c r="AP43" s="1">
        <f t="shared" si="49"/>
        <v>25.066666666666645</v>
      </c>
      <c r="AQ43" s="1">
        <f t="shared" si="49"/>
        <v>23.733333333333309</v>
      </c>
      <c r="AR43" s="1">
        <f t="shared" si="49"/>
        <v>20.066666666666638</v>
      </c>
      <c r="AS43" s="1">
        <f t="shared" si="49"/>
        <v>22.733333333333309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20.733333333333306</v>
      </c>
      <c r="I44" s="11" cm="1">
        <f t="array" ref="I44">IFERROR(INDEX('Master Data Sheet'!$1:$1048576, MATCH(1, ('Master Data Sheet'!$H:$H=I$2) * (INDEX('Master Data Sheet'!$1:$1, , MATCH($F$1, 'Master Data Sheet'!$1:$1, 0)) = $F$1) * ('Master Data Sheet'!$G:$G=$B44) * ('Master Data Sheet'!$F:$F=$E44) * ('Master Data Sheet'!$A:$A=$F44), 0), MATCH($F$1, 'Master Data Sheet'!$1:$1, 0)), "")</f>
        <v>29.733333333333313</v>
      </c>
      <c r="J44" s="11" cm="1">
        <f t="array" ref="J44">IFERROR(INDEX('Master Data Sheet'!$1:$1048576, MATCH(1, ('Master Data Sheet'!$H:$H=J$2) * (INDEX('Master Data Sheet'!$1:$1, , MATCH($F$1, 'Master Data Sheet'!$1:$1, 0)) = $F$1) * ('Master Data Sheet'!$G:$G=$B44) * ('Master Data Sheet'!$F:$F=$E44) * ('Master Data Sheet'!$A:$A=$F44), 0), MATCH($F$1, 'Master Data Sheet'!$1:$1, 0)), "")</f>
        <v>27.066666666666645</v>
      </c>
      <c r="K44" s="11" cm="1">
        <f t="array" ref="K44">IFERROR(INDEX('Master Data Sheet'!$1:$1048576, MATCH(1, ('Master Data Sheet'!$H:$H=K$2) * (INDEX('Master Data Sheet'!$1:$1, , MATCH($F$1, 'Master Data Sheet'!$1:$1, 0)) = $F$1) * ('Master Data Sheet'!$G:$G=$B44) * ('Master Data Sheet'!$F:$F=$E44) * ('Master Data Sheet'!$A:$A=$F44), 0), MATCH($F$1, 'Master Data Sheet'!$1:$1, 0)), "")</f>
        <v>25.066666666666645</v>
      </c>
      <c r="L44" s="11" cm="1">
        <f t="array" ref="L44">IFERROR(INDEX('Master Data Sheet'!$1:$1048576, MATCH(1, ('Master Data Sheet'!$H:$H=L$2) * (INDEX('Master Data Sheet'!$1:$1, , MATCH($F$1, 'Master Data Sheet'!$1:$1, 0)) = $F$1) * ('Master Data Sheet'!$G:$G=$B44) * ('Master Data Sheet'!$F:$F=$E44) * ('Master Data Sheet'!$A:$A=$F44), 0), MATCH($F$1, 'Master Data Sheet'!$1:$1, 0)), "")</f>
        <v>23.733333333333309</v>
      </c>
      <c r="M44" s="11" cm="1">
        <f t="array" ref="M44">IFERROR(INDEX('Master Data Sheet'!$1:$1048576, MATCH(1, ('Master Data Sheet'!$H:$H=M$2) * (INDEX('Master Data Sheet'!$1:$1, , MATCH($F$1, 'Master Data Sheet'!$1:$1, 0)) = $F$1) * ('Master Data Sheet'!$G:$G=$B44) * ('Master Data Sheet'!$F:$F=$E44) * ('Master Data Sheet'!$A:$A=$F44), 0), MATCH($F$1, 'Master Data Sheet'!$1:$1, 0)), "")</f>
        <v>20.066666666666638</v>
      </c>
      <c r="N44" s="11" cm="1">
        <f t="array" ref="N44">IFERROR(INDEX('Master Data Sheet'!$1:$1048576, MATCH(1, ('Master Data Sheet'!$H:$H=N$2) * (INDEX('Master Data Sheet'!$1:$1, , MATCH($F$1, 'Master Data Sheet'!$1:$1, 0)) = $F$1) * ('Master Data Sheet'!$G:$G=$B44) * ('Master Data Sheet'!$F:$F=$E44) * ('Master Data Sheet'!$A:$A=$F44), 0), MATCH($F$1, 'Master Data Sheet'!$1:$1, 0)), "")</f>
        <v>22.733333333333309</v>
      </c>
      <c r="O44" s="11">
        <f t="shared" si="8"/>
        <v>24.16190476190474</v>
      </c>
      <c r="P44" s="11">
        <f t="shared" si="4"/>
        <v>3.4411146219313373</v>
      </c>
      <c r="Q44" s="11"/>
      <c r="R44" s="46">
        <f>(1-(O44/O41))*100</f>
        <v>14.058265582655839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82.73333333333332</v>
      </c>
      <c r="I45" s="11" cm="1">
        <f t="array" ref="I45">IFERROR(INDEX('Master Data Sheet'!$1:$1048576, MATCH(1, ('Master Data Sheet'!$H:$H=I$2) * (INDEX('Master Data Sheet'!$1:$1, , MATCH($F$1, 'Master Data Sheet'!$1:$1, 0)) = $F$1) * ('Master Data Sheet'!$G:$G=$B45) * ('Master Data Sheet'!$F:$F=$E45) * ('Master Data Sheet'!$A:$A=$F45), 0), MATCH($F$1, 'Master Data Sheet'!$1:$1, 0)), "")</f>
        <v>45.399999999999991</v>
      </c>
      <c r="J45" s="11" cm="1">
        <f t="array" ref="J45">IFERROR(INDEX('Master Data Sheet'!$1:$1048576, MATCH(1, ('Master Data Sheet'!$H:$H=J$2) * (INDEX('Master Data Sheet'!$1:$1, , MATCH($F$1, 'Master Data Sheet'!$1:$1, 0)) = $F$1) * ('Master Data Sheet'!$G:$G=$B45) * ('Master Data Sheet'!$F:$F=$E45) * ('Master Data Sheet'!$A:$A=$F45), 0), MATCH($F$1, 'Master Data Sheet'!$1:$1, 0)), "")</f>
        <v>36.73333333333332</v>
      </c>
      <c r="K45" s="11" cm="1">
        <f t="array" ref="K45">IFERROR(INDEX('Master Data Sheet'!$1:$1048576, MATCH(1, ('Master Data Sheet'!$H:$H=K$2) * (INDEX('Master Data Sheet'!$1:$1, , MATCH($F$1, 'Master Data Sheet'!$1:$1, 0)) = $F$1) * ('Master Data Sheet'!$G:$G=$B45) * ('Master Data Sheet'!$F:$F=$E45) * ('Master Data Sheet'!$A:$A=$F45), 0), MATCH($F$1, 'Master Data Sheet'!$1:$1, 0)), "")</f>
        <v>34.399999999999984</v>
      </c>
      <c r="L45" s="11" cm="1">
        <f t="array" ref="L45">IFERROR(INDEX('Master Data Sheet'!$1:$1048576, MATCH(1, ('Master Data Sheet'!$H:$H=L$2) * (INDEX('Master Data Sheet'!$1:$1, , MATCH($F$1, 'Master Data Sheet'!$1:$1, 0)) = $F$1) * ('Master Data Sheet'!$G:$G=$B45) * ('Master Data Sheet'!$F:$F=$E45) * ('Master Data Sheet'!$A:$A=$F45), 0), MATCH($F$1, 'Master Data Sheet'!$1:$1, 0)), "")</f>
        <v>33.399999999999984</v>
      </c>
      <c r="M45" s="11" cm="1">
        <f t="array" ref="M45">IFERROR(INDEX('Master Data Sheet'!$1:$1048576, MATCH(1, ('Master Data Sheet'!$H:$H=M$2) * (INDEX('Master Data Sheet'!$1:$1, , MATCH($F$1, 'Master Data Sheet'!$1:$1, 0)) = $F$1) * ('Master Data Sheet'!$G:$G=$B45) * ('Master Data Sheet'!$F:$F=$E45) * ('Master Data Sheet'!$A:$A=$F45), 0), MATCH($F$1, 'Master Data Sheet'!$1:$1, 0)), "")</f>
        <v>30.733333333333317</v>
      </c>
      <c r="N45" s="11" cm="1">
        <f t="array" ref="N45">IFERROR(INDEX('Master Data Sheet'!$1:$1048576, MATCH(1, ('Master Data Sheet'!$H:$H=N$2) * (INDEX('Master Data Sheet'!$1:$1, , MATCH($F$1, 'Master Data Sheet'!$1:$1, 0)) = $F$1) * ('Master Data Sheet'!$G:$G=$B45) * ('Master Data Sheet'!$F:$F=$E45) * ('Master Data Sheet'!$A:$A=$F45), 0), MATCH($F$1, 'Master Data Sheet'!$1:$1, 0)), "")</f>
        <v>32.066666666666649</v>
      </c>
      <c r="O45" s="11">
        <f t="shared" si="8"/>
        <v>42.209523809523795</v>
      </c>
      <c r="P45" s="11">
        <f t="shared" si="4"/>
        <v>18.509114014109414</v>
      </c>
      <c r="Q45" s="11">
        <f>AVERAGE(N45:N47)</f>
        <v>32.511111111111092</v>
      </c>
      <c r="R45" s="46">
        <f>(1-(O45/O39))*100</f>
        <v>-33.013205282112864</v>
      </c>
      <c r="S45" s="46">
        <f>AVERAGE(R45:R47)</f>
        <v>-18.218238884223002</v>
      </c>
      <c r="T45" s="46">
        <f>STDEV(R45:R47)</f>
        <v>13.971186204136451</v>
      </c>
      <c r="U45" s="47">
        <f>(1-(AVERAGE(H45:N47)/AVERAGE(H39:N41)))*100</f>
        <v>-18.777848504137506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59.066666666666656</v>
      </c>
      <c r="I46" s="11" cm="1">
        <f t="array" ref="I46">IFERROR(INDEX('Master Data Sheet'!$1:$1048576, MATCH(1, ('Master Data Sheet'!$H:$H=I$2) * (INDEX('Master Data Sheet'!$1:$1, , MATCH($F$1, 'Master Data Sheet'!$1:$1, 0)) = $F$1) * ('Master Data Sheet'!$G:$G=$B46) * ('Master Data Sheet'!$F:$F=$E46) * ('Master Data Sheet'!$A:$A=$F46), 0), MATCH($F$1, 'Master Data Sheet'!$1:$1, 0)), "")</f>
        <v>38.066666666666656</v>
      </c>
      <c r="J46" s="11" cm="1">
        <f t="array" ref="J46">IFERROR(INDEX('Master Data Sheet'!$1:$1048576, MATCH(1, ('Master Data Sheet'!$H:$H=J$2) * (INDEX('Master Data Sheet'!$1:$1, , MATCH($F$1, 'Master Data Sheet'!$1:$1, 0)) = $F$1) * ('Master Data Sheet'!$G:$G=$B46) * ('Master Data Sheet'!$F:$F=$E46) * ('Master Data Sheet'!$A:$A=$F46), 0), MATCH($F$1, 'Master Data Sheet'!$1:$1, 0)), "")</f>
        <v>24.733333333333309</v>
      </c>
      <c r="K46" s="11" cm="1">
        <f t="array" ref="K46">IFERROR(INDEX('Master Data Sheet'!$1:$1048576, MATCH(1, ('Master Data Sheet'!$H:$H=K$2) * (INDEX('Master Data Sheet'!$1:$1, , MATCH($F$1, 'Master Data Sheet'!$1:$1, 0)) = $F$1) * ('Master Data Sheet'!$G:$G=$B46) * ('Master Data Sheet'!$F:$F=$E46) * ('Master Data Sheet'!$A:$A=$F46), 0), MATCH($F$1, 'Master Data Sheet'!$1:$1, 0)), "")</f>
        <v>24.066666666666642</v>
      </c>
      <c r="L46" s="11" cm="1">
        <f t="array" ref="L46">IFERROR(INDEX('Master Data Sheet'!$1:$1048576, MATCH(1, ('Master Data Sheet'!$H:$H=L$2) * (INDEX('Master Data Sheet'!$1:$1, , MATCH($F$1, 'Master Data Sheet'!$1:$1, 0)) = $F$1) * ('Master Data Sheet'!$G:$G=$B46) * ('Master Data Sheet'!$F:$F=$E46) * ('Master Data Sheet'!$A:$A=$F46), 0), MATCH($F$1, 'Master Data Sheet'!$1:$1, 0)), "")</f>
        <v>30.733333333333317</v>
      </c>
      <c r="M46" s="11" cm="1">
        <f t="array" ref="M46">IFERROR(INDEX('Master Data Sheet'!$1:$1048576, MATCH(1, ('Master Data Sheet'!$H:$H=M$2) * (INDEX('Master Data Sheet'!$1:$1, , MATCH($F$1, 'Master Data Sheet'!$1:$1, 0)) = $F$1) * ('Master Data Sheet'!$G:$G=$B46) * ('Master Data Sheet'!$F:$F=$E46) * ('Master Data Sheet'!$A:$A=$F46), 0), MATCH($F$1, 'Master Data Sheet'!$1:$1, 0)), "")</f>
        <v>34.066666666666649</v>
      </c>
      <c r="N46" s="11" cm="1">
        <f t="array" ref="N46">IFERROR(INDEX('Master Data Sheet'!$1:$1048576, MATCH(1, ('Master Data Sheet'!$H:$H=N$2) * (INDEX('Master Data Sheet'!$1:$1, , MATCH($F$1, 'Master Data Sheet'!$1:$1, 0)) = $F$1) * ('Master Data Sheet'!$G:$G=$B46) * ('Master Data Sheet'!$F:$F=$E46) * ('Master Data Sheet'!$A:$A=$F46), 0), MATCH($F$1, 'Master Data Sheet'!$1:$1, 0)), "")</f>
        <v>33.066666666666649</v>
      </c>
      <c r="O46" s="11">
        <f t="shared" si="8"/>
        <v>34.828571428571415</v>
      </c>
      <c r="P46" s="11">
        <f t="shared" si="4"/>
        <v>11.805074686751807</v>
      </c>
      <c r="Q46" s="11"/>
      <c r="R46" s="46">
        <f>(1-(O46/O40))*100</f>
        <v>-16.390833863781062</v>
      </c>
      <c r="X46" t="str">
        <f>IFERROR(INDEX('Date Key'!$G$57:$G$62, MATCH(B45,'Date Key'!$A$57:$A$62, 0)), "")</f>
        <v>High HLR, Lower Outlet Height, Yes Plants</v>
      </c>
      <c r="Y46" s="1">
        <f t="shared" ref="Y46:AE46" si="50">H45</f>
        <v>82.73333333333332</v>
      </c>
      <c r="Z46" s="1">
        <f t="shared" si="50"/>
        <v>45.399999999999991</v>
      </c>
      <c r="AA46" s="1">
        <f t="shared" si="50"/>
        <v>36.73333333333332</v>
      </c>
      <c r="AB46" s="1">
        <f t="shared" si="50"/>
        <v>34.399999999999984</v>
      </c>
      <c r="AC46" s="1">
        <f t="shared" si="50"/>
        <v>33.399999999999984</v>
      </c>
      <c r="AD46" s="1">
        <f t="shared" si="50"/>
        <v>30.733333333333317</v>
      </c>
      <c r="AE46" s="1">
        <f t="shared" si="50"/>
        <v>32.066666666666649</v>
      </c>
      <c r="AF46" s="1">
        <f t="shared" ref="AF46:AL46" si="51">H46</f>
        <v>59.066666666666656</v>
      </c>
      <c r="AG46" s="1">
        <f t="shared" si="51"/>
        <v>38.066666666666656</v>
      </c>
      <c r="AH46" s="1">
        <f t="shared" si="51"/>
        <v>24.733333333333309</v>
      </c>
      <c r="AI46" s="1">
        <f t="shared" si="51"/>
        <v>24.066666666666642</v>
      </c>
      <c r="AJ46" s="1">
        <f t="shared" si="51"/>
        <v>30.733333333333317</v>
      </c>
      <c r="AK46" s="1">
        <f t="shared" si="51"/>
        <v>34.066666666666649</v>
      </c>
      <c r="AL46" s="1">
        <f t="shared" si="51"/>
        <v>33.066666666666649</v>
      </c>
      <c r="AM46" s="1">
        <f t="shared" ref="AM46:AS46" si="52">H47</f>
        <v>42.066666666666656</v>
      </c>
      <c r="AN46" s="1">
        <f t="shared" si="52"/>
        <v>34.066666666666649</v>
      </c>
      <c r="AO46" s="1">
        <f t="shared" si="52"/>
        <v>34.73333333333332</v>
      </c>
      <c r="AP46" s="1">
        <f t="shared" si="52"/>
        <v>24.066666666666642</v>
      </c>
      <c r="AQ46" s="1">
        <f t="shared" si="52"/>
        <v>19.066666666666677</v>
      </c>
      <c r="AR46" s="1">
        <f t="shared" si="52"/>
        <v>20.733333333333306</v>
      </c>
      <c r="AS46" s="1">
        <f t="shared" si="52"/>
        <v>32.399999999999984</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42.066666666666656</v>
      </c>
      <c r="I47" s="28" cm="1">
        <f t="array" ref="I47">IFERROR(INDEX('Master Data Sheet'!$1:$1048576, MATCH(1, ('Master Data Sheet'!$H:$H=I$2) * (INDEX('Master Data Sheet'!$1:$1, , MATCH($F$1, 'Master Data Sheet'!$1:$1, 0)) = $F$1) * ('Master Data Sheet'!$G:$G=$B47) * ('Master Data Sheet'!$F:$F=$E47) * ('Master Data Sheet'!$A:$A=$F47), 0), MATCH($F$1, 'Master Data Sheet'!$1:$1, 0)), "")</f>
        <v>34.066666666666649</v>
      </c>
      <c r="J47" s="28" cm="1">
        <f t="array" ref="J47">IFERROR(INDEX('Master Data Sheet'!$1:$1048576, MATCH(1, ('Master Data Sheet'!$H:$H=J$2) * (INDEX('Master Data Sheet'!$1:$1, , MATCH($F$1, 'Master Data Sheet'!$1:$1, 0)) = $F$1) * ('Master Data Sheet'!$G:$G=$B47) * ('Master Data Sheet'!$F:$F=$E47) * ('Master Data Sheet'!$A:$A=$F47), 0), MATCH($F$1, 'Master Data Sheet'!$1:$1, 0)), "")</f>
        <v>34.73333333333332</v>
      </c>
      <c r="K47" s="28" cm="1">
        <f t="array" ref="K47">IFERROR(INDEX('Master Data Sheet'!$1:$1048576, MATCH(1, ('Master Data Sheet'!$H:$H=K$2) * (INDEX('Master Data Sheet'!$1:$1, , MATCH($F$1, 'Master Data Sheet'!$1:$1, 0)) = $F$1) * ('Master Data Sheet'!$G:$G=$B47) * ('Master Data Sheet'!$F:$F=$E47) * ('Master Data Sheet'!$A:$A=$F47), 0), MATCH($F$1, 'Master Data Sheet'!$1:$1, 0)), "")</f>
        <v>24.066666666666642</v>
      </c>
      <c r="L47" s="28" cm="1">
        <f t="array" ref="L47">IFERROR(INDEX('Master Data Sheet'!$1:$1048576, MATCH(1, ('Master Data Sheet'!$H:$H=L$2) * (INDEX('Master Data Sheet'!$1:$1, , MATCH($F$1, 'Master Data Sheet'!$1:$1, 0)) = $F$1) * ('Master Data Sheet'!$G:$G=$B47) * ('Master Data Sheet'!$F:$F=$E47) * ('Master Data Sheet'!$A:$A=$F47), 0), MATCH($F$1, 'Master Data Sheet'!$1:$1, 0)), "")</f>
        <v>19.066666666666677</v>
      </c>
      <c r="M47" s="28" cm="1">
        <f t="array" ref="M47">IFERROR(INDEX('Master Data Sheet'!$1:$1048576, MATCH(1, ('Master Data Sheet'!$H:$H=M$2) * (INDEX('Master Data Sheet'!$1:$1, , MATCH($F$1, 'Master Data Sheet'!$1:$1, 0)) = $F$1) * ('Master Data Sheet'!$G:$G=$B47) * ('Master Data Sheet'!$F:$F=$E47) * ('Master Data Sheet'!$A:$A=$F47), 0), MATCH($F$1, 'Master Data Sheet'!$1:$1, 0)), "")</f>
        <v>20.733333333333306</v>
      </c>
      <c r="N47" s="28" cm="1">
        <f t="array" ref="N47">IFERROR(INDEX('Master Data Sheet'!$1:$1048576, MATCH(1, ('Master Data Sheet'!$H:$H=N$2) * (INDEX('Master Data Sheet'!$1:$1, , MATCH($F$1, 'Master Data Sheet'!$1:$1, 0)) = $F$1) * ('Master Data Sheet'!$G:$G=$B47) * ('Master Data Sheet'!$F:$F=$E47) * ('Master Data Sheet'!$A:$A=$F47), 0), MATCH($F$1, 'Master Data Sheet'!$1:$1, 0)), "")</f>
        <v>32.399999999999984</v>
      </c>
      <c r="O47" s="28">
        <f t="shared" si="8"/>
        <v>29.590476190476174</v>
      </c>
      <c r="P47" s="28">
        <f t="shared" si="4"/>
        <v>8.463116365993022</v>
      </c>
      <c r="Q47" s="28"/>
      <c r="R47" s="48">
        <f>(1-(O47/O41))*100</f>
        <v>-5.250677506775081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44.066666666666663</v>
      </c>
      <c r="I48" s="11" cm="1">
        <f t="array" ref="I48">IFERROR(INDEX('Master Data Sheet'!$1:$1048576, MATCH(1, ('Master Data Sheet'!$H:$H=I$2) * (INDEX('Master Data Sheet'!$1:$1, , MATCH($F$1, 'Master Data Sheet'!$1:$1, 0)) = $F$1) * ('Master Data Sheet'!$G:$G=$B48) * ('Master Data Sheet'!$F:$F=$E48) * ('Master Data Sheet'!$A:$A=$F48), 0), MATCH($F$1, 'Master Data Sheet'!$1:$1, 0)), "")</f>
        <v>24.733333333333309</v>
      </c>
      <c r="J48" s="11" cm="1">
        <f t="array" ref="J48">IFERROR(INDEX('Master Data Sheet'!$1:$1048576, MATCH(1, ('Master Data Sheet'!$H:$H=J$2) * (INDEX('Master Data Sheet'!$1:$1, , MATCH($F$1, 'Master Data Sheet'!$1:$1, 0)) = $F$1) * ('Master Data Sheet'!$G:$G=$B48) * ('Master Data Sheet'!$F:$F=$E48) * ('Master Data Sheet'!$A:$A=$F48), 0), MATCH($F$1, 'Master Data Sheet'!$1:$1, 0)), "")</f>
        <v>21.733333333333309</v>
      </c>
      <c r="K48" s="11" cm="1">
        <f t="array" ref="K48">IFERROR(INDEX('Master Data Sheet'!$1:$1048576, MATCH(1, ('Master Data Sheet'!$H:$H=K$2) * (INDEX('Master Data Sheet'!$1:$1, , MATCH($F$1, 'Master Data Sheet'!$1:$1, 0)) = $F$1) * ('Master Data Sheet'!$G:$G=$B48) * ('Master Data Sheet'!$F:$F=$E48) * ('Master Data Sheet'!$A:$A=$F48), 0), MATCH($F$1, 'Master Data Sheet'!$1:$1, 0)), "")</f>
        <v>21.399999999999974</v>
      </c>
      <c r="L48" s="11" cm="1">
        <f t="array" ref="L48">IFERROR(INDEX('Master Data Sheet'!$1:$1048576, MATCH(1, ('Master Data Sheet'!$H:$H=L$2) * (INDEX('Master Data Sheet'!$1:$1, , MATCH($F$1, 'Master Data Sheet'!$1:$1, 0)) = $F$1) * ('Master Data Sheet'!$G:$G=$B48) * ('Master Data Sheet'!$F:$F=$E48) * ('Master Data Sheet'!$A:$A=$F48), 0), MATCH($F$1, 'Master Data Sheet'!$1:$1, 0)), "")</f>
        <v>28.733333333333313</v>
      </c>
      <c r="M48" s="11" cm="1">
        <f t="array" ref="M48">IFERROR(INDEX('Master Data Sheet'!$1:$1048576, MATCH(1, ('Master Data Sheet'!$H:$H=M$2) * (INDEX('Master Data Sheet'!$1:$1, , MATCH($F$1, 'Master Data Sheet'!$1:$1, 0)) = $F$1) * ('Master Data Sheet'!$G:$G=$B48) * ('Master Data Sheet'!$F:$F=$E48) * ('Master Data Sheet'!$A:$A=$F48), 0), MATCH($F$1, 'Master Data Sheet'!$1:$1, 0)), "")</f>
        <v>28.399999999999981</v>
      </c>
      <c r="N48" s="11" cm="1">
        <f t="array" ref="N48">IFERROR(INDEX('Master Data Sheet'!$1:$1048576, MATCH(1, ('Master Data Sheet'!$H:$H=N$2) * (INDEX('Master Data Sheet'!$1:$1, , MATCH($F$1, 'Master Data Sheet'!$1:$1, 0)) = $F$1) * ('Master Data Sheet'!$G:$G=$B48) * ('Master Data Sheet'!$F:$F=$E48) * ('Master Data Sheet'!$A:$A=$F48), 0), MATCH($F$1, 'Master Data Sheet'!$1:$1, 0)), "")</f>
        <v>31.066666666666649</v>
      </c>
      <c r="O48" s="11">
        <f t="shared" si="8"/>
        <v>28.590476190476174</v>
      </c>
      <c r="P48" s="11">
        <f t="shared" si="4"/>
        <v>7.7384493203482254</v>
      </c>
      <c r="Q48" s="11">
        <f>AVERAGE(O48:O50)</f>
        <v>31.431746031746016</v>
      </c>
      <c r="S48" s="11">
        <f>AVERAGE(O48:O50)</f>
        <v>31.431746031746016</v>
      </c>
      <c r="T48" s="11">
        <f>AVERAGE(P48:P50)</f>
        <v>3.5106850066133268</v>
      </c>
      <c r="V48" s="47">
        <f>AVERAGE(U51, U54)</f>
        <v>-8.2567417432582886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32.399999999999984</v>
      </c>
      <c r="I49" s="11" cm="1">
        <f t="array" ref="I49">IFERROR(INDEX('Master Data Sheet'!$1:$1048576, MATCH(1, ('Master Data Sheet'!$H:$H=I$2) * (INDEX('Master Data Sheet'!$1:$1, , MATCH($F$1, 'Master Data Sheet'!$1:$1, 0)) = $F$1) * ('Master Data Sheet'!$G:$G=$B49) * ('Master Data Sheet'!$F:$F=$E49) * ('Master Data Sheet'!$A:$A=$F49), 0), MATCH($F$1, 'Master Data Sheet'!$1:$1, 0)), "")</f>
        <v>27.399999999999981</v>
      </c>
      <c r="J49" s="11" cm="1">
        <f t="array" ref="J49">IFERROR(INDEX('Master Data Sheet'!$1:$1048576, MATCH(1, ('Master Data Sheet'!$H:$H=J$2) * (INDEX('Master Data Sheet'!$1:$1, , MATCH($F$1, 'Master Data Sheet'!$1:$1, 0)) = $F$1) * ('Master Data Sheet'!$G:$G=$B49) * ('Master Data Sheet'!$F:$F=$E49) * ('Master Data Sheet'!$A:$A=$F49), 0), MATCH($F$1, 'Master Data Sheet'!$1:$1, 0)), "")</f>
        <v>28.066666666666645</v>
      </c>
      <c r="K49" s="11" cm="1">
        <f t="array" ref="K49">IFERROR(INDEX('Master Data Sheet'!$1:$1048576, MATCH(1, ('Master Data Sheet'!$H:$H=K$2) * (INDEX('Master Data Sheet'!$1:$1, , MATCH($F$1, 'Master Data Sheet'!$1:$1, 0)) = $F$1) * ('Master Data Sheet'!$G:$G=$B49) * ('Master Data Sheet'!$F:$F=$E49) * ('Master Data Sheet'!$A:$A=$F49), 0), MATCH($F$1, 'Master Data Sheet'!$1:$1, 0)), "")</f>
        <v>28.066666666666645</v>
      </c>
      <c r="L49" s="11" cm="1">
        <f t="array" ref="L49">IFERROR(INDEX('Master Data Sheet'!$1:$1048576, MATCH(1, ('Master Data Sheet'!$H:$H=L$2) * (INDEX('Master Data Sheet'!$1:$1, , MATCH($F$1, 'Master Data Sheet'!$1:$1, 0)) = $F$1) * ('Master Data Sheet'!$G:$G=$B49) * ('Master Data Sheet'!$F:$F=$E49) * ('Master Data Sheet'!$A:$A=$F49), 0), MATCH($F$1, 'Master Data Sheet'!$1:$1, 0)), "")</f>
        <v>28.066666666666645</v>
      </c>
      <c r="M49" s="11" cm="1">
        <f t="array" ref="M49">IFERROR(INDEX('Master Data Sheet'!$1:$1048576, MATCH(1, ('Master Data Sheet'!$H:$H=M$2) * (INDEX('Master Data Sheet'!$1:$1, , MATCH($F$1, 'Master Data Sheet'!$1:$1, 0)) = $F$1) * ('Master Data Sheet'!$G:$G=$B49) * ('Master Data Sheet'!$F:$F=$E49) * ('Master Data Sheet'!$A:$A=$F49), 0), MATCH($F$1, 'Master Data Sheet'!$1:$1, 0)), "")</f>
        <v>29.399999999999981</v>
      </c>
      <c r="N49" s="11" cm="1">
        <f t="array" ref="N49">IFERROR(INDEX('Master Data Sheet'!$1:$1048576, MATCH(1, ('Master Data Sheet'!$H:$H=N$2) * (INDEX('Master Data Sheet'!$1:$1, , MATCH($F$1, 'Master Data Sheet'!$1:$1, 0)) = $F$1) * ('Master Data Sheet'!$G:$G=$B49) * ('Master Data Sheet'!$F:$F=$E49) * ('Master Data Sheet'!$A:$A=$F49), 0), MATCH($F$1, 'Master Data Sheet'!$1:$1, 0)), "")</f>
        <v>28.733333333333313</v>
      </c>
      <c r="O49" s="11">
        <f t="shared" si="8"/>
        <v>28.876190476190459</v>
      </c>
      <c r="P49" s="11">
        <f t="shared" si="4"/>
        <v>1.6761634196950534</v>
      </c>
      <c r="Q49" s="11"/>
      <c r="X49" t="str">
        <f>IFERROR(INDEX('Date Key'!$G$57:$G$62, MATCH(B48,'Date Key'!$A$57:$A$62, 0)), "")</f>
        <v>Medium HLR, Upper Outlet Height, Yes Plants</v>
      </c>
      <c r="Y49" s="1">
        <f t="shared" ref="Y49:AE49" si="53">H48</f>
        <v>44.066666666666663</v>
      </c>
      <c r="Z49" s="1">
        <f t="shared" si="53"/>
        <v>24.733333333333309</v>
      </c>
      <c r="AA49" s="1">
        <f t="shared" si="53"/>
        <v>21.733333333333309</v>
      </c>
      <c r="AB49" s="1">
        <f t="shared" si="53"/>
        <v>21.399999999999974</v>
      </c>
      <c r="AC49" s="1">
        <f t="shared" si="53"/>
        <v>28.733333333333313</v>
      </c>
      <c r="AD49" s="1">
        <f t="shared" si="53"/>
        <v>28.399999999999981</v>
      </c>
      <c r="AE49" s="1">
        <f t="shared" si="53"/>
        <v>31.066666666666649</v>
      </c>
      <c r="AF49" s="1">
        <f t="shared" ref="AF49:AL49" si="54">H49</f>
        <v>32.399999999999984</v>
      </c>
      <c r="AG49" s="1">
        <f t="shared" si="54"/>
        <v>27.399999999999981</v>
      </c>
      <c r="AH49" s="1">
        <f t="shared" si="54"/>
        <v>28.066666666666645</v>
      </c>
      <c r="AI49" s="1">
        <f t="shared" si="54"/>
        <v>28.066666666666645</v>
      </c>
      <c r="AJ49" s="1">
        <f t="shared" si="54"/>
        <v>28.066666666666645</v>
      </c>
      <c r="AK49" s="1">
        <f t="shared" si="54"/>
        <v>29.399999999999981</v>
      </c>
      <c r="AL49" s="1">
        <f t="shared" si="54"/>
        <v>28.733333333333313</v>
      </c>
      <c r="AM49" s="1">
        <f t="shared" ref="AM49:AS49" si="55">H50</f>
        <v>37.73333333333332</v>
      </c>
      <c r="AN49" s="1">
        <f t="shared" si="55"/>
        <v>38.399999999999991</v>
      </c>
      <c r="AO49" s="1">
        <f t="shared" si="55"/>
        <v>35.73333333333332</v>
      </c>
      <c r="AP49" s="1">
        <f t="shared" si="55"/>
        <v>37.399999999999991</v>
      </c>
      <c r="AQ49" s="1">
        <f t="shared" si="55"/>
        <v>35.399999999999984</v>
      </c>
      <c r="AR49" s="1">
        <f t="shared" si="55"/>
        <v>37.066666666666656</v>
      </c>
      <c r="AS49" s="1">
        <f t="shared" si="55"/>
        <v>36.066666666666656</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37.73333333333332</v>
      </c>
      <c r="I50" s="11" cm="1">
        <f t="array" ref="I50">IFERROR(INDEX('Master Data Sheet'!$1:$1048576, MATCH(1, ('Master Data Sheet'!$H:$H=I$2) * (INDEX('Master Data Sheet'!$1:$1, , MATCH($F$1, 'Master Data Sheet'!$1:$1, 0)) = $F$1) * ('Master Data Sheet'!$G:$G=$B50) * ('Master Data Sheet'!$F:$F=$E50) * ('Master Data Sheet'!$A:$A=$F50), 0), MATCH($F$1, 'Master Data Sheet'!$1:$1, 0)), "")</f>
        <v>38.399999999999991</v>
      </c>
      <c r="J50" s="11" cm="1">
        <f t="array" ref="J50">IFERROR(INDEX('Master Data Sheet'!$1:$1048576, MATCH(1, ('Master Data Sheet'!$H:$H=J$2) * (INDEX('Master Data Sheet'!$1:$1, , MATCH($F$1, 'Master Data Sheet'!$1:$1, 0)) = $F$1) * ('Master Data Sheet'!$G:$G=$B50) * ('Master Data Sheet'!$F:$F=$E50) * ('Master Data Sheet'!$A:$A=$F50), 0), MATCH($F$1, 'Master Data Sheet'!$1:$1, 0)), "")</f>
        <v>35.73333333333332</v>
      </c>
      <c r="K50" s="11" cm="1">
        <f t="array" ref="K50">IFERROR(INDEX('Master Data Sheet'!$1:$1048576, MATCH(1, ('Master Data Sheet'!$H:$H=K$2) * (INDEX('Master Data Sheet'!$1:$1, , MATCH($F$1, 'Master Data Sheet'!$1:$1, 0)) = $F$1) * ('Master Data Sheet'!$G:$G=$B50) * ('Master Data Sheet'!$F:$F=$E50) * ('Master Data Sheet'!$A:$A=$F50), 0), MATCH($F$1, 'Master Data Sheet'!$1:$1, 0)), "")</f>
        <v>37.399999999999991</v>
      </c>
      <c r="L50" s="11" cm="1">
        <f t="array" ref="L50">IFERROR(INDEX('Master Data Sheet'!$1:$1048576, MATCH(1, ('Master Data Sheet'!$H:$H=L$2) * (INDEX('Master Data Sheet'!$1:$1, , MATCH($F$1, 'Master Data Sheet'!$1:$1, 0)) = $F$1) * ('Master Data Sheet'!$G:$G=$B50) * ('Master Data Sheet'!$F:$F=$E50) * ('Master Data Sheet'!$A:$A=$F50), 0), MATCH($F$1, 'Master Data Sheet'!$1:$1, 0)), "")</f>
        <v>35.399999999999984</v>
      </c>
      <c r="M50" s="11" cm="1">
        <f t="array" ref="M50">IFERROR(INDEX('Master Data Sheet'!$1:$1048576, MATCH(1, ('Master Data Sheet'!$H:$H=M$2) * (INDEX('Master Data Sheet'!$1:$1, , MATCH($F$1, 'Master Data Sheet'!$1:$1, 0)) = $F$1) * ('Master Data Sheet'!$G:$G=$B50) * ('Master Data Sheet'!$F:$F=$E50) * ('Master Data Sheet'!$A:$A=$F50), 0), MATCH($F$1, 'Master Data Sheet'!$1:$1, 0)), "")</f>
        <v>37.066666666666656</v>
      </c>
      <c r="N50" s="11" cm="1">
        <f t="array" ref="N50">IFERROR(INDEX('Master Data Sheet'!$1:$1048576, MATCH(1, ('Master Data Sheet'!$H:$H=N$2) * (INDEX('Master Data Sheet'!$1:$1, , MATCH($F$1, 'Master Data Sheet'!$1:$1, 0)) = $F$1) * ('Master Data Sheet'!$G:$G=$B50) * ('Master Data Sheet'!$F:$F=$E50) * ('Master Data Sheet'!$A:$A=$F50), 0), MATCH($F$1, 'Master Data Sheet'!$1:$1, 0)), "")</f>
        <v>36.066666666666656</v>
      </c>
      <c r="O50" s="11">
        <f t="shared" si="8"/>
        <v>36.828571428571415</v>
      </c>
      <c r="P50" s="11">
        <f t="shared" si="4"/>
        <v>1.1174422797967027</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37.399999999999991</v>
      </c>
      <c r="I51" s="11" cm="1">
        <f t="array" ref="I51">IFERROR(INDEX('Master Data Sheet'!$1:$1048576, MATCH(1, ('Master Data Sheet'!$H:$H=I$2) * (INDEX('Master Data Sheet'!$1:$1, , MATCH($F$1, 'Master Data Sheet'!$1:$1, 0)) = $F$1) * ('Master Data Sheet'!$G:$G=$B51) * ('Master Data Sheet'!$F:$F=$E51) * ('Master Data Sheet'!$A:$A=$F51), 0), MATCH($F$1, 'Master Data Sheet'!$1:$1, 0)), "")</f>
        <v>33.066666666666649</v>
      </c>
      <c r="J51" s="11" cm="1">
        <f t="array" ref="J51">IFERROR(INDEX('Master Data Sheet'!$1:$1048576, MATCH(1, ('Master Data Sheet'!$H:$H=J$2) * (INDEX('Master Data Sheet'!$1:$1, , MATCH($F$1, 'Master Data Sheet'!$1:$1, 0)) = $F$1) * ('Master Data Sheet'!$G:$G=$B51) * ('Master Data Sheet'!$F:$F=$E51) * ('Master Data Sheet'!$A:$A=$F51), 0), MATCH($F$1, 'Master Data Sheet'!$1:$1, 0)), "")</f>
        <v>27.733333333333313</v>
      </c>
      <c r="K51" s="11" cm="1">
        <f t="array" ref="K51">IFERROR(INDEX('Master Data Sheet'!$1:$1048576, MATCH(1, ('Master Data Sheet'!$H:$H=K$2) * (INDEX('Master Data Sheet'!$1:$1, , MATCH($F$1, 'Master Data Sheet'!$1:$1, 0)) = $F$1) * ('Master Data Sheet'!$G:$G=$B51) * ('Master Data Sheet'!$F:$F=$E51) * ('Master Data Sheet'!$A:$A=$F51), 0), MATCH($F$1, 'Master Data Sheet'!$1:$1, 0)), "")</f>
        <v>31.733333333333317</v>
      </c>
      <c r="L51" s="11" cm="1">
        <f t="array" ref="L51">IFERROR(INDEX('Master Data Sheet'!$1:$1048576, MATCH(1, ('Master Data Sheet'!$H:$H=L$2) * (INDEX('Master Data Sheet'!$1:$1, , MATCH($F$1, 'Master Data Sheet'!$1:$1, 0)) = $F$1) * ('Master Data Sheet'!$G:$G=$B51) * ('Master Data Sheet'!$F:$F=$E51) * ('Master Data Sheet'!$A:$A=$F51), 0), MATCH($F$1, 'Master Data Sheet'!$1:$1, 0)), "")</f>
        <v>35.066666666666656</v>
      </c>
      <c r="M51" s="11" cm="1">
        <f t="array" ref="M51">IFERROR(INDEX('Master Data Sheet'!$1:$1048576, MATCH(1, ('Master Data Sheet'!$H:$H=M$2) * (INDEX('Master Data Sheet'!$1:$1, , MATCH($F$1, 'Master Data Sheet'!$1:$1, 0)) = $F$1) * ('Master Data Sheet'!$G:$G=$B51) * ('Master Data Sheet'!$F:$F=$E51) * ('Master Data Sheet'!$A:$A=$F51), 0), MATCH($F$1, 'Master Data Sheet'!$1:$1, 0)), "")</f>
        <v>32.399999999999984</v>
      </c>
      <c r="N51" s="11" cm="1">
        <f t="array" ref="N51">IFERROR(INDEX('Master Data Sheet'!$1:$1048576, MATCH(1, ('Master Data Sheet'!$H:$H=N$2) * (INDEX('Master Data Sheet'!$1:$1, , MATCH($F$1, 'Master Data Sheet'!$1:$1, 0)) = $F$1) * ('Master Data Sheet'!$G:$G=$B51) * ('Master Data Sheet'!$F:$F=$E51) * ('Master Data Sheet'!$A:$A=$F51), 0), MATCH($F$1, 'Master Data Sheet'!$1:$1, 0)), "")</f>
        <v>30.399999999999981</v>
      </c>
      <c r="O51" s="11">
        <f t="shared" si="8"/>
        <v>32.54285714285713</v>
      </c>
      <c r="P51" s="11">
        <f t="shared" si="4"/>
        <v>3.1260976908098694</v>
      </c>
      <c r="Q51" s="11">
        <f>AVERAGE(O51:O53)</f>
        <v>32.28888888888887</v>
      </c>
      <c r="R51" s="46">
        <f>(1-(O51/O48))*100</f>
        <v>-13.824117255163237</v>
      </c>
      <c r="S51" s="46">
        <f>AVERAGE(R51:R53)</f>
        <v>-3.2157130209060818</v>
      </c>
      <c r="T51" s="46">
        <f>STDEV(R51:R53)</f>
        <v>9.1878012527961239</v>
      </c>
      <c r="U51" s="47">
        <f>(1-(AVERAGE(H51:N53)/AVERAGE(H48:N50)))*100</f>
        <v>-2.7269972730027625</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29.733333333333313</v>
      </c>
      <c r="I52" s="11" cm="1">
        <f t="array" ref="I52">IFERROR(INDEX('Master Data Sheet'!$1:$1048576, MATCH(1, ('Master Data Sheet'!$H:$H=I$2) * (INDEX('Master Data Sheet'!$1:$1, , MATCH($F$1, 'Master Data Sheet'!$1:$1, 0)) = $F$1) * ('Master Data Sheet'!$G:$G=$B52) * ('Master Data Sheet'!$F:$F=$E52) * ('Master Data Sheet'!$A:$A=$F52), 0), MATCH($F$1, 'Master Data Sheet'!$1:$1, 0)), "")</f>
        <v>31.066666666666649</v>
      </c>
      <c r="J52" s="11" cm="1">
        <f t="array" ref="J52">IFERROR(INDEX('Master Data Sheet'!$1:$1048576, MATCH(1, ('Master Data Sheet'!$H:$H=J$2) * (INDEX('Master Data Sheet'!$1:$1, , MATCH($F$1, 'Master Data Sheet'!$1:$1, 0)) = $F$1) * ('Master Data Sheet'!$G:$G=$B52) * ('Master Data Sheet'!$F:$F=$E52) * ('Master Data Sheet'!$A:$A=$F52), 0), MATCH($F$1, 'Master Data Sheet'!$1:$1, 0)), "")</f>
        <v>30.066666666666649</v>
      </c>
      <c r="K52" s="11" cm="1">
        <f t="array" ref="K52">IFERROR(INDEX('Master Data Sheet'!$1:$1048576, MATCH(1, ('Master Data Sheet'!$H:$H=K$2) * (INDEX('Master Data Sheet'!$1:$1, , MATCH($F$1, 'Master Data Sheet'!$1:$1, 0)) = $F$1) * ('Master Data Sheet'!$G:$G=$B52) * ('Master Data Sheet'!$F:$F=$E52) * ('Master Data Sheet'!$A:$A=$F52), 0), MATCH($F$1, 'Master Data Sheet'!$1:$1, 0)), "")</f>
        <v>28.066666666666645</v>
      </c>
      <c r="L52" s="11" cm="1">
        <f t="array" ref="L52">IFERROR(INDEX('Master Data Sheet'!$1:$1048576, MATCH(1, ('Master Data Sheet'!$H:$H=L$2) * (INDEX('Master Data Sheet'!$1:$1, , MATCH($F$1, 'Master Data Sheet'!$1:$1, 0)) = $F$1) * ('Master Data Sheet'!$G:$G=$B52) * ('Master Data Sheet'!$F:$F=$E52) * ('Master Data Sheet'!$A:$A=$F52), 0), MATCH($F$1, 'Master Data Sheet'!$1:$1, 0)), "")</f>
        <v>26.733333333333313</v>
      </c>
      <c r="M52" s="11" cm="1">
        <f t="array" ref="M52">IFERROR(INDEX('Master Data Sheet'!$1:$1048576, MATCH(1, ('Master Data Sheet'!$H:$H=M$2) * (INDEX('Master Data Sheet'!$1:$1, , MATCH($F$1, 'Master Data Sheet'!$1:$1, 0)) = $F$1) * ('Master Data Sheet'!$G:$G=$B52) * ('Master Data Sheet'!$F:$F=$E52) * ('Master Data Sheet'!$A:$A=$F52), 0), MATCH($F$1, 'Master Data Sheet'!$1:$1, 0)), "")</f>
        <v>24.399999999999977</v>
      </c>
      <c r="N52" s="11" cm="1">
        <f t="array" ref="N52">IFERROR(INDEX('Master Data Sheet'!$1:$1048576, MATCH(1, ('Master Data Sheet'!$H:$H=N$2) * (INDEX('Master Data Sheet'!$1:$1, , MATCH($F$1, 'Master Data Sheet'!$1:$1, 0)) = $F$1) * ('Master Data Sheet'!$G:$G=$B52) * ('Master Data Sheet'!$F:$F=$E52) * ('Master Data Sheet'!$A:$A=$F52), 0), MATCH($F$1, 'Master Data Sheet'!$1:$1, 0)), "")</f>
        <v>28.066666666666645</v>
      </c>
      <c r="O52" s="11">
        <f t="shared" si="8"/>
        <v>28.304761904761882</v>
      </c>
      <c r="P52" s="11">
        <f t="shared" si="4"/>
        <v>2.2584350999152285</v>
      </c>
      <c r="Q52" s="11"/>
      <c r="R52" s="46">
        <f>(1-(O52/O49))*100</f>
        <v>1.9788918205804973</v>
      </c>
      <c r="X52" t="str">
        <f>IFERROR(INDEX('Date Key'!$G$57:$G$62, MATCH(B51,'Date Key'!$A$57:$A$62, 0)), "")</f>
        <v>Medium HLR, Upper Outlet Height, Yes Plants</v>
      </c>
      <c r="Y52" s="1">
        <f t="shared" ref="Y52:AE52" si="56">H51</f>
        <v>37.399999999999991</v>
      </c>
      <c r="Z52" s="1">
        <f t="shared" si="56"/>
        <v>33.066666666666649</v>
      </c>
      <c r="AA52" s="1">
        <f t="shared" si="56"/>
        <v>27.733333333333313</v>
      </c>
      <c r="AB52" s="1">
        <f t="shared" si="56"/>
        <v>31.733333333333317</v>
      </c>
      <c r="AC52" s="1">
        <f t="shared" si="56"/>
        <v>35.066666666666656</v>
      </c>
      <c r="AD52" s="1">
        <f t="shared" si="56"/>
        <v>32.399999999999984</v>
      </c>
      <c r="AE52" s="1">
        <f t="shared" si="56"/>
        <v>30.399999999999981</v>
      </c>
      <c r="AF52" s="1">
        <f t="shared" ref="AF52:AL52" si="57">H52</f>
        <v>29.733333333333313</v>
      </c>
      <c r="AG52" s="1">
        <f t="shared" si="57"/>
        <v>31.066666666666649</v>
      </c>
      <c r="AH52" s="1">
        <f t="shared" si="57"/>
        <v>30.066666666666649</v>
      </c>
      <c r="AI52" s="1">
        <f t="shared" si="57"/>
        <v>28.066666666666645</v>
      </c>
      <c r="AJ52" s="1">
        <f t="shared" si="57"/>
        <v>26.733333333333313</v>
      </c>
      <c r="AK52" s="1">
        <f t="shared" si="57"/>
        <v>24.399999999999977</v>
      </c>
      <c r="AL52" s="1">
        <f t="shared" si="57"/>
        <v>28.066666666666645</v>
      </c>
      <c r="AM52" s="1">
        <f t="shared" ref="AM52:AS52" si="58">H53</f>
        <v>34.399999999999984</v>
      </c>
      <c r="AN52" s="1">
        <f t="shared" si="58"/>
        <v>45.066666666666663</v>
      </c>
      <c r="AO52" s="1">
        <f t="shared" si="58"/>
        <v>34.399999999999984</v>
      </c>
      <c r="AP52" s="1">
        <f t="shared" si="58"/>
        <v>32.399999999999984</v>
      </c>
      <c r="AQ52" s="1">
        <f t="shared" si="58"/>
        <v>37.73333333333332</v>
      </c>
      <c r="AR52" s="1">
        <f t="shared" si="58"/>
        <v>32.73333333333332</v>
      </c>
      <c r="AS52" s="1">
        <f t="shared" si="58"/>
        <v>35.399999999999984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34.399999999999984</v>
      </c>
      <c r="I53" s="11" cm="1">
        <f t="array" ref="I53">IFERROR(INDEX('Master Data Sheet'!$1:$1048576, MATCH(1, ('Master Data Sheet'!$H:$H=I$2) * (INDEX('Master Data Sheet'!$1:$1, , MATCH($F$1, 'Master Data Sheet'!$1:$1, 0)) = $F$1) * ('Master Data Sheet'!$G:$G=$B53) * ('Master Data Sheet'!$F:$F=$E53) * ('Master Data Sheet'!$A:$A=$F53), 0), MATCH($F$1, 'Master Data Sheet'!$1:$1, 0)), "")</f>
        <v>45.066666666666663</v>
      </c>
      <c r="J53" s="11" cm="1">
        <f t="array" ref="J53">IFERROR(INDEX('Master Data Sheet'!$1:$1048576, MATCH(1, ('Master Data Sheet'!$H:$H=J$2) * (INDEX('Master Data Sheet'!$1:$1, , MATCH($F$1, 'Master Data Sheet'!$1:$1, 0)) = $F$1) * ('Master Data Sheet'!$G:$G=$B53) * ('Master Data Sheet'!$F:$F=$E53) * ('Master Data Sheet'!$A:$A=$F53), 0), MATCH($F$1, 'Master Data Sheet'!$1:$1, 0)), "")</f>
        <v>34.399999999999984</v>
      </c>
      <c r="K53" s="11" cm="1">
        <f t="array" ref="K53">IFERROR(INDEX('Master Data Sheet'!$1:$1048576, MATCH(1, ('Master Data Sheet'!$H:$H=K$2) * (INDEX('Master Data Sheet'!$1:$1, , MATCH($F$1, 'Master Data Sheet'!$1:$1, 0)) = $F$1) * ('Master Data Sheet'!$G:$G=$B53) * ('Master Data Sheet'!$F:$F=$E53) * ('Master Data Sheet'!$A:$A=$F53), 0), MATCH($F$1, 'Master Data Sheet'!$1:$1, 0)), "")</f>
        <v>32.399999999999984</v>
      </c>
      <c r="L53" s="11" cm="1">
        <f t="array" ref="L53">IFERROR(INDEX('Master Data Sheet'!$1:$1048576, MATCH(1, ('Master Data Sheet'!$H:$H=L$2) * (INDEX('Master Data Sheet'!$1:$1, , MATCH($F$1, 'Master Data Sheet'!$1:$1, 0)) = $F$1) * ('Master Data Sheet'!$G:$G=$B53) * ('Master Data Sheet'!$F:$F=$E53) * ('Master Data Sheet'!$A:$A=$F53), 0), MATCH($F$1, 'Master Data Sheet'!$1:$1, 0)), "")</f>
        <v>37.73333333333332</v>
      </c>
      <c r="M53" s="11" cm="1">
        <f t="array" ref="M53">IFERROR(INDEX('Master Data Sheet'!$1:$1048576, MATCH(1, ('Master Data Sheet'!$H:$H=M$2) * (INDEX('Master Data Sheet'!$1:$1, , MATCH($F$1, 'Master Data Sheet'!$1:$1, 0)) = $F$1) * ('Master Data Sheet'!$G:$G=$B53) * ('Master Data Sheet'!$F:$F=$E53) * ('Master Data Sheet'!$A:$A=$F53), 0), MATCH($F$1, 'Master Data Sheet'!$1:$1, 0)), "")</f>
        <v>32.73333333333332</v>
      </c>
      <c r="N53" s="11" cm="1">
        <f t="array" ref="N53">IFERROR(INDEX('Master Data Sheet'!$1:$1048576, MATCH(1, ('Master Data Sheet'!$H:$H=N$2) * (INDEX('Master Data Sheet'!$1:$1, , MATCH($F$1, 'Master Data Sheet'!$1:$1, 0)) = $F$1) * ('Master Data Sheet'!$G:$G=$B53) * ('Master Data Sheet'!$F:$F=$E53) * ('Master Data Sheet'!$A:$A=$F53), 0), MATCH($F$1, 'Master Data Sheet'!$1:$1, 0)), "")</f>
        <v>35.399999999999984</v>
      </c>
      <c r="O53" s="11">
        <f t="shared" si="8"/>
        <v>36.019047619047605</v>
      </c>
      <c r="P53" s="11">
        <f t="shared" si="4"/>
        <v>4.364963923437454</v>
      </c>
      <c r="Q53" s="11"/>
      <c r="R53" s="46">
        <f>(1-(O53/O50))*100</f>
        <v>2.1980863718644938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43.066666666666663</v>
      </c>
      <c r="I54" s="11" cm="1">
        <f t="array" ref="I54">IFERROR(INDEX('Master Data Sheet'!$1:$1048576, MATCH(1, ('Master Data Sheet'!$H:$H=I$2) * (INDEX('Master Data Sheet'!$1:$1, , MATCH($F$1, 'Master Data Sheet'!$1:$1, 0)) = $F$1) * ('Master Data Sheet'!$G:$G=$B54) * ('Master Data Sheet'!$F:$F=$E54) * ('Master Data Sheet'!$A:$A=$F54), 0), MATCH($F$1, 'Master Data Sheet'!$1:$1, 0)), "")</f>
        <v>39.399999999999991</v>
      </c>
      <c r="J54" s="11" cm="1">
        <f t="array" ref="J54">IFERROR(INDEX('Master Data Sheet'!$1:$1048576, MATCH(1, ('Master Data Sheet'!$H:$H=J$2) * (INDEX('Master Data Sheet'!$1:$1, , MATCH($F$1, 'Master Data Sheet'!$1:$1, 0)) = $F$1) * ('Master Data Sheet'!$G:$G=$B54) * ('Master Data Sheet'!$F:$F=$E54) * ('Master Data Sheet'!$A:$A=$F54), 0), MATCH($F$1, 'Master Data Sheet'!$1:$1, 0)), "")</f>
        <v>40.733333333333327</v>
      </c>
      <c r="K54" s="11" cm="1">
        <f t="array" ref="K54">IFERROR(INDEX('Master Data Sheet'!$1:$1048576, MATCH(1, ('Master Data Sheet'!$H:$H=K$2) * (INDEX('Master Data Sheet'!$1:$1, , MATCH($F$1, 'Master Data Sheet'!$1:$1, 0)) = $F$1) * ('Master Data Sheet'!$G:$G=$B54) * ('Master Data Sheet'!$F:$F=$E54) * ('Master Data Sheet'!$A:$A=$F54), 0), MATCH($F$1, 'Master Data Sheet'!$1:$1, 0)), "")</f>
        <v>39.399999999999991</v>
      </c>
      <c r="L54" s="11" cm="1">
        <f t="array" ref="L54">IFERROR(INDEX('Master Data Sheet'!$1:$1048576, MATCH(1, ('Master Data Sheet'!$H:$H=L$2) * (INDEX('Master Data Sheet'!$1:$1, , MATCH($F$1, 'Master Data Sheet'!$1:$1, 0)) = $F$1) * ('Master Data Sheet'!$G:$G=$B54) * ('Master Data Sheet'!$F:$F=$E54) * ('Master Data Sheet'!$A:$A=$F54), 0), MATCH($F$1, 'Master Data Sheet'!$1:$1, 0)), "")</f>
        <v>35.73333333333332</v>
      </c>
      <c r="M54" s="11" cm="1">
        <f t="array" ref="M54">IFERROR(INDEX('Master Data Sheet'!$1:$1048576, MATCH(1, ('Master Data Sheet'!$H:$H=M$2) * (INDEX('Master Data Sheet'!$1:$1, , MATCH($F$1, 'Master Data Sheet'!$1:$1, 0)) = $F$1) * ('Master Data Sheet'!$G:$G=$B54) * ('Master Data Sheet'!$F:$F=$E54) * ('Master Data Sheet'!$A:$A=$F54), 0), MATCH($F$1, 'Master Data Sheet'!$1:$1, 0)), "")</f>
        <v>34.73333333333332</v>
      </c>
      <c r="N54" s="11" cm="1">
        <f t="array" ref="N54">IFERROR(INDEX('Master Data Sheet'!$1:$1048576, MATCH(1, ('Master Data Sheet'!$H:$H=N$2) * (INDEX('Master Data Sheet'!$1:$1, , MATCH($F$1, 'Master Data Sheet'!$1:$1, 0)) = $F$1) * ('Master Data Sheet'!$G:$G=$B54) * ('Master Data Sheet'!$F:$F=$E54) * ('Master Data Sheet'!$A:$A=$F54), 0), MATCH($F$1, 'Master Data Sheet'!$1:$1, 0)), "")</f>
        <v>33.73333333333332</v>
      </c>
      <c r="O54" s="11">
        <f t="shared" si="8"/>
        <v>38.114285714285707</v>
      </c>
      <c r="P54" s="11">
        <f t="shared" si="4"/>
        <v>3.4395766935319028</v>
      </c>
      <c r="Q54" s="11">
        <f>AVERAGE(N54:N56)</f>
        <v>32.399999999999984</v>
      </c>
      <c r="R54" s="46">
        <f>(1-(O54/O48))*100</f>
        <v>-33.311125916056007</v>
      </c>
      <c r="S54" s="46">
        <f>AVERAGE(R54:R56)</f>
        <v>-14.879071807950844</v>
      </c>
      <c r="T54" s="46">
        <f>STDEV(R54:R56)</f>
        <v>16.256499225539713</v>
      </c>
      <c r="U54" s="47">
        <f>(1-(AVERAGE(H54:N56)/AVERAGE(H48:N50)))*100</f>
        <v>-13.786486213513815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34.73333333333332</v>
      </c>
      <c r="I55" s="11" cm="1">
        <f t="array" ref="I55">IFERROR(INDEX('Master Data Sheet'!$1:$1048576, MATCH(1, ('Master Data Sheet'!$H:$H=I$2) * (INDEX('Master Data Sheet'!$1:$1, , MATCH($F$1, 'Master Data Sheet'!$1:$1, 0)) = $F$1) * ('Master Data Sheet'!$G:$G=$B55) * ('Master Data Sheet'!$F:$F=$E55) * ('Master Data Sheet'!$A:$A=$F55), 0), MATCH($F$1, 'Master Data Sheet'!$1:$1, 0)), "")</f>
        <v>34.73333333333332</v>
      </c>
      <c r="J55" s="11" cm="1">
        <f t="array" ref="J55">IFERROR(INDEX('Master Data Sheet'!$1:$1048576, MATCH(1, ('Master Data Sheet'!$H:$H=J$2) * (INDEX('Master Data Sheet'!$1:$1, , MATCH($F$1, 'Master Data Sheet'!$1:$1, 0)) = $F$1) * ('Master Data Sheet'!$G:$G=$B55) * ('Master Data Sheet'!$F:$F=$E55) * ('Master Data Sheet'!$A:$A=$F55), 0), MATCH($F$1, 'Master Data Sheet'!$1:$1, 0)), "")</f>
        <v>34.73333333333332</v>
      </c>
      <c r="K55" s="11" cm="1">
        <f t="array" ref="K55">IFERROR(INDEX('Master Data Sheet'!$1:$1048576, MATCH(1, ('Master Data Sheet'!$H:$H=K$2) * (INDEX('Master Data Sheet'!$1:$1, , MATCH($F$1, 'Master Data Sheet'!$1:$1, 0)) = $F$1) * ('Master Data Sheet'!$G:$G=$B55) * ('Master Data Sheet'!$F:$F=$E55) * ('Master Data Sheet'!$A:$A=$F55), 0), MATCH($F$1, 'Master Data Sheet'!$1:$1, 0)), "")</f>
        <v>33.399999999999984</v>
      </c>
      <c r="L55" s="11" cm="1">
        <f t="array" ref="L55">IFERROR(INDEX('Master Data Sheet'!$1:$1048576, MATCH(1, ('Master Data Sheet'!$H:$H=L$2) * (INDEX('Master Data Sheet'!$1:$1, , MATCH($F$1, 'Master Data Sheet'!$1:$1, 0)) = $F$1) * ('Master Data Sheet'!$G:$G=$B55) * ('Master Data Sheet'!$F:$F=$E55) * ('Master Data Sheet'!$A:$A=$F55), 0), MATCH($F$1, 'Master Data Sheet'!$1:$1, 0)), "")</f>
        <v>29.733333333333313</v>
      </c>
      <c r="M55" s="11" cm="1">
        <f t="array" ref="M55">IFERROR(INDEX('Master Data Sheet'!$1:$1048576, MATCH(1, ('Master Data Sheet'!$H:$H=M$2) * (INDEX('Master Data Sheet'!$1:$1, , MATCH($F$1, 'Master Data Sheet'!$1:$1, 0)) = $F$1) * ('Master Data Sheet'!$G:$G=$B55) * ('Master Data Sheet'!$F:$F=$E55) * ('Master Data Sheet'!$A:$A=$F55), 0), MATCH($F$1, 'Master Data Sheet'!$1:$1, 0)), "")</f>
        <v>26.399999999999977</v>
      </c>
      <c r="N55" s="11" cm="1">
        <f t="array" ref="N55">IFERROR(INDEX('Master Data Sheet'!$1:$1048576, MATCH(1, ('Master Data Sheet'!$H:$H=N$2) * (INDEX('Master Data Sheet'!$1:$1, , MATCH($F$1, 'Master Data Sheet'!$1:$1, 0)) = $F$1) * ('Master Data Sheet'!$G:$G=$B55) * ('Master Data Sheet'!$F:$F=$E55) * ('Master Data Sheet'!$A:$A=$F55), 0), MATCH($F$1, 'Master Data Sheet'!$1:$1, 0)), "")</f>
        <v>26.066666666666645</v>
      </c>
      <c r="O55" s="11">
        <f t="shared" si="8"/>
        <v>31.399999999999981</v>
      </c>
      <c r="P55" s="11">
        <f t="shared" si="4"/>
        <v>3.9487456986481932</v>
      </c>
      <c r="Q55" s="11"/>
      <c r="R55" s="46">
        <f>(1-(O55/O49))*100</f>
        <v>-8.7401055408971029</v>
      </c>
      <c r="X55" t="str">
        <f>IFERROR(INDEX('Date Key'!$G$57:$G$62, MATCH(B54,'Date Key'!$A$57:$A$62, 0)), "")</f>
        <v>Medium HLR, Upper Outlet Height, Yes Plants</v>
      </c>
      <c r="Y55" s="1">
        <f t="shared" ref="Y55:AE55" si="59">H54</f>
        <v>43.066666666666663</v>
      </c>
      <c r="Z55" s="1">
        <f t="shared" si="59"/>
        <v>39.399999999999991</v>
      </c>
      <c r="AA55" s="1">
        <f t="shared" si="59"/>
        <v>40.733333333333327</v>
      </c>
      <c r="AB55" s="1">
        <f t="shared" si="59"/>
        <v>39.399999999999991</v>
      </c>
      <c r="AC55" s="1">
        <f t="shared" si="59"/>
        <v>35.73333333333332</v>
      </c>
      <c r="AD55" s="1">
        <f t="shared" si="59"/>
        <v>34.73333333333332</v>
      </c>
      <c r="AE55" s="1">
        <f t="shared" si="59"/>
        <v>33.73333333333332</v>
      </c>
      <c r="AF55" s="1">
        <f t="shared" ref="AF55:AL55" si="60">H55</f>
        <v>34.73333333333332</v>
      </c>
      <c r="AG55" s="1">
        <f t="shared" si="60"/>
        <v>34.73333333333332</v>
      </c>
      <c r="AH55" s="1">
        <f t="shared" si="60"/>
        <v>34.73333333333332</v>
      </c>
      <c r="AI55" s="1">
        <f t="shared" si="60"/>
        <v>33.399999999999984</v>
      </c>
      <c r="AJ55" s="1">
        <f t="shared" si="60"/>
        <v>29.733333333333313</v>
      </c>
      <c r="AK55" s="1">
        <f t="shared" si="60"/>
        <v>26.399999999999977</v>
      </c>
      <c r="AL55" s="1">
        <f t="shared" si="60"/>
        <v>26.066666666666645</v>
      </c>
      <c r="AM55" s="1">
        <f t="shared" ref="AM55:AS55" si="61">H56</f>
        <v>37.73333333333332</v>
      </c>
      <c r="AN55" s="1">
        <f t="shared" si="61"/>
        <v>44.066666666666663</v>
      </c>
      <c r="AO55" s="1">
        <f t="shared" si="61"/>
        <v>38.399999999999991</v>
      </c>
      <c r="AP55" s="1">
        <f t="shared" si="61"/>
        <v>35.73333333333332</v>
      </c>
      <c r="AQ55" s="1">
        <f t="shared" si="61"/>
        <v>37.066666666666656</v>
      </c>
      <c r="AR55" s="1">
        <f t="shared" si="61"/>
        <v>34.066666666666649</v>
      </c>
      <c r="AS55" s="1">
        <f t="shared" si="61"/>
        <v>37.399999999999991</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37.73333333333332</v>
      </c>
      <c r="I56" s="28" cm="1">
        <f t="array" ref="I56">IFERROR(INDEX('Master Data Sheet'!$1:$1048576, MATCH(1, ('Master Data Sheet'!$H:$H=I$2) * (INDEX('Master Data Sheet'!$1:$1, , MATCH($F$1, 'Master Data Sheet'!$1:$1, 0)) = $F$1) * ('Master Data Sheet'!$G:$G=$B56) * ('Master Data Sheet'!$F:$F=$E56) * ('Master Data Sheet'!$A:$A=$F56), 0), MATCH($F$1, 'Master Data Sheet'!$1:$1, 0)), "")</f>
        <v>44.066666666666663</v>
      </c>
      <c r="J56" s="28" cm="1">
        <f t="array" ref="J56">IFERROR(INDEX('Master Data Sheet'!$1:$1048576, MATCH(1, ('Master Data Sheet'!$H:$H=J$2) * (INDEX('Master Data Sheet'!$1:$1, , MATCH($F$1, 'Master Data Sheet'!$1:$1, 0)) = $F$1) * ('Master Data Sheet'!$G:$G=$B56) * ('Master Data Sheet'!$F:$F=$E56) * ('Master Data Sheet'!$A:$A=$F56), 0), MATCH($F$1, 'Master Data Sheet'!$1:$1, 0)), "")</f>
        <v>38.399999999999991</v>
      </c>
      <c r="K56" s="28" cm="1">
        <f t="array" ref="K56">IFERROR(INDEX('Master Data Sheet'!$1:$1048576, MATCH(1, ('Master Data Sheet'!$H:$H=K$2) * (INDEX('Master Data Sheet'!$1:$1, , MATCH($F$1, 'Master Data Sheet'!$1:$1, 0)) = $F$1) * ('Master Data Sheet'!$G:$G=$B56) * ('Master Data Sheet'!$F:$F=$E56) * ('Master Data Sheet'!$A:$A=$F56), 0), MATCH($F$1, 'Master Data Sheet'!$1:$1, 0)), "")</f>
        <v>35.73333333333332</v>
      </c>
      <c r="L56" s="28" cm="1">
        <f t="array" ref="L56">IFERROR(INDEX('Master Data Sheet'!$1:$1048576, MATCH(1, ('Master Data Sheet'!$H:$H=L$2) * (INDEX('Master Data Sheet'!$1:$1, , MATCH($F$1, 'Master Data Sheet'!$1:$1, 0)) = $F$1) * ('Master Data Sheet'!$G:$G=$B56) * ('Master Data Sheet'!$F:$F=$E56) * ('Master Data Sheet'!$A:$A=$F56), 0), MATCH($F$1, 'Master Data Sheet'!$1:$1, 0)), "")</f>
        <v>37.066666666666656</v>
      </c>
      <c r="M56" s="28" cm="1">
        <f t="array" ref="M56">IFERROR(INDEX('Master Data Sheet'!$1:$1048576, MATCH(1, ('Master Data Sheet'!$H:$H=M$2) * (INDEX('Master Data Sheet'!$1:$1, , MATCH($F$1, 'Master Data Sheet'!$1:$1, 0)) = $F$1) * ('Master Data Sheet'!$G:$G=$B56) * ('Master Data Sheet'!$F:$F=$E56) * ('Master Data Sheet'!$A:$A=$F56), 0), MATCH($F$1, 'Master Data Sheet'!$1:$1, 0)), "")</f>
        <v>34.066666666666649</v>
      </c>
      <c r="N56" s="28" cm="1">
        <f t="array" ref="N56">IFERROR(INDEX('Master Data Sheet'!$1:$1048576, MATCH(1, ('Master Data Sheet'!$H:$H=N$2) * (INDEX('Master Data Sheet'!$1:$1, , MATCH($F$1, 'Master Data Sheet'!$1:$1, 0)) = $F$1) * ('Master Data Sheet'!$G:$G=$B56) * ('Master Data Sheet'!$F:$F=$E56) * ('Master Data Sheet'!$A:$A=$F56), 0), MATCH($F$1, 'Master Data Sheet'!$1:$1, 0)), "")</f>
        <v>37.399999999999991</v>
      </c>
      <c r="O56" s="28">
        <f t="shared" si="8"/>
        <v>37.780952380952371</v>
      </c>
      <c r="P56" s="28">
        <f t="shared" si="4"/>
        <v>3.1235578682991907</v>
      </c>
      <c r="Q56" s="28"/>
      <c r="R56" s="48">
        <f>(1-(O56/O50))*100</f>
        <v>-2.5859839668994189</v>
      </c>
      <c r="S56" s="27"/>
      <c r="T56" s="27"/>
      <c r="U56" s="27"/>
      <c r="V56" s="27"/>
    </row>
    <row r="58" spans="1:46" x14ac:dyDescent="0.35">
      <c r="X58" t="s">
        <v>456</v>
      </c>
      <c r="Y58" t="s">
        <v>465</v>
      </c>
    </row>
    <row r="59" spans="1:46" x14ac:dyDescent="0.35">
      <c r="X59" t="s">
        <v>344</v>
      </c>
      <c r="Y59" s="30" t="s">
        <v>457</v>
      </c>
      <c r="Z59" s="1">
        <f t="shared" ref="Z59:AT59" si="62">Y4</f>
        <v>40.733333333333327</v>
      </c>
      <c r="AA59" s="1">
        <f t="shared" si="62"/>
        <v>30.733333333333317</v>
      </c>
      <c r="AB59" s="1">
        <f t="shared" si="62"/>
        <v>27.399999999999981</v>
      </c>
      <c r="AC59" s="1">
        <f t="shared" si="62"/>
        <v>29.399999999999981</v>
      </c>
      <c r="AD59" s="1">
        <f t="shared" si="62"/>
        <v>33.399999999999984</v>
      </c>
      <c r="AE59" s="1">
        <f t="shared" si="62"/>
        <v>31.399999999999984</v>
      </c>
      <c r="AF59" s="1">
        <f t="shared" si="62"/>
        <v>36.066666666666656</v>
      </c>
      <c r="AG59" s="1">
        <f t="shared" si="62"/>
        <v>40.066666666666656</v>
      </c>
      <c r="AH59" s="1">
        <f t="shared" si="62"/>
        <v>26.733333333333313</v>
      </c>
      <c r="AI59" s="1">
        <f t="shared" si="62"/>
        <v>21.733333333333309</v>
      </c>
      <c r="AJ59" s="1">
        <f t="shared" si="62"/>
        <v>29.399999999999981</v>
      </c>
      <c r="AK59" s="1">
        <f t="shared" si="62"/>
        <v>31.399999999999984</v>
      </c>
      <c r="AL59" s="1">
        <f t="shared" si="62"/>
        <v>35.399999999999984</v>
      </c>
      <c r="AM59" s="1">
        <f t="shared" si="62"/>
        <v>38.066666666666656</v>
      </c>
      <c r="AN59" s="1">
        <f t="shared" si="62"/>
        <v>35.066666666666656</v>
      </c>
      <c r="AO59" s="1">
        <f t="shared" si="62"/>
        <v>26.066666666666645</v>
      </c>
      <c r="AP59" s="1">
        <f t="shared" si="62"/>
        <v>19.733333333333341</v>
      </c>
      <c r="AQ59" s="1">
        <f t="shared" si="62"/>
        <v>18.066666666666674</v>
      </c>
      <c r="AR59" s="1">
        <f t="shared" si="62"/>
        <v>19.733333333333341</v>
      </c>
      <c r="AS59" s="1">
        <f t="shared" si="62"/>
        <v>20.066666666666638</v>
      </c>
      <c r="AT59" s="1">
        <f t="shared" si="62"/>
        <v>19.400000000000009</v>
      </c>
    </row>
    <row r="60" spans="1:46" x14ac:dyDescent="0.35">
      <c r="X60" t="s">
        <v>345</v>
      </c>
      <c r="Y60" s="30" t="s">
        <v>457</v>
      </c>
      <c r="Z60" s="1">
        <f t="shared" ref="Z60:AT60" si="63">Y7</f>
        <v>22.066666666666642</v>
      </c>
      <c r="AA60" s="1">
        <f t="shared" si="63"/>
        <v>16.733333333333341</v>
      </c>
      <c r="AB60" s="1">
        <f t="shared" si="63"/>
        <v>14.733333333333338</v>
      </c>
      <c r="AC60" s="1">
        <f t="shared" si="63"/>
        <v>19.066666666666677</v>
      </c>
      <c r="AD60" s="1">
        <f t="shared" si="63"/>
        <v>17.066666666666674</v>
      </c>
      <c r="AE60" s="1">
        <f t="shared" si="63"/>
        <v>19.733333333333341</v>
      </c>
      <c r="AF60" s="1">
        <f t="shared" si="63"/>
        <v>22.733333333333309</v>
      </c>
      <c r="AG60" s="1">
        <f t="shared" si="63"/>
        <v>27.733333333333313</v>
      </c>
      <c r="AH60" s="1">
        <f t="shared" si="63"/>
        <v>26.733333333333313</v>
      </c>
      <c r="AI60" s="1">
        <f t="shared" si="63"/>
        <v>35.399999999999984</v>
      </c>
      <c r="AJ60" s="1">
        <f t="shared" si="63"/>
        <v>30.066666666666649</v>
      </c>
      <c r="AK60" s="1">
        <f t="shared" si="63"/>
        <v>28.399999999999981</v>
      </c>
      <c r="AL60" s="1">
        <f t="shared" si="63"/>
        <v>27.066666666666645</v>
      </c>
      <c r="AM60" s="1">
        <f t="shared" si="63"/>
        <v>32.399999999999984</v>
      </c>
      <c r="AN60" s="1">
        <f t="shared" si="63"/>
        <v>21.733333333333309</v>
      </c>
      <c r="AO60" s="1">
        <f t="shared" si="63"/>
        <v>29.733333333333313</v>
      </c>
      <c r="AP60" s="1">
        <f t="shared" si="63"/>
        <v>29.399999999999981</v>
      </c>
      <c r="AQ60" s="1">
        <f t="shared" si="63"/>
        <v>27.066666666666645</v>
      </c>
      <c r="AR60" s="1">
        <f t="shared" si="63"/>
        <v>28.399999999999981</v>
      </c>
      <c r="AS60" s="1">
        <f t="shared" si="63"/>
        <v>26.733333333333313</v>
      </c>
      <c r="AT60" s="1">
        <f t="shared" si="63"/>
        <v>23.733333333333309</v>
      </c>
    </row>
    <row r="61" spans="1:46" x14ac:dyDescent="0.35">
      <c r="X61" t="s">
        <v>346</v>
      </c>
      <c r="Y61" s="30" t="s">
        <v>457</v>
      </c>
      <c r="Z61" s="1">
        <f t="shared" ref="Z61:AT61" si="64">Y10</f>
        <v>86.73333333333332</v>
      </c>
      <c r="AA61" s="1">
        <f t="shared" si="64"/>
        <v>88.399999999999991</v>
      </c>
      <c r="AB61" s="1">
        <f t="shared" si="64"/>
        <v>80.399999999999991</v>
      </c>
      <c r="AC61" s="1">
        <f t="shared" si="64"/>
        <v>60.399999999999991</v>
      </c>
      <c r="AD61" s="1">
        <f t="shared" si="64"/>
        <v>46.4</v>
      </c>
      <c r="AE61" s="1">
        <f t="shared" si="64"/>
        <v>36.399999999999984</v>
      </c>
      <c r="AF61" s="1">
        <f t="shared" si="64"/>
        <v>33.399999999999984</v>
      </c>
      <c r="AG61" s="1">
        <f t="shared" si="64"/>
        <v>49.066666666666663</v>
      </c>
      <c r="AH61" s="1">
        <f t="shared" si="64"/>
        <v>43.733333333333327</v>
      </c>
      <c r="AI61" s="1">
        <f t="shared" si="64"/>
        <v>44.399999999999991</v>
      </c>
      <c r="AJ61" s="1">
        <f t="shared" si="64"/>
        <v>41.399999999999991</v>
      </c>
      <c r="AK61" s="1">
        <f t="shared" si="64"/>
        <v>37.399999999999991</v>
      </c>
      <c r="AL61" s="1">
        <f t="shared" si="64"/>
        <v>30.733333333333317</v>
      </c>
      <c r="AM61" s="1">
        <f t="shared" si="64"/>
        <v>32.73333333333332</v>
      </c>
      <c r="AN61" s="1">
        <f t="shared" si="64"/>
        <v>79.73333333333332</v>
      </c>
      <c r="AO61" s="1">
        <f t="shared" si="64"/>
        <v>90.733333333333334</v>
      </c>
      <c r="AP61" s="1">
        <f t="shared" si="64"/>
        <v>90.399999999999991</v>
      </c>
      <c r="AQ61" s="1">
        <f t="shared" si="64"/>
        <v>79.399999999999991</v>
      </c>
      <c r="AR61" s="1">
        <f t="shared" si="64"/>
        <v>62.066666666666656</v>
      </c>
      <c r="AS61" s="1">
        <f t="shared" si="64"/>
        <v>48.4</v>
      </c>
      <c r="AT61" s="1">
        <f t="shared" si="64"/>
        <v>40.066666666666656</v>
      </c>
    </row>
    <row r="62" spans="1:46" x14ac:dyDescent="0.35">
      <c r="X62" t="s">
        <v>344</v>
      </c>
      <c r="Y62" s="30" t="s">
        <v>458</v>
      </c>
      <c r="Z62" s="1">
        <f t="shared" ref="Z62:AT62" si="65">Y13</f>
        <v>79.73333333333332</v>
      </c>
      <c r="AA62" s="1">
        <f t="shared" si="65"/>
        <v>81.066666666666649</v>
      </c>
      <c r="AB62" s="1">
        <f t="shared" si="65"/>
        <v>69.066666666666663</v>
      </c>
      <c r="AC62" s="1">
        <f t="shared" si="65"/>
        <v>64.73333333333332</v>
      </c>
      <c r="AD62" s="1">
        <f t="shared" si="65"/>
        <v>6.6666666666659324E-2</v>
      </c>
      <c r="AE62" s="1">
        <f t="shared" si="65"/>
        <v>63.066666666666656</v>
      </c>
      <c r="AF62" s="1">
        <f t="shared" si="65"/>
        <v>46.4</v>
      </c>
      <c r="AG62" s="1">
        <f t="shared" si="65"/>
        <v>35.73333333333332</v>
      </c>
      <c r="AH62" s="1">
        <f t="shared" si="65"/>
        <v>29.733333333333313</v>
      </c>
      <c r="AI62" s="1">
        <f t="shared" si="65"/>
        <v>28.066666666666645</v>
      </c>
      <c r="AJ62" s="1">
        <f t="shared" si="65"/>
        <v>22.733333333333309</v>
      </c>
      <c r="AK62" s="1">
        <f t="shared" si="65"/>
        <v>27.066666666666645</v>
      </c>
      <c r="AL62" s="1">
        <f t="shared" si="65"/>
        <v>30.733333333333317</v>
      </c>
      <c r="AM62" s="1">
        <f t="shared" si="65"/>
        <v>31.399999999999984</v>
      </c>
      <c r="AN62" s="1">
        <f t="shared" si="65"/>
        <v>43.066666666666663</v>
      </c>
      <c r="AO62" s="1">
        <f t="shared" si="65"/>
        <v>53.066666666666649</v>
      </c>
      <c r="AP62" s="1">
        <f t="shared" si="65"/>
        <v>49.4</v>
      </c>
      <c r="AQ62" s="1">
        <f t="shared" si="65"/>
        <v>48.733333333333334</v>
      </c>
      <c r="AR62" s="1">
        <f t="shared" si="65"/>
        <v>50.066666666666663</v>
      </c>
      <c r="AS62" s="1">
        <f t="shared" si="65"/>
        <v>45.733333333333327</v>
      </c>
      <c r="AT62" s="1">
        <f t="shared" si="65"/>
        <v>50.066666666666663</v>
      </c>
    </row>
    <row r="63" spans="1:46" x14ac:dyDescent="0.35">
      <c r="X63" t="s">
        <v>345</v>
      </c>
      <c r="Y63" s="30" t="s">
        <v>458</v>
      </c>
      <c r="Z63" s="1">
        <f t="shared" ref="Z63:AT63" si="66">Y16</f>
        <v>0</v>
      </c>
      <c r="AA63" s="1">
        <f t="shared" si="66"/>
        <v>61.733333333333327</v>
      </c>
      <c r="AB63" s="1">
        <f t="shared" si="66"/>
        <v>61.399999999999991</v>
      </c>
      <c r="AC63" s="1">
        <f t="shared" si="66"/>
        <v>76.399999999999991</v>
      </c>
      <c r="AD63" s="1">
        <f t="shared" si="66"/>
        <v>70.733333333333334</v>
      </c>
      <c r="AE63" s="1">
        <f t="shared" si="66"/>
        <v>42.399999999999991</v>
      </c>
      <c r="AF63" s="1">
        <f t="shared" si="66"/>
        <v>29.399999999999981</v>
      </c>
      <c r="AG63" s="1">
        <f t="shared" si="66"/>
        <v>20.399999999999974</v>
      </c>
      <c r="AH63" s="1">
        <f t="shared" si="66"/>
        <v>21.399999999999974</v>
      </c>
      <c r="AI63" s="1">
        <f t="shared" si="66"/>
        <v>25.399999999999977</v>
      </c>
      <c r="AJ63" s="1">
        <f t="shared" si="66"/>
        <v>24.733333333333309</v>
      </c>
      <c r="AK63" s="1">
        <f t="shared" si="66"/>
        <v>23.733333333333309</v>
      </c>
      <c r="AL63" s="1">
        <f t="shared" si="66"/>
        <v>25.399999999999977</v>
      </c>
      <c r="AM63" s="1">
        <f t="shared" si="66"/>
        <v>26.066666666666645</v>
      </c>
      <c r="AN63" s="1">
        <f t="shared" si="66"/>
        <v>23.733333333333309</v>
      </c>
      <c r="AO63" s="1">
        <f t="shared" si="66"/>
        <v>17.733333333333341</v>
      </c>
      <c r="AP63" s="1">
        <f t="shared" si="66"/>
        <v>27.399999999999981</v>
      </c>
      <c r="AQ63" s="1">
        <f t="shared" si="66"/>
        <v>36.066666666666656</v>
      </c>
      <c r="AR63" s="1">
        <f t="shared" si="66"/>
        <v>34.066666666666649</v>
      </c>
      <c r="AS63" s="1">
        <f t="shared" si="66"/>
        <v>36.399999999999984</v>
      </c>
      <c r="AT63" s="1">
        <f t="shared" si="66"/>
        <v>41.066666666666656</v>
      </c>
    </row>
    <row r="64" spans="1:46" x14ac:dyDescent="0.35">
      <c r="X64" t="s">
        <v>346</v>
      </c>
      <c r="Y64" s="30" t="s">
        <v>458</v>
      </c>
      <c r="Z64" s="1">
        <f t="shared" ref="Z64:AT64" si="67">Y19</f>
        <v>91.733333333333334</v>
      </c>
      <c r="AA64" s="1">
        <f t="shared" si="67"/>
        <v>40.399999999999991</v>
      </c>
      <c r="AB64" s="1">
        <f t="shared" si="67"/>
        <v>84.066666666666663</v>
      </c>
      <c r="AC64" s="1">
        <f t="shared" si="67"/>
        <v>67.066666666666663</v>
      </c>
      <c r="AD64" s="1">
        <f t="shared" si="67"/>
        <v>38.066666666666656</v>
      </c>
      <c r="AE64" s="1">
        <f t="shared" si="67"/>
        <v>25.066666666666645</v>
      </c>
      <c r="AF64" s="1">
        <f t="shared" si="67"/>
        <v>66.399999999999991</v>
      </c>
      <c r="AG64" s="1">
        <f t="shared" si="67"/>
        <v>60.73333333333332</v>
      </c>
      <c r="AH64" s="1">
        <f t="shared" si="67"/>
        <v>65.733333333333334</v>
      </c>
      <c r="AI64" s="1">
        <f t="shared" si="67"/>
        <v>41.733333333333327</v>
      </c>
      <c r="AJ64" s="1">
        <f t="shared" si="67"/>
        <v>26.399999999999977</v>
      </c>
      <c r="AK64" s="1">
        <f t="shared" si="67"/>
        <v>30.066666666666649</v>
      </c>
      <c r="AL64" s="1">
        <f t="shared" si="67"/>
        <v>24.399999999999977</v>
      </c>
      <c r="AM64" s="1">
        <f t="shared" si="67"/>
        <v>23.733333333333309</v>
      </c>
      <c r="AN64" s="1">
        <f t="shared" si="67"/>
        <v>32.399999999999984</v>
      </c>
      <c r="AO64" s="1">
        <f t="shared" si="67"/>
        <v>22.066666666666642</v>
      </c>
      <c r="AP64" s="1">
        <f t="shared" si="67"/>
        <v>31.066666666666649</v>
      </c>
      <c r="AQ64" s="1">
        <f t="shared" si="67"/>
        <v>39.399999999999991</v>
      </c>
      <c r="AR64" s="1">
        <f t="shared" si="67"/>
        <v>40.733333333333327</v>
      </c>
      <c r="AS64" s="1">
        <f t="shared" si="67"/>
        <v>37.73333333333332</v>
      </c>
      <c r="AT64" s="1">
        <f t="shared" si="67"/>
        <v>41.399999999999991</v>
      </c>
    </row>
    <row r="65" spans="24:46" x14ac:dyDescent="0.35">
      <c r="X65" t="s">
        <v>344</v>
      </c>
      <c r="Y65" s="30" t="s">
        <v>459</v>
      </c>
      <c r="Z65" s="1">
        <f t="shared" ref="Z65:AT65" si="68">Y22</f>
        <v>30.066666666666649</v>
      </c>
      <c r="AA65" s="1">
        <f t="shared" si="68"/>
        <v>26.066666666666645</v>
      </c>
      <c r="AB65" s="1">
        <f t="shared" si="68"/>
        <v>21.399999999999974</v>
      </c>
      <c r="AC65" s="1">
        <f t="shared" si="68"/>
        <v>28.399999999999981</v>
      </c>
      <c r="AD65" s="1">
        <f t="shared" si="68"/>
        <v>30.733333333333317</v>
      </c>
      <c r="AE65" s="1">
        <f t="shared" si="68"/>
        <v>29.399999999999981</v>
      </c>
      <c r="AF65" s="1">
        <f t="shared" si="68"/>
        <v>32.73333333333332</v>
      </c>
      <c r="AG65" s="1">
        <f t="shared" si="68"/>
        <v>13.06666666666667</v>
      </c>
      <c r="AH65" s="1">
        <f t="shared" si="68"/>
        <v>20.733333333333306</v>
      </c>
      <c r="AI65" s="1">
        <f t="shared" si="68"/>
        <v>21.066666666666642</v>
      </c>
      <c r="AJ65" s="1">
        <f t="shared" si="68"/>
        <v>22.733333333333309</v>
      </c>
      <c r="AK65" s="1">
        <f t="shared" si="68"/>
        <v>28.733333333333313</v>
      </c>
      <c r="AL65" s="1">
        <f t="shared" si="68"/>
        <v>29.399999999999981</v>
      </c>
      <c r="AM65" s="1">
        <f t="shared" si="68"/>
        <v>36.066666666666656</v>
      </c>
      <c r="AN65" s="1">
        <f t="shared" si="68"/>
        <v>38.73333333333332</v>
      </c>
      <c r="AO65" s="1">
        <f t="shared" si="68"/>
        <v>34.066666666666649</v>
      </c>
      <c r="AP65" s="1">
        <f t="shared" si="68"/>
        <v>34.73333333333332</v>
      </c>
      <c r="AQ65" s="1">
        <f t="shared" si="68"/>
        <v>34.399999999999984</v>
      </c>
      <c r="AR65" s="1">
        <f t="shared" si="68"/>
        <v>35.399999999999984</v>
      </c>
      <c r="AS65" s="1">
        <f t="shared" si="68"/>
        <v>35.399999999999984</v>
      </c>
      <c r="AT65" s="1">
        <f t="shared" si="68"/>
        <v>37.066666666666656</v>
      </c>
    </row>
    <row r="66" spans="24:46" x14ac:dyDescent="0.35">
      <c r="X66" t="s">
        <v>345</v>
      </c>
      <c r="Y66" s="30" t="s">
        <v>459</v>
      </c>
      <c r="Z66" s="1">
        <f t="shared" ref="Z66:AT66" si="69">Y25</f>
        <v>27.399999999999981</v>
      </c>
      <c r="AA66" s="1">
        <f t="shared" si="69"/>
        <v>22.399999999999974</v>
      </c>
      <c r="AB66" s="1">
        <f t="shared" si="69"/>
        <v>23.399999999999977</v>
      </c>
      <c r="AC66" s="1">
        <f t="shared" si="69"/>
        <v>21.4</v>
      </c>
      <c r="AD66" s="1">
        <f t="shared" si="69"/>
        <v>23.066666666666642</v>
      </c>
      <c r="AE66" s="1">
        <f t="shared" si="69"/>
        <v>25.733333333333313</v>
      </c>
      <c r="AF66" s="1">
        <f t="shared" si="69"/>
        <v>22.399999999999974</v>
      </c>
      <c r="AG66" s="1">
        <f t="shared" si="69"/>
        <v>25.399999999999977</v>
      </c>
      <c r="AH66" s="1">
        <f t="shared" si="69"/>
        <v>18.400000000000009</v>
      </c>
      <c r="AI66" s="1">
        <f t="shared" si="69"/>
        <v>15.73333333333334</v>
      </c>
      <c r="AJ66" s="1">
        <f t="shared" si="69"/>
        <v>20.066666666666638</v>
      </c>
      <c r="AK66" s="1">
        <f t="shared" si="69"/>
        <v>23.066666666666642</v>
      </c>
      <c r="AL66" s="1">
        <f t="shared" si="69"/>
        <v>24.733333333333309</v>
      </c>
      <c r="AM66" s="1">
        <f t="shared" si="69"/>
        <v>29.733333333333313</v>
      </c>
      <c r="AN66" s="1">
        <f t="shared" si="69"/>
        <v>26.733333333333313</v>
      </c>
      <c r="AO66" s="1">
        <f t="shared" si="69"/>
        <v>29.399999999999981</v>
      </c>
      <c r="AP66" s="1">
        <f t="shared" si="69"/>
        <v>31.733333333333317</v>
      </c>
      <c r="AQ66" s="1">
        <f t="shared" si="69"/>
        <v>34.73333333333332</v>
      </c>
      <c r="AR66" s="1">
        <f t="shared" si="69"/>
        <v>6.7333333333333316</v>
      </c>
      <c r="AS66" s="1">
        <f t="shared" si="69"/>
        <v>31.399999999999984</v>
      </c>
      <c r="AT66" s="1">
        <f t="shared" si="69"/>
        <v>34.73333333333332</v>
      </c>
    </row>
    <row r="67" spans="24:46" x14ac:dyDescent="0.35">
      <c r="X67" t="s">
        <v>346</v>
      </c>
      <c r="Y67" s="30" t="s">
        <v>459</v>
      </c>
      <c r="Z67" s="1">
        <f t="shared" ref="Z67:AT67" si="70">Y28</f>
        <v>48.4</v>
      </c>
      <c r="AA67" s="1">
        <f t="shared" si="70"/>
        <v>29.066666666666649</v>
      </c>
      <c r="AB67" s="1">
        <f t="shared" si="70"/>
        <v>21.733333333333309</v>
      </c>
      <c r="AC67" s="1">
        <f t="shared" si="70"/>
        <v>23.733333333333309</v>
      </c>
      <c r="AD67" s="1">
        <f t="shared" si="70"/>
        <v>22.066666666666642</v>
      </c>
      <c r="AE67" s="1">
        <f t="shared" si="70"/>
        <v>24.066666666666642</v>
      </c>
      <c r="AF67" s="1">
        <f t="shared" si="70"/>
        <v>29.399999999999981</v>
      </c>
      <c r="AG67" s="1">
        <f t="shared" si="70"/>
        <v>50.4</v>
      </c>
      <c r="AH67" s="1">
        <f t="shared" si="70"/>
        <v>23.733333333333309</v>
      </c>
      <c r="AI67" s="1">
        <f t="shared" si="70"/>
        <v>18.733333333333341</v>
      </c>
      <c r="AJ67" s="1">
        <f t="shared" si="70"/>
        <v>21.733333333333309</v>
      </c>
      <c r="AK67" s="1">
        <f t="shared" si="70"/>
        <v>23.399999999999977</v>
      </c>
      <c r="AL67" s="1">
        <f t="shared" si="70"/>
        <v>30.399999999999981</v>
      </c>
      <c r="AM67" s="1">
        <f t="shared" si="70"/>
        <v>28.399999999999981</v>
      </c>
      <c r="AN67" s="1">
        <f t="shared" si="70"/>
        <v>89.066666666666663</v>
      </c>
      <c r="AO67" s="1">
        <f t="shared" si="70"/>
        <v>39.399999999999991</v>
      </c>
      <c r="AP67" s="1">
        <f t="shared" si="70"/>
        <v>36.066666666666656</v>
      </c>
      <c r="AQ67" s="1">
        <f t="shared" si="70"/>
        <v>35.066666666666656</v>
      </c>
      <c r="AR67" s="1">
        <f t="shared" si="70"/>
        <v>34.066666666666649</v>
      </c>
      <c r="AS67" s="1">
        <f t="shared" si="70"/>
        <v>21.733333333333309</v>
      </c>
      <c r="AT67" s="1">
        <f t="shared" si="70"/>
        <v>36.73333333333332</v>
      </c>
    </row>
    <row r="68" spans="24:46" x14ac:dyDescent="0.35">
      <c r="X68" t="s">
        <v>344</v>
      </c>
      <c r="Y68" s="30" t="s">
        <v>460</v>
      </c>
      <c r="Z68" s="1">
        <f t="shared" ref="Z68:AT68" si="71">Y31</f>
        <v>37.066666666666656</v>
      </c>
      <c r="AA68" s="1">
        <f t="shared" si="71"/>
        <v>37.066666666666656</v>
      </c>
      <c r="AB68" s="1">
        <f t="shared" si="71"/>
        <v>38.399999999999991</v>
      </c>
      <c r="AC68" s="1">
        <f t="shared" si="71"/>
        <v>36.73333333333332</v>
      </c>
      <c r="AD68" s="1">
        <f t="shared" si="71"/>
        <v>36.066666666666656</v>
      </c>
      <c r="AE68" s="1">
        <f t="shared" si="71"/>
        <v>34.73333333333332</v>
      </c>
      <c r="AF68" s="1">
        <f t="shared" si="71"/>
        <v>35.73333333333332</v>
      </c>
      <c r="AG68" s="1">
        <f t="shared" si="71"/>
        <v>3.733333333333329</v>
      </c>
      <c r="AH68" s="1">
        <f t="shared" si="71"/>
        <v>15.400000000000006</v>
      </c>
      <c r="AI68" s="1">
        <f t="shared" si="71"/>
        <v>18.733333333333341</v>
      </c>
      <c r="AJ68" s="1">
        <f t="shared" si="71"/>
        <v>27.733333333333313</v>
      </c>
      <c r="AK68" s="1">
        <f t="shared" si="71"/>
        <v>30.399999999999981</v>
      </c>
      <c r="AL68" s="1">
        <f t="shared" si="71"/>
        <v>33.73333333333332</v>
      </c>
      <c r="AM68" s="1">
        <f t="shared" si="71"/>
        <v>38.399999999999991</v>
      </c>
      <c r="AN68" s="1">
        <f t="shared" si="71"/>
        <v>29.066666666666649</v>
      </c>
      <c r="AO68" s="1">
        <f t="shared" si="71"/>
        <v>22.066666666666642</v>
      </c>
      <c r="AP68" s="1">
        <f t="shared" si="71"/>
        <v>25.733333333333313</v>
      </c>
      <c r="AQ68" s="1">
        <f t="shared" si="71"/>
        <v>32.066666666666649</v>
      </c>
      <c r="AR68" s="1">
        <f t="shared" si="71"/>
        <v>38.73333333333332</v>
      </c>
      <c r="AS68" s="1">
        <f t="shared" si="71"/>
        <v>41.733333333333327</v>
      </c>
      <c r="AT68" s="1">
        <f t="shared" si="71"/>
        <v>48.733333333333334</v>
      </c>
    </row>
    <row r="69" spans="24:46" x14ac:dyDescent="0.35">
      <c r="X69" t="s">
        <v>345</v>
      </c>
      <c r="Y69" s="30" t="s">
        <v>460</v>
      </c>
      <c r="Z69" s="1">
        <f t="shared" ref="Z69:AT69" si="72">Y34</f>
        <v>17.400000000000009</v>
      </c>
      <c r="AA69" s="1">
        <f t="shared" si="72"/>
        <v>18.733333333333341</v>
      </c>
      <c r="AB69" s="1">
        <f t="shared" si="72"/>
        <v>29.066666666666649</v>
      </c>
      <c r="AC69" s="1">
        <f t="shared" si="72"/>
        <v>31.066666666666649</v>
      </c>
      <c r="AD69" s="1">
        <f t="shared" si="72"/>
        <v>32.066666666666649</v>
      </c>
      <c r="AE69" s="1">
        <f t="shared" si="72"/>
        <v>36.73333333333332</v>
      </c>
      <c r="AF69" s="1">
        <f t="shared" si="72"/>
        <v>31.066666666666649</v>
      </c>
      <c r="AG69" s="1">
        <f t="shared" si="72"/>
        <v>14.733333333333338</v>
      </c>
      <c r="AH69" s="1">
        <f t="shared" si="72"/>
        <v>15.066666666666672</v>
      </c>
      <c r="AI69" s="1">
        <f t="shared" si="72"/>
        <v>9.4</v>
      </c>
      <c r="AJ69" s="1">
        <f t="shared" si="72"/>
        <v>11.400000000000002</v>
      </c>
      <c r="AK69" s="1">
        <f t="shared" si="72"/>
        <v>18.733333333333341</v>
      </c>
      <c r="AL69" s="1">
        <f t="shared" si="72"/>
        <v>22.733333333333309</v>
      </c>
      <c r="AM69" s="1">
        <f t="shared" si="72"/>
        <v>30.066666666666649</v>
      </c>
      <c r="AN69" s="1">
        <f t="shared" si="72"/>
        <v>21.399999999999974</v>
      </c>
      <c r="AO69" s="1">
        <f t="shared" si="72"/>
        <v>19.400000000000009</v>
      </c>
      <c r="AP69" s="1">
        <f t="shared" si="72"/>
        <v>18.733333333333341</v>
      </c>
      <c r="AQ69" s="1">
        <f t="shared" si="72"/>
        <v>18.066666666666674</v>
      </c>
      <c r="AR69" s="1">
        <f t="shared" si="72"/>
        <v>20.399999999999974</v>
      </c>
      <c r="AS69" s="1">
        <f t="shared" si="72"/>
        <v>26.399999999999977</v>
      </c>
      <c r="AT69" s="1">
        <f t="shared" si="72"/>
        <v>31.733333333333317</v>
      </c>
    </row>
    <row r="70" spans="24:46" x14ac:dyDescent="0.35">
      <c r="X70" t="s">
        <v>346</v>
      </c>
      <c r="Y70" s="30" t="s">
        <v>460</v>
      </c>
      <c r="Z70" s="1">
        <f t="shared" ref="Z70:AT70" si="73">Y37</f>
        <v>21.733333333333309</v>
      </c>
      <c r="AA70" s="1">
        <f t="shared" si="73"/>
        <v>23.399999999999977</v>
      </c>
      <c r="AB70" s="1">
        <f t="shared" si="73"/>
        <v>30.733333333333317</v>
      </c>
      <c r="AC70" s="1">
        <f t="shared" si="73"/>
        <v>33.73333333333332</v>
      </c>
      <c r="AD70" s="1">
        <f t="shared" si="73"/>
        <v>33.73333333333332</v>
      </c>
      <c r="AE70" s="1">
        <f t="shared" si="73"/>
        <v>31.066666666666649</v>
      </c>
      <c r="AF70" s="1">
        <f t="shared" si="73"/>
        <v>34.066666666666649</v>
      </c>
      <c r="AG70" s="1">
        <f t="shared" si="73"/>
        <v>17.400000000000009</v>
      </c>
      <c r="AH70" s="1">
        <f t="shared" si="73"/>
        <v>17.733333333333341</v>
      </c>
      <c r="AI70" s="1">
        <f t="shared" si="73"/>
        <v>10.066666666666668</v>
      </c>
      <c r="AJ70" s="1">
        <f t="shared" si="73"/>
        <v>19.400000000000009</v>
      </c>
      <c r="AK70" s="1">
        <f t="shared" si="73"/>
        <v>17.733333333333341</v>
      </c>
      <c r="AL70" s="1">
        <f t="shared" si="73"/>
        <v>20.066666666666638</v>
      </c>
      <c r="AM70" s="1">
        <f t="shared" si="73"/>
        <v>25.733333333333313</v>
      </c>
      <c r="AN70" s="1">
        <f t="shared" si="73"/>
        <v>22.733333333333309</v>
      </c>
      <c r="AO70" s="1">
        <f t="shared" si="73"/>
        <v>30.066666666666649</v>
      </c>
      <c r="AP70" s="1">
        <f t="shared" si="73"/>
        <v>19.733333333333341</v>
      </c>
      <c r="AQ70" s="1">
        <f t="shared" si="73"/>
        <v>19.066666666666677</v>
      </c>
      <c r="AR70" s="1">
        <f t="shared" si="73"/>
        <v>23.399999999999977</v>
      </c>
      <c r="AS70" s="1">
        <f t="shared" si="73"/>
        <v>29.066666666666649</v>
      </c>
      <c r="AT70" s="1">
        <f t="shared" si="73"/>
        <v>33.066666666666649</v>
      </c>
    </row>
    <row r="71" spans="24:46" x14ac:dyDescent="0.35">
      <c r="X71" t="s">
        <v>344</v>
      </c>
      <c r="Y71" s="30" t="s">
        <v>461</v>
      </c>
      <c r="Z71" s="1">
        <f t="shared" ref="Z71:AT71" si="74">Y40</f>
        <v>33.73333333333332</v>
      </c>
      <c r="AA71" s="1">
        <f t="shared" si="74"/>
        <v>31.066666666666649</v>
      </c>
      <c r="AB71" s="1">
        <f t="shared" si="74"/>
        <v>32.066666666666649</v>
      </c>
      <c r="AC71" s="1">
        <f t="shared" si="74"/>
        <v>23.066666666666642</v>
      </c>
      <c r="AD71" s="1">
        <f t="shared" si="74"/>
        <v>36.73333333333332</v>
      </c>
      <c r="AE71" s="1">
        <f t="shared" si="74"/>
        <v>34.399999999999984</v>
      </c>
      <c r="AF71" s="1">
        <f t="shared" si="74"/>
        <v>31.066666666666649</v>
      </c>
      <c r="AG71" s="1">
        <f t="shared" si="74"/>
        <v>26.066666666666645</v>
      </c>
      <c r="AH71" s="1">
        <f t="shared" si="74"/>
        <v>22.399999999999974</v>
      </c>
      <c r="AI71" s="1">
        <f t="shared" si="74"/>
        <v>29.399999999999981</v>
      </c>
      <c r="AJ71" s="1">
        <f t="shared" si="74"/>
        <v>32.066666666666649</v>
      </c>
      <c r="AK71" s="1">
        <f t="shared" si="74"/>
        <v>32.066666666666649</v>
      </c>
      <c r="AL71" s="1">
        <f t="shared" si="74"/>
        <v>30.733333333333317</v>
      </c>
      <c r="AM71" s="1">
        <f t="shared" si="74"/>
        <v>36.73333333333332</v>
      </c>
      <c r="AN71" s="1">
        <f t="shared" si="74"/>
        <v>37.066666666666656</v>
      </c>
      <c r="AO71" s="1">
        <f t="shared" si="74"/>
        <v>37.066666666666656</v>
      </c>
      <c r="AP71" s="1">
        <f t="shared" si="74"/>
        <v>28.733333333333313</v>
      </c>
      <c r="AQ71" s="1">
        <f t="shared" si="74"/>
        <v>21.733333333333309</v>
      </c>
      <c r="AR71" s="1">
        <f t="shared" si="74"/>
        <v>22.733333333333309</v>
      </c>
      <c r="AS71" s="1">
        <f t="shared" si="74"/>
        <v>21.066666666666642</v>
      </c>
      <c r="AT71" s="1">
        <f t="shared" si="74"/>
        <v>28.399999999999981</v>
      </c>
    </row>
    <row r="72" spans="24:46" x14ac:dyDescent="0.35">
      <c r="X72" t="s">
        <v>345</v>
      </c>
      <c r="Y72" s="30" t="s">
        <v>461</v>
      </c>
      <c r="Z72" s="1">
        <f t="shared" ref="Z72:AT72" si="75">Y43</f>
        <v>21.733333333333309</v>
      </c>
      <c r="AA72" s="1">
        <f t="shared" si="75"/>
        <v>27.399999999999981</v>
      </c>
      <c r="AB72" s="1">
        <f t="shared" si="75"/>
        <v>33.73333333333332</v>
      </c>
      <c r="AC72" s="1">
        <f t="shared" si="75"/>
        <v>38.399999999999991</v>
      </c>
      <c r="AD72" s="1">
        <f t="shared" si="75"/>
        <v>42.733333333333327</v>
      </c>
      <c r="AE72" s="1">
        <f t="shared" si="75"/>
        <v>43.399999999999991</v>
      </c>
      <c r="AF72" s="1">
        <f t="shared" si="75"/>
        <v>39.066666666666656</v>
      </c>
      <c r="AG72" s="1">
        <f t="shared" si="75"/>
        <v>23.066666666666642</v>
      </c>
      <c r="AH72" s="1">
        <f t="shared" si="75"/>
        <v>22.066666666666642</v>
      </c>
      <c r="AI72" s="1">
        <f t="shared" si="75"/>
        <v>24.733333333333309</v>
      </c>
      <c r="AJ72" s="1">
        <f t="shared" si="75"/>
        <v>26.733333333333313</v>
      </c>
      <c r="AK72" s="1">
        <f t="shared" si="75"/>
        <v>28.733333333333313</v>
      </c>
      <c r="AL72" s="1">
        <f t="shared" si="75"/>
        <v>29.733333333333313</v>
      </c>
      <c r="AM72" s="1">
        <f t="shared" si="75"/>
        <v>33.066666666666649</v>
      </c>
      <c r="AN72" s="1">
        <f t="shared" si="75"/>
        <v>20.733333333333306</v>
      </c>
      <c r="AO72" s="1">
        <f t="shared" si="75"/>
        <v>29.733333333333313</v>
      </c>
      <c r="AP72" s="1">
        <f t="shared" si="75"/>
        <v>27.066666666666645</v>
      </c>
      <c r="AQ72" s="1">
        <f t="shared" si="75"/>
        <v>25.066666666666645</v>
      </c>
      <c r="AR72" s="1">
        <f t="shared" si="75"/>
        <v>23.733333333333309</v>
      </c>
      <c r="AS72" s="1">
        <f t="shared" si="75"/>
        <v>20.066666666666638</v>
      </c>
      <c r="AT72" s="1">
        <f t="shared" si="75"/>
        <v>22.733333333333309</v>
      </c>
    </row>
    <row r="73" spans="24:46" x14ac:dyDescent="0.35">
      <c r="X73" t="s">
        <v>346</v>
      </c>
      <c r="Y73" s="30" t="s">
        <v>461</v>
      </c>
      <c r="Z73" s="1">
        <f t="shared" ref="Z73:AT73" si="76">Y46</f>
        <v>82.73333333333332</v>
      </c>
      <c r="AA73" s="1">
        <f t="shared" si="76"/>
        <v>45.399999999999991</v>
      </c>
      <c r="AB73" s="1">
        <f t="shared" si="76"/>
        <v>36.73333333333332</v>
      </c>
      <c r="AC73" s="1">
        <f t="shared" si="76"/>
        <v>34.399999999999984</v>
      </c>
      <c r="AD73" s="1">
        <f t="shared" si="76"/>
        <v>33.399999999999984</v>
      </c>
      <c r="AE73" s="1">
        <f t="shared" si="76"/>
        <v>30.733333333333317</v>
      </c>
      <c r="AF73" s="1">
        <f t="shared" si="76"/>
        <v>32.066666666666649</v>
      </c>
      <c r="AG73" s="1">
        <f t="shared" si="76"/>
        <v>59.066666666666656</v>
      </c>
      <c r="AH73" s="1">
        <f t="shared" si="76"/>
        <v>38.066666666666656</v>
      </c>
      <c r="AI73" s="1">
        <f t="shared" si="76"/>
        <v>24.733333333333309</v>
      </c>
      <c r="AJ73" s="1">
        <f t="shared" si="76"/>
        <v>24.066666666666642</v>
      </c>
      <c r="AK73" s="1">
        <f t="shared" si="76"/>
        <v>30.733333333333317</v>
      </c>
      <c r="AL73" s="1">
        <f t="shared" si="76"/>
        <v>34.066666666666649</v>
      </c>
      <c r="AM73" s="1">
        <f t="shared" si="76"/>
        <v>33.066666666666649</v>
      </c>
      <c r="AN73" s="1">
        <f t="shared" si="76"/>
        <v>42.066666666666656</v>
      </c>
      <c r="AO73" s="1">
        <f t="shared" si="76"/>
        <v>34.066666666666649</v>
      </c>
      <c r="AP73" s="1">
        <f t="shared" si="76"/>
        <v>34.73333333333332</v>
      </c>
      <c r="AQ73" s="1">
        <f t="shared" si="76"/>
        <v>24.066666666666642</v>
      </c>
      <c r="AR73" s="1">
        <f t="shared" si="76"/>
        <v>19.066666666666677</v>
      </c>
      <c r="AS73" s="1">
        <f t="shared" si="76"/>
        <v>20.733333333333306</v>
      </c>
      <c r="AT73" s="1">
        <f t="shared" si="76"/>
        <v>32.399999999999984</v>
      </c>
    </row>
    <row r="74" spans="24:46" x14ac:dyDescent="0.35">
      <c r="X74" t="s">
        <v>344</v>
      </c>
      <c r="Y74" s="30" t="s">
        <v>462</v>
      </c>
      <c r="Z74" s="1">
        <f t="shared" ref="Z74:AT74" si="77">Y49</f>
        <v>44.066666666666663</v>
      </c>
      <c r="AA74" s="1">
        <f t="shared" si="77"/>
        <v>24.733333333333309</v>
      </c>
      <c r="AB74" s="1">
        <f t="shared" si="77"/>
        <v>21.733333333333309</v>
      </c>
      <c r="AC74" s="1">
        <f t="shared" si="77"/>
        <v>21.399999999999974</v>
      </c>
      <c r="AD74" s="1">
        <f t="shared" si="77"/>
        <v>28.733333333333313</v>
      </c>
      <c r="AE74" s="1">
        <f t="shared" si="77"/>
        <v>28.399999999999981</v>
      </c>
      <c r="AF74" s="1">
        <f t="shared" si="77"/>
        <v>31.066666666666649</v>
      </c>
      <c r="AG74" s="1">
        <f t="shared" si="77"/>
        <v>32.399999999999984</v>
      </c>
      <c r="AH74" s="1">
        <f t="shared" si="77"/>
        <v>27.399999999999981</v>
      </c>
      <c r="AI74" s="1">
        <f t="shared" si="77"/>
        <v>28.066666666666645</v>
      </c>
      <c r="AJ74" s="1">
        <f t="shared" si="77"/>
        <v>28.066666666666645</v>
      </c>
      <c r="AK74" s="1">
        <f t="shared" si="77"/>
        <v>28.066666666666645</v>
      </c>
      <c r="AL74" s="1">
        <f t="shared" si="77"/>
        <v>29.399999999999981</v>
      </c>
      <c r="AM74" s="1">
        <f t="shared" si="77"/>
        <v>28.733333333333313</v>
      </c>
      <c r="AN74" s="1">
        <f t="shared" si="77"/>
        <v>37.73333333333332</v>
      </c>
      <c r="AO74" s="1">
        <f t="shared" si="77"/>
        <v>38.399999999999991</v>
      </c>
      <c r="AP74" s="1">
        <f t="shared" si="77"/>
        <v>35.73333333333332</v>
      </c>
      <c r="AQ74" s="1">
        <f t="shared" si="77"/>
        <v>37.399999999999991</v>
      </c>
      <c r="AR74" s="1">
        <f t="shared" si="77"/>
        <v>35.399999999999984</v>
      </c>
      <c r="AS74" s="1">
        <f t="shared" si="77"/>
        <v>37.066666666666656</v>
      </c>
      <c r="AT74" s="1">
        <f t="shared" si="77"/>
        <v>36.066666666666656</v>
      </c>
    </row>
    <row r="75" spans="24:46" x14ac:dyDescent="0.35">
      <c r="X75" t="s">
        <v>345</v>
      </c>
      <c r="Y75" s="30" t="s">
        <v>462</v>
      </c>
      <c r="Z75" s="1">
        <f t="shared" ref="Z75:AT75" si="78">Y52</f>
        <v>37.399999999999991</v>
      </c>
      <c r="AA75" s="1">
        <f t="shared" si="78"/>
        <v>33.066666666666649</v>
      </c>
      <c r="AB75" s="1">
        <f t="shared" si="78"/>
        <v>27.733333333333313</v>
      </c>
      <c r="AC75" s="1">
        <f t="shared" si="78"/>
        <v>31.733333333333317</v>
      </c>
      <c r="AD75" s="1">
        <f t="shared" si="78"/>
        <v>35.066666666666656</v>
      </c>
      <c r="AE75" s="1">
        <f t="shared" si="78"/>
        <v>32.399999999999984</v>
      </c>
      <c r="AF75" s="1">
        <f t="shared" si="78"/>
        <v>30.399999999999981</v>
      </c>
      <c r="AG75" s="1">
        <f t="shared" si="78"/>
        <v>29.733333333333313</v>
      </c>
      <c r="AH75" s="1">
        <f t="shared" si="78"/>
        <v>31.066666666666649</v>
      </c>
      <c r="AI75" s="1">
        <f t="shared" si="78"/>
        <v>30.066666666666649</v>
      </c>
      <c r="AJ75" s="1">
        <f t="shared" si="78"/>
        <v>28.066666666666645</v>
      </c>
      <c r="AK75" s="1">
        <f t="shared" si="78"/>
        <v>26.733333333333313</v>
      </c>
      <c r="AL75" s="1">
        <f t="shared" si="78"/>
        <v>24.399999999999977</v>
      </c>
      <c r="AM75" s="1">
        <f t="shared" si="78"/>
        <v>28.066666666666645</v>
      </c>
      <c r="AN75" s="1">
        <f t="shared" si="78"/>
        <v>34.399999999999984</v>
      </c>
      <c r="AO75" s="1">
        <f t="shared" si="78"/>
        <v>45.066666666666663</v>
      </c>
      <c r="AP75" s="1">
        <f t="shared" si="78"/>
        <v>34.399999999999984</v>
      </c>
      <c r="AQ75" s="1">
        <f t="shared" si="78"/>
        <v>32.399999999999984</v>
      </c>
      <c r="AR75" s="1">
        <f t="shared" si="78"/>
        <v>37.73333333333332</v>
      </c>
      <c r="AS75" s="1">
        <f t="shared" si="78"/>
        <v>32.73333333333332</v>
      </c>
      <c r="AT75" s="1">
        <f t="shared" si="78"/>
        <v>35.399999999999984</v>
      </c>
    </row>
    <row r="76" spans="24:46" x14ac:dyDescent="0.35">
      <c r="X76" t="s">
        <v>346</v>
      </c>
      <c r="Y76" s="30" t="s">
        <v>462</v>
      </c>
      <c r="Z76" s="1">
        <f t="shared" ref="Z76:AT76" si="79">Y55</f>
        <v>43.066666666666663</v>
      </c>
      <c r="AA76" s="1">
        <f t="shared" si="79"/>
        <v>39.399999999999991</v>
      </c>
      <c r="AB76" s="1">
        <f t="shared" si="79"/>
        <v>40.733333333333327</v>
      </c>
      <c r="AC76" s="1">
        <f t="shared" si="79"/>
        <v>39.399999999999991</v>
      </c>
      <c r="AD76" s="1">
        <f t="shared" si="79"/>
        <v>35.73333333333332</v>
      </c>
      <c r="AE76" s="1">
        <f t="shared" si="79"/>
        <v>34.73333333333332</v>
      </c>
      <c r="AF76" s="1">
        <f t="shared" si="79"/>
        <v>33.73333333333332</v>
      </c>
      <c r="AG76" s="1">
        <f t="shared" si="79"/>
        <v>34.73333333333332</v>
      </c>
      <c r="AH76" s="1">
        <f t="shared" si="79"/>
        <v>34.73333333333332</v>
      </c>
      <c r="AI76" s="1">
        <f t="shared" si="79"/>
        <v>34.73333333333332</v>
      </c>
      <c r="AJ76" s="1">
        <f t="shared" si="79"/>
        <v>33.399999999999984</v>
      </c>
      <c r="AK76" s="1">
        <f t="shared" si="79"/>
        <v>29.733333333333313</v>
      </c>
      <c r="AL76" s="1">
        <f t="shared" si="79"/>
        <v>26.399999999999977</v>
      </c>
      <c r="AM76" s="1">
        <f t="shared" si="79"/>
        <v>26.066666666666645</v>
      </c>
      <c r="AN76" s="1">
        <f t="shared" si="79"/>
        <v>37.73333333333332</v>
      </c>
      <c r="AO76" s="1">
        <f t="shared" si="79"/>
        <v>44.066666666666663</v>
      </c>
      <c r="AP76" s="1">
        <f t="shared" si="79"/>
        <v>38.399999999999991</v>
      </c>
      <c r="AQ76" s="1">
        <f t="shared" si="79"/>
        <v>35.73333333333332</v>
      </c>
      <c r="AR76" s="1">
        <f t="shared" si="79"/>
        <v>37.066666666666656</v>
      </c>
      <c r="AS76" s="1">
        <f t="shared" si="79"/>
        <v>34.066666666666649</v>
      </c>
      <c r="AT76" s="1">
        <f t="shared" si="79"/>
        <v>37.399999999999991</v>
      </c>
    </row>
    <row r="79" spans="24:46" x14ac:dyDescent="0.35">
      <c r="X79" t="s">
        <v>530</v>
      </c>
    </row>
    <row r="80" spans="24:46" x14ac:dyDescent="0.35">
      <c r="X80" t="s">
        <v>529</v>
      </c>
      <c r="Y80" t="s">
        <v>528</v>
      </c>
    </row>
    <row r="81" spans="24:25" x14ac:dyDescent="0.35">
      <c r="X81">
        <v>0</v>
      </c>
      <c r="Y81" s="1">
        <f>AVERAGE(H52:H53)</f>
        <v>32.066666666666649</v>
      </c>
    </row>
    <row r="82" spans="24:25" x14ac:dyDescent="0.35">
      <c r="X82">
        <f t="shared" ref="X82:X87" si="80">X81+30</f>
        <v>30</v>
      </c>
      <c r="Y82" s="1">
        <f>AVERAGE(I51:I53)</f>
        <v>36.399999999999984</v>
      </c>
    </row>
    <row r="83" spans="24:25" x14ac:dyDescent="0.35">
      <c r="X83">
        <f t="shared" si="80"/>
        <v>60</v>
      </c>
      <c r="Y83" s="1">
        <f>AVERAGE(J51:J53)</f>
        <v>30.733333333333317</v>
      </c>
    </row>
    <row r="84" spans="24:25" x14ac:dyDescent="0.35">
      <c r="X84">
        <f t="shared" si="80"/>
        <v>90</v>
      </c>
      <c r="Y84" s="1">
        <f>AVERAGE(K51:K53)</f>
        <v>30.733333333333317</v>
      </c>
    </row>
    <row r="85" spans="24:25" x14ac:dyDescent="0.35">
      <c r="X85">
        <f t="shared" si="80"/>
        <v>120</v>
      </c>
      <c r="Y85" s="1">
        <f>AVERAGE(L51:L53)</f>
        <v>33.177777777777763</v>
      </c>
    </row>
    <row r="86" spans="24:25" x14ac:dyDescent="0.35">
      <c r="X86">
        <f t="shared" si="80"/>
        <v>150</v>
      </c>
      <c r="Y86" s="1">
        <f>AVERAGE(M51:M53)</f>
        <v>29.844444444444424</v>
      </c>
    </row>
    <row r="87" spans="24:25" x14ac:dyDescent="0.35">
      <c r="X87">
        <f t="shared" si="80"/>
        <v>180</v>
      </c>
      <c r="Y87" s="1">
        <f>AVERAGE(N51:N53)</f>
        <v>31.288888888888874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BAF5B-31B5-4DAE-86B5-166930F1553B}">
  <sheetPr codeName="Sheet25">
    <tabColor theme="8" tint="0.39997558519241921"/>
  </sheetPr>
  <dimension ref="A1:AW87"/>
  <sheetViews>
    <sheetView zoomScale="75" zoomScaleNormal="75" workbookViewId="0">
      <selection activeCell="J29" sqref="J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27</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0.38935286935286934</v>
      </c>
      <c r="I3" s="11" cm="1">
        <f t="array" ref="I3">IFERROR(INDEX('Master Data Sheet'!$1:$1048576, MATCH(1, ('Master Data Sheet'!$H:$H=I$2) * (INDEX('Master Data Sheet'!$1:$1, , MATCH($F$1, 'Master Data Sheet'!$1:$1, 0)) = $F$1) * ('Master Data Sheet'!$G:$G=$B3) * ('Master Data Sheet'!$F:$F=$E3) * ('Master Data Sheet'!$A:$A=$F3), 0), MATCH($F$1, 'Master Data Sheet'!$1:$1, 0)), "")</f>
        <v>1.2013186813186811</v>
      </c>
      <c r="J3" s="11" cm="1">
        <f t="array" ref="J3">IFERROR(INDEX('Master Data Sheet'!$1:$1048576, MATCH(1, ('Master Data Sheet'!$H:$H=J$2) * (INDEX('Master Data Sheet'!$1:$1, , MATCH($F$1, 'Master Data Sheet'!$1:$1, 0)) = $F$1) * ('Master Data Sheet'!$G:$G=$B3) * ('Master Data Sheet'!$F:$F=$E3) * ('Master Data Sheet'!$A:$A=$F3), 0), MATCH($F$1, 'Master Data Sheet'!$1:$1, 0)), "")</f>
        <v>1.6164590964590961</v>
      </c>
      <c r="K3" s="11" cm="1">
        <f t="array" ref="K3">IFERROR(INDEX('Master Data Sheet'!$1:$1048576, MATCH(1, ('Master Data Sheet'!$H:$H=K$2) * (INDEX('Master Data Sheet'!$1:$1, , MATCH($F$1, 'Master Data Sheet'!$1:$1, 0)) = $F$1) * ('Master Data Sheet'!$G:$G=$B3) * ('Master Data Sheet'!$F:$F=$E3) * ('Master Data Sheet'!$A:$A=$F3), 0), MATCH($F$1, 'Master Data Sheet'!$1:$1, 0)), "")</f>
        <v>1.6958241758241757</v>
      </c>
      <c r="L3" s="11" cm="1">
        <f t="array" ref="L3">IFERROR(INDEX('Master Data Sheet'!$1:$1048576, MATCH(1, ('Master Data Sheet'!$H:$H=L$2) * (INDEX('Master Data Sheet'!$1:$1, , MATCH($F$1, 'Master Data Sheet'!$1:$1, 0)) = $F$1) * ('Master Data Sheet'!$G:$G=$B3) * ('Master Data Sheet'!$F:$F=$E3) * ('Master Data Sheet'!$A:$A=$F3), 0), MATCH($F$1, 'Master Data Sheet'!$1:$1, 0)), "")</f>
        <v>2.0254945054945055</v>
      </c>
      <c r="M3" s="11" cm="1">
        <f t="array" ref="M3">IFERROR(INDEX('Master Data Sheet'!$1:$1048576, MATCH(1, ('Master Data Sheet'!$H:$H=M$2) * (INDEX('Master Data Sheet'!$1:$1, , MATCH($F$1, 'Master Data Sheet'!$1:$1, 0)) = $F$1) * ('Master Data Sheet'!$G:$G=$B3) * ('Master Data Sheet'!$F:$F=$E3) * ('Master Data Sheet'!$A:$A=$F3), 0), MATCH($F$1, 'Master Data Sheet'!$1:$1, 0)), "")</f>
        <v>2.361269841269841</v>
      </c>
      <c r="N3" s="11" cm="1">
        <f t="array" ref="N3">IFERROR(INDEX('Master Data Sheet'!$1:$1048576, MATCH(1, ('Master Data Sheet'!$H:$H=N$2) * (INDEX('Master Data Sheet'!$1:$1, , MATCH($F$1, 'Master Data Sheet'!$1:$1, 0)) = $F$1) * ('Master Data Sheet'!$G:$G=$B3) * ('Master Data Sheet'!$F:$F=$E3) * ('Master Data Sheet'!$A:$A=$F3), 0), MATCH($F$1, 'Master Data Sheet'!$1:$1, 0)), "")</f>
        <v>2.6421001221001221</v>
      </c>
      <c r="O3" s="11">
        <f>AVERAGE(H3:N3)</f>
        <v>1.7045456131170416</v>
      </c>
      <c r="P3" s="11">
        <f>STDEV(H3:N3)</f>
        <v>0.75322727387978394</v>
      </c>
      <c r="Q3" s="11">
        <f>AVERAGE(O3,O5)</f>
        <v>1.1790790162218734</v>
      </c>
      <c r="S3" s="46">
        <f>AVERAGE(O3:O5)</f>
        <v>1.3030687830687828</v>
      </c>
      <c r="T3" s="46">
        <f>AVERAGE(P3:P5)</f>
        <v>0.57636034286690963</v>
      </c>
      <c r="V3" s="47">
        <f>AVERAGE(U6, U9)</f>
        <v>62.151794616889013</v>
      </c>
      <c r="W3" s="47">
        <f>_xlfn.STDEV.S(U6,U9)</f>
        <v>38.207654205742067</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0.27335775335775342</v>
      </c>
      <c r="I4" s="11" cm="1">
        <f t="array" ref="I4">IFERROR(INDEX('Master Data Sheet'!$1:$1048576, MATCH(1, ('Master Data Sheet'!$H:$H=I$2) * (INDEX('Master Data Sheet'!$1:$1, , MATCH($F$1, 'Master Data Sheet'!$1:$1, 0)) = $F$1) * ('Master Data Sheet'!$G:$G=$B4) * ('Master Data Sheet'!$F:$F=$E4) * ('Master Data Sheet'!$A:$A=$F4), 0), MATCH($F$1, 'Master Data Sheet'!$1:$1, 0)), "")</f>
        <v>0.91438339438339433</v>
      </c>
      <c r="J4" s="11" cm="1">
        <f t="array" ref="J4">IFERROR(INDEX('Master Data Sheet'!$1:$1048576, MATCH(1, ('Master Data Sheet'!$H:$H=J$2) * (INDEX('Master Data Sheet'!$1:$1, , MATCH($F$1, 'Master Data Sheet'!$1:$1, 0)) = $F$1) * ('Master Data Sheet'!$G:$G=$B4) * ('Master Data Sheet'!$F:$F=$E4) * ('Master Data Sheet'!$A:$A=$F4), 0), MATCH($F$1, 'Master Data Sheet'!$1:$1, 0)), "")</f>
        <v>1.2196336996336996</v>
      </c>
      <c r="K4" s="11" cm="1">
        <f t="array" ref="K4">IFERROR(INDEX('Master Data Sheet'!$1:$1048576, MATCH(1, ('Master Data Sheet'!$H:$H=K$2) * (INDEX('Master Data Sheet'!$1:$1, , MATCH($F$1, 'Master Data Sheet'!$1:$1, 0)) = $F$1) * ('Master Data Sheet'!$G:$G=$B4) * ('Master Data Sheet'!$F:$F=$E4) * ('Master Data Sheet'!$A:$A=$F4), 0), MATCH($F$1, 'Master Data Sheet'!$1:$1, 0)), "")</f>
        <v>1.7019291819291817</v>
      </c>
      <c r="L4" s="11" cm="1">
        <f t="array" ref="L4">IFERROR(INDEX('Master Data Sheet'!$1:$1048576, MATCH(1, ('Master Data Sheet'!$H:$H=L$2) * (INDEX('Master Data Sheet'!$1:$1, , MATCH($F$1, 'Master Data Sheet'!$1:$1, 0)) = $F$1) * ('Master Data Sheet'!$G:$G=$B4) * ('Master Data Sheet'!$F:$F=$E4) * ('Master Data Sheet'!$A:$A=$F4), 0), MATCH($F$1, 'Master Data Sheet'!$1:$1, 0)), "")</f>
        <v>1.9522344322344323</v>
      </c>
      <c r="M4" s="11" cm="1">
        <f t="array" ref="M4">IFERROR(INDEX('Master Data Sheet'!$1:$1048576, MATCH(1, ('Master Data Sheet'!$H:$H=M$2) * (INDEX('Master Data Sheet'!$1:$1, , MATCH($F$1, 'Master Data Sheet'!$1:$1, 0)) = $F$1) * ('Master Data Sheet'!$G:$G=$B4) * ('Master Data Sheet'!$F:$F=$E4) * ('Master Data Sheet'!$A:$A=$F4), 0), MATCH($F$1, 'Master Data Sheet'!$1:$1, 0)), "")</f>
        <v>2.2941147741147745</v>
      </c>
      <c r="N4" s="11" cm="1">
        <f t="array" ref="N4">IFERROR(INDEX('Master Data Sheet'!$1:$1048576, MATCH(1, ('Master Data Sheet'!$H:$H=N$2) * (INDEX('Master Data Sheet'!$1:$1, , MATCH($F$1, 'Master Data Sheet'!$1:$1, 0)) = $F$1) * ('Master Data Sheet'!$G:$G=$B4) * ('Master Data Sheet'!$F:$F=$E4) * ('Master Data Sheet'!$A:$A=$F4), 0), MATCH($F$1, 'Master Data Sheet'!$1:$1, 0)), "")</f>
        <v>2.5016849816849813</v>
      </c>
      <c r="O4" s="11">
        <f>AVERAGE(H4:N4)</f>
        <v>1.5510483167626024</v>
      </c>
      <c r="P4" s="11">
        <f t="shared" ref="P4:P56" si="4">STDEV(H4:N4)</f>
        <v>0.79448559994355927</v>
      </c>
      <c r="Q4" s="11"/>
      <c r="W4" s="47"/>
      <c r="AA4" t="str">
        <f>IFERROR(INDEX('Date Key'!$G$57:$G$62, MATCH(B3,'Date Key'!$A$57:$A$62, 0)), "")</f>
        <v>Low HLR, Lower Outlet Height, No Plants</v>
      </c>
      <c r="AB4" s="1">
        <f t="shared" ref="AB4:AH4" si="5">H3</f>
        <v>0.38935286935286934</v>
      </c>
      <c r="AC4" s="1">
        <f t="shared" si="5"/>
        <v>1.2013186813186811</v>
      </c>
      <c r="AD4" s="1">
        <f t="shared" si="5"/>
        <v>1.6164590964590961</v>
      </c>
      <c r="AE4" s="1">
        <f t="shared" si="5"/>
        <v>1.6958241758241757</v>
      </c>
      <c r="AF4" s="1">
        <f t="shared" si="5"/>
        <v>2.0254945054945055</v>
      </c>
      <c r="AG4" s="1">
        <f t="shared" si="5"/>
        <v>2.361269841269841</v>
      </c>
      <c r="AH4" s="1">
        <f t="shared" si="5"/>
        <v>2.6421001221001221</v>
      </c>
      <c r="AI4" s="1">
        <f t="shared" ref="AI4:AO4" si="6">H4</f>
        <v>0.27335775335775342</v>
      </c>
      <c r="AJ4" s="1">
        <f t="shared" si="6"/>
        <v>0.91438339438339433</v>
      </c>
      <c r="AK4" s="1">
        <f t="shared" si="6"/>
        <v>1.2196336996336996</v>
      </c>
      <c r="AL4" s="1">
        <f t="shared" si="6"/>
        <v>1.7019291819291817</v>
      </c>
      <c r="AM4" s="1">
        <f t="shared" si="6"/>
        <v>1.9522344322344323</v>
      </c>
      <c r="AN4" s="1">
        <f t="shared" si="6"/>
        <v>2.2941147741147745</v>
      </c>
      <c r="AO4" s="1">
        <f t="shared" si="6"/>
        <v>2.5016849816849813</v>
      </c>
      <c r="AP4" s="1">
        <f t="shared" ref="AP4:AV4" si="7">H5</f>
        <v>0.25504273504273506</v>
      </c>
      <c r="AQ4" s="1">
        <f t="shared" si="7"/>
        <v>0.69460317460317456</v>
      </c>
      <c r="AR4" s="1">
        <f t="shared" si="7"/>
        <v>0.6823931623931625</v>
      </c>
      <c r="AS4" s="1">
        <f t="shared" si="7"/>
        <v>0.67628815628815642</v>
      </c>
      <c r="AT4" s="1">
        <f t="shared" si="7"/>
        <v>0.71291819291819292</v>
      </c>
      <c r="AU4" s="1">
        <f t="shared" si="7"/>
        <v>0.8044932844932845</v>
      </c>
      <c r="AV4" s="1">
        <f t="shared" si="7"/>
        <v>0.74954822954822953</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0.25504273504273506</v>
      </c>
      <c r="I5" s="11" cm="1">
        <f t="array" ref="I5">IFERROR(INDEX('Master Data Sheet'!$1:$1048576, MATCH(1, ('Master Data Sheet'!$H:$H=I$2) * (INDEX('Master Data Sheet'!$1:$1, , MATCH($F$1, 'Master Data Sheet'!$1:$1, 0)) = $F$1) * ('Master Data Sheet'!$G:$G=$B5) * ('Master Data Sheet'!$F:$F=$E5) * ('Master Data Sheet'!$A:$A=$F5), 0), MATCH($F$1, 'Master Data Sheet'!$1:$1, 0)), "")</f>
        <v>0.69460317460317456</v>
      </c>
      <c r="J5" s="11" cm="1">
        <f t="array" ref="J5">IFERROR(INDEX('Master Data Sheet'!$1:$1048576, MATCH(1, ('Master Data Sheet'!$H:$H=J$2) * (INDEX('Master Data Sheet'!$1:$1, , MATCH($F$1, 'Master Data Sheet'!$1:$1, 0)) = $F$1) * ('Master Data Sheet'!$G:$G=$B5) * ('Master Data Sheet'!$F:$F=$E5) * ('Master Data Sheet'!$A:$A=$F5), 0), MATCH($F$1, 'Master Data Sheet'!$1:$1, 0)), "")</f>
        <v>0.6823931623931625</v>
      </c>
      <c r="K5" s="11" cm="1">
        <f t="array" ref="K5">IFERROR(INDEX('Master Data Sheet'!$1:$1048576, MATCH(1, ('Master Data Sheet'!$H:$H=K$2) * (INDEX('Master Data Sheet'!$1:$1, , MATCH($F$1, 'Master Data Sheet'!$1:$1, 0)) = $F$1) * ('Master Data Sheet'!$G:$G=$B5) * ('Master Data Sheet'!$F:$F=$E5) * ('Master Data Sheet'!$A:$A=$F5), 0), MATCH($F$1, 'Master Data Sheet'!$1:$1, 0)), "")</f>
        <v>0.67628815628815642</v>
      </c>
      <c r="L5" s="11" cm="1">
        <f t="array" ref="L5">IFERROR(INDEX('Master Data Sheet'!$1:$1048576, MATCH(1, ('Master Data Sheet'!$H:$H=L$2) * (INDEX('Master Data Sheet'!$1:$1, , MATCH($F$1, 'Master Data Sheet'!$1:$1, 0)) = $F$1) * ('Master Data Sheet'!$G:$G=$B5) * ('Master Data Sheet'!$F:$F=$E5) * ('Master Data Sheet'!$A:$A=$F5), 0), MATCH($F$1, 'Master Data Sheet'!$1:$1, 0)), "")</f>
        <v>0.71291819291819292</v>
      </c>
      <c r="M5" s="11" cm="1">
        <f t="array" ref="M5">IFERROR(INDEX('Master Data Sheet'!$1:$1048576, MATCH(1, ('Master Data Sheet'!$H:$H=M$2) * (INDEX('Master Data Sheet'!$1:$1, , MATCH($F$1, 'Master Data Sheet'!$1:$1, 0)) = $F$1) * ('Master Data Sheet'!$G:$G=$B5) * ('Master Data Sheet'!$F:$F=$E5) * ('Master Data Sheet'!$A:$A=$F5), 0), MATCH($F$1, 'Master Data Sheet'!$1:$1, 0)), "")</f>
        <v>0.8044932844932845</v>
      </c>
      <c r="N5" s="11" cm="1">
        <f t="array" ref="N5">IFERROR(INDEX('Master Data Sheet'!$1:$1048576, MATCH(1, ('Master Data Sheet'!$H:$H=N$2) * (INDEX('Master Data Sheet'!$1:$1, , MATCH($F$1, 'Master Data Sheet'!$1:$1, 0)) = $F$1) * ('Master Data Sheet'!$G:$G=$B5) * ('Master Data Sheet'!$F:$F=$E5) * ('Master Data Sheet'!$A:$A=$F5), 0), MATCH($F$1, 'Master Data Sheet'!$1:$1, 0)), "")</f>
        <v>0.74954822954822953</v>
      </c>
      <c r="O5" s="11">
        <f>AVERAGE(H5:N5)</f>
        <v>0.653612419326705</v>
      </c>
      <c r="P5" s="11">
        <f t="shared" si="4"/>
        <v>0.1813681547773858</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1.0842490842490836E-2</v>
      </c>
      <c r="I6" s="11" cm="1">
        <f t="array" ref="I6">IFERROR(INDEX('Master Data Sheet'!$1:$1048576, MATCH(1, ('Master Data Sheet'!$H:$H=I$2) * (INDEX('Master Data Sheet'!$1:$1, , MATCH($F$1, 'Master Data Sheet'!$1:$1, 0)) = $F$1) * ('Master Data Sheet'!$G:$G=$B6) * ('Master Data Sheet'!$F:$F=$E6) * ('Master Data Sheet'!$A:$A=$F6), 0), MATCH($F$1, 'Master Data Sheet'!$1:$1, 0)), "")</f>
        <v>4.7374847374847245E-3</v>
      </c>
      <c r="J6" s="11" cm="1">
        <f t="array" ref="J6">IFERROR(INDEX('Master Data Sheet'!$1:$1048576, MATCH(1, ('Master Data Sheet'!$H:$H=J$2) * (INDEX('Master Data Sheet'!$1:$1, , MATCH($F$1, 'Master Data Sheet'!$1:$1, 0)) = $F$1) * ('Master Data Sheet'!$G:$G=$B6) * ('Master Data Sheet'!$F:$F=$E6) * ('Master Data Sheet'!$A:$A=$F6), 0), MATCH($F$1, 'Master Data Sheet'!$1:$1, 0)), "")</f>
        <v>4.7374847374847245E-3</v>
      </c>
      <c r="K6" s="11" cm="1">
        <f t="array" ref="K6">IFERROR(INDEX('Master Data Sheet'!$1:$1048576, MATCH(1, ('Master Data Sheet'!$H:$H=K$2) * (INDEX('Master Data Sheet'!$1:$1, , MATCH($F$1, 'Master Data Sheet'!$1:$1, 0)) = $F$1) * ('Master Data Sheet'!$G:$G=$B6) * ('Master Data Sheet'!$F:$F=$E6) * ('Master Data Sheet'!$A:$A=$F6), 0), MATCH($F$1, 'Master Data Sheet'!$1:$1, 0)), "")</f>
        <v>2.3052503052503056E-2</v>
      </c>
      <c r="L6" s="11" cm="1">
        <f t="array" ref="L6">IFERROR(INDEX('Master Data Sheet'!$1:$1048576, MATCH(1, ('Master Data Sheet'!$H:$H=L$2) * (INDEX('Master Data Sheet'!$1:$1, , MATCH($F$1, 'Master Data Sheet'!$1:$1, 0)) = $F$1) * ('Master Data Sheet'!$G:$G=$B6) * ('Master Data Sheet'!$F:$F=$E6) * ('Master Data Sheet'!$A:$A=$F6), 0), MATCH($F$1, 'Master Data Sheet'!$1:$1, 0)), "")</f>
        <v>2.3052503052503056E-2</v>
      </c>
      <c r="M6" s="11" cm="1">
        <f t="array" ref="M6">IFERROR(INDEX('Master Data Sheet'!$1:$1048576, MATCH(1, ('Master Data Sheet'!$H:$H=M$2) * (INDEX('Master Data Sheet'!$1:$1, , MATCH($F$1, 'Master Data Sheet'!$1:$1, 0)) = $F$1) * ('Master Data Sheet'!$G:$G=$B6) * ('Master Data Sheet'!$F:$F=$E6) * ('Master Data Sheet'!$A:$A=$F6), 0), MATCH($F$1, 'Master Data Sheet'!$1:$1, 0)), "")</f>
        <v>5.9682539682539712E-2</v>
      </c>
      <c r="N6" s="11" cm="1">
        <f t="array" ref="N6">IFERROR(INDEX('Master Data Sheet'!$1:$1048576, MATCH(1, ('Master Data Sheet'!$H:$H=N$2) * (INDEX('Master Data Sheet'!$1:$1, , MATCH($F$1, 'Master Data Sheet'!$1:$1, 0)) = $F$1) * ('Master Data Sheet'!$G:$G=$B6) * ('Master Data Sheet'!$F:$F=$E6) * ('Master Data Sheet'!$A:$A=$F6), 0), MATCH($F$1, 'Master Data Sheet'!$1:$1, 0)), "")</f>
        <v>0.20009768009768009</v>
      </c>
      <c r="O6" s="11">
        <f>AVERAGE(H6:N6)</f>
        <v>4.6600383743240888E-2</v>
      </c>
      <c r="P6" s="11">
        <f t="shared" si="4"/>
        <v>7.0267583437915976E-2</v>
      </c>
      <c r="Q6" s="11">
        <f>AVERAGE(O6,O8)</f>
        <v>0.12770975056689343</v>
      </c>
      <c r="R6" s="46">
        <f>(1-(O6/O3))*100</f>
        <v>97.266111074726567</v>
      </c>
      <c r="S6" s="46">
        <f>AVERAGE(R6:R8)</f>
        <v>82.658824386304872</v>
      </c>
      <c r="T6" s="46">
        <f>STDEV(R6:R8)</f>
        <v>20.657822944237957</v>
      </c>
      <c r="U6" s="47">
        <f>(1-(AVERAGE(H6:N6,H8:N8)/AVERAGE(H3:N3,H5:N5)))*100</f>
        <v>89.168685998999948</v>
      </c>
      <c r="V6" s="47"/>
      <c r="X6" s="47">
        <f>(O3-O6)/70.1</f>
        <v>2.3651144498912993E-2</v>
      </c>
      <c r="Y6" s="47">
        <f>O3/70.1</f>
        <v>2.4315914595107586E-2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0.40156288156288156</v>
      </c>
      <c r="I7" s="11" cm="1">
        <f t="array" ref="I7">IFERROR(INDEX('Master Data Sheet'!$1:$1048576, MATCH(1, ('Master Data Sheet'!$H:$H=I$2) * (INDEX('Master Data Sheet'!$1:$1, , MATCH($F$1, 'Master Data Sheet'!$1:$1, 0)) = $F$1) * ('Master Data Sheet'!$G:$G=$B7) * ('Master Data Sheet'!$F:$F=$E7) * ('Master Data Sheet'!$A:$A=$F7), 0), MATCH($F$1, 'Master Data Sheet'!$1:$1, 0)), "")</f>
        <v>0.38935286935286934</v>
      </c>
      <c r="J7" s="11" cm="1">
        <f t="array" ref="J7">IFERROR(INDEX('Master Data Sheet'!$1:$1048576, MATCH(1, ('Master Data Sheet'!$H:$H=J$2) * (INDEX('Master Data Sheet'!$1:$1, , MATCH($F$1, 'Master Data Sheet'!$1:$1, 0)) = $F$1) * ('Master Data Sheet'!$G:$G=$B7) * ('Master Data Sheet'!$F:$F=$E7) * ('Master Data Sheet'!$A:$A=$F7), 0), MATCH($F$1, 'Master Data Sheet'!$1:$1, 0)), "")</f>
        <v>0.35272283272283267</v>
      </c>
      <c r="K7" s="11" cm="1">
        <f t="array" ref="K7">IFERROR(INDEX('Master Data Sheet'!$1:$1048576, MATCH(1, ('Master Data Sheet'!$H:$H=K$2) * (INDEX('Master Data Sheet'!$1:$1, , MATCH($F$1, 'Master Data Sheet'!$1:$1, 0)) = $F$1) * ('Master Data Sheet'!$G:$G=$B7) * ('Master Data Sheet'!$F:$F=$E7) * ('Master Data Sheet'!$A:$A=$F7), 0), MATCH($F$1, 'Master Data Sheet'!$1:$1, 0)), "")</f>
        <v>0.34661782661782659</v>
      </c>
      <c r="L7" s="11" cm="1">
        <f t="array" ref="L7">IFERROR(INDEX('Master Data Sheet'!$1:$1048576, MATCH(1, ('Master Data Sheet'!$H:$H=L$2) * (INDEX('Master Data Sheet'!$1:$1, , MATCH($F$1, 'Master Data Sheet'!$1:$1, 0)) = $F$1) * ('Master Data Sheet'!$G:$G=$B7) * ('Master Data Sheet'!$F:$F=$E7) * ('Master Data Sheet'!$A:$A=$F7), 0), MATCH($F$1, 'Master Data Sheet'!$1:$1, 0)), "")</f>
        <v>0.38324786324786325</v>
      </c>
      <c r="M7" s="11" cm="1">
        <f t="array" ref="M7">IFERROR(INDEX('Master Data Sheet'!$1:$1048576, MATCH(1, ('Master Data Sheet'!$H:$H=M$2) * (INDEX('Master Data Sheet'!$1:$1, , MATCH($F$1, 'Master Data Sheet'!$1:$1, 0)) = $F$1) * ('Master Data Sheet'!$G:$G=$B7) * ('Master Data Sheet'!$F:$F=$E7) * ('Master Data Sheet'!$A:$A=$F7), 0), MATCH($F$1, 'Master Data Sheet'!$1:$1, 0)), "")</f>
        <v>0.38935286935286934</v>
      </c>
      <c r="N7" s="11" cm="1">
        <f t="array" ref="N7">IFERROR(INDEX('Master Data Sheet'!$1:$1048576, MATCH(1, ('Master Data Sheet'!$H:$H=N$2) * (INDEX('Master Data Sheet'!$1:$1, , MATCH($F$1, 'Master Data Sheet'!$1:$1, 0)) = $F$1) * ('Master Data Sheet'!$G:$G=$B7) * ('Master Data Sheet'!$F:$F=$E7) * ('Master Data Sheet'!$A:$A=$F7), 0), MATCH($F$1, 'Master Data Sheet'!$1:$1, 0)), "")</f>
        <v>0.45040293040293045</v>
      </c>
      <c r="O7" s="11">
        <f t="shared" ref="O7:O56" si="8">AVERAGE(H7:N7)</f>
        <v>0.3876085818942962</v>
      </c>
      <c r="P7" s="11">
        <f t="shared" si="4"/>
        <v>3.4303088155062188E-2</v>
      </c>
      <c r="Q7" s="11"/>
      <c r="R7" s="46"/>
      <c r="X7" s="47">
        <f>(O4-O7)/70.1</f>
        <v>1.6596857844055724E-2</v>
      </c>
      <c r="Y7" s="47">
        <f>O4/70.1</f>
        <v>2.212622420488734E-2</v>
      </c>
      <c r="AA7" t="str">
        <f>IFERROR(INDEX('Date Key'!$G$57:$G$62, MATCH(B6,'Date Key'!$A$57:$A$62, 0)), "")</f>
        <v>Low HLR, Lower Outlet Height, No Plants</v>
      </c>
      <c r="AB7" s="1">
        <f t="shared" ref="AB7:AH7" si="9">H6</f>
        <v>1.0842490842490836E-2</v>
      </c>
      <c r="AC7" s="1">
        <f t="shared" si="9"/>
        <v>4.7374847374847245E-3</v>
      </c>
      <c r="AD7" s="1">
        <f t="shared" si="9"/>
        <v>4.7374847374847245E-3</v>
      </c>
      <c r="AE7" s="1">
        <f t="shared" si="9"/>
        <v>2.3052503052503056E-2</v>
      </c>
      <c r="AF7" s="1">
        <f t="shared" si="9"/>
        <v>2.3052503052503056E-2</v>
      </c>
      <c r="AG7" s="1">
        <f t="shared" si="9"/>
        <v>5.9682539682539712E-2</v>
      </c>
      <c r="AH7" s="1">
        <f t="shared" si="9"/>
        <v>0.20009768009768009</v>
      </c>
      <c r="AI7" s="1">
        <f t="shared" ref="AI7:AO7" si="10">H7</f>
        <v>0.40156288156288156</v>
      </c>
      <c r="AJ7" s="1">
        <f t="shared" si="10"/>
        <v>0.38935286935286934</v>
      </c>
      <c r="AK7" s="1">
        <f t="shared" si="10"/>
        <v>0.35272283272283267</v>
      </c>
      <c r="AL7" s="1">
        <f t="shared" si="10"/>
        <v>0.34661782661782659</v>
      </c>
      <c r="AM7" s="1">
        <f t="shared" si="10"/>
        <v>0.38324786324786325</v>
      </c>
      <c r="AN7" s="1">
        <f t="shared" si="10"/>
        <v>0.38935286935286934</v>
      </c>
      <c r="AO7" s="1">
        <f t="shared" si="10"/>
        <v>0.45040293040293045</v>
      </c>
      <c r="AP7" s="1">
        <f t="shared" ref="AP7:AV7" si="11">H8</f>
        <v>0.29777777777777786</v>
      </c>
      <c r="AQ7" s="1">
        <f t="shared" si="11"/>
        <v>0.15736263736263739</v>
      </c>
      <c r="AR7" s="1">
        <f t="shared" si="11"/>
        <v>0.19399267399267398</v>
      </c>
      <c r="AS7" s="1">
        <f t="shared" si="11"/>
        <v>0.18178266178266175</v>
      </c>
      <c r="AT7" s="1">
        <f t="shared" si="11"/>
        <v>0.2062026862026862</v>
      </c>
      <c r="AU7" s="1">
        <f t="shared" si="11"/>
        <v>0.20009768009768009</v>
      </c>
      <c r="AV7" s="1">
        <f t="shared" si="11"/>
        <v>0.22451770451770453</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0.29777777777777786</v>
      </c>
      <c r="I8" s="11" cm="1">
        <f t="array" ref="I8">IFERROR(INDEX('Master Data Sheet'!$1:$1048576, MATCH(1, ('Master Data Sheet'!$H:$H=I$2) * (INDEX('Master Data Sheet'!$1:$1, , MATCH($F$1, 'Master Data Sheet'!$1:$1, 0)) = $F$1) * ('Master Data Sheet'!$G:$G=$B8) * ('Master Data Sheet'!$F:$F=$E8) * ('Master Data Sheet'!$A:$A=$F8), 0), MATCH($F$1, 'Master Data Sheet'!$1:$1, 0)), "")</f>
        <v>0.15736263736263739</v>
      </c>
      <c r="J8" s="11" cm="1">
        <f t="array" ref="J8">IFERROR(INDEX('Master Data Sheet'!$1:$1048576, MATCH(1, ('Master Data Sheet'!$H:$H=J$2) * (INDEX('Master Data Sheet'!$1:$1, , MATCH($F$1, 'Master Data Sheet'!$1:$1, 0)) = $F$1) * ('Master Data Sheet'!$G:$G=$B8) * ('Master Data Sheet'!$F:$F=$E8) * ('Master Data Sheet'!$A:$A=$F8), 0), MATCH($F$1, 'Master Data Sheet'!$1:$1, 0)), "")</f>
        <v>0.19399267399267398</v>
      </c>
      <c r="K8" s="11" cm="1">
        <f t="array" ref="K8">IFERROR(INDEX('Master Data Sheet'!$1:$1048576, MATCH(1, ('Master Data Sheet'!$H:$H=K$2) * (INDEX('Master Data Sheet'!$1:$1, , MATCH($F$1, 'Master Data Sheet'!$1:$1, 0)) = $F$1) * ('Master Data Sheet'!$G:$G=$B8) * ('Master Data Sheet'!$F:$F=$E8) * ('Master Data Sheet'!$A:$A=$F8), 0), MATCH($F$1, 'Master Data Sheet'!$1:$1, 0)), "")</f>
        <v>0.18178266178266175</v>
      </c>
      <c r="L8" s="11" cm="1">
        <f t="array" ref="L8">IFERROR(INDEX('Master Data Sheet'!$1:$1048576, MATCH(1, ('Master Data Sheet'!$H:$H=L$2) * (INDEX('Master Data Sheet'!$1:$1, , MATCH($F$1, 'Master Data Sheet'!$1:$1, 0)) = $F$1) * ('Master Data Sheet'!$G:$G=$B8) * ('Master Data Sheet'!$F:$F=$E8) * ('Master Data Sheet'!$A:$A=$F8), 0), MATCH($F$1, 'Master Data Sheet'!$1:$1, 0)), "")</f>
        <v>0.2062026862026862</v>
      </c>
      <c r="M8" s="11" cm="1">
        <f t="array" ref="M8">IFERROR(INDEX('Master Data Sheet'!$1:$1048576, MATCH(1, ('Master Data Sheet'!$H:$H=M$2) * (INDEX('Master Data Sheet'!$1:$1, , MATCH($F$1, 'Master Data Sheet'!$1:$1, 0)) = $F$1) * ('Master Data Sheet'!$G:$G=$B8) * ('Master Data Sheet'!$F:$F=$E8) * ('Master Data Sheet'!$A:$A=$F8), 0), MATCH($F$1, 'Master Data Sheet'!$1:$1, 0)), "")</f>
        <v>0.20009768009768009</v>
      </c>
      <c r="N8" s="11" cm="1">
        <f t="array" ref="N8">IFERROR(INDEX('Master Data Sheet'!$1:$1048576, MATCH(1, ('Master Data Sheet'!$H:$H=N$2) * (INDEX('Master Data Sheet'!$1:$1, , MATCH($F$1, 'Master Data Sheet'!$1:$1, 0)) = $F$1) * ('Master Data Sheet'!$G:$G=$B8) * ('Master Data Sheet'!$F:$F=$E8) * ('Master Data Sheet'!$A:$A=$F8), 0), MATCH($F$1, 'Master Data Sheet'!$1:$1, 0)), "")</f>
        <v>0.22451770451770453</v>
      </c>
      <c r="O8" s="11">
        <f t="shared" si="8"/>
        <v>0.20881911739054598</v>
      </c>
      <c r="P8" s="11">
        <f t="shared" si="4"/>
        <v>4.44251444732673E-2</v>
      </c>
      <c r="Q8" s="11"/>
      <c r="R8" s="46">
        <f>(1-(O8/O5))*100</f>
        <v>68.051537697883191</v>
      </c>
      <c r="X8" s="47">
        <f>(O5-O8)/70.1</f>
        <v>6.3451255625700288E-3</v>
      </c>
      <c r="Y8" s="47">
        <f>O5/70.1</f>
        <v>9.3240002757019273E-3</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0.82891330891330894</v>
      </c>
      <c r="I9" s="11" cm="1">
        <f t="array" ref="I9">IFERROR(INDEX('Master Data Sheet'!$1:$1048576, MATCH(1, ('Master Data Sheet'!$H:$H=I$2) * (INDEX('Master Data Sheet'!$1:$1, , MATCH($F$1, 'Master Data Sheet'!$1:$1, 0)) = $F$1) * ('Master Data Sheet'!$G:$G=$B9) * ('Master Data Sheet'!$F:$F=$E9) * ('Master Data Sheet'!$A:$A=$F9), 0), MATCH($F$1, 'Master Data Sheet'!$1:$1, 0)), "")</f>
        <v>0.81059829059829058</v>
      </c>
      <c r="J9" s="11" cm="1">
        <f t="array" ref="J9">IFERROR(INDEX('Master Data Sheet'!$1:$1048576, MATCH(1, ('Master Data Sheet'!$H:$H=J$2) * (INDEX('Master Data Sheet'!$1:$1, , MATCH($F$1, 'Master Data Sheet'!$1:$1, 0)) = $F$1) * ('Master Data Sheet'!$G:$G=$B9) * ('Master Data Sheet'!$F:$F=$E9) * ('Master Data Sheet'!$A:$A=$F9), 0), MATCH($F$1, 'Master Data Sheet'!$1:$1, 0)), "")</f>
        <v>0.8838583638583638</v>
      </c>
      <c r="K9" s="11" cm="1">
        <f t="array" ref="K9">IFERROR(INDEX('Master Data Sheet'!$1:$1048576, MATCH(1, ('Master Data Sheet'!$H:$H=K$2) * (INDEX('Master Data Sheet'!$1:$1, , MATCH($F$1, 'Master Data Sheet'!$1:$1, 0)) = $F$1) * ('Master Data Sheet'!$G:$G=$B9) * ('Master Data Sheet'!$F:$F=$E9) * ('Master Data Sheet'!$A:$A=$F9), 0), MATCH($F$1, 'Master Data Sheet'!$1:$1, 0)), "")</f>
        <v>0.73123321123321117</v>
      </c>
      <c r="L9" s="11" cm="1">
        <f t="array" ref="L9">IFERROR(INDEX('Master Data Sheet'!$1:$1048576, MATCH(1, ('Master Data Sheet'!$H:$H=L$2) * (INDEX('Master Data Sheet'!$1:$1, , MATCH($F$1, 'Master Data Sheet'!$1:$1, 0)) = $F$1) * ('Master Data Sheet'!$G:$G=$B9) * ('Master Data Sheet'!$F:$F=$E9) * ('Master Data Sheet'!$A:$A=$F9), 0), MATCH($F$1, 'Master Data Sheet'!$1:$1, 0)), "")</f>
        <v>0.6823931623931625</v>
      </c>
      <c r="M9" s="11" cm="1">
        <f t="array" ref="M9">IFERROR(INDEX('Master Data Sheet'!$1:$1048576, MATCH(1, ('Master Data Sheet'!$H:$H=M$2) * (INDEX('Master Data Sheet'!$1:$1, , MATCH($F$1, 'Master Data Sheet'!$1:$1, 0)) = $F$1) * ('Master Data Sheet'!$G:$G=$B9) * ('Master Data Sheet'!$F:$F=$E9) * ('Master Data Sheet'!$A:$A=$F9), 0), MATCH($F$1, 'Master Data Sheet'!$1:$1, 0)), "")</f>
        <v>0.6823931623931625</v>
      </c>
      <c r="N9" s="11" cm="1">
        <f t="array" ref="N9">IFERROR(INDEX('Master Data Sheet'!$1:$1048576, MATCH(1, ('Master Data Sheet'!$H:$H=N$2) * (INDEX('Master Data Sheet'!$1:$1, , MATCH($F$1, 'Master Data Sheet'!$1:$1, 0)) = $F$1) * ('Master Data Sheet'!$G:$G=$B9) * ('Master Data Sheet'!$F:$F=$E9) * ('Master Data Sheet'!$A:$A=$F9), 0), MATCH($F$1, 'Master Data Sheet'!$1:$1, 0)), "")</f>
        <v>0.74344322344322344</v>
      </c>
      <c r="O9" s="11">
        <f t="shared" si="8"/>
        <v>0.76611896040467464</v>
      </c>
      <c r="P9" s="11">
        <f t="shared" si="4"/>
        <v>7.6958139262042299E-2</v>
      </c>
      <c r="Q9" s="11">
        <f>AVERAGE(N9,N11)</f>
        <v>0.52976800976800975</v>
      </c>
      <c r="R9" s="46">
        <f>(1-(O9/O3))*100</f>
        <v>55.054358504158749</v>
      </c>
      <c r="S9" s="46">
        <f>AVERAGE(R9:R11)</f>
        <v>19.120812830576156</v>
      </c>
      <c r="T9" s="46">
        <f>STDEV(R9:R11)</f>
        <v>50.817707635733555</v>
      </c>
      <c r="U9" s="47">
        <f>(1-(AVERAGE(H9:N9,H11:N11)/AVERAGE(H3:N3,H5:N5)))*100</f>
        <v>35.134903234778079</v>
      </c>
      <c r="V9" s="47"/>
      <c r="W9" s="47"/>
      <c r="X9" s="47">
        <f>(O6-O9)/45.6</f>
        <v>-1.5778916154856003E-2</v>
      </c>
      <c r="Y9" s="47">
        <f>O3/45.6</f>
        <v>3.7380386252566698E-2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2.2330647130647132</v>
      </c>
      <c r="I10" s="11" cm="1">
        <f t="array" ref="I10">IFERROR(INDEX('Master Data Sheet'!$1:$1048576, MATCH(1, ('Master Data Sheet'!$H:$H=I$2) * (INDEX('Master Data Sheet'!$1:$1, , MATCH($F$1, 'Master Data Sheet'!$1:$1, 0)) = $F$1) * ('Master Data Sheet'!$G:$G=$B10) * ('Master Data Sheet'!$F:$F=$E10) * ('Master Data Sheet'!$A:$A=$F10), 0), MATCH($F$1, 'Master Data Sheet'!$1:$1, 0)), "")</f>
        <v>1.3356288156288156</v>
      </c>
      <c r="J10" s="11" cm="1">
        <f t="array" ref="J10">IFERROR(INDEX('Master Data Sheet'!$1:$1048576, MATCH(1, ('Master Data Sheet'!$H:$H=J$2) * (INDEX('Master Data Sheet'!$1:$1, , MATCH($F$1, 'Master Data Sheet'!$1:$1, 0)) = $F$1) * ('Master Data Sheet'!$G:$G=$B10) * ('Master Data Sheet'!$F:$F=$E10) * ('Master Data Sheet'!$A:$A=$F10), 0), MATCH($F$1, 'Master Data Sheet'!$1:$1, 0)), "")</f>
        <v>1.2684737484737485</v>
      </c>
      <c r="K10" s="11" cm="1">
        <f t="array" ref="K10">IFERROR(INDEX('Master Data Sheet'!$1:$1048576, MATCH(1, ('Master Data Sheet'!$H:$H=K$2) * (INDEX('Master Data Sheet'!$1:$1, , MATCH($F$1, 'Master Data Sheet'!$1:$1, 0)) = $F$1) * ('Master Data Sheet'!$G:$G=$B10) * ('Master Data Sheet'!$F:$F=$E10) * ('Master Data Sheet'!$A:$A=$F10), 0), MATCH($F$1, 'Master Data Sheet'!$1:$1, 0)), "")</f>
        <v>1.3661538461538463</v>
      </c>
      <c r="L10" s="11" cm="1">
        <f t="array" ref="L10">IFERROR(INDEX('Master Data Sheet'!$1:$1048576, MATCH(1, ('Master Data Sheet'!$H:$H=L$2) * (INDEX('Master Data Sheet'!$1:$1, , MATCH($F$1, 'Master Data Sheet'!$1:$1, 0)) = $F$1) * ('Master Data Sheet'!$G:$G=$B10) * ('Master Data Sheet'!$F:$F=$E10) * ('Master Data Sheet'!$A:$A=$F10), 0), MATCH($F$1, 'Master Data Sheet'!$1:$1, 0)), "")</f>
        <v>1.25015873015873</v>
      </c>
      <c r="M10" s="11" cm="1">
        <f t="array" ref="M10">IFERROR(INDEX('Master Data Sheet'!$1:$1048576, MATCH(1, ('Master Data Sheet'!$H:$H=M$2) * (INDEX('Master Data Sheet'!$1:$1, , MATCH($F$1, 'Master Data Sheet'!$1:$1, 0)) = $F$1) * ('Master Data Sheet'!$G:$G=$B10) * ('Master Data Sheet'!$F:$F=$E10) * ('Master Data Sheet'!$A:$A=$F10), 0), MATCH($F$1, 'Master Data Sheet'!$1:$1, 0)), "")</f>
        <v>1.2684737484737485</v>
      </c>
      <c r="N10" s="11" cm="1">
        <f t="array" ref="N10">IFERROR(INDEX('Master Data Sheet'!$1:$1048576, MATCH(1, ('Master Data Sheet'!$H:$H=N$2) * (INDEX('Master Data Sheet'!$1:$1, , MATCH($F$1, 'Master Data Sheet'!$1:$1, 0)) = $F$1) * ('Master Data Sheet'!$G:$G=$B10) * ('Master Data Sheet'!$F:$F=$E10) * ('Master Data Sheet'!$A:$A=$F10), 0), MATCH($F$1, 'Master Data Sheet'!$1:$1, 0)), "")</f>
        <v>1.1036385836385838</v>
      </c>
      <c r="O10" s="11">
        <f t="shared" si="8"/>
        <v>1.4036560265131695</v>
      </c>
      <c r="P10" s="11">
        <f t="shared" si="4"/>
        <v>0.37507183020690593</v>
      </c>
      <c r="Q10" s="11"/>
      <c r="R10" s="46"/>
      <c r="X10" s="47">
        <f>(O7-O10)/45.6</f>
        <v>-2.2281742206554236E-2</v>
      </c>
      <c r="Y10" s="47">
        <f>O4/45.6</f>
        <v>3.4014217472864088E-2</v>
      </c>
      <c r="AA10" t="str">
        <f>IFERROR(INDEX('Date Key'!$G$57:$G$62, MATCH(B9,'Date Key'!$A$57:$A$62, 0)), "")</f>
        <v>Low HLR, Lower Outlet Height, No Plants</v>
      </c>
      <c r="AB10" s="1">
        <f t="shared" ref="AB10:AH10" si="12">H9</f>
        <v>0.82891330891330894</v>
      </c>
      <c r="AC10" s="1">
        <f t="shared" si="12"/>
        <v>0.81059829059829058</v>
      </c>
      <c r="AD10" s="1">
        <f t="shared" si="12"/>
        <v>0.8838583638583638</v>
      </c>
      <c r="AE10" s="1">
        <f t="shared" si="12"/>
        <v>0.73123321123321117</v>
      </c>
      <c r="AF10" s="1">
        <f t="shared" si="12"/>
        <v>0.6823931623931625</v>
      </c>
      <c r="AG10" s="1">
        <f t="shared" si="12"/>
        <v>0.6823931623931625</v>
      </c>
      <c r="AH10" s="1">
        <f t="shared" si="12"/>
        <v>0.74344322344322344</v>
      </c>
      <c r="AI10" s="1">
        <f t="shared" ref="AI10:AO10" si="13">H10</f>
        <v>2.2330647130647132</v>
      </c>
      <c r="AJ10" s="1">
        <f t="shared" si="13"/>
        <v>1.3356288156288156</v>
      </c>
      <c r="AK10" s="1">
        <f t="shared" si="13"/>
        <v>1.2684737484737485</v>
      </c>
      <c r="AL10" s="1">
        <f t="shared" si="13"/>
        <v>1.3661538461538463</v>
      </c>
      <c r="AM10" s="1">
        <f t="shared" si="13"/>
        <v>1.25015873015873</v>
      </c>
      <c r="AN10" s="1">
        <f t="shared" si="13"/>
        <v>1.2684737484737485</v>
      </c>
      <c r="AO10" s="1">
        <f t="shared" si="13"/>
        <v>1.1036385836385838</v>
      </c>
      <c r="AP10" s="1">
        <f t="shared" ref="AP10:AV10" si="14">H11</f>
        <v>0.8044932844932845</v>
      </c>
      <c r="AQ10" s="1">
        <f t="shared" si="14"/>
        <v>0.89606837606837597</v>
      </c>
      <c r="AR10" s="1">
        <f t="shared" si="14"/>
        <v>0.8838583638583638</v>
      </c>
      <c r="AS10" s="1">
        <f t="shared" si="14"/>
        <v>0.87164835164835175</v>
      </c>
      <c r="AT10" s="1">
        <f t="shared" si="14"/>
        <v>0.84112332112332122</v>
      </c>
      <c r="AU10" s="1">
        <f t="shared" si="14"/>
        <v>0.73123321123321117</v>
      </c>
      <c r="AV10" s="1">
        <f t="shared" si="14"/>
        <v>0.31609279609279606</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0.8044932844932845</v>
      </c>
      <c r="I11" s="28" cm="1">
        <f t="array" ref="I11">IFERROR(INDEX('Master Data Sheet'!$1:$1048576, MATCH(1, ('Master Data Sheet'!$H:$H=I$2) * (INDEX('Master Data Sheet'!$1:$1, , MATCH($F$1, 'Master Data Sheet'!$1:$1, 0)) = $F$1) * ('Master Data Sheet'!$G:$G=$B11) * ('Master Data Sheet'!$F:$F=$E11) * ('Master Data Sheet'!$A:$A=$F11), 0), MATCH($F$1, 'Master Data Sheet'!$1:$1, 0)), "")</f>
        <v>0.89606837606837597</v>
      </c>
      <c r="J11" s="28" cm="1">
        <f t="array" ref="J11">IFERROR(INDEX('Master Data Sheet'!$1:$1048576, MATCH(1, ('Master Data Sheet'!$H:$H=J$2) * (INDEX('Master Data Sheet'!$1:$1, , MATCH($F$1, 'Master Data Sheet'!$1:$1, 0)) = $F$1) * ('Master Data Sheet'!$G:$G=$B11) * ('Master Data Sheet'!$F:$F=$E11) * ('Master Data Sheet'!$A:$A=$F11), 0), MATCH($F$1, 'Master Data Sheet'!$1:$1, 0)), "")</f>
        <v>0.8838583638583638</v>
      </c>
      <c r="K11" s="28" cm="1">
        <f t="array" ref="K11">IFERROR(INDEX('Master Data Sheet'!$1:$1048576, MATCH(1, ('Master Data Sheet'!$H:$H=K$2) * (INDEX('Master Data Sheet'!$1:$1, , MATCH($F$1, 'Master Data Sheet'!$1:$1, 0)) = $F$1) * ('Master Data Sheet'!$G:$G=$B11) * ('Master Data Sheet'!$F:$F=$E11) * ('Master Data Sheet'!$A:$A=$F11), 0), MATCH($F$1, 'Master Data Sheet'!$1:$1, 0)), "")</f>
        <v>0.87164835164835175</v>
      </c>
      <c r="L11" s="28" cm="1">
        <f t="array" ref="L11">IFERROR(INDEX('Master Data Sheet'!$1:$1048576, MATCH(1, ('Master Data Sheet'!$H:$H=L$2) * (INDEX('Master Data Sheet'!$1:$1, , MATCH($F$1, 'Master Data Sheet'!$1:$1, 0)) = $F$1) * ('Master Data Sheet'!$G:$G=$B11) * ('Master Data Sheet'!$F:$F=$E11) * ('Master Data Sheet'!$A:$A=$F11), 0), MATCH($F$1, 'Master Data Sheet'!$1:$1, 0)), "")</f>
        <v>0.84112332112332122</v>
      </c>
      <c r="M11" s="28" cm="1">
        <f t="array" ref="M11">IFERROR(INDEX('Master Data Sheet'!$1:$1048576, MATCH(1, ('Master Data Sheet'!$H:$H=M$2) * (INDEX('Master Data Sheet'!$1:$1, , MATCH($F$1, 'Master Data Sheet'!$1:$1, 0)) = $F$1) * ('Master Data Sheet'!$G:$G=$B11) * ('Master Data Sheet'!$F:$F=$E11) * ('Master Data Sheet'!$A:$A=$F11), 0), MATCH($F$1, 'Master Data Sheet'!$1:$1, 0)), "")</f>
        <v>0.73123321123321117</v>
      </c>
      <c r="N11" s="28" cm="1">
        <f t="array" ref="N11">IFERROR(INDEX('Master Data Sheet'!$1:$1048576, MATCH(1, ('Master Data Sheet'!$H:$H=N$2) * (INDEX('Master Data Sheet'!$1:$1, , MATCH($F$1, 'Master Data Sheet'!$1:$1, 0)) = $F$1) * ('Master Data Sheet'!$G:$G=$B11) * ('Master Data Sheet'!$F:$F=$E11) * ('Master Data Sheet'!$A:$A=$F11), 0), MATCH($F$1, 'Master Data Sheet'!$1:$1, 0)), "")</f>
        <v>0.31609279609279606</v>
      </c>
      <c r="O11" s="28">
        <f t="shared" si="8"/>
        <v>0.76350252921681494</v>
      </c>
      <c r="P11" s="28">
        <f t="shared" si="4"/>
        <v>0.20521401719696239</v>
      </c>
      <c r="Q11" s="28"/>
      <c r="R11" s="48">
        <f>(1-(O11/O5))*100</f>
        <v>-16.81273284300644</v>
      </c>
      <c r="S11" s="27"/>
      <c r="T11" s="27"/>
      <c r="U11" s="27"/>
      <c r="V11" s="27"/>
      <c r="W11" s="27"/>
      <c r="X11" s="47">
        <f>(O8-O11)/45.6</f>
        <v>-1.2164109908470808E-2</v>
      </c>
      <c r="Y11" s="47">
        <f>O5/45.6</f>
        <v>1.4333605686989144E-2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2.0024420024420328E-3</v>
      </c>
      <c r="I12" s="11" cm="1">
        <f t="array" ref="I12">IFERROR(INDEX('Master Data Sheet'!$1:$1048576, MATCH(1, ('Master Data Sheet'!$H:$H=I$2) * (INDEX('Master Data Sheet'!$1:$1, , MATCH($F$1, 'Master Data Sheet'!$1:$1, 0)) = $F$1) * ('Master Data Sheet'!$G:$G=$B12) * ('Master Data Sheet'!$F:$F=$E12) * ('Master Data Sheet'!$A:$A=$F12), 0), MATCH($F$1, 'Master Data Sheet'!$1:$1, 0)), "")</f>
        <v>0.23399267399267398</v>
      </c>
      <c r="J12" s="11" cm="1">
        <f t="array" ref="J12">IFERROR(INDEX('Master Data Sheet'!$1:$1048576, MATCH(1, ('Master Data Sheet'!$H:$H=J$2) * (INDEX('Master Data Sheet'!$1:$1, , MATCH($F$1, 'Master Data Sheet'!$1:$1, 0)) = $F$1) * ('Master Data Sheet'!$G:$G=$B12) * ('Master Data Sheet'!$F:$F=$E12) * ('Master Data Sheet'!$A:$A=$F12), 0), MATCH($F$1, 'Master Data Sheet'!$1:$1, 0)), "")</f>
        <v>1.0825885225885228</v>
      </c>
      <c r="K12" s="11" cm="1">
        <f t="array" ref="K12">IFERROR(INDEX('Master Data Sheet'!$1:$1048576, MATCH(1, ('Master Data Sheet'!$H:$H=K$2) * (INDEX('Master Data Sheet'!$1:$1, , MATCH($F$1, 'Master Data Sheet'!$1:$1, 0)) = $F$1) * ('Master Data Sheet'!$G:$G=$B12) * ('Master Data Sheet'!$F:$F=$E12) * ('Master Data Sheet'!$A:$A=$F12), 0), MATCH($F$1, 'Master Data Sheet'!$1:$1, 0)), "")</f>
        <v>1.155848595848596</v>
      </c>
      <c r="L12" s="11" cm="1">
        <f t="array" ref="L12">IFERROR(INDEX('Master Data Sheet'!$1:$1048576, MATCH(1, ('Master Data Sheet'!$H:$H=L$2) * (INDEX('Master Data Sheet'!$1:$1, , MATCH($F$1, 'Master Data Sheet'!$1:$1, 0)) = $F$1) * ('Master Data Sheet'!$G:$G=$B12) * ('Master Data Sheet'!$F:$F=$E12) * ('Master Data Sheet'!$A:$A=$F12), 0), MATCH($F$1, 'Master Data Sheet'!$1:$1, 0)), "")</f>
        <v>1.3084737484737485</v>
      </c>
      <c r="M12" s="11" cm="1">
        <f t="array" ref="M12">IFERROR(INDEX('Master Data Sheet'!$1:$1048576, MATCH(1, ('Master Data Sheet'!$H:$H=M$2) * (INDEX('Master Data Sheet'!$1:$1, , MATCH($F$1, 'Master Data Sheet'!$1:$1, 0)) = $F$1) * ('Master Data Sheet'!$G:$G=$B12) * ('Master Data Sheet'!$F:$F=$E12) * ('Master Data Sheet'!$A:$A=$F12), 0), MATCH($F$1, 'Master Data Sheet'!$1:$1, 0)), "")</f>
        <v>1.3634188034188035</v>
      </c>
      <c r="N12" s="11" cm="1">
        <f t="array" ref="N12">IFERROR(INDEX('Master Data Sheet'!$1:$1048576, MATCH(1, ('Master Data Sheet'!$H:$H=N$2) * (INDEX('Master Data Sheet'!$1:$1, , MATCH($F$1, 'Master Data Sheet'!$1:$1, 0)) = $F$1) * ('Master Data Sheet'!$G:$G=$B12) * ('Master Data Sheet'!$F:$F=$E12) * ('Master Data Sheet'!$A:$A=$F12), 0), MATCH($F$1, 'Master Data Sheet'!$1:$1, 0)), "")</f>
        <v>1.5282539682539684</v>
      </c>
      <c r="O12" s="11">
        <f t="shared" si="8"/>
        <v>0.95351125065410791</v>
      </c>
      <c r="P12" s="11">
        <f t="shared" si="4"/>
        <v>0.59231594983856439</v>
      </c>
      <c r="Q12" s="11">
        <f>AVERAGE(O12:O14)</f>
        <v>0.79565323565323565</v>
      </c>
      <c r="S12" s="11">
        <f>AVERAGE(O12:O14)</f>
        <v>0.79565323565323565</v>
      </c>
      <c r="T12" s="11">
        <f>AVERAGE(P12:P14)</f>
        <v>0.3476007077868058</v>
      </c>
      <c r="V12" s="47">
        <f>AVERAGE(U15, U18)</f>
        <v>42.347366790310744</v>
      </c>
      <c r="W12" s="47">
        <f>_xlfn.STDEV.S(U15,U18)</f>
        <v>33.638681199409163</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0.28893772893772895</v>
      </c>
      <c r="I13" s="11" cm="1">
        <f t="array" ref="I13">IFERROR(INDEX('Master Data Sheet'!$1:$1048576, MATCH(1, ('Master Data Sheet'!$H:$H=I$2) * (INDEX('Master Data Sheet'!$1:$1, , MATCH($F$1, 'Master Data Sheet'!$1:$1, 0)) = $F$1) * ('Master Data Sheet'!$G:$G=$B13) * ('Master Data Sheet'!$F:$F=$E13) * ('Master Data Sheet'!$A:$A=$F13), 0), MATCH($F$1, 'Master Data Sheet'!$1:$1, 0)), "")</f>
        <v>0.8628083028083029</v>
      </c>
      <c r="J13" s="11" cm="1">
        <f t="array" ref="J13">IFERROR(INDEX('Master Data Sheet'!$1:$1048576, MATCH(1, ('Master Data Sheet'!$H:$H=J$2) * (INDEX('Master Data Sheet'!$1:$1, , MATCH($F$1, 'Master Data Sheet'!$1:$1, 0)) = $F$1) * ('Master Data Sheet'!$G:$G=$B13) * ('Master Data Sheet'!$F:$F=$E13) * ('Master Data Sheet'!$A:$A=$F13), 0), MATCH($F$1, 'Master Data Sheet'!$1:$1, 0)), "")</f>
        <v>1.0825885225885228</v>
      </c>
      <c r="K13" s="11" cm="1">
        <f t="array" ref="K13">IFERROR(INDEX('Master Data Sheet'!$1:$1048576, MATCH(1, ('Master Data Sheet'!$H:$H=K$2) * (INDEX('Master Data Sheet'!$1:$1, , MATCH($F$1, 'Master Data Sheet'!$1:$1, 0)) = $F$1) * ('Master Data Sheet'!$G:$G=$B13) * ('Master Data Sheet'!$F:$F=$E13) * ('Master Data Sheet'!$A:$A=$F13), 0), MATCH($F$1, 'Master Data Sheet'!$1:$1, 0)), "")</f>
        <v>1.1314285714285717</v>
      </c>
      <c r="L13" s="11" cm="1">
        <f t="array" ref="L13">IFERROR(INDEX('Master Data Sheet'!$1:$1048576, MATCH(1, ('Master Data Sheet'!$H:$H=L$2) * (INDEX('Master Data Sheet'!$1:$1, , MATCH($F$1, 'Master Data Sheet'!$1:$1, 0)) = $F$1) * ('Master Data Sheet'!$G:$G=$B13) * ('Master Data Sheet'!$F:$F=$E13) * ('Master Data Sheet'!$A:$A=$F13), 0), MATCH($F$1, 'Master Data Sheet'!$1:$1, 0)), "")</f>
        <v>1.284053724053724</v>
      </c>
      <c r="M13" s="11" cm="1">
        <f t="array" ref="M13">IFERROR(INDEX('Master Data Sheet'!$1:$1048576, MATCH(1, ('Master Data Sheet'!$H:$H=M$2) * (INDEX('Master Data Sheet'!$1:$1, , MATCH($F$1, 'Master Data Sheet'!$1:$1, 0)) = $F$1) * ('Master Data Sheet'!$G:$G=$B13) * ('Master Data Sheet'!$F:$F=$E13) * ('Master Data Sheet'!$A:$A=$F13), 0), MATCH($F$1, 'Master Data Sheet'!$1:$1, 0)), "")</f>
        <v>1.40004884004884</v>
      </c>
      <c r="N13" s="11" cm="1">
        <f t="array" ref="N13">IFERROR(INDEX('Master Data Sheet'!$1:$1048576, MATCH(1, ('Master Data Sheet'!$H:$H=N$2) * (INDEX('Master Data Sheet'!$1:$1, , MATCH($F$1, 'Master Data Sheet'!$1:$1, 0)) = $F$1) * ('Master Data Sheet'!$G:$G=$B13) * ('Master Data Sheet'!$F:$F=$E13) * ('Master Data Sheet'!$A:$A=$F13), 0), MATCH($F$1, 'Master Data Sheet'!$1:$1, 0)), "")</f>
        <v>1.5954090354090351</v>
      </c>
      <c r="O13" s="11">
        <f t="shared" si="8"/>
        <v>1.0921821036106751</v>
      </c>
      <c r="P13" s="11">
        <f t="shared" si="4"/>
        <v>0.42510394395468881</v>
      </c>
      <c r="Q13" s="11"/>
      <c r="W13" s="47"/>
      <c r="AA13" t="str">
        <f>IFERROR(INDEX('Date Key'!$G$57:$G$62, MATCH(B12,'Date Key'!$A$57:$A$62, 0)), "")</f>
        <v>Medium HLR, Lower Outlet Height, No Plants</v>
      </c>
      <c r="AB13" s="1">
        <f t="shared" ref="AB13:AH13" si="16">H12</f>
        <v>2.0024420024420328E-3</v>
      </c>
      <c r="AC13" s="1">
        <f t="shared" si="16"/>
        <v>0.23399267399267398</v>
      </c>
      <c r="AD13" s="1">
        <f t="shared" si="16"/>
        <v>1.0825885225885228</v>
      </c>
      <c r="AE13" s="1">
        <f t="shared" si="16"/>
        <v>1.155848595848596</v>
      </c>
      <c r="AF13" s="1">
        <f t="shared" si="16"/>
        <v>1.3084737484737485</v>
      </c>
      <c r="AG13" s="1">
        <f t="shared" si="16"/>
        <v>1.3634188034188035</v>
      </c>
      <c r="AH13" s="1">
        <f t="shared" si="16"/>
        <v>1.5282539682539684</v>
      </c>
      <c r="AI13" s="1">
        <f t="shared" ref="AI13:AO13" si="17">H13</f>
        <v>0.28893772893772895</v>
      </c>
      <c r="AJ13" s="1">
        <f t="shared" si="17"/>
        <v>0.8628083028083029</v>
      </c>
      <c r="AK13" s="1">
        <f t="shared" si="17"/>
        <v>1.0825885225885228</v>
      </c>
      <c r="AL13" s="1">
        <f t="shared" si="17"/>
        <v>1.1314285714285717</v>
      </c>
      <c r="AM13" s="1">
        <f t="shared" si="17"/>
        <v>1.284053724053724</v>
      </c>
      <c r="AN13" s="1">
        <f t="shared" si="17"/>
        <v>1.40004884004884</v>
      </c>
      <c r="AO13" s="1">
        <f t="shared" si="17"/>
        <v>1.5954090354090351</v>
      </c>
      <c r="AP13" s="1">
        <f t="shared" ref="AP13:AV13" si="18">H14</f>
        <v>0.29504273504273504</v>
      </c>
      <c r="AQ13" s="1">
        <f t="shared" si="18"/>
        <v>0.36830280830280826</v>
      </c>
      <c r="AR13" s="1">
        <f t="shared" si="18"/>
        <v>0.33167277167277176</v>
      </c>
      <c r="AS13" s="1">
        <f t="shared" si="18"/>
        <v>0.33167277167277176</v>
      </c>
      <c r="AT13" s="1">
        <f t="shared" si="18"/>
        <v>0.36830280830280826</v>
      </c>
      <c r="AU13" s="1">
        <f t="shared" si="18"/>
        <v>0.34388278388278382</v>
      </c>
      <c r="AV13" s="1">
        <f t="shared" si="18"/>
        <v>0.3499877899877899</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0.29504273504273504</v>
      </c>
      <c r="I14" s="11" cm="1">
        <f t="array" ref="I14">IFERROR(INDEX('Master Data Sheet'!$1:$1048576, MATCH(1, ('Master Data Sheet'!$H:$H=I$2) * (INDEX('Master Data Sheet'!$1:$1, , MATCH($F$1, 'Master Data Sheet'!$1:$1, 0)) = $F$1) * ('Master Data Sheet'!$G:$G=$B14) * ('Master Data Sheet'!$F:$F=$E14) * ('Master Data Sheet'!$A:$A=$F14), 0), MATCH($F$1, 'Master Data Sheet'!$1:$1, 0)), "")</f>
        <v>0.36830280830280826</v>
      </c>
      <c r="J14" s="11" cm="1">
        <f t="array" ref="J14">IFERROR(INDEX('Master Data Sheet'!$1:$1048576, MATCH(1, ('Master Data Sheet'!$H:$H=J$2) * (INDEX('Master Data Sheet'!$1:$1, , MATCH($F$1, 'Master Data Sheet'!$1:$1, 0)) = $F$1) * ('Master Data Sheet'!$G:$G=$B14) * ('Master Data Sheet'!$F:$F=$E14) * ('Master Data Sheet'!$A:$A=$F14), 0), MATCH($F$1, 'Master Data Sheet'!$1:$1, 0)), "")</f>
        <v>0.33167277167277176</v>
      </c>
      <c r="K14" s="11" cm="1">
        <f t="array" ref="K14">IFERROR(INDEX('Master Data Sheet'!$1:$1048576, MATCH(1, ('Master Data Sheet'!$H:$H=K$2) * (INDEX('Master Data Sheet'!$1:$1, , MATCH($F$1, 'Master Data Sheet'!$1:$1, 0)) = $F$1) * ('Master Data Sheet'!$G:$G=$B14) * ('Master Data Sheet'!$F:$F=$E14) * ('Master Data Sheet'!$A:$A=$F14), 0), MATCH($F$1, 'Master Data Sheet'!$1:$1, 0)), "")</f>
        <v>0.33167277167277176</v>
      </c>
      <c r="L14" s="11" cm="1">
        <f t="array" ref="L14">IFERROR(INDEX('Master Data Sheet'!$1:$1048576, MATCH(1, ('Master Data Sheet'!$H:$H=L$2) * (INDEX('Master Data Sheet'!$1:$1, , MATCH($F$1, 'Master Data Sheet'!$1:$1, 0)) = $F$1) * ('Master Data Sheet'!$G:$G=$B14) * ('Master Data Sheet'!$F:$F=$E14) * ('Master Data Sheet'!$A:$A=$F14), 0), MATCH($F$1, 'Master Data Sheet'!$1:$1, 0)), "")</f>
        <v>0.36830280830280826</v>
      </c>
      <c r="M14" s="11" cm="1">
        <f t="array" ref="M14">IFERROR(INDEX('Master Data Sheet'!$1:$1048576, MATCH(1, ('Master Data Sheet'!$H:$H=M$2) * (INDEX('Master Data Sheet'!$1:$1, , MATCH($F$1, 'Master Data Sheet'!$1:$1, 0)) = $F$1) * ('Master Data Sheet'!$G:$G=$B14) * ('Master Data Sheet'!$F:$F=$E14) * ('Master Data Sheet'!$A:$A=$F14), 0), MATCH($F$1, 'Master Data Sheet'!$1:$1, 0)), "")</f>
        <v>0.34388278388278382</v>
      </c>
      <c r="N14" s="11" cm="1">
        <f t="array" ref="N14">IFERROR(INDEX('Master Data Sheet'!$1:$1048576, MATCH(1, ('Master Data Sheet'!$H:$H=N$2) * (INDEX('Master Data Sheet'!$1:$1, , MATCH($F$1, 'Master Data Sheet'!$1:$1, 0)) = $F$1) * ('Master Data Sheet'!$G:$G=$B14) * ('Master Data Sheet'!$F:$F=$E14) * ('Master Data Sheet'!$A:$A=$F14), 0), MATCH($F$1, 'Master Data Sheet'!$1:$1, 0)), "")</f>
        <v>0.3499877899877899</v>
      </c>
      <c r="O14" s="11">
        <f t="shared" si="8"/>
        <v>0.34126635269492411</v>
      </c>
      <c r="P14" s="11">
        <f t="shared" si="4"/>
        <v>2.538222956716419E-2</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0.13631257631257629</v>
      </c>
      <c r="I15" s="11" cm="1">
        <f t="array" ref="I15">IFERROR(INDEX('Master Data Sheet'!$1:$1048576, MATCH(1, ('Master Data Sheet'!$H:$H=I$2) * (INDEX('Master Data Sheet'!$1:$1, , MATCH($F$1, 'Master Data Sheet'!$1:$1, 0)) = $F$1) * ('Master Data Sheet'!$G:$G=$B15) * ('Master Data Sheet'!$F:$F=$E15) * ('Master Data Sheet'!$A:$A=$F15), 0), MATCH($F$1, 'Master Data Sheet'!$1:$1, 0)), "")</f>
        <v>6.9157509157509164E-2</v>
      </c>
      <c r="J15" s="11" cm="1">
        <f t="array" ref="J15">IFERROR(INDEX('Master Data Sheet'!$1:$1048576, MATCH(1, ('Master Data Sheet'!$H:$H=J$2) * (INDEX('Master Data Sheet'!$1:$1, , MATCH($F$1, 'Master Data Sheet'!$1:$1, 0)) = $F$1) * ('Master Data Sheet'!$G:$G=$B15) * ('Master Data Sheet'!$F:$F=$E15) * ('Master Data Sheet'!$A:$A=$F15), 0), MATCH($F$1, 'Master Data Sheet'!$1:$1, 0)), "")</f>
        <v>6.9157509157509164E-2</v>
      </c>
      <c r="K15" s="11" cm="1">
        <f t="array" ref="K15">IFERROR(INDEX('Master Data Sheet'!$1:$1048576, MATCH(1, ('Master Data Sheet'!$H:$H=K$2) * (INDEX('Master Data Sheet'!$1:$1, , MATCH($F$1, 'Master Data Sheet'!$1:$1, 0)) = $F$1) * ('Master Data Sheet'!$G:$G=$B15) * ('Master Data Sheet'!$F:$F=$E15) * ('Master Data Sheet'!$A:$A=$F15), 0), MATCH($F$1, 'Master Data Sheet'!$1:$1, 0)), "")</f>
        <v>0.1424175824175824</v>
      </c>
      <c r="L15" s="11" cm="1">
        <f t="array" ref="L15">IFERROR(INDEX('Master Data Sheet'!$1:$1048576, MATCH(1, ('Master Data Sheet'!$H:$H=L$2) * (INDEX('Master Data Sheet'!$1:$1, , MATCH($F$1, 'Master Data Sheet'!$1:$1, 0)) = $F$1) * ('Master Data Sheet'!$G:$G=$B15) * ('Master Data Sheet'!$F:$F=$E15) * ('Master Data Sheet'!$A:$A=$F15), 0), MATCH($F$1, 'Master Data Sheet'!$1:$1, 0)), "")</f>
        <v>8.7472527472527498E-2</v>
      </c>
      <c r="M15" s="11" cm="1">
        <f t="array" ref="M15">IFERROR(INDEX('Master Data Sheet'!$1:$1048576, MATCH(1, ('Master Data Sheet'!$H:$H=M$2) * (INDEX('Master Data Sheet'!$1:$1, , MATCH($F$1, 'Master Data Sheet'!$1:$1, 0)) = $F$1) * ('Master Data Sheet'!$G:$G=$B15) * ('Master Data Sheet'!$F:$F=$E15) * ('Master Data Sheet'!$A:$A=$F15), 0), MATCH($F$1, 'Master Data Sheet'!$1:$1, 0)), "")</f>
        <v>0.20957264957264954</v>
      </c>
      <c r="N15" s="11" cm="1">
        <f t="array" ref="N15">IFERROR(INDEX('Master Data Sheet'!$1:$1048576, MATCH(1, ('Master Data Sheet'!$H:$H=N$2) * (INDEX('Master Data Sheet'!$1:$1, , MATCH($F$1, 'Master Data Sheet'!$1:$1, 0)) = $F$1) * ('Master Data Sheet'!$G:$G=$B15) * ('Master Data Sheet'!$F:$F=$E15) * ('Master Data Sheet'!$A:$A=$F15), 0), MATCH($F$1, 'Master Data Sheet'!$1:$1, 0)), "")</f>
        <v>0.39882783882783879</v>
      </c>
      <c r="O15" s="11">
        <f t="shared" si="8"/>
        <v>0.15898831327402754</v>
      </c>
      <c r="P15" s="11">
        <f t="shared" si="4"/>
        <v>0.11699302373771243</v>
      </c>
      <c r="Q15" s="11">
        <f>AVERAGE(O15:O17)</f>
        <v>0.26945985231699515</v>
      </c>
      <c r="R15" s="46">
        <f>(1-(O15/O12))*100</f>
        <v>83.326016010302794</v>
      </c>
      <c r="S15" s="46">
        <f>AVERAGE(R15:R17)</f>
        <v>57.034518209254259</v>
      </c>
      <c r="T15" s="46">
        <f>STDEV(R15:R17)</f>
        <v>30.72688039846528</v>
      </c>
      <c r="U15" s="47">
        <f>(1-(AVERAGE(H15:N17)/AVERAGE(H12:N14)))*100</f>
        <v>66.133506376585387</v>
      </c>
      <c r="X15" s="47">
        <f>(O12-O15)/70.1</f>
        <v>1.1334136053924115E-2</v>
      </c>
      <c r="Y15" s="47">
        <f>O12/70.1</f>
        <v>1.3602157641285421E-2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0.42935286935286932</v>
      </c>
      <c r="I16" s="11" cm="1">
        <f t="array" ref="I16">IFERROR(INDEX('Master Data Sheet'!$1:$1048576, MATCH(1, ('Master Data Sheet'!$H:$H=I$2) * (INDEX('Master Data Sheet'!$1:$1, , MATCH($F$1, 'Master Data Sheet'!$1:$1, 0)) = $F$1) * ('Master Data Sheet'!$G:$G=$B16) * ('Master Data Sheet'!$F:$F=$E16) * ('Master Data Sheet'!$A:$A=$F16), 0), MATCH($F$1, 'Master Data Sheet'!$1:$1, 0)), "")</f>
        <v>0.30725274725274732</v>
      </c>
      <c r="J16" s="11" cm="1">
        <f t="array" ref="J16">IFERROR(INDEX('Master Data Sheet'!$1:$1048576, MATCH(1, ('Master Data Sheet'!$H:$H=J$2) * (INDEX('Master Data Sheet'!$1:$1, , MATCH($F$1, 'Master Data Sheet'!$1:$1, 0)) = $F$1) * ('Master Data Sheet'!$G:$G=$B16) * ('Master Data Sheet'!$F:$F=$E16) * ('Master Data Sheet'!$A:$A=$F16), 0), MATCH($F$1, 'Master Data Sheet'!$1:$1, 0)), "")</f>
        <v>0.26451770451770451</v>
      </c>
      <c r="K16" s="11" cm="1">
        <f t="array" ref="K16">IFERROR(INDEX('Master Data Sheet'!$1:$1048576, MATCH(1, ('Master Data Sheet'!$H:$H=K$2) * (INDEX('Master Data Sheet'!$1:$1, , MATCH($F$1, 'Master Data Sheet'!$1:$1, 0)) = $F$1) * ('Master Data Sheet'!$G:$G=$B16) * ('Master Data Sheet'!$F:$F=$E16) * ('Master Data Sheet'!$A:$A=$F16), 0), MATCH($F$1, 'Master Data Sheet'!$1:$1, 0)), "")</f>
        <v>0.33777777777777784</v>
      </c>
      <c r="L16" s="11" cm="1">
        <f t="array" ref="L16">IFERROR(INDEX('Master Data Sheet'!$1:$1048576, MATCH(1, ('Master Data Sheet'!$H:$H=L$2) * (INDEX('Master Data Sheet'!$1:$1, , MATCH($F$1, 'Master Data Sheet'!$1:$1, 0)) = $F$1) * ('Master Data Sheet'!$G:$G=$B16) * ('Master Data Sheet'!$F:$F=$E16) * ('Master Data Sheet'!$A:$A=$F16), 0), MATCH($F$1, 'Master Data Sheet'!$1:$1, 0)), "")</f>
        <v>0.38051282051282043</v>
      </c>
      <c r="M16" s="11" cm="1">
        <f t="array" ref="M16">IFERROR(INDEX('Master Data Sheet'!$1:$1048576, MATCH(1, ('Master Data Sheet'!$H:$H=M$2) * (INDEX('Master Data Sheet'!$1:$1, , MATCH($F$1, 'Master Data Sheet'!$1:$1, 0)) = $F$1) * ('Master Data Sheet'!$G:$G=$B16) * ('Master Data Sheet'!$F:$F=$E16) * ('Master Data Sheet'!$A:$A=$F16), 0), MATCH($F$1, 'Master Data Sheet'!$1:$1, 0)), "")</f>
        <v>0.4781929181929182</v>
      </c>
      <c r="N16" s="11" cm="1">
        <f t="array" ref="N16">IFERROR(INDEX('Master Data Sheet'!$1:$1048576, MATCH(1, ('Master Data Sheet'!$H:$H=N$2) * (INDEX('Master Data Sheet'!$1:$1, , MATCH($F$1, 'Master Data Sheet'!$1:$1, 0)) = $F$1) * ('Master Data Sheet'!$G:$G=$B16) * ('Master Data Sheet'!$F:$F=$E16) * ('Master Data Sheet'!$A:$A=$F16), 0), MATCH($F$1, 'Master Data Sheet'!$1:$1, 0)), "")</f>
        <v>0.51482295482295481</v>
      </c>
      <c r="O16" s="11">
        <f t="shared" si="8"/>
        <v>0.38748997034711319</v>
      </c>
      <c r="P16" s="11">
        <f t="shared" si="4"/>
        <v>9.1536321424507738E-2</v>
      </c>
      <c r="Q16" s="11"/>
      <c r="R16" s="46">
        <f>(1-(O16/O13))*100</f>
        <v>64.521486932801835</v>
      </c>
      <c r="X16" s="47">
        <f>(O13-O16)/70.1</f>
        <v>1.0052669518738403E-2</v>
      </c>
      <c r="Y16" s="47">
        <f>O13/70.1</f>
        <v>1.5580343846086666E-2</v>
      </c>
      <c r="AA16" t="str">
        <f>IFERROR(INDEX('Date Key'!$G$57:$G$62, MATCH(B15,'Date Key'!$A$57:$A$62, 0)), "")</f>
        <v>Medium HLR, Lower Outlet Height, No Plants</v>
      </c>
      <c r="AB16" s="1">
        <f t="shared" ref="AB16:AH16" si="19">H15</f>
        <v>0.13631257631257629</v>
      </c>
      <c r="AC16" s="1">
        <f t="shared" si="19"/>
        <v>6.9157509157509164E-2</v>
      </c>
      <c r="AD16" s="1">
        <f t="shared" si="19"/>
        <v>6.9157509157509164E-2</v>
      </c>
      <c r="AE16" s="1">
        <f t="shared" si="19"/>
        <v>0.1424175824175824</v>
      </c>
      <c r="AF16" s="1">
        <f t="shared" si="19"/>
        <v>8.7472527472527498E-2</v>
      </c>
      <c r="AG16" s="1">
        <f t="shared" si="19"/>
        <v>0.20957264957264954</v>
      </c>
      <c r="AH16" s="1">
        <f t="shared" si="19"/>
        <v>0.39882783882783879</v>
      </c>
      <c r="AI16" s="1">
        <f t="shared" ref="AI16:AO16" si="20">H16</f>
        <v>0.42935286935286932</v>
      </c>
      <c r="AJ16" s="1">
        <f t="shared" si="20"/>
        <v>0.30725274725274732</v>
      </c>
      <c r="AK16" s="1">
        <f t="shared" si="20"/>
        <v>0.26451770451770451</v>
      </c>
      <c r="AL16" s="1">
        <f t="shared" si="20"/>
        <v>0.33777777777777784</v>
      </c>
      <c r="AM16" s="1">
        <f t="shared" si="20"/>
        <v>0.38051282051282043</v>
      </c>
      <c r="AN16" s="1">
        <f t="shared" si="20"/>
        <v>0.4781929181929182</v>
      </c>
      <c r="AO16" s="1">
        <f t="shared" si="20"/>
        <v>0.51482295482295481</v>
      </c>
      <c r="AP16" s="1">
        <f t="shared" ref="AP16:AV16" si="21">H17</f>
        <v>0.28893772893772895</v>
      </c>
      <c r="AQ16" s="1">
        <f t="shared" si="21"/>
        <v>0.28283272283272287</v>
      </c>
      <c r="AR16" s="1">
        <f t="shared" si="21"/>
        <v>0.24009768009768009</v>
      </c>
      <c r="AS16" s="1">
        <f t="shared" si="21"/>
        <v>0.27062271062271065</v>
      </c>
      <c r="AT16" s="1">
        <f t="shared" si="21"/>
        <v>0.24620268620268621</v>
      </c>
      <c r="AU16" s="1">
        <f t="shared" si="21"/>
        <v>0.26451770451770451</v>
      </c>
      <c r="AV16" s="1">
        <f t="shared" si="21"/>
        <v>0.24009768009768009</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0.28893772893772895</v>
      </c>
      <c r="I17" s="11" cm="1">
        <f t="array" ref="I17">IFERROR(INDEX('Master Data Sheet'!$1:$1048576, MATCH(1, ('Master Data Sheet'!$H:$H=I$2) * (INDEX('Master Data Sheet'!$1:$1, , MATCH($F$1, 'Master Data Sheet'!$1:$1, 0)) = $F$1) * ('Master Data Sheet'!$G:$G=$B17) * ('Master Data Sheet'!$F:$F=$E17) * ('Master Data Sheet'!$A:$A=$F17), 0), MATCH($F$1, 'Master Data Sheet'!$1:$1, 0)), "")</f>
        <v>0.28283272283272287</v>
      </c>
      <c r="J17" s="11" cm="1">
        <f t="array" ref="J17">IFERROR(INDEX('Master Data Sheet'!$1:$1048576, MATCH(1, ('Master Data Sheet'!$H:$H=J$2) * (INDEX('Master Data Sheet'!$1:$1, , MATCH($F$1, 'Master Data Sheet'!$1:$1, 0)) = $F$1) * ('Master Data Sheet'!$G:$G=$B17) * ('Master Data Sheet'!$F:$F=$E17) * ('Master Data Sheet'!$A:$A=$F17), 0), MATCH($F$1, 'Master Data Sheet'!$1:$1, 0)), "")</f>
        <v>0.24009768009768009</v>
      </c>
      <c r="K17" s="11" cm="1">
        <f t="array" ref="K17">IFERROR(INDEX('Master Data Sheet'!$1:$1048576, MATCH(1, ('Master Data Sheet'!$H:$H=K$2) * (INDEX('Master Data Sheet'!$1:$1, , MATCH($F$1, 'Master Data Sheet'!$1:$1, 0)) = $F$1) * ('Master Data Sheet'!$G:$G=$B17) * ('Master Data Sheet'!$F:$F=$E17) * ('Master Data Sheet'!$A:$A=$F17), 0), MATCH($F$1, 'Master Data Sheet'!$1:$1, 0)), "")</f>
        <v>0.27062271062271065</v>
      </c>
      <c r="L17" s="11" cm="1">
        <f t="array" ref="L17">IFERROR(INDEX('Master Data Sheet'!$1:$1048576, MATCH(1, ('Master Data Sheet'!$H:$H=L$2) * (INDEX('Master Data Sheet'!$1:$1, , MATCH($F$1, 'Master Data Sheet'!$1:$1, 0)) = $F$1) * ('Master Data Sheet'!$G:$G=$B17) * ('Master Data Sheet'!$F:$F=$E17) * ('Master Data Sheet'!$A:$A=$F17), 0), MATCH($F$1, 'Master Data Sheet'!$1:$1, 0)), "")</f>
        <v>0.24620268620268621</v>
      </c>
      <c r="M17" s="11" cm="1">
        <f t="array" ref="M17">IFERROR(INDEX('Master Data Sheet'!$1:$1048576, MATCH(1, ('Master Data Sheet'!$H:$H=M$2) * (INDEX('Master Data Sheet'!$1:$1, , MATCH($F$1, 'Master Data Sheet'!$1:$1, 0)) = $F$1) * ('Master Data Sheet'!$G:$G=$B17) * ('Master Data Sheet'!$F:$F=$E17) * ('Master Data Sheet'!$A:$A=$F17), 0), MATCH($F$1, 'Master Data Sheet'!$1:$1, 0)), "")</f>
        <v>0.26451770451770451</v>
      </c>
      <c r="N17" s="11" cm="1">
        <f t="array" ref="N17">IFERROR(INDEX('Master Data Sheet'!$1:$1048576, MATCH(1, ('Master Data Sheet'!$H:$H=N$2) * (INDEX('Master Data Sheet'!$1:$1, , MATCH($F$1, 'Master Data Sheet'!$1:$1, 0)) = $F$1) * ('Master Data Sheet'!$G:$G=$B17) * ('Master Data Sheet'!$F:$F=$E17) * ('Master Data Sheet'!$A:$A=$F17), 0), MATCH($F$1, 'Master Data Sheet'!$1:$1, 0)), "")</f>
        <v>0.24009768009768009</v>
      </c>
      <c r="O17" s="11">
        <f t="shared" si="8"/>
        <v>0.26190127332984481</v>
      </c>
      <c r="P17" s="11">
        <f t="shared" si="4"/>
        <v>2.0204140187097E-2</v>
      </c>
      <c r="Q17" s="11"/>
      <c r="R17" s="46">
        <f>(1-(O17/O14))*100</f>
        <v>23.256051684658139</v>
      </c>
      <c r="X17" s="47">
        <f>(O14-O17)/70.1</f>
        <v>1.1321694631252399E-3</v>
      </c>
      <c r="Y17" s="47">
        <f>O14/70.1</f>
        <v>4.8682789257478484E-3</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0.67965811965811973</v>
      </c>
      <c r="I18" s="11" cm="1">
        <f t="array" ref="I18">IFERROR(INDEX('Master Data Sheet'!$1:$1048576, MATCH(1, ('Master Data Sheet'!$H:$H=I$2) * (INDEX('Master Data Sheet'!$1:$1, , MATCH($F$1, 'Master Data Sheet'!$1:$1, 0)) = $F$1) * ('Master Data Sheet'!$G:$G=$B18) * ('Master Data Sheet'!$F:$F=$E18) * ('Master Data Sheet'!$A:$A=$F18), 0), MATCH($F$1, 'Master Data Sheet'!$1:$1, 0)), "")</f>
        <v>0.60639804639804629</v>
      </c>
      <c r="J18" s="11" cm="1">
        <f t="array" ref="J18">IFERROR(INDEX('Master Data Sheet'!$1:$1048576, MATCH(1, ('Master Data Sheet'!$H:$H=J$2) * (INDEX('Master Data Sheet'!$1:$1, , MATCH($F$1, 'Master Data Sheet'!$1:$1, 0)) = $F$1) * ('Master Data Sheet'!$G:$G=$B18) * ('Master Data Sheet'!$F:$F=$E18) * ('Master Data Sheet'!$A:$A=$F18), 0), MATCH($F$1, 'Master Data Sheet'!$1:$1, 0)), "")</f>
        <v>0.51482295482295481</v>
      </c>
      <c r="K18" s="11" cm="1">
        <f t="array" ref="K18">IFERROR(INDEX('Master Data Sheet'!$1:$1048576, MATCH(1, ('Master Data Sheet'!$H:$H=K$2) * (INDEX('Master Data Sheet'!$1:$1, , MATCH($F$1, 'Master Data Sheet'!$1:$1, 0)) = $F$1) * ('Master Data Sheet'!$G:$G=$B18) * ('Master Data Sheet'!$F:$F=$E18) * ('Master Data Sheet'!$A:$A=$F18), 0), MATCH($F$1, 'Master Data Sheet'!$1:$1, 0)), "")</f>
        <v>0.3133577533577534</v>
      </c>
      <c r="L18" s="11" cm="1">
        <f t="array" ref="L18">IFERROR(INDEX('Master Data Sheet'!$1:$1048576, MATCH(1, ('Master Data Sheet'!$H:$H=L$2) * (INDEX('Master Data Sheet'!$1:$1, , MATCH($F$1, 'Master Data Sheet'!$1:$1, 0)) = $F$1) * ('Master Data Sheet'!$G:$G=$B18) * ('Master Data Sheet'!$F:$F=$E18) * ('Master Data Sheet'!$A:$A=$F18), 0), MATCH($F$1, 'Master Data Sheet'!$1:$1, 0)), "")</f>
        <v>0.28283272283272287</v>
      </c>
      <c r="M18" s="11" cm="1">
        <f t="array" ref="M18">IFERROR(INDEX('Master Data Sheet'!$1:$1048576, MATCH(1, ('Master Data Sheet'!$H:$H=M$2) * (INDEX('Master Data Sheet'!$1:$1, , MATCH($F$1, 'Master Data Sheet'!$1:$1, 0)) = $F$1) * ('Master Data Sheet'!$G:$G=$B18) * ('Master Data Sheet'!$F:$F=$E18) * ('Master Data Sheet'!$A:$A=$F18), 0), MATCH($F$1, 'Master Data Sheet'!$1:$1, 0)), "")</f>
        <v>0.30114774114774118</v>
      </c>
      <c r="N18" s="11" cm="1">
        <f t="array" ref="N18">IFERROR(INDEX('Master Data Sheet'!$1:$1048576, MATCH(1, ('Master Data Sheet'!$H:$H=N$2) * (INDEX('Master Data Sheet'!$1:$1, , MATCH($F$1, 'Master Data Sheet'!$1:$1, 0)) = $F$1) * ('Master Data Sheet'!$G:$G=$B18) * ('Master Data Sheet'!$F:$F=$E18) * ('Master Data Sheet'!$A:$A=$F18), 0), MATCH($F$1, 'Master Data Sheet'!$1:$1, 0)), "")</f>
        <v>0.41714285714285709</v>
      </c>
      <c r="O18" s="11">
        <f t="shared" si="8"/>
        <v>0.44505145648002792</v>
      </c>
      <c r="P18" s="11">
        <f t="shared" si="4"/>
        <v>0.1586854271078163</v>
      </c>
      <c r="Q18" s="11">
        <f>AVERAGE(N18:N20)</f>
        <v>0.40900284900284894</v>
      </c>
      <c r="R18" s="46">
        <f>(1-(O18/O12))*100</f>
        <v>53.324991585078521</v>
      </c>
      <c r="S18" s="46">
        <f>AVERAGE(R18:R20)</f>
        <v>-3.7248886546843352</v>
      </c>
      <c r="T18" s="46">
        <f>STDEV(R18:R20)</f>
        <v>72.348801841664752</v>
      </c>
      <c r="U18" s="47">
        <f>(1-(AVERAGE(H18:N20)/AVERAGE(H12:N14)))*100</f>
        <v>18.561227204036101</v>
      </c>
      <c r="V18" s="47"/>
      <c r="W18" s="47"/>
      <c r="X18" s="47">
        <f>(O15-O18)/45.6</f>
        <v>-6.2733145439912352E-3</v>
      </c>
      <c r="Y18" s="47">
        <f>O12/45.6</f>
        <v>2.0910334444169034E-2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1.1863736263736266</v>
      </c>
      <c r="I19" s="11" cm="1">
        <f t="array" ref="I19">IFERROR(INDEX('Master Data Sheet'!$1:$1048576, MATCH(1, ('Master Data Sheet'!$H:$H=I$2) * (INDEX('Master Data Sheet'!$1:$1, , MATCH($F$1, 'Master Data Sheet'!$1:$1, 0)) = $F$1) * ('Master Data Sheet'!$G:$G=$B19) * ('Master Data Sheet'!$F:$F=$E19) * ('Master Data Sheet'!$A:$A=$F19), 0), MATCH($F$1, 'Master Data Sheet'!$1:$1, 0)), "")</f>
        <v>1.3084737484737485</v>
      </c>
      <c r="J19" s="11" cm="1">
        <f t="array" ref="J19">IFERROR(INDEX('Master Data Sheet'!$1:$1048576, MATCH(1, ('Master Data Sheet'!$H:$H=J$2) * (INDEX('Master Data Sheet'!$1:$1, , MATCH($F$1, 'Master Data Sheet'!$1:$1, 0)) = $F$1) * ('Master Data Sheet'!$G:$G=$B19) * ('Master Data Sheet'!$F:$F=$E19) * ('Master Data Sheet'!$A:$A=$F19), 0), MATCH($F$1, 'Master Data Sheet'!$1:$1, 0)), "")</f>
        <v>0.88112332112332115</v>
      </c>
      <c r="K19" s="11" cm="1">
        <f t="array" ref="K19">IFERROR(INDEX('Master Data Sheet'!$1:$1048576, MATCH(1, ('Master Data Sheet'!$H:$H=K$2) * (INDEX('Master Data Sheet'!$1:$1, , MATCH($F$1, 'Master Data Sheet'!$1:$1, 0)) = $F$1) * ('Master Data Sheet'!$G:$G=$B19) * ('Master Data Sheet'!$F:$F=$E19) * ('Master Data Sheet'!$A:$A=$F19), 0), MATCH($F$1, 'Master Data Sheet'!$1:$1, 0)), "")</f>
        <v>0.7284981684981684</v>
      </c>
      <c r="L19" s="11" cm="1">
        <f t="array" ref="L19">IFERROR(INDEX('Master Data Sheet'!$1:$1048576, MATCH(1, ('Master Data Sheet'!$H:$H=L$2) * (INDEX('Master Data Sheet'!$1:$1, , MATCH($F$1, 'Master Data Sheet'!$1:$1, 0)) = $F$1) * ('Master Data Sheet'!$G:$G=$B19) * ('Master Data Sheet'!$F:$F=$E19) * ('Master Data Sheet'!$A:$A=$F19), 0), MATCH($F$1, 'Master Data Sheet'!$1:$1, 0)), "")</f>
        <v>0.67355311355311365</v>
      </c>
      <c r="M19" s="11" cm="1">
        <f t="array" ref="M19">IFERROR(INDEX('Master Data Sheet'!$1:$1048576, MATCH(1, ('Master Data Sheet'!$H:$H=M$2) * (INDEX('Master Data Sheet'!$1:$1, , MATCH($F$1, 'Master Data Sheet'!$1:$1, 0)) = $F$1) * ('Master Data Sheet'!$G:$G=$B19) * ('Master Data Sheet'!$F:$F=$E19) * ('Master Data Sheet'!$A:$A=$F19), 0), MATCH($F$1, 'Master Data Sheet'!$1:$1, 0)), "")</f>
        <v>0.64302808302808301</v>
      </c>
      <c r="N19" s="11" cm="1">
        <f t="array" ref="N19">IFERROR(INDEX('Master Data Sheet'!$1:$1048576, MATCH(1, ('Master Data Sheet'!$H:$H=N$2) * (INDEX('Master Data Sheet'!$1:$1, , MATCH($F$1, 'Master Data Sheet'!$1:$1, 0)) = $F$1) * ('Master Data Sheet'!$G:$G=$B19) * ('Master Data Sheet'!$F:$F=$E19) * ('Master Data Sheet'!$A:$A=$F19), 0), MATCH($F$1, 'Master Data Sheet'!$1:$1, 0)), "")</f>
        <v>0.64913308913308909</v>
      </c>
      <c r="O19" s="11">
        <f t="shared" si="8"/>
        <v>0.86716902145473596</v>
      </c>
      <c r="P19" s="11">
        <f t="shared" si="4"/>
        <v>0.2742662081762936</v>
      </c>
      <c r="Q19" s="11"/>
      <c r="R19" s="46">
        <f>(1-(O19/O13))*100</f>
        <v>20.60215795626592</v>
      </c>
      <c r="X19" s="47">
        <f>(O16-O19)/45.6</f>
        <v>-1.0519277436570674E-2</v>
      </c>
      <c r="Y19" s="47">
        <f>O13/45.6</f>
        <v>2.3951361921286735E-2</v>
      </c>
      <c r="AA19" t="str">
        <f>IFERROR(INDEX('Date Key'!$G$57:$G$62, MATCH(B18,'Date Key'!$A$57:$A$62, 0)), "")</f>
        <v>Medium HLR, Lower Outlet Height, No Plants</v>
      </c>
      <c r="AB19" s="1">
        <f t="shared" ref="AB19:AH19" si="23">H18</f>
        <v>0.67965811965811973</v>
      </c>
      <c r="AC19" s="1">
        <f t="shared" si="23"/>
        <v>0.60639804639804629</v>
      </c>
      <c r="AD19" s="1">
        <f t="shared" si="23"/>
        <v>0.51482295482295481</v>
      </c>
      <c r="AE19" s="1">
        <f t="shared" si="23"/>
        <v>0.3133577533577534</v>
      </c>
      <c r="AF19" s="1">
        <f t="shared" si="23"/>
        <v>0.28283272283272287</v>
      </c>
      <c r="AG19" s="1">
        <f t="shared" si="23"/>
        <v>0.30114774114774118</v>
      </c>
      <c r="AH19" s="1">
        <f t="shared" si="23"/>
        <v>0.41714285714285709</v>
      </c>
      <c r="AI19" s="1">
        <f t="shared" ref="AI19:AO19" si="24">H19</f>
        <v>1.1863736263736266</v>
      </c>
      <c r="AJ19" s="1">
        <f t="shared" si="24"/>
        <v>1.3084737484737485</v>
      </c>
      <c r="AK19" s="1">
        <f t="shared" si="24"/>
        <v>0.88112332112332115</v>
      </c>
      <c r="AL19" s="1">
        <f t="shared" si="24"/>
        <v>0.7284981684981684</v>
      </c>
      <c r="AM19" s="1">
        <f t="shared" si="24"/>
        <v>0.67355311355311365</v>
      </c>
      <c r="AN19" s="1">
        <f t="shared" si="24"/>
        <v>0.64302808302808301</v>
      </c>
      <c r="AO19" s="1">
        <f t="shared" si="24"/>
        <v>0.64913308913308909</v>
      </c>
      <c r="AP19" s="1">
        <f t="shared" ref="AP19:AV19" si="25">H20</f>
        <v>1.03985347985348</v>
      </c>
      <c r="AQ19" s="1">
        <f t="shared" si="25"/>
        <v>1.0764835164835165</v>
      </c>
      <c r="AR19" s="1">
        <f t="shared" si="25"/>
        <v>0.83838827838827834</v>
      </c>
      <c r="AS19" s="1">
        <f t="shared" si="25"/>
        <v>0.63692307692307693</v>
      </c>
      <c r="AT19" s="1">
        <f t="shared" si="25"/>
        <v>0.36219780219780212</v>
      </c>
      <c r="AU19" s="1">
        <f t="shared" si="25"/>
        <v>0.30725274725274732</v>
      </c>
      <c r="AV19" s="1">
        <f t="shared" si="25"/>
        <v>0.16073260073260073</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1.03985347985348</v>
      </c>
      <c r="I20" s="28" cm="1">
        <f t="array" ref="I20">IFERROR(INDEX('Master Data Sheet'!$1:$1048576, MATCH(1, ('Master Data Sheet'!$H:$H=I$2) * (INDEX('Master Data Sheet'!$1:$1, , MATCH($F$1, 'Master Data Sheet'!$1:$1, 0)) = $F$1) * ('Master Data Sheet'!$G:$G=$B20) * ('Master Data Sheet'!$F:$F=$E20) * ('Master Data Sheet'!$A:$A=$F20), 0), MATCH($F$1, 'Master Data Sheet'!$1:$1, 0)), "")</f>
        <v>1.0764835164835165</v>
      </c>
      <c r="J20" s="28" cm="1">
        <f t="array" ref="J20">IFERROR(INDEX('Master Data Sheet'!$1:$1048576, MATCH(1, ('Master Data Sheet'!$H:$H=J$2) * (INDEX('Master Data Sheet'!$1:$1, , MATCH($F$1, 'Master Data Sheet'!$1:$1, 0)) = $F$1) * ('Master Data Sheet'!$G:$G=$B20) * ('Master Data Sheet'!$F:$F=$E20) * ('Master Data Sheet'!$A:$A=$F20), 0), MATCH($F$1, 'Master Data Sheet'!$1:$1, 0)), "")</f>
        <v>0.83838827838827834</v>
      </c>
      <c r="K20" s="28" cm="1">
        <f t="array" ref="K20">IFERROR(INDEX('Master Data Sheet'!$1:$1048576, MATCH(1, ('Master Data Sheet'!$H:$H=K$2) * (INDEX('Master Data Sheet'!$1:$1, , MATCH($F$1, 'Master Data Sheet'!$1:$1, 0)) = $F$1) * ('Master Data Sheet'!$G:$G=$B20) * ('Master Data Sheet'!$F:$F=$E20) * ('Master Data Sheet'!$A:$A=$F20), 0), MATCH($F$1, 'Master Data Sheet'!$1:$1, 0)), "")</f>
        <v>0.63692307692307693</v>
      </c>
      <c r="L20" s="28" cm="1">
        <f t="array" ref="L20">IFERROR(INDEX('Master Data Sheet'!$1:$1048576, MATCH(1, ('Master Data Sheet'!$H:$H=L$2) * (INDEX('Master Data Sheet'!$1:$1, , MATCH($F$1, 'Master Data Sheet'!$1:$1, 0)) = $F$1) * ('Master Data Sheet'!$G:$G=$B20) * ('Master Data Sheet'!$F:$F=$E20) * ('Master Data Sheet'!$A:$A=$F20), 0), MATCH($F$1, 'Master Data Sheet'!$1:$1, 0)), "")</f>
        <v>0.36219780219780212</v>
      </c>
      <c r="M20" s="28" cm="1">
        <f t="array" ref="M20">IFERROR(INDEX('Master Data Sheet'!$1:$1048576, MATCH(1, ('Master Data Sheet'!$H:$H=M$2) * (INDEX('Master Data Sheet'!$1:$1, , MATCH($F$1, 'Master Data Sheet'!$1:$1, 0)) = $F$1) * ('Master Data Sheet'!$G:$G=$B20) * ('Master Data Sheet'!$F:$F=$E20) * ('Master Data Sheet'!$A:$A=$F20), 0), MATCH($F$1, 'Master Data Sheet'!$1:$1, 0)), "")</f>
        <v>0.30725274725274732</v>
      </c>
      <c r="N20" s="28" cm="1">
        <f t="array" ref="N20">IFERROR(INDEX('Master Data Sheet'!$1:$1048576, MATCH(1, ('Master Data Sheet'!$H:$H=N$2) * (INDEX('Master Data Sheet'!$1:$1, , MATCH($F$1, 'Master Data Sheet'!$1:$1, 0)) = $F$1) * ('Master Data Sheet'!$G:$G=$B20) * ('Master Data Sheet'!$F:$F=$E20) * ('Master Data Sheet'!$A:$A=$F20), 0), MATCH($F$1, 'Master Data Sheet'!$1:$1, 0)), "")</f>
        <v>0.16073260073260073</v>
      </c>
      <c r="O20" s="28">
        <f t="shared" si="8"/>
        <v>0.63169021454735741</v>
      </c>
      <c r="P20" s="28">
        <f t="shared" si="4"/>
        <v>0.36671440057749527</v>
      </c>
      <c r="Q20" s="28"/>
      <c r="R20" s="48">
        <f>(1-(O20/O14))*100</f>
        <v>-85.101815505397454</v>
      </c>
      <c r="S20" s="27"/>
      <c r="T20" s="27"/>
      <c r="U20" s="27"/>
      <c r="V20" s="27"/>
      <c r="W20" s="27"/>
      <c r="X20" s="47">
        <f>(O17-O20)/45.6</f>
        <v>-8.1094066056472056E-3</v>
      </c>
      <c r="Y20" s="47">
        <f>O14/45.6</f>
        <v>7.4839112433097389E-3</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0.52092796092796101</v>
      </c>
      <c r="I21" s="11" cm="1">
        <f t="array" ref="I21">IFERROR(INDEX('Master Data Sheet'!$1:$1048576, MATCH(1, ('Master Data Sheet'!$H:$H=I$2) * (INDEX('Master Data Sheet'!$1:$1, , MATCH($F$1, 'Master Data Sheet'!$1:$1, 0)) = $F$1) * ('Master Data Sheet'!$G:$G=$B21) * ('Master Data Sheet'!$F:$F=$E21) * ('Master Data Sheet'!$A:$A=$F21), 0), MATCH($F$1, 'Master Data Sheet'!$1:$1, 0)), "")</f>
        <v>0.85059829059829051</v>
      </c>
      <c r="J21" s="11" cm="1">
        <f t="array" ref="J21">IFERROR(INDEX('Master Data Sheet'!$1:$1048576, MATCH(1, ('Master Data Sheet'!$H:$H=J$2) * (INDEX('Master Data Sheet'!$1:$1, , MATCH($F$1, 'Master Data Sheet'!$1:$1, 0)) = $F$1) * ('Master Data Sheet'!$G:$G=$B21) * ('Master Data Sheet'!$F:$F=$E21) * ('Master Data Sheet'!$A:$A=$F21), 0), MATCH($F$1, 'Master Data Sheet'!$1:$1, 0)), "")</f>
        <v>1.1192185592185593</v>
      </c>
      <c r="K21" s="11" cm="1">
        <f t="array" ref="K21">IFERROR(INDEX('Master Data Sheet'!$1:$1048576, MATCH(1, ('Master Data Sheet'!$H:$H=K$2) * (INDEX('Master Data Sheet'!$1:$1, , MATCH($F$1, 'Master Data Sheet'!$1:$1, 0)) = $F$1) * ('Master Data Sheet'!$G:$G=$B21) * ('Master Data Sheet'!$F:$F=$E21) * ('Master Data Sheet'!$A:$A=$F21), 0), MATCH($F$1, 'Master Data Sheet'!$1:$1, 0)), "")</f>
        <v>1.2657387057387057</v>
      </c>
      <c r="L21" s="11" cm="1">
        <f t="array" ref="L21">IFERROR(INDEX('Master Data Sheet'!$1:$1048576, MATCH(1, ('Master Data Sheet'!$H:$H=L$2) * (INDEX('Master Data Sheet'!$1:$1, , MATCH($F$1, 'Master Data Sheet'!$1:$1, 0)) = $F$1) * ('Master Data Sheet'!$G:$G=$B21) * ('Master Data Sheet'!$F:$F=$E21) * ('Master Data Sheet'!$A:$A=$F21), 0), MATCH($F$1, 'Master Data Sheet'!$1:$1, 0)), "")</f>
        <v>1.4488888888888889</v>
      </c>
      <c r="M21" s="11" cm="1">
        <f t="array" ref="M21">IFERROR(INDEX('Master Data Sheet'!$1:$1048576, MATCH(1, ('Master Data Sheet'!$H:$H=M$2) * (INDEX('Master Data Sheet'!$1:$1, , MATCH($F$1, 'Master Data Sheet'!$1:$1, 0)) = $F$1) * ('Master Data Sheet'!$G:$G=$B21) * ('Master Data Sheet'!$F:$F=$E21) * ('Master Data Sheet'!$A:$A=$F21), 0), MATCH($F$1, 'Master Data Sheet'!$1:$1, 0)), "")</f>
        <v>1.6381440781440779</v>
      </c>
      <c r="N21" s="11" cm="1">
        <f t="array" ref="N21">IFERROR(INDEX('Master Data Sheet'!$1:$1048576, MATCH(1, ('Master Data Sheet'!$H:$H=N$2) * (INDEX('Master Data Sheet'!$1:$1, , MATCH($F$1, 'Master Data Sheet'!$1:$1, 0)) = $F$1) * ('Master Data Sheet'!$G:$G=$B21) * ('Master Data Sheet'!$F:$F=$E21) * ('Master Data Sheet'!$A:$A=$F21), 0), MATCH($F$1, 'Master Data Sheet'!$1:$1, 0)), "")</f>
        <v>1.8945543345543345</v>
      </c>
      <c r="O21" s="11">
        <f t="shared" si="8"/>
        <v>1.2482958311529739</v>
      </c>
      <c r="P21" s="11">
        <f t="shared" si="4"/>
        <v>0.46798536873767177</v>
      </c>
      <c r="Q21" s="11">
        <f>AVERAGE(O21:O23)</f>
        <v>1.0183406011977441</v>
      </c>
      <c r="S21" s="11">
        <f>AVERAGE(O21:O23)</f>
        <v>1.0183406011977441</v>
      </c>
      <c r="T21" s="11">
        <f>AVERAGE(P21:P23)</f>
        <v>0.37790594502982539</v>
      </c>
      <c r="V21" s="47">
        <f>AVERAGE(U24, U27)</f>
        <v>-2.9404308673300861</v>
      </c>
      <c r="W21" s="47">
        <f>_xlfn.STDEV.S(U24,U27)</f>
        <v>36.416255194586057</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0.1424175824175824</v>
      </c>
      <c r="I22" s="11" cm="1">
        <f t="array" ref="I22">IFERROR(INDEX('Master Data Sheet'!$1:$1048576, MATCH(1, ('Master Data Sheet'!$H:$H=I$2) * (INDEX('Master Data Sheet'!$1:$1, , MATCH($F$1, 'Master Data Sheet'!$1:$1, 0)) = $F$1) * ('Master Data Sheet'!$G:$G=$B22) * ('Master Data Sheet'!$F:$F=$E22) * ('Master Data Sheet'!$A:$A=$F22), 0), MATCH($F$1, 'Master Data Sheet'!$1:$1, 0)), "")</f>
        <v>0.86891330891330898</v>
      </c>
      <c r="J22" s="11" cm="1">
        <f t="array" ref="J22">IFERROR(INDEX('Master Data Sheet'!$1:$1048576, MATCH(1, ('Master Data Sheet'!$H:$H=J$2) * (INDEX('Master Data Sheet'!$1:$1, , MATCH($F$1, 'Master Data Sheet'!$1:$1, 0)) = $F$1) * ('Master Data Sheet'!$G:$G=$B22) * ('Master Data Sheet'!$F:$F=$E22) * ('Master Data Sheet'!$A:$A=$F22), 0), MATCH($F$1, 'Master Data Sheet'!$1:$1, 0)), "")</f>
        <v>1.1680586080586082</v>
      </c>
      <c r="K22" s="11" cm="1">
        <f t="array" ref="K22">IFERROR(INDEX('Master Data Sheet'!$1:$1048576, MATCH(1, ('Master Data Sheet'!$H:$H=K$2) * (INDEX('Master Data Sheet'!$1:$1, , MATCH($F$1, 'Master Data Sheet'!$1:$1, 0)) = $F$1) * ('Master Data Sheet'!$G:$G=$B22) * ('Master Data Sheet'!$F:$F=$E22) * ('Master Data Sheet'!$A:$A=$F22), 0), MATCH($F$1, 'Master Data Sheet'!$1:$1, 0)), "")</f>
        <v>1.3695238095238096</v>
      </c>
      <c r="L22" s="11" cm="1">
        <f t="array" ref="L22">IFERROR(INDEX('Master Data Sheet'!$1:$1048576, MATCH(1, ('Master Data Sheet'!$H:$H=L$2) * (INDEX('Master Data Sheet'!$1:$1, , MATCH($F$1, 'Master Data Sheet'!$1:$1, 0)) = $F$1) * ('Master Data Sheet'!$G:$G=$B22) * ('Master Data Sheet'!$F:$F=$E22) * ('Master Data Sheet'!$A:$A=$F22), 0), MATCH($F$1, 'Master Data Sheet'!$1:$1, 0)), "")</f>
        <v>1.6137240537240534</v>
      </c>
      <c r="M22" s="11" cm="1">
        <f t="array" ref="M22">IFERROR(INDEX('Master Data Sheet'!$1:$1048576, MATCH(1, ('Master Data Sheet'!$H:$H=M$2) * (INDEX('Master Data Sheet'!$1:$1, , MATCH($F$1, 'Master Data Sheet'!$1:$1, 0)) = $F$1) * ('Master Data Sheet'!$G:$G=$B22) * ('Master Data Sheet'!$F:$F=$E22) * ('Master Data Sheet'!$A:$A=$F22), 0), MATCH($F$1, 'Master Data Sheet'!$1:$1, 0)), "")</f>
        <v>1.7358241758241757</v>
      </c>
      <c r="N22" s="11" cm="1">
        <f t="array" ref="N22">IFERROR(INDEX('Master Data Sheet'!$1:$1048576, MATCH(1, ('Master Data Sheet'!$H:$H=N$2) * (INDEX('Master Data Sheet'!$1:$1, , MATCH($F$1, 'Master Data Sheet'!$1:$1, 0)) = $F$1) * ('Master Data Sheet'!$G:$G=$B22) * ('Master Data Sheet'!$F:$F=$E22) * ('Master Data Sheet'!$A:$A=$F22), 0), MATCH($F$1, 'Master Data Sheet'!$1:$1, 0)), "")</f>
        <v>1.8396092796092796</v>
      </c>
      <c r="O22" s="11">
        <f t="shared" si="8"/>
        <v>1.2482958311529739</v>
      </c>
      <c r="P22" s="11">
        <f t="shared" si="4"/>
        <v>0.59286104343701418</v>
      </c>
      <c r="Q22" s="11"/>
      <c r="AA22" t="str">
        <f>IFERROR(INDEX('Date Key'!$G$57:$G$62, MATCH(B21,'Date Key'!$A$57:$A$62, 0)), "")</f>
        <v>High HLR, Lower Outlet Height, No Plants</v>
      </c>
      <c r="AB22" s="1">
        <f t="shared" ref="AB22:AH22" si="26">H21</f>
        <v>0.52092796092796101</v>
      </c>
      <c r="AC22" s="1">
        <f t="shared" si="26"/>
        <v>0.85059829059829051</v>
      </c>
      <c r="AD22" s="1">
        <f t="shared" si="26"/>
        <v>1.1192185592185593</v>
      </c>
      <c r="AE22" s="1">
        <f t="shared" si="26"/>
        <v>1.2657387057387057</v>
      </c>
      <c r="AF22" s="1">
        <f t="shared" si="26"/>
        <v>1.4488888888888889</v>
      </c>
      <c r="AG22" s="1">
        <f t="shared" si="26"/>
        <v>1.6381440781440779</v>
      </c>
      <c r="AH22" s="1">
        <f t="shared" si="26"/>
        <v>1.8945543345543345</v>
      </c>
      <c r="AI22" s="1">
        <f t="shared" ref="AI22:AO22" si="27">H22</f>
        <v>0.1424175824175824</v>
      </c>
      <c r="AJ22" s="1">
        <f t="shared" si="27"/>
        <v>0.86891330891330898</v>
      </c>
      <c r="AK22" s="1">
        <f t="shared" si="27"/>
        <v>1.1680586080586082</v>
      </c>
      <c r="AL22" s="1">
        <f t="shared" si="27"/>
        <v>1.3695238095238096</v>
      </c>
      <c r="AM22" s="1">
        <f t="shared" si="27"/>
        <v>1.6137240537240534</v>
      </c>
      <c r="AN22" s="1">
        <f t="shared" si="27"/>
        <v>1.7358241758241757</v>
      </c>
      <c r="AO22" s="1">
        <f t="shared" si="27"/>
        <v>1.8396092796092796</v>
      </c>
      <c r="AP22" s="1">
        <f t="shared" ref="AP22:AV22" si="28">H23</f>
        <v>0.68576312576312581</v>
      </c>
      <c r="AQ22" s="1">
        <f t="shared" si="28"/>
        <v>0.56976800976800979</v>
      </c>
      <c r="AR22" s="1">
        <f t="shared" si="28"/>
        <v>0.59418803418803412</v>
      </c>
      <c r="AS22" s="1">
        <f t="shared" si="28"/>
        <v>0.54534798534798523</v>
      </c>
      <c r="AT22" s="1">
        <f t="shared" si="28"/>
        <v>0.5636630036630037</v>
      </c>
      <c r="AU22" s="1">
        <f t="shared" si="28"/>
        <v>0.46598290598290598</v>
      </c>
      <c r="AV22" s="1">
        <f t="shared" si="28"/>
        <v>0.48429792429792434</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0.68576312576312581</v>
      </c>
      <c r="I23" s="11" cm="1">
        <f t="array" ref="I23">IFERROR(INDEX('Master Data Sheet'!$1:$1048576, MATCH(1, ('Master Data Sheet'!$H:$H=I$2) * (INDEX('Master Data Sheet'!$1:$1, , MATCH($F$1, 'Master Data Sheet'!$1:$1, 0)) = $F$1) * ('Master Data Sheet'!$G:$G=$B23) * ('Master Data Sheet'!$F:$F=$E23) * ('Master Data Sheet'!$A:$A=$F23), 0), MATCH($F$1, 'Master Data Sheet'!$1:$1, 0)), "")</f>
        <v>0.56976800976800979</v>
      </c>
      <c r="J23" s="11" cm="1">
        <f t="array" ref="J23">IFERROR(INDEX('Master Data Sheet'!$1:$1048576, MATCH(1, ('Master Data Sheet'!$H:$H=J$2) * (INDEX('Master Data Sheet'!$1:$1, , MATCH($F$1, 'Master Data Sheet'!$1:$1, 0)) = $F$1) * ('Master Data Sheet'!$G:$G=$B23) * ('Master Data Sheet'!$F:$F=$E23) * ('Master Data Sheet'!$A:$A=$F23), 0), MATCH($F$1, 'Master Data Sheet'!$1:$1, 0)), "")</f>
        <v>0.59418803418803412</v>
      </c>
      <c r="K23" s="11" cm="1">
        <f t="array" ref="K23">IFERROR(INDEX('Master Data Sheet'!$1:$1048576, MATCH(1, ('Master Data Sheet'!$H:$H=K$2) * (INDEX('Master Data Sheet'!$1:$1, , MATCH($F$1, 'Master Data Sheet'!$1:$1, 0)) = $F$1) * ('Master Data Sheet'!$G:$G=$B23) * ('Master Data Sheet'!$F:$F=$E23) * ('Master Data Sheet'!$A:$A=$F23), 0), MATCH($F$1, 'Master Data Sheet'!$1:$1, 0)), "")</f>
        <v>0.54534798534798523</v>
      </c>
      <c r="L23" s="11" cm="1">
        <f t="array" ref="L23">IFERROR(INDEX('Master Data Sheet'!$1:$1048576, MATCH(1, ('Master Data Sheet'!$H:$H=L$2) * (INDEX('Master Data Sheet'!$1:$1, , MATCH($F$1, 'Master Data Sheet'!$1:$1, 0)) = $F$1) * ('Master Data Sheet'!$G:$G=$B23) * ('Master Data Sheet'!$F:$F=$E23) * ('Master Data Sheet'!$A:$A=$F23), 0), MATCH($F$1, 'Master Data Sheet'!$1:$1, 0)), "")</f>
        <v>0.5636630036630037</v>
      </c>
      <c r="M23" s="11" cm="1">
        <f t="array" ref="M23">IFERROR(INDEX('Master Data Sheet'!$1:$1048576, MATCH(1, ('Master Data Sheet'!$H:$H=M$2) * (INDEX('Master Data Sheet'!$1:$1, , MATCH($F$1, 'Master Data Sheet'!$1:$1, 0)) = $F$1) * ('Master Data Sheet'!$G:$G=$B23) * ('Master Data Sheet'!$F:$F=$E23) * ('Master Data Sheet'!$A:$A=$F23), 0), MATCH($F$1, 'Master Data Sheet'!$1:$1, 0)), "")</f>
        <v>0.46598290598290598</v>
      </c>
      <c r="N23" s="11" cm="1">
        <f t="array" ref="N23">IFERROR(INDEX('Master Data Sheet'!$1:$1048576, MATCH(1, ('Master Data Sheet'!$H:$H=N$2) * (INDEX('Master Data Sheet'!$1:$1, , MATCH($F$1, 'Master Data Sheet'!$1:$1, 0)) = $F$1) * ('Master Data Sheet'!$G:$G=$B23) * ('Master Data Sheet'!$F:$F=$E23) * ('Master Data Sheet'!$A:$A=$F23), 0), MATCH($F$1, 'Master Data Sheet'!$1:$1, 0)), "")</f>
        <v>0.48429792429792434</v>
      </c>
      <c r="O23" s="11">
        <f t="shared" si="8"/>
        <v>0.55843014128728408</v>
      </c>
      <c r="P23" s="11">
        <f t="shared" si="4"/>
        <v>7.2871422914790138E-2</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0.28283272283272287</v>
      </c>
      <c r="I24" s="11" cm="1">
        <f t="array" ref="I24">IFERROR(INDEX('Master Data Sheet'!$1:$1048576, MATCH(1, ('Master Data Sheet'!$H:$H=I$2) * (INDEX('Master Data Sheet'!$1:$1, , MATCH($F$1, 'Master Data Sheet'!$1:$1, 0)) = $F$1) * ('Master Data Sheet'!$G:$G=$B24) * ('Master Data Sheet'!$F:$F=$E24) * ('Master Data Sheet'!$A:$A=$F24), 0), MATCH($F$1, 'Master Data Sheet'!$1:$1, 0)), "")</f>
        <v>0.24620268620268621</v>
      </c>
      <c r="J24" s="11" cm="1">
        <f t="array" ref="J24">IFERROR(INDEX('Master Data Sheet'!$1:$1048576, MATCH(1, ('Master Data Sheet'!$H:$H=J$2) * (INDEX('Master Data Sheet'!$1:$1, , MATCH($F$1, 'Master Data Sheet'!$1:$1, 0)) = $F$1) * ('Master Data Sheet'!$G:$G=$B24) * ('Master Data Sheet'!$F:$F=$E24) * ('Master Data Sheet'!$A:$A=$F24), 0), MATCH($F$1, 'Master Data Sheet'!$1:$1, 0)), "")</f>
        <v>0.32556776556776562</v>
      </c>
      <c r="K24" s="11" cm="1">
        <f t="array" ref="K24">IFERROR(INDEX('Master Data Sheet'!$1:$1048576, MATCH(1, ('Master Data Sheet'!$H:$H=K$2) * (INDEX('Master Data Sheet'!$1:$1, , MATCH($F$1, 'Master Data Sheet'!$1:$1, 0)) = $F$1) * ('Master Data Sheet'!$G:$G=$B24) * ('Master Data Sheet'!$F:$F=$E24) * ('Master Data Sheet'!$A:$A=$F24), 0), MATCH($F$1, 'Master Data Sheet'!$1:$1, 0)), "")</f>
        <v>0.5636630036630037</v>
      </c>
      <c r="L24" s="11" cm="1">
        <f t="array" ref="L24">IFERROR(INDEX('Master Data Sheet'!$1:$1048576, MATCH(1, ('Master Data Sheet'!$H:$H=L$2) * (INDEX('Master Data Sheet'!$1:$1, , MATCH($F$1, 'Master Data Sheet'!$1:$1, 0)) = $F$1) * ('Master Data Sheet'!$G:$G=$B24) * ('Master Data Sheet'!$F:$F=$E24) * ('Master Data Sheet'!$A:$A=$F24), 0), MATCH($F$1, 'Master Data Sheet'!$1:$1, 0)), "")</f>
        <v>0.78344322344322337</v>
      </c>
      <c r="M24" s="11" cm="1">
        <f t="array" ref="M24">IFERROR(INDEX('Master Data Sheet'!$1:$1048576, MATCH(1, ('Master Data Sheet'!$H:$H=M$2) * (INDEX('Master Data Sheet'!$1:$1, , MATCH($F$1, 'Master Data Sheet'!$1:$1, 0)) = $F$1) * ('Master Data Sheet'!$G:$G=$B24) * ('Master Data Sheet'!$F:$F=$E24) * ('Master Data Sheet'!$A:$A=$F24), 0), MATCH($F$1, 'Master Data Sheet'!$1:$1, 0)), "")</f>
        <v>1.1436385836385838</v>
      </c>
      <c r="N24" s="11" cm="1">
        <f t="array" ref="N24">IFERROR(INDEX('Master Data Sheet'!$1:$1048576, MATCH(1, ('Master Data Sheet'!$H:$H=N$2) * (INDEX('Master Data Sheet'!$1:$1, , MATCH($F$1, 'Master Data Sheet'!$1:$1, 0)) = $F$1) * ('Master Data Sheet'!$G:$G=$B24) * ('Master Data Sheet'!$F:$F=$E24) * ('Master Data Sheet'!$A:$A=$F24), 0), MATCH($F$1, 'Master Data Sheet'!$1:$1, 0)), "")</f>
        <v>1.2535286935286933</v>
      </c>
      <c r="O24" s="11">
        <f t="shared" si="8"/>
        <v>0.65698238269666842</v>
      </c>
      <c r="P24" s="11">
        <f t="shared" si="4"/>
        <v>0.415525006287781</v>
      </c>
      <c r="Q24" s="11">
        <f>AVERAGE(O24:O26)</f>
        <v>0.78605965463108329</v>
      </c>
      <c r="R24" s="46">
        <f>(1-(O24/O21))*100</f>
        <v>47.369656590949738</v>
      </c>
      <c r="S24" s="46">
        <f>AVERAGE(R24:R26)</f>
        <v>13.055168983689214</v>
      </c>
      <c r="T24" s="46">
        <f>STDEV(R24:R26)</f>
        <v>39.51211017451179</v>
      </c>
      <c r="U24" s="47">
        <f>(1-(AVERAGE(H24:N26)/AVERAGE(H21:N23)))*100</f>
        <v>22.809750126181548</v>
      </c>
      <c r="V24" s="47"/>
      <c r="W24" s="47"/>
      <c r="X24" s="47">
        <f>(O21-O24)/70.1</f>
        <v>8.435284571416627E-3</v>
      </c>
      <c r="Y24" s="47">
        <f>O21/70.1</f>
        <v>1.7807358504322027E-2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0.82617826617826617</v>
      </c>
      <c r="I25" s="11" cm="1">
        <f t="array" ref="I25">IFERROR(INDEX('Master Data Sheet'!$1:$1048576, MATCH(1, ('Master Data Sheet'!$H:$H=I$2) * (INDEX('Master Data Sheet'!$1:$1, , MATCH($F$1, 'Master Data Sheet'!$1:$1, 0)) = $F$1) * ('Master Data Sheet'!$G:$G=$B25) * ('Master Data Sheet'!$F:$F=$E25) * ('Master Data Sheet'!$A:$A=$F25), 0), MATCH($F$1, 'Master Data Sheet'!$1:$1, 0)), "")</f>
        <v>0.63692307692307693</v>
      </c>
      <c r="J25" s="11" cm="1">
        <f t="array" ref="J25">IFERROR(INDEX('Master Data Sheet'!$1:$1048576, MATCH(1, ('Master Data Sheet'!$H:$H=J$2) * (INDEX('Master Data Sheet'!$1:$1, , MATCH($F$1, 'Master Data Sheet'!$1:$1, 0)) = $F$1) * ('Master Data Sheet'!$G:$G=$B25) * ('Master Data Sheet'!$F:$F=$E25) * ('Master Data Sheet'!$A:$A=$F25), 0), MATCH($F$1, 'Master Data Sheet'!$1:$1, 0)), "")</f>
        <v>0.67965811965811973</v>
      </c>
      <c r="K25" s="11" cm="1">
        <f t="array" ref="K25">IFERROR(INDEX('Master Data Sheet'!$1:$1048576, MATCH(1, ('Master Data Sheet'!$H:$H=K$2) * (INDEX('Master Data Sheet'!$1:$1, , MATCH($F$1, 'Master Data Sheet'!$1:$1, 0)) = $F$1) * ('Master Data Sheet'!$G:$G=$B25) * ('Master Data Sheet'!$F:$F=$E25) * ('Master Data Sheet'!$A:$A=$F25), 0), MATCH($F$1, 'Master Data Sheet'!$1:$1, 0)), "")</f>
        <v>0.8628083028083029</v>
      </c>
      <c r="L25" s="11" cm="1">
        <f t="array" ref="L25">IFERROR(INDEX('Master Data Sheet'!$1:$1048576, MATCH(1, ('Master Data Sheet'!$H:$H=L$2) * (INDEX('Master Data Sheet'!$1:$1, , MATCH($F$1, 'Master Data Sheet'!$1:$1, 0)) = $F$1) * ('Master Data Sheet'!$G:$G=$B25) * ('Master Data Sheet'!$F:$F=$E25) * ('Master Data Sheet'!$A:$A=$F25), 0), MATCH($F$1, 'Master Data Sheet'!$1:$1, 0)), "")</f>
        <v>1.0886935286935289</v>
      </c>
      <c r="M25" s="11" cm="1">
        <f t="array" ref="M25">IFERROR(INDEX('Master Data Sheet'!$1:$1048576, MATCH(1, ('Master Data Sheet'!$H:$H=M$2) * (INDEX('Master Data Sheet'!$1:$1, , MATCH($F$1, 'Master Data Sheet'!$1:$1, 0)) = $F$1) * ('Master Data Sheet'!$G:$G=$B25) * ('Master Data Sheet'!$F:$F=$E25) * ('Master Data Sheet'!$A:$A=$F25), 0), MATCH($F$1, 'Master Data Sheet'!$1:$1, 0)), "")</f>
        <v>1.2779487179487179</v>
      </c>
      <c r="N25" s="11" cm="1">
        <f t="array" ref="N25">IFERROR(INDEX('Master Data Sheet'!$1:$1048576, MATCH(1, ('Master Data Sheet'!$H:$H=N$2) * (INDEX('Master Data Sheet'!$1:$1, , MATCH($F$1, 'Master Data Sheet'!$1:$1, 0)) = $F$1) * ('Master Data Sheet'!$G:$G=$B25) * ('Master Data Sheet'!$F:$F=$E25) * ('Master Data Sheet'!$A:$A=$F25), 0), MATCH($F$1, 'Master Data Sheet'!$1:$1, 0)), "")</f>
        <v>1.4488888888888889</v>
      </c>
      <c r="O25" s="11">
        <f t="shared" si="8"/>
        <v>0.97444270015698586</v>
      </c>
      <c r="P25" s="11">
        <f t="shared" si="4"/>
        <v>0.30700987136181712</v>
      </c>
      <c r="Q25" s="11"/>
      <c r="R25" s="46">
        <f>(1-(O25/O22))*100</f>
        <v>21.938159542121262</v>
      </c>
      <c r="X25" s="47">
        <f>(O22-O25)/70.1</f>
        <v>3.9066067189156648E-3</v>
      </c>
      <c r="Y25" s="47">
        <f>O22/70.1</f>
        <v>1.7807358504322027E-2</v>
      </c>
      <c r="AA25" t="str">
        <f>IFERROR(INDEX('Date Key'!$G$57:$G$62, MATCH(B24,'Date Key'!$A$57:$A$62, 0)), "")</f>
        <v>High HLR, Lower Outlet Height, No Plants</v>
      </c>
      <c r="AB25" s="1">
        <f t="shared" ref="AB25:AH25" si="29">H24</f>
        <v>0.28283272283272287</v>
      </c>
      <c r="AC25" s="1">
        <f t="shared" si="29"/>
        <v>0.24620268620268621</v>
      </c>
      <c r="AD25" s="1">
        <f t="shared" si="29"/>
        <v>0.32556776556776562</v>
      </c>
      <c r="AE25" s="1">
        <f t="shared" si="29"/>
        <v>0.5636630036630037</v>
      </c>
      <c r="AF25" s="1">
        <f t="shared" si="29"/>
        <v>0.78344322344322337</v>
      </c>
      <c r="AG25" s="1">
        <f t="shared" si="29"/>
        <v>1.1436385836385838</v>
      </c>
      <c r="AH25" s="1">
        <f t="shared" si="29"/>
        <v>1.2535286935286933</v>
      </c>
      <c r="AI25" s="1">
        <f t="shared" ref="AI25:AO25" si="30">H25</f>
        <v>0.82617826617826617</v>
      </c>
      <c r="AJ25" s="1">
        <f t="shared" si="30"/>
        <v>0.63692307692307693</v>
      </c>
      <c r="AK25" s="1">
        <f t="shared" si="30"/>
        <v>0.67965811965811973</v>
      </c>
      <c r="AL25" s="1">
        <f t="shared" si="30"/>
        <v>0.8628083028083029</v>
      </c>
      <c r="AM25" s="1">
        <f t="shared" si="30"/>
        <v>1.0886935286935289</v>
      </c>
      <c r="AN25" s="1">
        <f t="shared" si="30"/>
        <v>1.2779487179487179</v>
      </c>
      <c r="AO25" s="1">
        <f t="shared" si="30"/>
        <v>1.4488888888888889</v>
      </c>
      <c r="AP25" s="1">
        <f t="shared" ref="AP25:AV25" si="31">H26</f>
        <v>1.6747741147741146</v>
      </c>
      <c r="AQ25" s="1">
        <f t="shared" si="31"/>
        <v>0.82617826617826617</v>
      </c>
      <c r="AR25" s="1">
        <f t="shared" si="31"/>
        <v>0.61860805860805868</v>
      </c>
      <c r="AS25" s="1">
        <f t="shared" si="31"/>
        <v>0.58808302808302804</v>
      </c>
      <c r="AT25" s="1">
        <f t="shared" si="31"/>
        <v>0.47208791208791212</v>
      </c>
      <c r="AU25" s="1">
        <f t="shared" si="31"/>
        <v>0.44766788766788768</v>
      </c>
      <c r="AV25" s="1">
        <f t="shared" si="31"/>
        <v>0.4598778998778999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1.6747741147741146</v>
      </c>
      <c r="I26" s="11" cm="1">
        <f t="array" ref="I26">IFERROR(INDEX('Master Data Sheet'!$1:$1048576, MATCH(1, ('Master Data Sheet'!$H:$H=I$2) * (INDEX('Master Data Sheet'!$1:$1, , MATCH($F$1, 'Master Data Sheet'!$1:$1, 0)) = $F$1) * ('Master Data Sheet'!$G:$G=$B26) * ('Master Data Sheet'!$F:$F=$E26) * ('Master Data Sheet'!$A:$A=$F26), 0), MATCH($F$1, 'Master Data Sheet'!$1:$1, 0)), "")</f>
        <v>0.82617826617826617</v>
      </c>
      <c r="J26" s="11" cm="1">
        <f t="array" ref="J26">IFERROR(INDEX('Master Data Sheet'!$1:$1048576, MATCH(1, ('Master Data Sheet'!$H:$H=J$2) * (INDEX('Master Data Sheet'!$1:$1, , MATCH($F$1, 'Master Data Sheet'!$1:$1, 0)) = $F$1) * ('Master Data Sheet'!$G:$G=$B26) * ('Master Data Sheet'!$F:$F=$E26) * ('Master Data Sheet'!$A:$A=$F26), 0), MATCH($F$1, 'Master Data Sheet'!$1:$1, 0)), "")</f>
        <v>0.61860805860805868</v>
      </c>
      <c r="K26" s="11" cm="1">
        <f t="array" ref="K26">IFERROR(INDEX('Master Data Sheet'!$1:$1048576, MATCH(1, ('Master Data Sheet'!$H:$H=K$2) * (INDEX('Master Data Sheet'!$1:$1, , MATCH($F$1, 'Master Data Sheet'!$1:$1, 0)) = $F$1) * ('Master Data Sheet'!$G:$G=$B26) * ('Master Data Sheet'!$F:$F=$E26) * ('Master Data Sheet'!$A:$A=$F26), 0), MATCH($F$1, 'Master Data Sheet'!$1:$1, 0)), "")</f>
        <v>0.58808302808302804</v>
      </c>
      <c r="L26" s="11" cm="1">
        <f t="array" ref="L26">IFERROR(INDEX('Master Data Sheet'!$1:$1048576, MATCH(1, ('Master Data Sheet'!$H:$H=L$2) * (INDEX('Master Data Sheet'!$1:$1, , MATCH($F$1, 'Master Data Sheet'!$1:$1, 0)) = $F$1) * ('Master Data Sheet'!$G:$G=$B26) * ('Master Data Sheet'!$F:$F=$E26) * ('Master Data Sheet'!$A:$A=$F26), 0), MATCH($F$1, 'Master Data Sheet'!$1:$1, 0)), "")</f>
        <v>0.47208791208791212</v>
      </c>
      <c r="M26" s="11" cm="1">
        <f t="array" ref="M26">IFERROR(INDEX('Master Data Sheet'!$1:$1048576, MATCH(1, ('Master Data Sheet'!$H:$H=M$2) * (INDEX('Master Data Sheet'!$1:$1, , MATCH($F$1, 'Master Data Sheet'!$1:$1, 0)) = $F$1) * ('Master Data Sheet'!$G:$G=$B26) * ('Master Data Sheet'!$F:$F=$E26) * ('Master Data Sheet'!$A:$A=$F26), 0), MATCH($F$1, 'Master Data Sheet'!$1:$1, 0)), "")</f>
        <v>0.44766788766788768</v>
      </c>
      <c r="N26" s="11" cm="1">
        <f t="array" ref="N26">IFERROR(INDEX('Master Data Sheet'!$1:$1048576, MATCH(1, ('Master Data Sheet'!$H:$H=N$2) * (INDEX('Master Data Sheet'!$1:$1, , MATCH($F$1, 'Master Data Sheet'!$1:$1, 0)) = $F$1) * ('Master Data Sheet'!$G:$G=$B26) * ('Master Data Sheet'!$F:$F=$E26) * ('Master Data Sheet'!$A:$A=$F26), 0), MATCH($F$1, 'Master Data Sheet'!$1:$1, 0)), "")</f>
        <v>0.4598778998778999</v>
      </c>
      <c r="O26" s="11">
        <f t="shared" si="8"/>
        <v>0.72675388103959537</v>
      </c>
      <c r="P26" s="11">
        <f t="shared" si="4"/>
        <v>0.43846688074447548</v>
      </c>
      <c r="Q26" s="11"/>
      <c r="R26" s="46">
        <f>(1-(O26/O23))*100</f>
        <v>-30.142309182003359</v>
      </c>
      <c r="X26" s="47">
        <f>(O23-O26)/70.1</f>
        <v>-2.4011945756392482E-3</v>
      </c>
      <c r="Y26" s="47">
        <f>O23/70.1</f>
        <v>7.9661931710026269E-3</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0.82007326007326009</v>
      </c>
      <c r="I27" s="11" cm="1">
        <f t="array" ref="I27">IFERROR(INDEX('Master Data Sheet'!$1:$1048576, MATCH(1, ('Master Data Sheet'!$H:$H=I$2) * (INDEX('Master Data Sheet'!$1:$1, , MATCH($F$1, 'Master Data Sheet'!$1:$1, 0)) = $F$1) * ('Master Data Sheet'!$G:$G=$B27) * ('Master Data Sheet'!$F:$F=$E27) * ('Master Data Sheet'!$A:$A=$F27), 0), MATCH($F$1, 'Master Data Sheet'!$1:$1, 0)), "")</f>
        <v>0.66744810744810756</v>
      </c>
      <c r="J27" s="11" cm="1">
        <f t="array" ref="J27">IFERROR(INDEX('Master Data Sheet'!$1:$1048576, MATCH(1, ('Master Data Sheet'!$H:$H=J$2) * (INDEX('Master Data Sheet'!$1:$1, , MATCH($F$1, 'Master Data Sheet'!$1:$1, 0)) = $F$1) * ('Master Data Sheet'!$G:$G=$B27) * ('Master Data Sheet'!$F:$F=$E27) * ('Master Data Sheet'!$A:$A=$F27), 0), MATCH($F$1, 'Master Data Sheet'!$1:$1, 0)), "")</f>
        <v>0.58197802197802195</v>
      </c>
      <c r="K27" s="11" cm="1">
        <f t="array" ref="K27">IFERROR(INDEX('Master Data Sheet'!$1:$1048576, MATCH(1, ('Master Data Sheet'!$H:$H=K$2) * (INDEX('Master Data Sheet'!$1:$1, , MATCH($F$1, 'Master Data Sheet'!$1:$1, 0)) = $F$1) * ('Master Data Sheet'!$G:$G=$B27) * ('Master Data Sheet'!$F:$F=$E27) * ('Master Data Sheet'!$A:$A=$F27), 0), MATCH($F$1, 'Master Data Sheet'!$1:$1, 0)), "")</f>
        <v>0.7284981684981684</v>
      </c>
      <c r="L27" s="11" cm="1">
        <f t="array" ref="L27">IFERROR(INDEX('Master Data Sheet'!$1:$1048576, MATCH(1, ('Master Data Sheet'!$H:$H=L$2) * (INDEX('Master Data Sheet'!$1:$1, , MATCH($F$1, 'Master Data Sheet'!$1:$1, 0)) = $F$1) * ('Master Data Sheet'!$G:$G=$B27) * ('Master Data Sheet'!$F:$F=$E27) * ('Master Data Sheet'!$A:$A=$F27), 0), MATCH($F$1, 'Master Data Sheet'!$1:$1, 0)), "")</f>
        <v>0.6918681318681319</v>
      </c>
      <c r="M27" s="11" cm="1">
        <f t="array" ref="M27">IFERROR(INDEX('Master Data Sheet'!$1:$1048576, MATCH(1, ('Master Data Sheet'!$H:$H=M$2) * (INDEX('Master Data Sheet'!$1:$1, , MATCH($F$1, 'Master Data Sheet'!$1:$1, 0)) = $F$1) * ('Master Data Sheet'!$G:$G=$B27) * ('Master Data Sheet'!$F:$F=$E27) * ('Master Data Sheet'!$A:$A=$F27), 0), MATCH($F$1, 'Master Data Sheet'!$1:$1, 0)), "")</f>
        <v>1.0215384615384615</v>
      </c>
      <c r="N27" s="11" cm="1">
        <f t="array" ref="N27">IFERROR(INDEX('Master Data Sheet'!$1:$1048576, MATCH(1, ('Master Data Sheet'!$H:$H=N$2) * (INDEX('Master Data Sheet'!$1:$1, , MATCH($F$1, 'Master Data Sheet'!$1:$1, 0)) = $F$1) * ('Master Data Sheet'!$G:$G=$B27) * ('Master Data Sheet'!$F:$F=$E27) * ('Master Data Sheet'!$A:$A=$F27), 0), MATCH($F$1, 'Master Data Sheet'!$1:$1, 0)), "")</f>
        <v>1.100903540903541</v>
      </c>
      <c r="O27" s="11">
        <f t="shared" si="8"/>
        <v>0.80175824175824173</v>
      </c>
      <c r="P27" s="11">
        <f t="shared" si="4"/>
        <v>0.19231576754304877</v>
      </c>
      <c r="Q27" s="11">
        <f>AVERAGE(N27:N29)</f>
        <v>0.91164835164835167</v>
      </c>
      <c r="R27" s="46">
        <f>(1-(O27/O21))*100</f>
        <v>35.771776068681802</v>
      </c>
      <c r="S27" s="46">
        <f>AVERAGE(R27:R29)</f>
        <v>-51.053657281596436</v>
      </c>
      <c r="T27" s="46">
        <f>STDEV(R27:R29)</f>
        <v>93.52875267045232</v>
      </c>
      <c r="U27" s="47">
        <f>(1-(AVERAGE(H27:N29)/AVERAGE(H21:N23)))*100</f>
        <v>-28.69061186084172</v>
      </c>
      <c r="V27" s="47"/>
      <c r="W27" s="47"/>
      <c r="X27" s="47">
        <f>(O24-O27)/45.6</f>
        <v>-3.1749091899467832E-3</v>
      </c>
      <c r="Y27" s="47">
        <f>O21/45.6</f>
        <v>2.7374908577916093E-2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3.6833211233211229</v>
      </c>
      <c r="I28" s="11" cm="1">
        <f t="array" ref="I28">IFERROR(INDEX('Master Data Sheet'!$1:$1048576, MATCH(1, ('Master Data Sheet'!$H:$H=I$2) * (INDEX('Master Data Sheet'!$1:$1, , MATCH($F$1, 'Master Data Sheet'!$1:$1, 0)) = $F$1) * ('Master Data Sheet'!$G:$G=$B28) * ('Master Data Sheet'!$F:$F=$E28) * ('Master Data Sheet'!$A:$A=$F28), 0), MATCH($F$1, 'Master Data Sheet'!$1:$1, 0)), "")</f>
        <v>2.3646398046398045</v>
      </c>
      <c r="J28" s="11" cm="1">
        <f t="array" ref="J28">IFERROR(INDEX('Master Data Sheet'!$1:$1048576, MATCH(1, ('Master Data Sheet'!$H:$H=J$2) * (INDEX('Master Data Sheet'!$1:$1, , MATCH($F$1, 'Master Data Sheet'!$1:$1, 0)) = $F$1) * ('Master Data Sheet'!$G:$G=$B28) * ('Master Data Sheet'!$F:$F=$E28) * ('Master Data Sheet'!$A:$A=$F28), 0), MATCH($F$1, 'Master Data Sheet'!$1:$1, 0)), "")</f>
        <v>1.0581684981684982</v>
      </c>
      <c r="K28" s="11" cm="1">
        <f t="array" ref="K28">IFERROR(INDEX('Master Data Sheet'!$1:$1048576, MATCH(1, ('Master Data Sheet'!$H:$H=K$2) * (INDEX('Master Data Sheet'!$1:$1, , MATCH($F$1, 'Master Data Sheet'!$1:$1, 0)) = $F$1) * ('Master Data Sheet'!$G:$G=$B28) * ('Master Data Sheet'!$F:$F=$E28) * ('Master Data Sheet'!$A:$A=$F28), 0), MATCH($F$1, 'Master Data Sheet'!$1:$1, 0)), "")</f>
        <v>0.96048840048840045</v>
      </c>
      <c r="L28" s="11" cm="1">
        <f t="array" ref="L28">IFERROR(INDEX('Master Data Sheet'!$1:$1048576, MATCH(1, ('Master Data Sheet'!$H:$H=L$2) * (INDEX('Master Data Sheet'!$1:$1, , MATCH($F$1, 'Master Data Sheet'!$1:$1, 0)) = $F$1) * ('Master Data Sheet'!$G:$G=$B28) * ('Master Data Sheet'!$F:$F=$E28) * ('Master Data Sheet'!$A:$A=$F28), 0), MATCH($F$1, 'Master Data Sheet'!$1:$1, 0)), "")</f>
        <v>0.99711843711843717</v>
      </c>
      <c r="M28" s="11" cm="1">
        <f t="array" ref="M28">IFERROR(INDEX('Master Data Sheet'!$1:$1048576, MATCH(1, ('Master Data Sheet'!$H:$H=M$2) * (INDEX('Master Data Sheet'!$1:$1, , MATCH($F$1, 'Master Data Sheet'!$1:$1, 0)) = $F$1) * ('Master Data Sheet'!$G:$G=$B28) * ('Master Data Sheet'!$F:$F=$E28) * ('Master Data Sheet'!$A:$A=$F28), 0), MATCH($F$1, 'Master Data Sheet'!$1:$1, 0)), "")</f>
        <v>1.7907692307692307</v>
      </c>
      <c r="N28" s="11" cm="1">
        <f t="array" ref="N28">IFERROR(INDEX('Master Data Sheet'!$1:$1048576, MATCH(1, ('Master Data Sheet'!$H:$H=N$2) * (INDEX('Master Data Sheet'!$1:$1, , MATCH($F$1, 'Master Data Sheet'!$1:$1, 0)) = $F$1) * ('Master Data Sheet'!$G:$G=$B28) * ('Master Data Sheet'!$F:$F=$E28) * ('Master Data Sheet'!$A:$A=$F28), 0), MATCH($F$1, 'Master Data Sheet'!$1:$1, 0)), "")</f>
        <v>1.2779487179487179</v>
      </c>
      <c r="O28" s="11">
        <f t="shared" si="8"/>
        <v>1.7332077446363159</v>
      </c>
      <c r="P28" s="11">
        <f t="shared" si="4"/>
        <v>1.0005684534242247</v>
      </c>
      <c r="Q28" s="11"/>
      <c r="R28" s="46">
        <f>(1-(O28/O22))*100</f>
        <v>-38.845913074584139</v>
      </c>
      <c r="X28" s="47">
        <f>(O25-O28)/45.6</f>
        <v>-1.6639584308757237E-2</v>
      </c>
      <c r="Y28" s="47">
        <f>O22/45.6</f>
        <v>2.7374908577916093E-2</v>
      </c>
      <c r="AA28" t="str">
        <f>IFERROR(INDEX('Date Key'!$G$57:$G$62, MATCH(B27,'Date Key'!$A$57:$A$62, 0)), "")</f>
        <v>High HLR, Lower Outlet Height, No Plants</v>
      </c>
      <c r="AB28" s="1">
        <f t="shared" ref="AB28:AH28" si="32">H27</f>
        <v>0.82007326007326009</v>
      </c>
      <c r="AC28" s="1">
        <f t="shared" si="32"/>
        <v>0.66744810744810756</v>
      </c>
      <c r="AD28" s="1">
        <f t="shared" si="32"/>
        <v>0.58197802197802195</v>
      </c>
      <c r="AE28" s="1">
        <f t="shared" si="32"/>
        <v>0.7284981684981684</v>
      </c>
      <c r="AF28" s="1">
        <f t="shared" si="32"/>
        <v>0.6918681318681319</v>
      </c>
      <c r="AG28" s="1">
        <f t="shared" si="32"/>
        <v>1.0215384615384615</v>
      </c>
      <c r="AH28" s="1">
        <f t="shared" si="32"/>
        <v>1.100903540903541</v>
      </c>
      <c r="AI28" s="1">
        <f t="shared" ref="AI28:AO28" si="33">H28</f>
        <v>3.6833211233211229</v>
      </c>
      <c r="AJ28" s="1">
        <f t="shared" si="33"/>
        <v>2.3646398046398045</v>
      </c>
      <c r="AK28" s="1">
        <f t="shared" si="33"/>
        <v>1.0581684981684982</v>
      </c>
      <c r="AL28" s="1">
        <f t="shared" si="33"/>
        <v>0.96048840048840045</v>
      </c>
      <c r="AM28" s="1">
        <f t="shared" si="33"/>
        <v>0.99711843711843717</v>
      </c>
      <c r="AN28" s="1">
        <f t="shared" si="33"/>
        <v>1.7907692307692307</v>
      </c>
      <c r="AO28" s="1">
        <f t="shared" si="33"/>
        <v>1.2779487179487179</v>
      </c>
      <c r="AP28" s="1">
        <f t="shared" ref="AP28:AV28" si="34">H29</f>
        <v>4.6479120879120872</v>
      </c>
      <c r="AQ28" s="1">
        <f t="shared" si="34"/>
        <v>2.1936996336996337</v>
      </c>
      <c r="AR28" s="1">
        <f t="shared" si="34"/>
        <v>1.0642735042735043</v>
      </c>
      <c r="AS28" s="1">
        <f t="shared" si="34"/>
        <v>0.73460317460317448</v>
      </c>
      <c r="AT28" s="1">
        <f t="shared" si="34"/>
        <v>0.43545787545787545</v>
      </c>
      <c r="AU28" s="1">
        <f t="shared" si="34"/>
        <v>0.34388278388278382</v>
      </c>
      <c r="AV28" s="1">
        <f t="shared" si="34"/>
        <v>0.35609279609279604</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4.6479120879120872</v>
      </c>
      <c r="I29" s="28" cm="1">
        <f t="array" ref="I29">IFERROR(INDEX('Master Data Sheet'!$1:$1048576, MATCH(1, ('Master Data Sheet'!$H:$H=I$2) * (INDEX('Master Data Sheet'!$1:$1, , MATCH($F$1, 'Master Data Sheet'!$1:$1, 0)) = $F$1) * ('Master Data Sheet'!$G:$G=$B29) * ('Master Data Sheet'!$F:$F=$E29) * ('Master Data Sheet'!$A:$A=$F29), 0), MATCH($F$1, 'Master Data Sheet'!$1:$1, 0)), "")</f>
        <v>2.1936996336996337</v>
      </c>
      <c r="J29" s="28" cm="1">
        <f t="array" ref="J29">IFERROR(INDEX('Master Data Sheet'!$1:$1048576, MATCH(1, ('Master Data Sheet'!$H:$H=J$2) * (INDEX('Master Data Sheet'!$1:$1, , MATCH($F$1, 'Master Data Sheet'!$1:$1, 0)) = $F$1) * ('Master Data Sheet'!$G:$G=$B29) * ('Master Data Sheet'!$F:$F=$E29) * ('Master Data Sheet'!$A:$A=$F29), 0), MATCH($F$1, 'Master Data Sheet'!$1:$1, 0)), "")</f>
        <v>1.0642735042735043</v>
      </c>
      <c r="K29" s="28" cm="1">
        <f t="array" ref="K29">IFERROR(INDEX('Master Data Sheet'!$1:$1048576, MATCH(1, ('Master Data Sheet'!$H:$H=K$2) * (INDEX('Master Data Sheet'!$1:$1, , MATCH($F$1, 'Master Data Sheet'!$1:$1, 0)) = $F$1) * ('Master Data Sheet'!$G:$G=$B29) * ('Master Data Sheet'!$F:$F=$E29) * ('Master Data Sheet'!$A:$A=$F29), 0), MATCH($F$1, 'Master Data Sheet'!$1:$1, 0)), "")</f>
        <v>0.73460317460317448</v>
      </c>
      <c r="L29" s="28" cm="1">
        <f t="array" ref="L29">IFERROR(INDEX('Master Data Sheet'!$1:$1048576, MATCH(1, ('Master Data Sheet'!$H:$H=L$2) * (INDEX('Master Data Sheet'!$1:$1, , MATCH($F$1, 'Master Data Sheet'!$1:$1, 0)) = $F$1) * ('Master Data Sheet'!$G:$G=$B29) * ('Master Data Sheet'!$F:$F=$E29) * ('Master Data Sheet'!$A:$A=$F29), 0), MATCH($F$1, 'Master Data Sheet'!$1:$1, 0)), "")</f>
        <v>0.43545787545787545</v>
      </c>
      <c r="M29" s="28" cm="1">
        <f t="array" ref="M29">IFERROR(INDEX('Master Data Sheet'!$1:$1048576, MATCH(1, ('Master Data Sheet'!$H:$H=M$2) * (INDEX('Master Data Sheet'!$1:$1, , MATCH($F$1, 'Master Data Sheet'!$1:$1, 0)) = $F$1) * ('Master Data Sheet'!$G:$G=$B29) * ('Master Data Sheet'!$F:$F=$E29) * ('Master Data Sheet'!$A:$A=$F29), 0), MATCH($F$1, 'Master Data Sheet'!$1:$1, 0)), "")</f>
        <v>0.34388278388278382</v>
      </c>
      <c r="N29" s="28" cm="1">
        <f t="array" ref="N29">IFERROR(INDEX('Master Data Sheet'!$1:$1048576, MATCH(1, ('Master Data Sheet'!$H:$H=N$2) * (INDEX('Master Data Sheet'!$1:$1, , MATCH($F$1, 'Master Data Sheet'!$1:$1, 0)) = $F$1) * ('Master Data Sheet'!$G:$G=$B29) * ('Master Data Sheet'!$F:$F=$E29) * ('Master Data Sheet'!$A:$A=$F29), 0), MATCH($F$1, 'Master Data Sheet'!$1:$1, 0)), "")</f>
        <v>0.35609279609279604</v>
      </c>
      <c r="O29" s="28">
        <f t="shared" si="8"/>
        <v>1.3965602651316933</v>
      </c>
      <c r="P29" s="28">
        <f t="shared" si="4"/>
        <v>1.5742586491559754</v>
      </c>
      <c r="Q29" s="28"/>
      <c r="R29" s="48">
        <f>(1-(O29/O23))*100</f>
        <v>-150.08683483888697</v>
      </c>
      <c r="S29" s="27"/>
      <c r="T29" s="27"/>
      <c r="U29" s="27"/>
      <c r="V29" s="27"/>
      <c r="W29" s="27"/>
      <c r="X29" s="47">
        <f>(O26-O29)/45.6</f>
        <v>-1.4688736493247761E-2</v>
      </c>
      <c r="Y29" s="47">
        <f>O23/45.6</f>
        <v>1.2246275028229914E-2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0.37440781440781434</v>
      </c>
      <c r="I30" s="11" cm="1">
        <f t="array" ref="I30">IFERROR(INDEX('Master Data Sheet'!$1:$1048576, MATCH(1, ('Master Data Sheet'!$H:$H=I$2) * (INDEX('Master Data Sheet'!$1:$1, , MATCH($F$1, 'Master Data Sheet'!$1:$1, 0)) = $F$1) * ('Master Data Sheet'!$G:$G=$B30) * ('Master Data Sheet'!$F:$F=$E30) * ('Master Data Sheet'!$A:$A=$F30), 0), MATCH($F$1, 'Master Data Sheet'!$1:$1, 0)), "")</f>
        <v>0.3499877899877899</v>
      </c>
      <c r="J30" s="11" cm="1">
        <f t="array" ref="J30">IFERROR(INDEX('Master Data Sheet'!$1:$1048576, MATCH(1, ('Master Data Sheet'!$H:$H=J$2) * (INDEX('Master Data Sheet'!$1:$1, , MATCH($F$1, 'Master Data Sheet'!$1:$1, 0)) = $F$1) * ('Master Data Sheet'!$G:$G=$B30) * ('Master Data Sheet'!$F:$F=$E30) * ('Master Data Sheet'!$A:$A=$F30), 0), MATCH($F$1, 'Master Data Sheet'!$1:$1, 0)), "")</f>
        <v>0.42935286935286932</v>
      </c>
      <c r="K30" s="11" cm="1">
        <f t="array" ref="K30">IFERROR(INDEX('Master Data Sheet'!$1:$1048576, MATCH(1, ('Master Data Sheet'!$H:$H=K$2) * (INDEX('Master Data Sheet'!$1:$1, , MATCH($F$1, 'Master Data Sheet'!$1:$1, 0)) = $F$1) * ('Master Data Sheet'!$G:$G=$B30) * ('Master Data Sheet'!$F:$F=$E30) * ('Master Data Sheet'!$A:$A=$F30), 0), MATCH($F$1, 'Master Data Sheet'!$1:$1, 0)), "")</f>
        <v>0.33777777777777784</v>
      </c>
      <c r="L30" s="11" cm="1">
        <f t="array" ref="L30">IFERROR(INDEX('Master Data Sheet'!$1:$1048576, MATCH(1, ('Master Data Sheet'!$H:$H=L$2) * (INDEX('Master Data Sheet'!$1:$1, , MATCH($F$1, 'Master Data Sheet'!$1:$1, 0)) = $F$1) * ('Master Data Sheet'!$G:$G=$B30) * ('Master Data Sheet'!$F:$F=$E30) * ('Master Data Sheet'!$A:$A=$F30), 0), MATCH($F$1, 'Master Data Sheet'!$1:$1, 0)), "")</f>
        <v>0.32556776556776562</v>
      </c>
      <c r="M30" s="11" cm="1">
        <f t="array" ref="M30">IFERROR(INDEX('Master Data Sheet'!$1:$1048576, MATCH(1, ('Master Data Sheet'!$H:$H=M$2) * (INDEX('Master Data Sheet'!$1:$1, , MATCH($F$1, 'Master Data Sheet'!$1:$1, 0)) = $F$1) * ('Master Data Sheet'!$G:$G=$B30) * ('Master Data Sheet'!$F:$F=$E30) * ('Master Data Sheet'!$A:$A=$F30), 0), MATCH($F$1, 'Master Data Sheet'!$1:$1, 0)), "")</f>
        <v>0.36830280830280826</v>
      </c>
      <c r="N30" s="11" cm="1">
        <f t="array" ref="N30">IFERROR(INDEX('Master Data Sheet'!$1:$1048576, MATCH(1, ('Master Data Sheet'!$H:$H=N$2) * (INDEX('Master Data Sheet'!$1:$1, , MATCH($F$1, 'Master Data Sheet'!$1:$1, 0)) = $F$1) * ('Master Data Sheet'!$G:$G=$B30) * ('Master Data Sheet'!$F:$F=$E30) * ('Master Data Sheet'!$A:$A=$F30), 0), MATCH($F$1, 'Master Data Sheet'!$1:$1, 0)), "")</f>
        <v>0.36219780219780212</v>
      </c>
      <c r="O30" s="11">
        <f t="shared" si="8"/>
        <v>0.36394208965637531</v>
      </c>
      <c r="P30" s="11">
        <f t="shared" si="4"/>
        <v>3.3570925777887256E-2</v>
      </c>
      <c r="Q30" s="11">
        <f>AVERAGE(O30:O32)</f>
        <v>1.0330879702308273</v>
      </c>
      <c r="S30" s="11">
        <f>AVERAGE(O30:O32)</f>
        <v>1.0330879702308273</v>
      </c>
      <c r="T30" s="11">
        <f>AVERAGE(P30:P32)</f>
        <v>0.40546844392233067</v>
      </c>
      <c r="V30" s="47">
        <f>AVERAGE(U33, U36)</f>
        <v>13.127473536814298</v>
      </c>
      <c r="W30" s="47">
        <f>_xlfn.STDEV.S(U33,U36)</f>
        <v>39.219416665128875</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1.5873015873015817E-3</v>
      </c>
      <c r="I31" s="11" cm="1">
        <f t="array" ref="I31">IFERROR(INDEX('Master Data Sheet'!$1:$1048576, MATCH(1, ('Master Data Sheet'!$H:$H=I$2) * (INDEX('Master Data Sheet'!$1:$1, , MATCH($F$1, 'Master Data Sheet'!$1:$1, 0)) = $F$1) * ('Master Data Sheet'!$G:$G=$B31) * ('Master Data Sheet'!$F:$F=$E31) * ('Master Data Sheet'!$A:$A=$F31), 0), MATCH($F$1, 'Master Data Sheet'!$1:$1, 0)), "")</f>
        <v>0.91733821733821741</v>
      </c>
      <c r="J31" s="11" cm="1">
        <f t="array" ref="J31">IFERROR(INDEX('Master Data Sheet'!$1:$1048576, MATCH(1, ('Master Data Sheet'!$H:$H=J$2) * (INDEX('Master Data Sheet'!$1:$1, , MATCH($F$1, 'Master Data Sheet'!$1:$1, 0)) = $F$1) * ('Master Data Sheet'!$G:$G=$B31) * ('Master Data Sheet'!$F:$F=$E31) * ('Master Data Sheet'!$A:$A=$F31), 0), MATCH($F$1, 'Master Data Sheet'!$1:$1, 0)), "")</f>
        <v>1.192063492063492</v>
      </c>
      <c r="K31" s="11" cm="1">
        <f t="array" ref="K31">IFERROR(INDEX('Master Data Sheet'!$1:$1048576, MATCH(1, ('Master Data Sheet'!$H:$H=K$2) * (INDEX('Master Data Sheet'!$1:$1, , MATCH($F$1, 'Master Data Sheet'!$1:$1, 0)) = $F$1) * ('Master Data Sheet'!$G:$G=$B31) * ('Master Data Sheet'!$F:$F=$E31) * ('Master Data Sheet'!$A:$A=$F31), 0), MATCH($F$1, 'Master Data Sheet'!$1:$1, 0)), "")</f>
        <v>1.4240537240537239</v>
      </c>
      <c r="L31" s="11" cm="1">
        <f t="array" ref="L31">IFERROR(INDEX('Master Data Sheet'!$1:$1048576, MATCH(1, ('Master Data Sheet'!$H:$H=L$2) * (INDEX('Master Data Sheet'!$1:$1, , MATCH($F$1, 'Master Data Sheet'!$1:$1, 0)) = $F$1) * ('Master Data Sheet'!$G:$G=$B31) * ('Master Data Sheet'!$F:$F=$E31) * ('Master Data Sheet'!$A:$A=$F31), 0), MATCH($F$1, 'Master Data Sheet'!$1:$1, 0)), "")</f>
        <v>2.0528693528693527</v>
      </c>
      <c r="M31" s="11" cm="1">
        <f t="array" ref="M31">IFERROR(INDEX('Master Data Sheet'!$1:$1048576, MATCH(1, ('Master Data Sheet'!$H:$H=M$2) * (INDEX('Master Data Sheet'!$1:$1, , MATCH($F$1, 'Master Data Sheet'!$1:$1, 0)) = $F$1) * ('Master Data Sheet'!$G:$G=$B31) * ('Master Data Sheet'!$F:$F=$E31) * ('Master Data Sheet'!$A:$A=$F31), 0), MATCH($F$1, 'Master Data Sheet'!$1:$1, 0)), "")</f>
        <v>1.8880341880341878</v>
      </c>
      <c r="N31" s="11" cm="1">
        <f t="array" ref="N31">IFERROR(INDEX('Master Data Sheet'!$1:$1048576, MATCH(1, ('Master Data Sheet'!$H:$H=N$2) * (INDEX('Master Data Sheet'!$1:$1, , MATCH($F$1, 'Master Data Sheet'!$1:$1, 0)) = $F$1) * ('Master Data Sheet'!$G:$G=$B31) * ('Master Data Sheet'!$F:$F=$E31) * ('Master Data Sheet'!$A:$A=$F31), 0), MATCH($F$1, 'Master Data Sheet'!$1:$1, 0)), "")</f>
        <v>2.0406593406593405</v>
      </c>
      <c r="O31" s="11">
        <f t="shared" si="8"/>
        <v>1.3595150880865166</v>
      </c>
      <c r="P31" s="11">
        <f t="shared" si="4"/>
        <v>0.74113916813124192</v>
      </c>
      <c r="Q31" s="11"/>
      <c r="AA31" t="str">
        <f>IFERROR(INDEX('Date Key'!$G$57:$G$62, MATCH(B30,'Date Key'!$A$57:$A$62, 0)), "")</f>
        <v>High HLR, Upper Outlet Height, No Plants</v>
      </c>
      <c r="AB31" s="1">
        <f t="shared" ref="AB31:AH31" si="35">H30</f>
        <v>0.37440781440781434</v>
      </c>
      <c r="AC31" s="1">
        <f t="shared" si="35"/>
        <v>0.3499877899877899</v>
      </c>
      <c r="AD31" s="1">
        <f t="shared" si="35"/>
        <v>0.42935286935286932</v>
      </c>
      <c r="AE31" s="1">
        <f t="shared" si="35"/>
        <v>0.33777777777777784</v>
      </c>
      <c r="AF31" s="1">
        <f t="shared" si="35"/>
        <v>0.32556776556776562</v>
      </c>
      <c r="AG31" s="1">
        <f t="shared" si="35"/>
        <v>0.36830280830280826</v>
      </c>
      <c r="AH31" s="1">
        <f t="shared" si="35"/>
        <v>0.36219780219780212</v>
      </c>
      <c r="AI31" s="1">
        <f t="shared" ref="AI31:AO31" si="36">H31</f>
        <v>1.5873015873015817E-3</v>
      </c>
      <c r="AJ31" s="1">
        <f t="shared" si="36"/>
        <v>0.91733821733821741</v>
      </c>
      <c r="AK31" s="1">
        <f t="shared" si="36"/>
        <v>1.192063492063492</v>
      </c>
      <c r="AL31" s="1">
        <f t="shared" si="36"/>
        <v>1.4240537240537239</v>
      </c>
      <c r="AM31" s="1">
        <f t="shared" si="36"/>
        <v>2.0528693528693527</v>
      </c>
      <c r="AN31" s="1">
        <f t="shared" si="36"/>
        <v>1.8880341880341878</v>
      </c>
      <c r="AO31" s="1">
        <f t="shared" si="36"/>
        <v>2.0406593406593405</v>
      </c>
      <c r="AP31" s="1">
        <f t="shared" ref="AP31:AV31" si="37">H32</f>
        <v>0.87606837606837595</v>
      </c>
      <c r="AQ31" s="1">
        <f t="shared" si="37"/>
        <v>0.91269841269841268</v>
      </c>
      <c r="AR31" s="1">
        <f t="shared" si="37"/>
        <v>1.0714285714285716</v>
      </c>
      <c r="AS31" s="1">
        <f t="shared" si="37"/>
        <v>1.3583638583638584</v>
      </c>
      <c r="AT31" s="1">
        <f t="shared" si="37"/>
        <v>1.6514041514041511</v>
      </c>
      <c r="AU31" s="1">
        <f t="shared" si="37"/>
        <v>1.7612942612942613</v>
      </c>
      <c r="AV31" s="1">
        <f t="shared" si="37"/>
        <v>1.9993894993894994</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0.87606837606837595</v>
      </c>
      <c r="I32" s="11" cm="1">
        <f t="array" ref="I32">IFERROR(INDEX('Master Data Sheet'!$1:$1048576, MATCH(1, ('Master Data Sheet'!$H:$H=I$2) * (INDEX('Master Data Sheet'!$1:$1, , MATCH($F$1, 'Master Data Sheet'!$1:$1, 0)) = $F$1) * ('Master Data Sheet'!$G:$G=$B32) * ('Master Data Sheet'!$F:$F=$E32) * ('Master Data Sheet'!$A:$A=$F32), 0), MATCH($F$1, 'Master Data Sheet'!$1:$1, 0)), "")</f>
        <v>0.91269841269841268</v>
      </c>
      <c r="J32" s="11" cm="1">
        <f t="array" ref="J32">IFERROR(INDEX('Master Data Sheet'!$1:$1048576, MATCH(1, ('Master Data Sheet'!$H:$H=J$2) * (INDEX('Master Data Sheet'!$1:$1, , MATCH($F$1, 'Master Data Sheet'!$1:$1, 0)) = $F$1) * ('Master Data Sheet'!$G:$G=$B32) * ('Master Data Sheet'!$F:$F=$E32) * ('Master Data Sheet'!$A:$A=$F32), 0), MATCH($F$1, 'Master Data Sheet'!$1:$1, 0)), "")</f>
        <v>1.0714285714285716</v>
      </c>
      <c r="K32" s="11" cm="1">
        <f t="array" ref="K32">IFERROR(INDEX('Master Data Sheet'!$1:$1048576, MATCH(1, ('Master Data Sheet'!$H:$H=K$2) * (INDEX('Master Data Sheet'!$1:$1, , MATCH($F$1, 'Master Data Sheet'!$1:$1, 0)) = $F$1) * ('Master Data Sheet'!$G:$G=$B32) * ('Master Data Sheet'!$F:$F=$E32) * ('Master Data Sheet'!$A:$A=$F32), 0), MATCH($F$1, 'Master Data Sheet'!$1:$1, 0)), "")</f>
        <v>1.3583638583638584</v>
      </c>
      <c r="L32" s="11" cm="1">
        <f t="array" ref="L32">IFERROR(INDEX('Master Data Sheet'!$1:$1048576, MATCH(1, ('Master Data Sheet'!$H:$H=L$2) * (INDEX('Master Data Sheet'!$1:$1, , MATCH($F$1, 'Master Data Sheet'!$1:$1, 0)) = $F$1) * ('Master Data Sheet'!$G:$G=$B32) * ('Master Data Sheet'!$F:$F=$E32) * ('Master Data Sheet'!$A:$A=$F32), 0), MATCH($F$1, 'Master Data Sheet'!$1:$1, 0)), "")</f>
        <v>1.6514041514041511</v>
      </c>
      <c r="M32" s="11" cm="1">
        <f t="array" ref="M32">IFERROR(INDEX('Master Data Sheet'!$1:$1048576, MATCH(1, ('Master Data Sheet'!$H:$H=M$2) * (INDEX('Master Data Sheet'!$1:$1, , MATCH($F$1, 'Master Data Sheet'!$1:$1, 0)) = $F$1) * ('Master Data Sheet'!$G:$G=$B32) * ('Master Data Sheet'!$F:$F=$E32) * ('Master Data Sheet'!$A:$A=$F32), 0), MATCH($F$1, 'Master Data Sheet'!$1:$1, 0)), "")</f>
        <v>1.7612942612942613</v>
      </c>
      <c r="N32" s="11" cm="1">
        <f t="array" ref="N32">IFERROR(INDEX('Master Data Sheet'!$1:$1048576, MATCH(1, ('Master Data Sheet'!$H:$H=N$2) * (INDEX('Master Data Sheet'!$1:$1, , MATCH($F$1, 'Master Data Sheet'!$1:$1, 0)) = $F$1) * ('Master Data Sheet'!$G:$G=$B32) * ('Master Data Sheet'!$F:$F=$E32) * ('Master Data Sheet'!$A:$A=$F32), 0), MATCH($F$1, 'Master Data Sheet'!$1:$1, 0)), "")</f>
        <v>1.9993894993894994</v>
      </c>
      <c r="O32" s="11">
        <f t="shared" si="8"/>
        <v>1.37580673294959</v>
      </c>
      <c r="P32" s="11">
        <f t="shared" si="4"/>
        <v>0.44169523785786297</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0.48429792429792434</v>
      </c>
      <c r="I33" s="11" cm="1">
        <f t="array" ref="I33">IFERROR(INDEX('Master Data Sheet'!$1:$1048576, MATCH(1, ('Master Data Sheet'!$H:$H=I$2) * (INDEX('Master Data Sheet'!$1:$1, , MATCH($F$1, 'Master Data Sheet'!$1:$1, 0)) = $F$1) * ('Master Data Sheet'!$G:$G=$B33) * ('Master Data Sheet'!$F:$F=$E33) * ('Master Data Sheet'!$A:$A=$F33), 0), MATCH($F$1, 'Master Data Sheet'!$1:$1, 0)), "")</f>
        <v>0.4781929181929182</v>
      </c>
      <c r="J33" s="11" cm="1">
        <f t="array" ref="J33">IFERROR(INDEX('Master Data Sheet'!$1:$1048576, MATCH(1, ('Master Data Sheet'!$H:$H=J$2) * (INDEX('Master Data Sheet'!$1:$1, , MATCH($F$1, 'Master Data Sheet'!$1:$1, 0)) = $F$1) * ('Master Data Sheet'!$G:$G=$B33) * ('Master Data Sheet'!$F:$F=$E33) * ('Master Data Sheet'!$A:$A=$F33), 0), MATCH($F$1, 'Master Data Sheet'!$1:$1, 0)), "")</f>
        <v>0.38661782661782657</v>
      </c>
      <c r="K33" s="11" cm="1">
        <f t="array" ref="K33">IFERROR(INDEX('Master Data Sheet'!$1:$1048576, MATCH(1, ('Master Data Sheet'!$H:$H=K$2) * (INDEX('Master Data Sheet'!$1:$1, , MATCH($F$1, 'Master Data Sheet'!$1:$1, 0)) = $F$1) * ('Master Data Sheet'!$G:$G=$B33) * ('Master Data Sheet'!$F:$F=$E33) * ('Master Data Sheet'!$A:$A=$F33), 0), MATCH($F$1, 'Master Data Sheet'!$1:$1, 0)), "")</f>
        <v>0.3499877899877899</v>
      </c>
      <c r="L33" s="11" cm="1">
        <f t="array" ref="L33">IFERROR(INDEX('Master Data Sheet'!$1:$1048576, MATCH(1, ('Master Data Sheet'!$H:$H=L$2) * (INDEX('Master Data Sheet'!$1:$1, , MATCH($F$1, 'Master Data Sheet'!$1:$1, 0)) = $F$1) * ('Master Data Sheet'!$G:$G=$B33) * ('Master Data Sheet'!$F:$F=$E33) * ('Master Data Sheet'!$A:$A=$F33), 0), MATCH($F$1, 'Master Data Sheet'!$1:$1, 0)), "")</f>
        <v>0.33167277167277176</v>
      </c>
      <c r="M33" s="11" cm="1">
        <f t="array" ref="M33">IFERROR(INDEX('Master Data Sheet'!$1:$1048576, MATCH(1, ('Master Data Sheet'!$H:$H=M$2) * (INDEX('Master Data Sheet'!$1:$1, , MATCH($F$1, 'Master Data Sheet'!$1:$1, 0)) = $F$1) * ('Master Data Sheet'!$G:$G=$B33) * ('Master Data Sheet'!$F:$F=$E33) * ('Master Data Sheet'!$A:$A=$F33), 0), MATCH($F$1, 'Master Data Sheet'!$1:$1, 0)), "")</f>
        <v>0.29504273504273504</v>
      </c>
      <c r="N33" s="11" cm="1">
        <f t="array" ref="N33">IFERROR(INDEX('Master Data Sheet'!$1:$1048576, MATCH(1, ('Master Data Sheet'!$H:$H=N$2) * (INDEX('Master Data Sheet'!$1:$1, , MATCH($F$1, 'Master Data Sheet'!$1:$1, 0)) = $F$1) * ('Master Data Sheet'!$G:$G=$B33) * ('Master Data Sheet'!$F:$F=$E33) * ('Master Data Sheet'!$A:$A=$F33), 0), MATCH($F$1, 'Master Data Sheet'!$1:$1, 0)), "")</f>
        <v>0.29504273504273504</v>
      </c>
      <c r="O33" s="11">
        <f t="shared" si="8"/>
        <v>0.3744078144078144</v>
      </c>
      <c r="P33" s="11">
        <f t="shared" si="4"/>
        <v>7.9599540967065313E-2</v>
      </c>
      <c r="Q33" s="11">
        <f>AVERAGE(O33:O35)</f>
        <v>0.61097040525611945</v>
      </c>
      <c r="R33" s="46">
        <f>(1-(O33/O30))*100</f>
        <v>-2.875656608258903</v>
      </c>
      <c r="S33" s="46">
        <f>AVERAGE(R33:R35)</f>
        <v>30.181576120977457</v>
      </c>
      <c r="T33" s="46">
        <f>STDEV(R33:R35)</f>
        <v>29.106201562511099</v>
      </c>
      <c r="U33" s="47">
        <f>(1-(AVERAGE(H33:N35)/AVERAGE(H30:N32)))*100</f>
        <v>40.859789014907619</v>
      </c>
      <c r="V33" s="47"/>
      <c r="W33" s="47"/>
      <c r="X33" s="47">
        <f>(O30-O33)/60.5</f>
        <v>-1.7298718597419979E-4</v>
      </c>
      <c r="Y33" s="47">
        <f>O30/60.5</f>
        <v>6.0155717298574435E-3</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0.36788766788766791</v>
      </c>
      <c r="I34" s="11" cm="1">
        <f t="array" ref="I34">IFERROR(INDEX('Master Data Sheet'!$1:$1048576, MATCH(1, ('Master Data Sheet'!$H:$H=I$2) * (INDEX('Master Data Sheet'!$1:$1, , MATCH($F$1, 'Master Data Sheet'!$1:$1, 0)) = $F$1) * ('Master Data Sheet'!$G:$G=$B34) * ('Master Data Sheet'!$F:$F=$E34) * ('Master Data Sheet'!$A:$A=$F34), 0), MATCH($F$1, 'Master Data Sheet'!$1:$1, 0)), "")</f>
        <v>0.35567765567765564</v>
      </c>
      <c r="J34" s="11" cm="1">
        <f t="array" ref="J34">IFERROR(INDEX('Master Data Sheet'!$1:$1048576, MATCH(1, ('Master Data Sheet'!$H:$H=J$2) * (INDEX('Master Data Sheet'!$1:$1, , MATCH($F$1, 'Master Data Sheet'!$1:$1, 0)) = $F$1) * ('Master Data Sheet'!$G:$G=$B34) * ('Master Data Sheet'!$F:$F=$E34) * ('Master Data Sheet'!$A:$A=$F34), 0), MATCH($F$1, 'Master Data Sheet'!$1:$1, 0)), "")</f>
        <v>0.34346764346764347</v>
      </c>
      <c r="K34" s="11" cm="1">
        <f t="array" ref="K34">IFERROR(INDEX('Master Data Sheet'!$1:$1048576, MATCH(1, ('Master Data Sheet'!$H:$H=K$2) * (INDEX('Master Data Sheet'!$1:$1, , MATCH($F$1, 'Master Data Sheet'!$1:$1, 0)) = $F$1) * ('Master Data Sheet'!$G:$G=$B34) * ('Master Data Sheet'!$F:$F=$E34) * ('Master Data Sheet'!$A:$A=$F34), 0), MATCH($F$1, 'Master Data Sheet'!$1:$1, 0)), "")</f>
        <v>0.55103785103785108</v>
      </c>
      <c r="L34" s="11" cm="1">
        <f t="array" ref="L34">IFERROR(INDEX('Master Data Sheet'!$1:$1048576, MATCH(1, ('Master Data Sheet'!$H:$H=L$2) * (INDEX('Master Data Sheet'!$1:$1, , MATCH($F$1, 'Master Data Sheet'!$1:$1, 0)) = $F$1) * ('Master Data Sheet'!$G:$G=$B34) * ('Master Data Sheet'!$F:$F=$E34) * ('Master Data Sheet'!$A:$A=$F34), 0), MATCH($F$1, 'Master Data Sheet'!$1:$1, 0)), "")</f>
        <v>0.75250305250305249</v>
      </c>
      <c r="M34" s="11" cm="1">
        <f t="array" ref="M34">IFERROR(INDEX('Master Data Sheet'!$1:$1048576, MATCH(1, ('Master Data Sheet'!$H:$H=M$2) * (INDEX('Master Data Sheet'!$1:$1, , MATCH($F$1, 'Master Data Sheet'!$1:$1, 0)) = $F$1) * ('Master Data Sheet'!$G:$G=$B34) * ('Master Data Sheet'!$F:$F=$E34) * ('Master Data Sheet'!$A:$A=$F34), 0), MATCH($F$1, 'Master Data Sheet'!$1:$1, 0)), "")</f>
        <v>1.0089133089133089</v>
      </c>
      <c r="N34" s="11" cm="1">
        <f t="array" ref="N34">IFERROR(INDEX('Master Data Sheet'!$1:$1048576, MATCH(1, ('Master Data Sheet'!$H:$H=N$2) * (INDEX('Master Data Sheet'!$1:$1, , MATCH($F$1, 'Master Data Sheet'!$1:$1, 0)) = $F$1) * ('Master Data Sheet'!$G:$G=$B34) * ('Master Data Sheet'!$F:$F=$E34) * ('Master Data Sheet'!$A:$A=$F34), 0), MATCH($F$1, 'Master Data Sheet'!$1:$1, 0)), "")</f>
        <v>1.192063492063492</v>
      </c>
      <c r="O34" s="11">
        <f t="shared" si="8"/>
        <v>0.65307866736438158</v>
      </c>
      <c r="P34" s="11">
        <f t="shared" si="4"/>
        <v>0.34231095123006061</v>
      </c>
      <c r="Q34" s="11"/>
      <c r="R34" s="46">
        <f>(1-(O34/O31))*100</f>
        <v>51.962381801619173</v>
      </c>
      <c r="X34" s="47">
        <f>(O31-O34)/60.5</f>
        <v>1.167663505325843E-2</v>
      </c>
      <c r="Y34" s="47">
        <f>O31/60.5</f>
        <v>2.2471323770025066E-2</v>
      </c>
      <c r="AA34" t="str">
        <f>IFERROR(INDEX('Date Key'!$G$57:$G$62, MATCH(B33,'Date Key'!$A$57:$A$62, 0)), "")</f>
        <v>High HLR, Upper Outlet Height, No Plants</v>
      </c>
      <c r="AB34" s="1">
        <f t="shared" ref="AB34:AH34" si="38">H33</f>
        <v>0.48429792429792434</v>
      </c>
      <c r="AC34" s="1">
        <f t="shared" si="38"/>
        <v>0.4781929181929182</v>
      </c>
      <c r="AD34" s="1">
        <f t="shared" si="38"/>
        <v>0.38661782661782657</v>
      </c>
      <c r="AE34" s="1">
        <f t="shared" si="38"/>
        <v>0.3499877899877899</v>
      </c>
      <c r="AF34" s="1">
        <f t="shared" si="38"/>
        <v>0.33167277167277176</v>
      </c>
      <c r="AG34" s="1">
        <f t="shared" si="38"/>
        <v>0.29504273504273504</v>
      </c>
      <c r="AH34" s="1">
        <f t="shared" si="38"/>
        <v>0.29504273504273504</v>
      </c>
      <c r="AI34" s="1">
        <f t="shared" ref="AI34:AO34" si="39">H34</f>
        <v>0.36788766788766791</v>
      </c>
      <c r="AJ34" s="1">
        <f t="shared" si="39"/>
        <v>0.35567765567765564</v>
      </c>
      <c r="AK34" s="1">
        <f t="shared" si="39"/>
        <v>0.34346764346764347</v>
      </c>
      <c r="AL34" s="1">
        <f t="shared" si="39"/>
        <v>0.55103785103785108</v>
      </c>
      <c r="AM34" s="1">
        <f t="shared" si="39"/>
        <v>0.75250305250305249</v>
      </c>
      <c r="AN34" s="1">
        <f t="shared" si="39"/>
        <v>1.0089133089133089</v>
      </c>
      <c r="AO34" s="1">
        <f t="shared" si="39"/>
        <v>1.192063492063492</v>
      </c>
      <c r="AP34" s="1">
        <f t="shared" ref="AP34:AV34" si="40">H35</f>
        <v>0.70512820512820507</v>
      </c>
      <c r="AQ34" s="1">
        <f t="shared" si="40"/>
        <v>0.62576312576312576</v>
      </c>
      <c r="AR34" s="1">
        <f t="shared" si="40"/>
        <v>0.74175824175824179</v>
      </c>
      <c r="AS34" s="1">
        <f t="shared" si="40"/>
        <v>0.6501831501831502</v>
      </c>
      <c r="AT34" s="1">
        <f t="shared" si="40"/>
        <v>0.76617826617826612</v>
      </c>
      <c r="AU34" s="1">
        <f t="shared" si="40"/>
        <v>0.94932844932844929</v>
      </c>
      <c r="AV34" s="1">
        <f t="shared" si="40"/>
        <v>1.1996336996336996</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0.70512820512820507</v>
      </c>
      <c r="I35" s="11" cm="1">
        <f t="array" ref="I35">IFERROR(INDEX('Master Data Sheet'!$1:$1048576, MATCH(1, ('Master Data Sheet'!$H:$H=I$2) * (INDEX('Master Data Sheet'!$1:$1, , MATCH($F$1, 'Master Data Sheet'!$1:$1, 0)) = $F$1) * ('Master Data Sheet'!$G:$G=$B35) * ('Master Data Sheet'!$F:$F=$E35) * ('Master Data Sheet'!$A:$A=$F35), 0), MATCH($F$1, 'Master Data Sheet'!$1:$1, 0)), "")</f>
        <v>0.62576312576312576</v>
      </c>
      <c r="J35" s="11" cm="1">
        <f t="array" ref="J35">IFERROR(INDEX('Master Data Sheet'!$1:$1048576, MATCH(1, ('Master Data Sheet'!$H:$H=J$2) * (INDEX('Master Data Sheet'!$1:$1, , MATCH($F$1, 'Master Data Sheet'!$1:$1, 0)) = $F$1) * ('Master Data Sheet'!$G:$G=$B35) * ('Master Data Sheet'!$F:$F=$E35) * ('Master Data Sheet'!$A:$A=$F35), 0), MATCH($F$1, 'Master Data Sheet'!$1:$1, 0)), "")</f>
        <v>0.74175824175824179</v>
      </c>
      <c r="K35" s="11" cm="1">
        <f t="array" ref="K35">IFERROR(INDEX('Master Data Sheet'!$1:$1048576, MATCH(1, ('Master Data Sheet'!$H:$H=K$2) * (INDEX('Master Data Sheet'!$1:$1, , MATCH($F$1, 'Master Data Sheet'!$1:$1, 0)) = $F$1) * ('Master Data Sheet'!$G:$G=$B35) * ('Master Data Sheet'!$F:$F=$E35) * ('Master Data Sheet'!$A:$A=$F35), 0), MATCH($F$1, 'Master Data Sheet'!$1:$1, 0)), "")</f>
        <v>0.6501831501831502</v>
      </c>
      <c r="L35" s="11" cm="1">
        <f t="array" ref="L35">IFERROR(INDEX('Master Data Sheet'!$1:$1048576, MATCH(1, ('Master Data Sheet'!$H:$H=L$2) * (INDEX('Master Data Sheet'!$1:$1, , MATCH($F$1, 'Master Data Sheet'!$1:$1, 0)) = $F$1) * ('Master Data Sheet'!$G:$G=$B35) * ('Master Data Sheet'!$F:$F=$E35) * ('Master Data Sheet'!$A:$A=$F35), 0), MATCH($F$1, 'Master Data Sheet'!$1:$1, 0)), "")</f>
        <v>0.76617826617826612</v>
      </c>
      <c r="M35" s="11" cm="1">
        <f t="array" ref="M35">IFERROR(INDEX('Master Data Sheet'!$1:$1048576, MATCH(1, ('Master Data Sheet'!$H:$H=M$2) * (INDEX('Master Data Sheet'!$1:$1, , MATCH($F$1, 'Master Data Sheet'!$1:$1, 0)) = $F$1) * ('Master Data Sheet'!$G:$G=$B35) * ('Master Data Sheet'!$F:$F=$E35) * ('Master Data Sheet'!$A:$A=$F35), 0), MATCH($F$1, 'Master Data Sheet'!$1:$1, 0)), "")</f>
        <v>0.94932844932844929</v>
      </c>
      <c r="N35" s="11" cm="1">
        <f t="array" ref="N35">IFERROR(INDEX('Master Data Sheet'!$1:$1048576, MATCH(1, ('Master Data Sheet'!$H:$H=N$2) * (INDEX('Master Data Sheet'!$1:$1, , MATCH($F$1, 'Master Data Sheet'!$1:$1, 0)) = $F$1) * ('Master Data Sheet'!$G:$G=$B35) * ('Master Data Sheet'!$F:$F=$E35) * ('Master Data Sheet'!$A:$A=$F35), 0), MATCH($F$1, 'Master Data Sheet'!$1:$1, 0)), "")</f>
        <v>1.1996336996336996</v>
      </c>
      <c r="O35" s="11">
        <f t="shared" si="8"/>
        <v>0.80542473399616255</v>
      </c>
      <c r="P35" s="11">
        <f t="shared" si="4"/>
        <v>0.20336352174785033</v>
      </c>
      <c r="Q35" s="11"/>
      <c r="R35" s="46">
        <f>(1-(O35/O32))*100</f>
        <v>41.458003169572109</v>
      </c>
      <c r="X35" s="47">
        <f>(O32-O35)/60.5</f>
        <v>9.4278016355938427E-3</v>
      </c>
      <c r="Y35" s="47">
        <f>O32/60.5</f>
        <v>2.274060715619157E-2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1.5831990231990232</v>
      </c>
      <c r="I36" s="11" cm="1">
        <f t="array" ref="I36">IFERROR(INDEX('Master Data Sheet'!$1:$1048576, MATCH(1, ('Master Data Sheet'!$H:$H=I$2) * (INDEX('Master Data Sheet'!$1:$1, , MATCH($F$1, 'Master Data Sheet'!$1:$1, 0)) = $F$1) * ('Master Data Sheet'!$G:$G=$B36) * ('Master Data Sheet'!$F:$F=$E36) * ('Master Data Sheet'!$A:$A=$F36), 0), MATCH($F$1, 'Master Data Sheet'!$1:$1, 0)), "")</f>
        <v>1.6564590964590962</v>
      </c>
      <c r="J36" s="11" cm="1">
        <f t="array" ref="J36">IFERROR(INDEX('Master Data Sheet'!$1:$1048576, MATCH(1, ('Master Data Sheet'!$H:$H=J$2) * (INDEX('Master Data Sheet'!$1:$1, , MATCH($F$1, 'Master Data Sheet'!$1:$1, 0)) = $F$1) * ('Master Data Sheet'!$G:$G=$B36) * ('Master Data Sheet'!$F:$F=$E36) * ('Master Data Sheet'!$A:$A=$F36), 0), MATCH($F$1, 'Master Data Sheet'!$1:$1, 0)), "")</f>
        <v>0.88112332112332115</v>
      </c>
      <c r="K36" s="11" cm="1">
        <f t="array" ref="K36">IFERROR(INDEX('Master Data Sheet'!$1:$1048576, MATCH(1, ('Master Data Sheet'!$H:$H=K$2) * (INDEX('Master Data Sheet'!$1:$1, , MATCH($F$1, 'Master Data Sheet'!$1:$1, 0)) = $F$1) * ('Master Data Sheet'!$G:$G=$B36) * ('Master Data Sheet'!$F:$F=$E36) * ('Master Data Sheet'!$A:$A=$F36), 0), MATCH($F$1, 'Master Data Sheet'!$1:$1, 0)), "")</f>
        <v>0.50871794871794873</v>
      </c>
      <c r="L36" s="11" cm="1">
        <f t="array" ref="L36">IFERROR(INDEX('Master Data Sheet'!$1:$1048576, MATCH(1, ('Master Data Sheet'!$H:$H=L$2) * (INDEX('Master Data Sheet'!$1:$1, , MATCH($F$1, 'Master Data Sheet'!$1:$1, 0)) = $F$1) * ('Master Data Sheet'!$G:$G=$B36) * ('Master Data Sheet'!$F:$F=$E36) * ('Master Data Sheet'!$A:$A=$F36), 0), MATCH($F$1, 'Master Data Sheet'!$1:$1, 0)), "")</f>
        <v>0.42935286935286932</v>
      </c>
      <c r="M36" s="11" cm="1">
        <f t="array" ref="M36">IFERROR(INDEX('Master Data Sheet'!$1:$1048576, MATCH(1, ('Master Data Sheet'!$H:$H=M$2) * (INDEX('Master Data Sheet'!$1:$1, , MATCH($F$1, 'Master Data Sheet'!$1:$1, 0)) = $F$1) * ('Master Data Sheet'!$G:$G=$B36) * ('Master Data Sheet'!$F:$F=$E36) * ('Master Data Sheet'!$A:$A=$F36), 0), MATCH($F$1, 'Master Data Sheet'!$1:$1, 0)), "")</f>
        <v>0.33777777777777784</v>
      </c>
      <c r="N36" s="11" cm="1">
        <f t="array" ref="N36">IFERROR(INDEX('Master Data Sheet'!$1:$1048576, MATCH(1, ('Master Data Sheet'!$H:$H=N$2) * (INDEX('Master Data Sheet'!$1:$1, , MATCH($F$1, 'Master Data Sheet'!$1:$1, 0)) = $F$1) * ('Master Data Sheet'!$G:$G=$B36) * ('Master Data Sheet'!$F:$F=$E36) * ('Master Data Sheet'!$A:$A=$F36), 0), MATCH($F$1, 'Master Data Sheet'!$1:$1, 0)), "")</f>
        <v>0.33777777777777784</v>
      </c>
      <c r="O36" s="11">
        <f t="shared" si="8"/>
        <v>0.81920111634397352</v>
      </c>
      <c r="P36" s="11">
        <f t="shared" si="4"/>
        <v>0.57741469807000612</v>
      </c>
      <c r="Q36" s="11">
        <f>AVERAGE(N36:N38)</f>
        <v>0.87115995115995126</v>
      </c>
      <c r="R36" s="46">
        <f>(1-(O36/O30))*100</f>
        <v>-125.09106245926156</v>
      </c>
      <c r="S36" s="46">
        <f>AVERAGE(R36:R38)</f>
        <v>-41.50904735345744</v>
      </c>
      <c r="T36" s="46">
        <f>STDEV(R36:R38)</f>
        <v>78.853832011277746</v>
      </c>
      <c r="U36" s="47">
        <f>(1-(AVERAGE(H36:N38)/AVERAGE(H30:N32)))*100</f>
        <v>-14.604841941279023</v>
      </c>
      <c r="V36" s="47"/>
      <c r="W36" s="47"/>
      <c r="X36" s="47">
        <f>(O33-O36)/61.7</f>
        <v>-7.2089676164693531E-3</v>
      </c>
      <c r="Y36" s="47">
        <f>O30/61.7</f>
        <v>5.8985751970239107E-3</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1.1737484737484738</v>
      </c>
      <c r="I37" s="11" cm="1">
        <f t="array" ref="I37">IFERROR(INDEX('Master Data Sheet'!$1:$1048576, MATCH(1, ('Master Data Sheet'!$H:$H=I$2) * (INDEX('Master Data Sheet'!$1:$1, , MATCH($F$1, 'Master Data Sheet'!$1:$1, 0)) = $F$1) * ('Master Data Sheet'!$G:$G=$B37) * ('Master Data Sheet'!$F:$F=$E37) * ('Master Data Sheet'!$A:$A=$F37), 0), MATCH($F$1, 'Master Data Sheet'!$1:$1, 0)), "")</f>
        <v>1.1615384615384616</v>
      </c>
      <c r="J37" s="11" cm="1">
        <f t="array" ref="J37">IFERROR(INDEX('Master Data Sheet'!$1:$1048576, MATCH(1, ('Master Data Sheet'!$H:$H=J$2) * (INDEX('Master Data Sheet'!$1:$1, , MATCH($F$1, 'Master Data Sheet'!$1:$1, 0)) = $F$1) * ('Master Data Sheet'!$G:$G=$B37) * ('Master Data Sheet'!$F:$F=$E37) * ('Master Data Sheet'!$A:$A=$F37), 0), MATCH($F$1, 'Master Data Sheet'!$1:$1, 0)), "")</f>
        <v>0.72808302808302816</v>
      </c>
      <c r="K37" s="11" cm="1">
        <f t="array" ref="K37">IFERROR(INDEX('Master Data Sheet'!$1:$1048576, MATCH(1, ('Master Data Sheet'!$H:$H=K$2) * (INDEX('Master Data Sheet'!$1:$1, , MATCH($F$1, 'Master Data Sheet'!$1:$1, 0)) = $F$1) * ('Master Data Sheet'!$G:$G=$B37) * ('Master Data Sheet'!$F:$F=$E37) * ('Master Data Sheet'!$A:$A=$F37), 0), MATCH($F$1, 'Master Data Sheet'!$1:$1, 0)), "")</f>
        <v>0.7952380952380953</v>
      </c>
      <c r="L37" s="11" cm="1">
        <f t="array" ref="L37">IFERROR(INDEX('Master Data Sheet'!$1:$1048576, MATCH(1, ('Master Data Sheet'!$H:$H=L$2) * (INDEX('Master Data Sheet'!$1:$1, , MATCH($F$1, 'Master Data Sheet'!$1:$1, 0)) = $F$1) * ('Master Data Sheet'!$G:$G=$B37) * ('Master Data Sheet'!$F:$F=$E37) * ('Master Data Sheet'!$A:$A=$F37), 0), MATCH($F$1, 'Master Data Sheet'!$1:$1, 0)), "")</f>
        <v>0.72808302808302816</v>
      </c>
      <c r="M37" s="11" cm="1">
        <f t="array" ref="M37">IFERROR(INDEX('Master Data Sheet'!$1:$1048576, MATCH(1, ('Master Data Sheet'!$H:$H=M$2) * (INDEX('Master Data Sheet'!$1:$1, , MATCH($F$1, 'Master Data Sheet'!$1:$1, 0)) = $F$1) * ('Master Data Sheet'!$G:$G=$B37) * ('Master Data Sheet'!$F:$F=$E37) * ('Master Data Sheet'!$A:$A=$F37), 0), MATCH($F$1, 'Master Data Sheet'!$1:$1, 0)), "")</f>
        <v>0.90512820512820502</v>
      </c>
      <c r="N37" s="11" cm="1">
        <f t="array" ref="N37">IFERROR(INDEX('Master Data Sheet'!$1:$1048576, MATCH(1, ('Master Data Sheet'!$H:$H=N$2) * (INDEX('Master Data Sheet'!$1:$1, , MATCH($F$1, 'Master Data Sheet'!$1:$1, 0)) = $F$1) * ('Master Data Sheet'!$G:$G=$B37) * ('Master Data Sheet'!$F:$F=$E37) * ('Master Data Sheet'!$A:$A=$F37), 0), MATCH($F$1, 'Master Data Sheet'!$1:$1, 0)), "")</f>
        <v>1.0211233211233213</v>
      </c>
      <c r="O37" s="11">
        <f t="shared" si="8"/>
        <v>0.93042037327751614</v>
      </c>
      <c r="P37" s="11">
        <f t="shared" si="4"/>
        <v>0.19220037484113942</v>
      </c>
      <c r="Q37" s="11"/>
      <c r="R37" s="46">
        <f>(1-(O37/O31))*100</f>
        <v>31.562335612835348</v>
      </c>
      <c r="X37" s="47">
        <f>(O34-O37)/61.7</f>
        <v>-4.4950033373279503E-3</v>
      </c>
      <c r="Y37" s="47">
        <f>O31/61.7</f>
        <v>2.2034280195891678E-2</v>
      </c>
      <c r="AA37" t="str">
        <f>IFERROR(INDEX('Date Key'!$G$57:$G$62, MATCH(B36,'Date Key'!$A$57:$A$62, 0)), "")</f>
        <v>High HLR, Upper Outlet Height, No Plants</v>
      </c>
      <c r="AB37" s="1">
        <f t="shared" ref="AB37:AH37" si="41">H36</f>
        <v>1.5831990231990232</v>
      </c>
      <c r="AC37" s="1">
        <f t="shared" si="41"/>
        <v>1.6564590964590962</v>
      </c>
      <c r="AD37" s="1">
        <f t="shared" si="41"/>
        <v>0.88112332112332115</v>
      </c>
      <c r="AE37" s="1">
        <f t="shared" si="41"/>
        <v>0.50871794871794873</v>
      </c>
      <c r="AF37" s="1">
        <f t="shared" si="41"/>
        <v>0.42935286935286932</v>
      </c>
      <c r="AG37" s="1">
        <f t="shared" si="41"/>
        <v>0.33777777777777784</v>
      </c>
      <c r="AH37" s="1">
        <f t="shared" si="41"/>
        <v>0.33777777777777784</v>
      </c>
      <c r="AI37" s="1">
        <f t="shared" ref="AI37:AO37" si="42">H37</f>
        <v>1.1737484737484738</v>
      </c>
      <c r="AJ37" s="1">
        <f t="shared" si="42"/>
        <v>1.1615384615384616</v>
      </c>
      <c r="AK37" s="1">
        <f t="shared" si="42"/>
        <v>0.72808302808302816</v>
      </c>
      <c r="AL37" s="1">
        <f t="shared" si="42"/>
        <v>0.7952380952380953</v>
      </c>
      <c r="AM37" s="1">
        <f t="shared" si="42"/>
        <v>0.72808302808302816</v>
      </c>
      <c r="AN37" s="1">
        <f t="shared" si="42"/>
        <v>0.90512820512820502</v>
      </c>
      <c r="AO37" s="1">
        <f t="shared" si="42"/>
        <v>1.0211233211233213</v>
      </c>
      <c r="AP37" s="1">
        <f t="shared" ref="AP37:AV37" si="43">H38</f>
        <v>2.7991452991452994</v>
      </c>
      <c r="AQ37" s="1">
        <f t="shared" si="43"/>
        <v>2.872405372405372</v>
      </c>
      <c r="AR37" s="1">
        <f t="shared" si="43"/>
        <v>2.0299145299145298</v>
      </c>
      <c r="AS37" s="1">
        <f t="shared" si="43"/>
        <v>1.3339438339438339</v>
      </c>
      <c r="AT37" s="1">
        <f t="shared" si="43"/>
        <v>1.169108669108669</v>
      </c>
      <c r="AU37" s="1">
        <f t="shared" si="43"/>
        <v>1.1568986568986568</v>
      </c>
      <c r="AV37" s="1">
        <f t="shared" si="43"/>
        <v>1.2545787545787546</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2.7991452991452994</v>
      </c>
      <c r="I38" s="28" cm="1">
        <f t="array" ref="I38">IFERROR(INDEX('Master Data Sheet'!$1:$1048576, MATCH(1, ('Master Data Sheet'!$H:$H=I$2) * (INDEX('Master Data Sheet'!$1:$1, , MATCH($F$1, 'Master Data Sheet'!$1:$1, 0)) = $F$1) * ('Master Data Sheet'!$G:$G=$B38) * ('Master Data Sheet'!$F:$F=$E38) * ('Master Data Sheet'!$A:$A=$F38), 0), MATCH($F$1, 'Master Data Sheet'!$1:$1, 0)), "")</f>
        <v>2.872405372405372</v>
      </c>
      <c r="J38" s="28" cm="1">
        <f t="array" ref="J38">IFERROR(INDEX('Master Data Sheet'!$1:$1048576, MATCH(1, ('Master Data Sheet'!$H:$H=J$2) * (INDEX('Master Data Sheet'!$1:$1, , MATCH($F$1, 'Master Data Sheet'!$1:$1, 0)) = $F$1) * ('Master Data Sheet'!$G:$G=$B38) * ('Master Data Sheet'!$F:$F=$E38) * ('Master Data Sheet'!$A:$A=$F38), 0), MATCH($F$1, 'Master Data Sheet'!$1:$1, 0)), "")</f>
        <v>2.0299145299145298</v>
      </c>
      <c r="K38" s="28" cm="1">
        <f t="array" ref="K38">IFERROR(INDEX('Master Data Sheet'!$1:$1048576, MATCH(1, ('Master Data Sheet'!$H:$H=K$2) * (INDEX('Master Data Sheet'!$1:$1, , MATCH($F$1, 'Master Data Sheet'!$1:$1, 0)) = $F$1) * ('Master Data Sheet'!$G:$G=$B38) * ('Master Data Sheet'!$F:$F=$E38) * ('Master Data Sheet'!$A:$A=$F38), 0), MATCH($F$1, 'Master Data Sheet'!$1:$1, 0)), "")</f>
        <v>1.3339438339438339</v>
      </c>
      <c r="L38" s="28" cm="1">
        <f t="array" ref="L38">IFERROR(INDEX('Master Data Sheet'!$1:$1048576, MATCH(1, ('Master Data Sheet'!$H:$H=L$2) * (INDEX('Master Data Sheet'!$1:$1, , MATCH($F$1, 'Master Data Sheet'!$1:$1, 0)) = $F$1) * ('Master Data Sheet'!$G:$G=$B38) * ('Master Data Sheet'!$F:$F=$E38) * ('Master Data Sheet'!$A:$A=$F38), 0), MATCH($F$1, 'Master Data Sheet'!$1:$1, 0)), "")</f>
        <v>1.169108669108669</v>
      </c>
      <c r="M38" s="28" cm="1">
        <f t="array" ref="M38">IFERROR(INDEX('Master Data Sheet'!$1:$1048576, MATCH(1, ('Master Data Sheet'!$H:$H=M$2) * (INDEX('Master Data Sheet'!$1:$1, , MATCH($F$1, 'Master Data Sheet'!$1:$1, 0)) = $F$1) * ('Master Data Sheet'!$G:$G=$B38) * ('Master Data Sheet'!$F:$F=$E38) * ('Master Data Sheet'!$A:$A=$F38), 0), MATCH($F$1, 'Master Data Sheet'!$1:$1, 0)), "")</f>
        <v>1.1568986568986568</v>
      </c>
      <c r="N38" s="28" cm="1">
        <f t="array" ref="N38">IFERROR(INDEX('Master Data Sheet'!$1:$1048576, MATCH(1, ('Master Data Sheet'!$H:$H=N$2) * (INDEX('Master Data Sheet'!$1:$1, , MATCH($F$1, 'Master Data Sheet'!$1:$1, 0)) = $F$1) * ('Master Data Sheet'!$G:$G=$B38) * ('Master Data Sheet'!$F:$F=$E38) * ('Master Data Sheet'!$A:$A=$F38), 0), MATCH($F$1, 'Master Data Sheet'!$1:$1, 0)), "")</f>
        <v>1.2545787545787546</v>
      </c>
      <c r="O38" s="28">
        <f t="shared" si="8"/>
        <v>1.8022850165707307</v>
      </c>
      <c r="P38" s="28">
        <f t="shared" si="4"/>
        <v>0.76675339878577153</v>
      </c>
      <c r="Q38" s="28"/>
      <c r="R38" s="48">
        <f>(1-(O38/O32))*100</f>
        <v>-30.998415213946107</v>
      </c>
      <c r="S38" s="27"/>
      <c r="T38" s="27"/>
      <c r="U38" s="27"/>
      <c r="V38" s="27"/>
      <c r="W38" s="27"/>
      <c r="X38" s="47">
        <f>(O35-O38)/61.7</f>
        <v>-1.6156568599263666E-2</v>
      </c>
      <c r="Y38" s="47">
        <f>O32/61.7</f>
        <v>2.2298326303883145E-2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8.5470085470085458E-2</v>
      </c>
      <c r="I39" s="11" cm="1">
        <f t="array" ref="I39">IFERROR(INDEX('Master Data Sheet'!$1:$1048576, MATCH(1, ('Master Data Sheet'!$H:$H=I$2) * (INDEX('Master Data Sheet'!$1:$1, , MATCH($F$1, 'Master Data Sheet'!$1:$1, 0)) = $F$1) * ('Master Data Sheet'!$G:$G=$B39) * ('Master Data Sheet'!$F:$F=$E39) * ('Master Data Sheet'!$A:$A=$F39), 0), MATCH($F$1, 'Master Data Sheet'!$1:$1, 0)), "")</f>
        <v>4.8840048840048882E-2</v>
      </c>
      <c r="J39" s="11" cm="1">
        <f t="array" ref="J39">IFERROR(INDEX('Master Data Sheet'!$1:$1048576, MATCH(1, ('Master Data Sheet'!$H:$H=J$2) * (INDEX('Master Data Sheet'!$1:$1, , MATCH($F$1, 'Master Data Sheet'!$1:$1, 0)) = $F$1) * ('Master Data Sheet'!$G:$G=$B39) * ('Master Data Sheet'!$F:$F=$E39) * ('Master Data Sheet'!$A:$A=$F39), 0), MATCH($F$1, 'Master Data Sheet'!$1:$1, 0)), "")</f>
        <v>6.7155067155067125E-2</v>
      </c>
      <c r="K39" s="11" cm="1">
        <f t="array" ref="K39">IFERROR(INDEX('Master Data Sheet'!$1:$1048576, MATCH(1, ('Master Data Sheet'!$H:$H=K$2) * (INDEX('Master Data Sheet'!$1:$1, , MATCH($F$1, 'Master Data Sheet'!$1:$1, 0)) = $F$1) * ('Master Data Sheet'!$G:$G=$B39) * ('Master Data Sheet'!$F:$F=$E39) * ('Master Data Sheet'!$A:$A=$F39), 0), MATCH($F$1, 'Master Data Sheet'!$1:$1, 0)), "")</f>
        <v>6.1050061050061104E-2</v>
      </c>
      <c r="L39" s="11" cm="1">
        <f t="array" ref="L39">IFERROR(INDEX('Master Data Sheet'!$1:$1048576, MATCH(1, ('Master Data Sheet'!$H:$H=L$2) * (INDEX('Master Data Sheet'!$1:$1, , MATCH($F$1, 'Master Data Sheet'!$1:$1, 0)) = $F$1) * ('Master Data Sheet'!$G:$G=$B39) * ('Master Data Sheet'!$F:$F=$E39) * ('Master Data Sheet'!$A:$A=$F39), 0), MATCH($F$1, 'Master Data Sheet'!$1:$1, 0)), "")</f>
        <v>6.1050061050061104E-2</v>
      </c>
      <c r="M39" s="11" cm="1">
        <f t="array" ref="M39">IFERROR(INDEX('Master Data Sheet'!$1:$1048576, MATCH(1, ('Master Data Sheet'!$H:$H=M$2) * (INDEX('Master Data Sheet'!$1:$1, , MATCH($F$1, 'Master Data Sheet'!$1:$1, 0)) = $F$1) * ('Master Data Sheet'!$G:$G=$B39) * ('Master Data Sheet'!$F:$F=$E39) * ('Master Data Sheet'!$A:$A=$F39), 0), MATCH($F$1, 'Master Data Sheet'!$1:$1, 0)), "")</f>
        <v>9.1575091575091569E-2</v>
      </c>
      <c r="N39" s="11" cm="1">
        <f t="array" ref="N39">IFERROR(INDEX('Master Data Sheet'!$1:$1048576, MATCH(1, ('Master Data Sheet'!$H:$H=N$2) * (INDEX('Master Data Sheet'!$1:$1, , MATCH($F$1, 'Master Data Sheet'!$1:$1, 0)) = $F$1) * ('Master Data Sheet'!$G:$G=$B39) * ('Master Data Sheet'!$F:$F=$E39) * ('Master Data Sheet'!$A:$A=$F39), 0), MATCH($F$1, 'Master Data Sheet'!$1:$1, 0)), "")</f>
        <v>8.5470085470085458E-2</v>
      </c>
      <c r="O39" s="11">
        <f t="shared" si="8"/>
        <v>7.1515785801500101E-2</v>
      </c>
      <c r="P39" s="11">
        <f t="shared" si="4"/>
        <v>1.60420718196655E-2</v>
      </c>
      <c r="Q39" s="11">
        <f>AVERAGE(O39:O41)</f>
        <v>0.83289726146868992</v>
      </c>
      <c r="S39" s="11">
        <f>AVERAGE(O39:O41)</f>
        <v>0.83289726146868992</v>
      </c>
      <c r="T39" s="11">
        <f>AVERAGE(P39:P41)</f>
        <v>0.31372349238946973</v>
      </c>
      <c r="V39" s="47">
        <f>AVERAGE(U42, U45)</f>
        <v>22.408376963350769</v>
      </c>
      <c r="W39" s="47">
        <f>_xlfn.STDEV.S(U42,U45)</f>
        <v>12.340432481440638</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1.101953601953602</v>
      </c>
      <c r="I40" s="11" cm="1">
        <f t="array" ref="I40">IFERROR(INDEX('Master Data Sheet'!$1:$1048576, MATCH(1, ('Master Data Sheet'!$H:$H=I$2) * (INDEX('Master Data Sheet'!$1:$1, , MATCH($F$1, 'Master Data Sheet'!$1:$1, 0)) = $F$1) * ('Master Data Sheet'!$G:$G=$B40) * ('Master Data Sheet'!$F:$F=$E40) * ('Master Data Sheet'!$A:$A=$F40), 0), MATCH($F$1, 'Master Data Sheet'!$1:$1, 0)), "")</f>
        <v>1.2240537240537239</v>
      </c>
      <c r="J40" s="11" cm="1">
        <f t="array" ref="J40">IFERROR(INDEX('Master Data Sheet'!$1:$1048576, MATCH(1, ('Master Data Sheet'!$H:$H=J$2) * (INDEX('Master Data Sheet'!$1:$1, , MATCH($F$1, 'Master Data Sheet'!$1:$1, 0)) = $F$1) * ('Master Data Sheet'!$G:$G=$B40) * ('Master Data Sheet'!$F:$F=$E40) * ('Master Data Sheet'!$A:$A=$F40), 0), MATCH($F$1, 'Master Data Sheet'!$1:$1, 0)), "")</f>
        <v>1.529304029304029</v>
      </c>
      <c r="K40" s="11" cm="1">
        <f t="array" ref="K40">IFERROR(INDEX('Master Data Sheet'!$1:$1048576, MATCH(1, ('Master Data Sheet'!$H:$H=K$2) * (INDEX('Master Data Sheet'!$1:$1, , MATCH($F$1, 'Master Data Sheet'!$1:$1, 0)) = $F$1) * ('Master Data Sheet'!$G:$G=$B40) * ('Master Data Sheet'!$F:$F=$E40) * ('Master Data Sheet'!$A:$A=$F40), 0), MATCH($F$1, 'Master Data Sheet'!$1:$1, 0)), "")</f>
        <v>1.7307692307692306</v>
      </c>
      <c r="L40" s="11" cm="1">
        <f t="array" ref="L40">IFERROR(INDEX('Master Data Sheet'!$1:$1048576, MATCH(1, ('Master Data Sheet'!$H:$H=L$2) * (INDEX('Master Data Sheet'!$1:$1, , MATCH($F$1, 'Master Data Sheet'!$1:$1, 0)) = $F$1) * ('Master Data Sheet'!$G:$G=$B40) * ('Master Data Sheet'!$F:$F=$E40) * ('Master Data Sheet'!$A:$A=$F40), 0), MATCH($F$1, 'Master Data Sheet'!$1:$1, 0)), "")</f>
        <v>1.8406593406593406</v>
      </c>
      <c r="M40" s="11" cm="1">
        <f t="array" ref="M40">IFERROR(INDEX('Master Data Sheet'!$1:$1048576, MATCH(1, ('Master Data Sheet'!$H:$H=M$2) * (INDEX('Master Data Sheet'!$1:$1, , MATCH($F$1, 'Master Data Sheet'!$1:$1, 0)) = $F$1) * ('Master Data Sheet'!$G:$G=$B40) * ('Master Data Sheet'!$F:$F=$E40) * ('Master Data Sheet'!$A:$A=$F40), 0), MATCH($F$1, 'Master Data Sheet'!$1:$1, 0)), "")</f>
        <v>1.9078144078144077</v>
      </c>
      <c r="N40" s="11" cm="1">
        <f t="array" ref="N40">IFERROR(INDEX('Master Data Sheet'!$1:$1048576, MATCH(1, ('Master Data Sheet'!$H:$H=N$2) * (INDEX('Master Data Sheet'!$1:$1, , MATCH($F$1, 'Master Data Sheet'!$1:$1, 0)) = $F$1) * ('Master Data Sheet'!$G:$G=$B40) * ('Master Data Sheet'!$F:$F=$E40) * ('Master Data Sheet'!$A:$A=$F40), 0), MATCH($F$1, 'Master Data Sheet'!$1:$1, 0)), "")</f>
        <v>2.0604395604395607</v>
      </c>
      <c r="O40" s="11">
        <f t="shared" si="8"/>
        <v>1.6278562707134134</v>
      </c>
      <c r="P40" s="11">
        <f t="shared" si="4"/>
        <v>0.3584047393170598</v>
      </c>
      <c r="Q40" s="11"/>
      <c r="AA40" t="str">
        <f>IFERROR(INDEX('Date Key'!$G$57:$G$62, MATCH(B39,'Date Key'!$A$57:$A$62, 0)), "")</f>
        <v>High HLR, Lower Outlet Height, Yes Plants</v>
      </c>
      <c r="AB40" s="1">
        <f t="shared" ref="AB40:AH40" si="44">H39</f>
        <v>8.5470085470085458E-2</v>
      </c>
      <c r="AC40" s="1">
        <f t="shared" si="44"/>
        <v>4.8840048840048882E-2</v>
      </c>
      <c r="AD40" s="1">
        <f t="shared" si="44"/>
        <v>6.7155067155067125E-2</v>
      </c>
      <c r="AE40" s="1">
        <f t="shared" si="44"/>
        <v>6.1050061050061104E-2</v>
      </c>
      <c r="AF40" s="1">
        <f t="shared" si="44"/>
        <v>6.1050061050061104E-2</v>
      </c>
      <c r="AG40" s="1">
        <f t="shared" si="44"/>
        <v>9.1575091575091569E-2</v>
      </c>
      <c r="AH40" s="1">
        <f t="shared" si="44"/>
        <v>8.5470085470085458E-2</v>
      </c>
      <c r="AI40" s="1">
        <f t="shared" ref="AI40:AO40" si="45">H40</f>
        <v>1.101953601953602</v>
      </c>
      <c r="AJ40" s="1">
        <f t="shared" si="45"/>
        <v>1.2240537240537239</v>
      </c>
      <c r="AK40" s="1">
        <f t="shared" si="45"/>
        <v>1.529304029304029</v>
      </c>
      <c r="AL40" s="1">
        <f t="shared" si="45"/>
        <v>1.7307692307692306</v>
      </c>
      <c r="AM40" s="1">
        <f t="shared" si="45"/>
        <v>1.8406593406593406</v>
      </c>
      <c r="AN40" s="1">
        <f t="shared" si="45"/>
        <v>1.9078144078144077</v>
      </c>
      <c r="AO40" s="1">
        <f t="shared" si="45"/>
        <v>2.0604395604395607</v>
      </c>
      <c r="AP40" s="1">
        <f t="shared" ref="AP40:AV40" si="46">H41</f>
        <v>0.10683760683760685</v>
      </c>
      <c r="AQ40" s="1">
        <f t="shared" si="46"/>
        <v>0.11294261294261296</v>
      </c>
      <c r="AR40" s="1">
        <f t="shared" si="46"/>
        <v>0.53418803418803418</v>
      </c>
      <c r="AS40" s="1">
        <f t="shared" si="46"/>
        <v>0.9004884004884004</v>
      </c>
      <c r="AT40" s="1">
        <f t="shared" si="46"/>
        <v>1.095848595848596</v>
      </c>
      <c r="AU40" s="1">
        <f t="shared" si="46"/>
        <v>1.2973137973137974</v>
      </c>
      <c r="AV40" s="1">
        <f t="shared" si="46"/>
        <v>1.5476190476190472</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0.10683760683760685</v>
      </c>
      <c r="I41" s="11" cm="1">
        <f t="array" ref="I41">IFERROR(INDEX('Master Data Sheet'!$1:$1048576, MATCH(1, ('Master Data Sheet'!$H:$H=I$2) * (INDEX('Master Data Sheet'!$1:$1, , MATCH($F$1, 'Master Data Sheet'!$1:$1, 0)) = $F$1) * ('Master Data Sheet'!$G:$G=$B41) * ('Master Data Sheet'!$F:$F=$E41) * ('Master Data Sheet'!$A:$A=$F41), 0), MATCH($F$1, 'Master Data Sheet'!$1:$1, 0)), "")</f>
        <v>0.11294261294261296</v>
      </c>
      <c r="J41" s="11" cm="1">
        <f t="array" ref="J41">IFERROR(INDEX('Master Data Sheet'!$1:$1048576, MATCH(1, ('Master Data Sheet'!$H:$H=J$2) * (INDEX('Master Data Sheet'!$1:$1, , MATCH($F$1, 'Master Data Sheet'!$1:$1, 0)) = $F$1) * ('Master Data Sheet'!$G:$G=$B41) * ('Master Data Sheet'!$F:$F=$E41) * ('Master Data Sheet'!$A:$A=$F41), 0), MATCH($F$1, 'Master Data Sheet'!$1:$1, 0)), "")</f>
        <v>0.53418803418803418</v>
      </c>
      <c r="K41" s="11" cm="1">
        <f t="array" ref="K41">IFERROR(INDEX('Master Data Sheet'!$1:$1048576, MATCH(1, ('Master Data Sheet'!$H:$H=K$2) * (INDEX('Master Data Sheet'!$1:$1, , MATCH($F$1, 'Master Data Sheet'!$1:$1, 0)) = $F$1) * ('Master Data Sheet'!$G:$G=$B41) * ('Master Data Sheet'!$F:$F=$E41) * ('Master Data Sheet'!$A:$A=$F41), 0), MATCH($F$1, 'Master Data Sheet'!$1:$1, 0)), "")</f>
        <v>0.9004884004884004</v>
      </c>
      <c r="L41" s="11" cm="1">
        <f t="array" ref="L41">IFERROR(INDEX('Master Data Sheet'!$1:$1048576, MATCH(1, ('Master Data Sheet'!$H:$H=L$2) * (INDEX('Master Data Sheet'!$1:$1, , MATCH($F$1, 'Master Data Sheet'!$1:$1, 0)) = $F$1) * ('Master Data Sheet'!$G:$G=$B41) * ('Master Data Sheet'!$F:$F=$E41) * ('Master Data Sheet'!$A:$A=$F41), 0), MATCH($F$1, 'Master Data Sheet'!$1:$1, 0)), "")</f>
        <v>1.095848595848596</v>
      </c>
      <c r="M41" s="11" cm="1">
        <f t="array" ref="M41">IFERROR(INDEX('Master Data Sheet'!$1:$1048576, MATCH(1, ('Master Data Sheet'!$H:$H=M$2) * (INDEX('Master Data Sheet'!$1:$1, , MATCH($F$1, 'Master Data Sheet'!$1:$1, 0)) = $F$1) * ('Master Data Sheet'!$G:$G=$B41) * ('Master Data Sheet'!$F:$F=$E41) * ('Master Data Sheet'!$A:$A=$F41), 0), MATCH($F$1, 'Master Data Sheet'!$1:$1, 0)), "")</f>
        <v>1.2973137973137974</v>
      </c>
      <c r="N41" s="11" cm="1">
        <f t="array" ref="N41">IFERROR(INDEX('Master Data Sheet'!$1:$1048576, MATCH(1, ('Master Data Sheet'!$H:$H=N$2) * (INDEX('Master Data Sheet'!$1:$1, , MATCH($F$1, 'Master Data Sheet'!$1:$1, 0)) = $F$1) * ('Master Data Sheet'!$G:$G=$B41) * ('Master Data Sheet'!$F:$F=$E41) * ('Master Data Sheet'!$A:$A=$F41), 0), MATCH($F$1, 'Master Data Sheet'!$1:$1, 0)), "")</f>
        <v>1.5476190476190472</v>
      </c>
      <c r="O41" s="11">
        <f t="shared" si="8"/>
        <v>0.79931972789115646</v>
      </c>
      <c r="P41" s="11">
        <f t="shared" si="4"/>
        <v>0.56672366603168389</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0.40293040293040294</v>
      </c>
      <c r="I42" s="11" cm="1">
        <f t="array" ref="I42">IFERROR(INDEX('Master Data Sheet'!$1:$1048576, MATCH(1, ('Master Data Sheet'!$H:$H=I$2) * (INDEX('Master Data Sheet'!$1:$1, , MATCH($F$1, 'Master Data Sheet'!$1:$1, 0)) = $F$1) * ('Master Data Sheet'!$G:$G=$B42) * ('Master Data Sheet'!$F:$F=$E42) * ('Master Data Sheet'!$A:$A=$F42), 0), MATCH($F$1, 'Master Data Sheet'!$1:$1, 0)), "")</f>
        <v>0.37240537240537241</v>
      </c>
      <c r="J42" s="11" cm="1">
        <f t="array" ref="J42">IFERROR(INDEX('Master Data Sheet'!$1:$1048576, MATCH(1, ('Master Data Sheet'!$H:$H=J$2) * (INDEX('Master Data Sheet'!$1:$1, , MATCH($F$1, 'Master Data Sheet'!$1:$1, 0)) = $F$1) * ('Master Data Sheet'!$G:$G=$B42) * ('Master Data Sheet'!$F:$F=$E42) * ('Master Data Sheet'!$A:$A=$F42), 0), MATCH($F$1, 'Master Data Sheet'!$1:$1, 0)), "")</f>
        <v>0.17704517704517703</v>
      </c>
      <c r="K42" s="11" cm="1">
        <f t="array" ref="K42">IFERROR(INDEX('Master Data Sheet'!$1:$1048576, MATCH(1, ('Master Data Sheet'!$H:$H=K$2) * (INDEX('Master Data Sheet'!$1:$1, , MATCH($F$1, 'Master Data Sheet'!$1:$1, 0)) = $F$1) * ('Master Data Sheet'!$G:$G=$B42) * ('Master Data Sheet'!$F:$F=$E42) * ('Master Data Sheet'!$A:$A=$F42), 0), MATCH($F$1, 'Master Data Sheet'!$1:$1, 0)), "")</f>
        <v>0.12210012210012212</v>
      </c>
      <c r="L42" s="11" cm="1">
        <f t="array" ref="L42">IFERROR(INDEX('Master Data Sheet'!$1:$1048576, MATCH(1, ('Master Data Sheet'!$H:$H=L$2) * (INDEX('Master Data Sheet'!$1:$1, , MATCH($F$1, 'Master Data Sheet'!$1:$1, 0)) = $F$1) * ('Master Data Sheet'!$G:$G=$B42) * ('Master Data Sheet'!$F:$F=$E42) * ('Master Data Sheet'!$A:$A=$F42), 0), MATCH($F$1, 'Master Data Sheet'!$1:$1, 0)), "")</f>
        <v>0.12210012210012212</v>
      </c>
      <c r="M42" s="11" cm="1">
        <f t="array" ref="M42">IFERROR(INDEX('Master Data Sheet'!$1:$1048576, MATCH(1, ('Master Data Sheet'!$H:$H=M$2) * (INDEX('Master Data Sheet'!$1:$1, , MATCH($F$1, 'Master Data Sheet'!$1:$1, 0)) = $F$1) * ('Master Data Sheet'!$G:$G=$B42) * ('Master Data Sheet'!$F:$F=$E42) * ('Master Data Sheet'!$A:$A=$F42), 0), MATCH($F$1, 'Master Data Sheet'!$1:$1, 0)), "")</f>
        <v>9.768009768009768E-2</v>
      </c>
      <c r="N42" s="11" cm="1">
        <f t="array" ref="N42">IFERROR(INDEX('Master Data Sheet'!$1:$1048576, MATCH(1, ('Master Data Sheet'!$H:$H=N$2) * (INDEX('Master Data Sheet'!$1:$1, , MATCH($F$1, 'Master Data Sheet'!$1:$1, 0)) = $F$1) * ('Master Data Sheet'!$G:$G=$B42) * ('Master Data Sheet'!$F:$F=$E42) * ('Master Data Sheet'!$A:$A=$F42), 0), MATCH($F$1, 'Master Data Sheet'!$1:$1, 0)), "")</f>
        <v>0.1098901098901099</v>
      </c>
      <c r="O42" s="11">
        <f t="shared" si="8"/>
        <v>0.2005930577359149</v>
      </c>
      <c r="P42" s="11">
        <f t="shared" si="4"/>
        <v>0.13048292314978344</v>
      </c>
      <c r="Q42" s="11">
        <f>AVERAGE(O42:O44)</f>
        <v>0.57357985929414512</v>
      </c>
      <c r="R42" s="46">
        <f>(1-(O42/O39))*100</f>
        <v>-180.48780487804876</v>
      </c>
      <c r="S42" s="46">
        <f>AVERAGE(R42:R44)</f>
        <v>-37.257820994006941</v>
      </c>
      <c r="T42" s="46">
        <f>STDEV(R42:R44)</f>
        <v>124.35435801367329</v>
      </c>
      <c r="U42" s="47">
        <f>(1-(AVERAGE(H42:N44)/AVERAGE(H39:N41)))*100</f>
        <v>31.134380453752176</v>
      </c>
      <c r="V42" s="47"/>
      <c r="W42" s="47"/>
      <c r="X42" s="47">
        <f>(O39-O42)/70.1</f>
        <v>-1.8413305554124796E-3</v>
      </c>
      <c r="Y42" s="47">
        <f>O39/70.1</f>
        <v>1.0201966590798874E-3</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0.1800976800976801</v>
      </c>
      <c r="I43" s="11" cm="1">
        <f t="array" ref="I43">IFERROR(INDEX('Master Data Sheet'!$1:$1048576, MATCH(1, ('Master Data Sheet'!$H:$H=I$2) * (INDEX('Master Data Sheet'!$1:$1, , MATCH($F$1, 'Master Data Sheet'!$1:$1, 0)) = $F$1) * ('Master Data Sheet'!$G:$G=$B43) * ('Master Data Sheet'!$F:$F=$E43) * ('Master Data Sheet'!$A:$A=$F43), 0), MATCH($F$1, 'Master Data Sheet'!$1:$1, 0)), "")</f>
        <v>0.5219780219780219</v>
      </c>
      <c r="J43" s="11" cm="1">
        <f t="array" ref="J43">IFERROR(INDEX('Master Data Sheet'!$1:$1048576, MATCH(1, ('Master Data Sheet'!$H:$H=J$2) * (INDEX('Master Data Sheet'!$1:$1, , MATCH($F$1, 'Master Data Sheet'!$1:$1, 0)) = $F$1) * ('Master Data Sheet'!$G:$G=$B43) * ('Master Data Sheet'!$F:$F=$E43) * ('Master Data Sheet'!$A:$A=$F43), 0), MATCH($F$1, 'Master Data Sheet'!$1:$1, 0)), "")</f>
        <v>0.81501831501831501</v>
      </c>
      <c r="K43" s="11" cm="1">
        <f t="array" ref="K43">IFERROR(INDEX('Master Data Sheet'!$1:$1048576, MATCH(1, ('Master Data Sheet'!$H:$H=K$2) * (INDEX('Master Data Sheet'!$1:$1, , MATCH($F$1, 'Master Data Sheet'!$1:$1, 0)) = $F$1) * ('Master Data Sheet'!$G:$G=$B43) * ('Master Data Sheet'!$F:$F=$E43) * ('Master Data Sheet'!$A:$A=$F43), 0), MATCH($F$1, 'Master Data Sheet'!$1:$1, 0)), "")</f>
        <v>0.98595848595848601</v>
      </c>
      <c r="L43" s="11" cm="1">
        <f t="array" ref="L43">IFERROR(INDEX('Master Data Sheet'!$1:$1048576, MATCH(1, ('Master Data Sheet'!$H:$H=L$2) * (INDEX('Master Data Sheet'!$1:$1, , MATCH($F$1, 'Master Data Sheet'!$1:$1, 0)) = $F$1) * ('Master Data Sheet'!$G:$G=$B43) * ('Master Data Sheet'!$F:$F=$E43) * ('Master Data Sheet'!$A:$A=$F43), 0), MATCH($F$1, 'Master Data Sheet'!$1:$1, 0)), "")</f>
        <v>1.169108669108669</v>
      </c>
      <c r="M43" s="11" cm="1">
        <f t="array" ref="M43">IFERROR(INDEX('Master Data Sheet'!$1:$1048576, MATCH(1, ('Master Data Sheet'!$H:$H=M$2) * (INDEX('Master Data Sheet'!$1:$1, , MATCH($F$1, 'Master Data Sheet'!$1:$1, 0)) = $F$1) * ('Master Data Sheet'!$G:$G=$B43) * ('Master Data Sheet'!$F:$F=$E43) * ('Master Data Sheet'!$A:$A=$F43), 0), MATCH($F$1, 'Master Data Sheet'!$1:$1, 0)), "")</f>
        <v>1.3156288156288156</v>
      </c>
      <c r="N43" s="11" cm="1">
        <f t="array" ref="N43">IFERROR(INDEX('Master Data Sheet'!$1:$1048576, MATCH(1, ('Master Data Sheet'!$H:$H=N$2) * (INDEX('Master Data Sheet'!$1:$1, , MATCH($F$1, 'Master Data Sheet'!$1:$1, 0)) = $F$1) * ('Master Data Sheet'!$G:$G=$B43) * ('Master Data Sheet'!$F:$F=$E43) * ('Master Data Sheet'!$A:$A=$F43), 0), MATCH($F$1, 'Master Data Sheet'!$1:$1, 0)), "")</f>
        <v>1.4865689865689866</v>
      </c>
      <c r="O43" s="11">
        <f t="shared" si="8"/>
        <v>0.92490842490842495</v>
      </c>
      <c r="P43" s="11">
        <f t="shared" si="4"/>
        <v>0.4583771501929535</v>
      </c>
      <c r="Q43" s="11"/>
      <c r="R43" s="46">
        <f>(1-(O43/O40))*100</f>
        <v>43.182427002410918</v>
      </c>
      <c r="X43" s="47">
        <f>(O40-O43)/70.1</f>
        <v>1.0027786673394986E-2</v>
      </c>
      <c r="Y43" s="47">
        <f>O40/70.1</f>
        <v>2.3221915416739139E-2</v>
      </c>
      <c r="AA43" t="str">
        <f>IFERROR(INDEX('Date Key'!$G$57:$G$62, MATCH(B42,'Date Key'!$A$57:$A$62, 0)), "")</f>
        <v>High HLR, Lower Outlet Height, Yes Plants</v>
      </c>
      <c r="AB43" s="1">
        <f t="shared" ref="AB43:AH43" si="47">H42</f>
        <v>0.40293040293040294</v>
      </c>
      <c r="AC43" s="1">
        <f t="shared" si="47"/>
        <v>0.37240537240537241</v>
      </c>
      <c r="AD43" s="1">
        <f t="shared" si="47"/>
        <v>0.17704517704517703</v>
      </c>
      <c r="AE43" s="1">
        <f t="shared" si="47"/>
        <v>0.12210012210012212</v>
      </c>
      <c r="AF43" s="1">
        <f t="shared" si="47"/>
        <v>0.12210012210012212</v>
      </c>
      <c r="AG43" s="1">
        <f t="shared" si="47"/>
        <v>9.768009768009768E-2</v>
      </c>
      <c r="AH43" s="1">
        <f t="shared" si="47"/>
        <v>0.1098901098901099</v>
      </c>
      <c r="AI43" s="1">
        <f t="shared" ref="AI43:AO43" si="48">H43</f>
        <v>0.1800976800976801</v>
      </c>
      <c r="AJ43" s="1">
        <f t="shared" si="48"/>
        <v>0.5219780219780219</v>
      </c>
      <c r="AK43" s="1">
        <f t="shared" si="48"/>
        <v>0.81501831501831501</v>
      </c>
      <c r="AL43" s="1">
        <f t="shared" si="48"/>
        <v>0.98595848595848601</v>
      </c>
      <c r="AM43" s="1">
        <f t="shared" si="48"/>
        <v>1.169108669108669</v>
      </c>
      <c r="AN43" s="1">
        <f t="shared" si="48"/>
        <v>1.3156288156288156</v>
      </c>
      <c r="AO43" s="1">
        <f t="shared" si="48"/>
        <v>1.4865689865689866</v>
      </c>
      <c r="AP43" s="1">
        <f t="shared" ref="AP43:AV43" si="49">H44</f>
        <v>0.6562881562881564</v>
      </c>
      <c r="AQ43" s="1">
        <f t="shared" si="49"/>
        <v>0.43650793650793657</v>
      </c>
      <c r="AR43" s="1">
        <f t="shared" si="49"/>
        <v>0.22893772893772896</v>
      </c>
      <c r="AS43" s="1">
        <f t="shared" si="49"/>
        <v>0.39377289377289376</v>
      </c>
      <c r="AT43" s="1">
        <f t="shared" si="49"/>
        <v>0.60744810744810751</v>
      </c>
      <c r="AU43" s="1">
        <f t="shared" si="49"/>
        <v>0.85164835164835173</v>
      </c>
      <c r="AV43" s="1">
        <f t="shared" si="49"/>
        <v>0.99206349206349209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0.6562881562881564</v>
      </c>
      <c r="I44" s="11" cm="1">
        <f t="array" ref="I44">IFERROR(INDEX('Master Data Sheet'!$1:$1048576, MATCH(1, ('Master Data Sheet'!$H:$H=I$2) * (INDEX('Master Data Sheet'!$1:$1, , MATCH($F$1, 'Master Data Sheet'!$1:$1, 0)) = $F$1) * ('Master Data Sheet'!$G:$G=$B44) * ('Master Data Sheet'!$F:$F=$E44) * ('Master Data Sheet'!$A:$A=$F44), 0), MATCH($F$1, 'Master Data Sheet'!$1:$1, 0)), "")</f>
        <v>0.43650793650793657</v>
      </c>
      <c r="J44" s="11" cm="1">
        <f t="array" ref="J44">IFERROR(INDEX('Master Data Sheet'!$1:$1048576, MATCH(1, ('Master Data Sheet'!$H:$H=J$2) * (INDEX('Master Data Sheet'!$1:$1, , MATCH($F$1, 'Master Data Sheet'!$1:$1, 0)) = $F$1) * ('Master Data Sheet'!$G:$G=$B44) * ('Master Data Sheet'!$F:$F=$E44) * ('Master Data Sheet'!$A:$A=$F44), 0), MATCH($F$1, 'Master Data Sheet'!$1:$1, 0)), "")</f>
        <v>0.22893772893772896</v>
      </c>
      <c r="K44" s="11" cm="1">
        <f t="array" ref="K44">IFERROR(INDEX('Master Data Sheet'!$1:$1048576, MATCH(1, ('Master Data Sheet'!$H:$H=K$2) * (INDEX('Master Data Sheet'!$1:$1, , MATCH($F$1, 'Master Data Sheet'!$1:$1, 0)) = $F$1) * ('Master Data Sheet'!$G:$G=$B44) * ('Master Data Sheet'!$F:$F=$E44) * ('Master Data Sheet'!$A:$A=$F44), 0), MATCH($F$1, 'Master Data Sheet'!$1:$1, 0)), "")</f>
        <v>0.39377289377289376</v>
      </c>
      <c r="L44" s="11" cm="1">
        <f t="array" ref="L44">IFERROR(INDEX('Master Data Sheet'!$1:$1048576, MATCH(1, ('Master Data Sheet'!$H:$H=L$2) * (INDEX('Master Data Sheet'!$1:$1, , MATCH($F$1, 'Master Data Sheet'!$1:$1, 0)) = $F$1) * ('Master Data Sheet'!$G:$G=$B44) * ('Master Data Sheet'!$F:$F=$E44) * ('Master Data Sheet'!$A:$A=$F44), 0), MATCH($F$1, 'Master Data Sheet'!$1:$1, 0)), "")</f>
        <v>0.60744810744810751</v>
      </c>
      <c r="M44" s="11" cm="1">
        <f t="array" ref="M44">IFERROR(INDEX('Master Data Sheet'!$1:$1048576, MATCH(1, ('Master Data Sheet'!$H:$H=M$2) * (INDEX('Master Data Sheet'!$1:$1, , MATCH($F$1, 'Master Data Sheet'!$1:$1, 0)) = $F$1) * ('Master Data Sheet'!$G:$G=$B44) * ('Master Data Sheet'!$F:$F=$E44) * ('Master Data Sheet'!$A:$A=$F44), 0), MATCH($F$1, 'Master Data Sheet'!$1:$1, 0)), "")</f>
        <v>0.85164835164835173</v>
      </c>
      <c r="N44" s="11" cm="1">
        <f t="array" ref="N44">IFERROR(INDEX('Master Data Sheet'!$1:$1048576, MATCH(1, ('Master Data Sheet'!$H:$H=N$2) * (INDEX('Master Data Sheet'!$1:$1, , MATCH($F$1, 'Master Data Sheet'!$1:$1, 0)) = $F$1) * ('Master Data Sheet'!$G:$G=$B44) * ('Master Data Sheet'!$F:$F=$E44) * ('Master Data Sheet'!$A:$A=$F44), 0), MATCH($F$1, 'Master Data Sheet'!$1:$1, 0)), "")</f>
        <v>0.99206349206349209</v>
      </c>
      <c r="O44" s="11">
        <f t="shared" si="8"/>
        <v>0.59523809523809523</v>
      </c>
      <c r="P44" s="11">
        <f t="shared" si="4"/>
        <v>0.26678713691945805</v>
      </c>
      <c r="Q44" s="11"/>
      <c r="R44" s="46">
        <f>(1-(O44/O41))*100</f>
        <v>25.531914893617024</v>
      </c>
      <c r="X44" s="47">
        <f>(O41-O44)/70.1</f>
        <v>2.9112929051791905E-3</v>
      </c>
      <c r="Y44" s="47">
        <f>O41/70.1</f>
        <v>1.1402563878618495E-2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1.2332112332112333</v>
      </c>
      <c r="I45" s="11" cm="1">
        <f t="array" ref="I45">IFERROR(INDEX('Master Data Sheet'!$1:$1048576, MATCH(1, ('Master Data Sheet'!$H:$H=I$2) * (INDEX('Master Data Sheet'!$1:$1, , MATCH($F$1, 'Master Data Sheet'!$1:$1, 0)) = $F$1) * ('Master Data Sheet'!$G:$G=$B45) * ('Master Data Sheet'!$F:$F=$E45) * ('Master Data Sheet'!$A:$A=$F45), 0), MATCH($F$1, 'Master Data Sheet'!$1:$1, 0)), "")</f>
        <v>0.9218559218559218</v>
      </c>
      <c r="J45" s="11" cm="1">
        <f t="array" ref="J45">IFERROR(INDEX('Master Data Sheet'!$1:$1048576, MATCH(1, ('Master Data Sheet'!$H:$H=J$2) * (INDEX('Master Data Sheet'!$1:$1, , MATCH($F$1, 'Master Data Sheet'!$1:$1, 0)) = $F$1) * ('Master Data Sheet'!$G:$G=$B45) * ('Master Data Sheet'!$F:$F=$E45) * ('Master Data Sheet'!$A:$A=$F45), 0), MATCH($F$1, 'Master Data Sheet'!$1:$1, 0)), "")</f>
        <v>0.3785103785103785</v>
      </c>
      <c r="K45" s="11" cm="1">
        <f t="array" ref="K45">IFERROR(INDEX('Master Data Sheet'!$1:$1048576, MATCH(1, ('Master Data Sheet'!$H:$H=K$2) * (INDEX('Master Data Sheet'!$1:$1, , MATCH($F$1, 'Master Data Sheet'!$1:$1, 0)) = $F$1) * ('Master Data Sheet'!$G:$G=$B45) * ('Master Data Sheet'!$F:$F=$E45) * ('Master Data Sheet'!$A:$A=$F45), 0), MATCH($F$1, 'Master Data Sheet'!$1:$1, 0)), "")</f>
        <v>0.17094017094017092</v>
      </c>
      <c r="L45" s="11" cm="1">
        <f t="array" ref="L45">IFERROR(INDEX('Master Data Sheet'!$1:$1048576, MATCH(1, ('Master Data Sheet'!$H:$H=L$2) * (INDEX('Master Data Sheet'!$1:$1, , MATCH($F$1, 'Master Data Sheet'!$1:$1, 0)) = $F$1) * ('Master Data Sheet'!$G:$G=$B45) * ('Master Data Sheet'!$F:$F=$E45) * ('Master Data Sheet'!$A:$A=$F45), 0), MATCH($F$1, 'Master Data Sheet'!$1:$1, 0)), "")</f>
        <v>7.9365079365079347E-2</v>
      </c>
      <c r="M45" s="11" cm="1">
        <f t="array" ref="M45">IFERROR(INDEX('Master Data Sheet'!$1:$1048576, MATCH(1, ('Master Data Sheet'!$H:$H=M$2) * (INDEX('Master Data Sheet'!$1:$1, , MATCH($F$1, 'Master Data Sheet'!$1:$1, 0)) = $F$1) * ('Master Data Sheet'!$G:$G=$B45) * ('Master Data Sheet'!$F:$F=$E45) * ('Master Data Sheet'!$A:$A=$F45), 0), MATCH($F$1, 'Master Data Sheet'!$1:$1, 0)), "")</f>
        <v>3.6630036630036659E-2</v>
      </c>
      <c r="N45" s="11" cm="1">
        <f t="array" ref="N45">IFERROR(INDEX('Master Data Sheet'!$1:$1048576, MATCH(1, ('Master Data Sheet'!$H:$H=N$2) * (INDEX('Master Data Sheet'!$1:$1, , MATCH($F$1, 'Master Data Sheet'!$1:$1, 0)) = $F$1) * ('Master Data Sheet'!$G:$G=$B45) * ('Master Data Sheet'!$F:$F=$E45) * ('Master Data Sheet'!$A:$A=$F45), 0), MATCH($F$1, 'Master Data Sheet'!$1:$1, 0)), "")</f>
        <v>1.221001221001222E-2</v>
      </c>
      <c r="O45" s="11">
        <f t="shared" si="8"/>
        <v>0.40467469038897608</v>
      </c>
      <c r="P45" s="11">
        <f t="shared" si="4"/>
        <v>0.48383491667694933</v>
      </c>
      <c r="Q45" s="11">
        <f>AVERAGE(N45:N47)</f>
        <v>0.70614570614570615</v>
      </c>
      <c r="R45" s="46">
        <f>(1-(O45/O39))*100</f>
        <v>-465.85365853658527</v>
      </c>
      <c r="S45" s="46">
        <f>AVERAGE(R45:R47)</f>
        <v>-140.79547568482215</v>
      </c>
      <c r="T45" s="46">
        <f>STDEV(R45:R47)</f>
        <v>282.07119154099081</v>
      </c>
      <c r="U45" s="47">
        <f>(1-(AVERAGE(H45:N47)/AVERAGE(H39:N41)))*100</f>
        <v>13.682373472949362</v>
      </c>
      <c r="V45" s="47"/>
      <c r="W45" s="47"/>
      <c r="X45" s="47">
        <f>(O42-O45)/45.6</f>
        <v>-4.4754744002864291E-3</v>
      </c>
      <c r="Y45" s="47">
        <f>O39/45.6</f>
        <v>1.5683286359978092E-3</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0.80891330891330893</v>
      </c>
      <c r="I46" s="11" cm="1">
        <f t="array" ref="I46">IFERROR(INDEX('Master Data Sheet'!$1:$1048576, MATCH(1, ('Master Data Sheet'!$H:$H=I$2) * (INDEX('Master Data Sheet'!$1:$1, , MATCH($F$1, 'Master Data Sheet'!$1:$1, 0)) = $F$1) * ('Master Data Sheet'!$G:$G=$B46) * ('Master Data Sheet'!$F:$F=$E46) * ('Master Data Sheet'!$A:$A=$F46), 0), MATCH($F$1, 'Master Data Sheet'!$1:$1, 0)), "")</f>
        <v>0.79670329670329676</v>
      </c>
      <c r="J46" s="11" cm="1">
        <f t="array" ref="J46">IFERROR(INDEX('Master Data Sheet'!$1:$1048576, MATCH(1, ('Master Data Sheet'!$H:$H=J$2) * (INDEX('Master Data Sheet'!$1:$1, , MATCH($F$1, 'Master Data Sheet'!$1:$1, 0)) = $F$1) * ('Master Data Sheet'!$G:$G=$B46) * ('Master Data Sheet'!$F:$F=$E46) * ('Master Data Sheet'!$A:$A=$F46), 0), MATCH($F$1, 'Master Data Sheet'!$1:$1, 0)), "")</f>
        <v>0.69902319902319898</v>
      </c>
      <c r="K46" s="11" cm="1">
        <f t="array" ref="K46">IFERROR(INDEX('Master Data Sheet'!$1:$1048576, MATCH(1, ('Master Data Sheet'!$H:$H=K$2) * (INDEX('Master Data Sheet'!$1:$1, , MATCH($F$1, 'Master Data Sheet'!$1:$1, 0)) = $F$1) * ('Master Data Sheet'!$G:$G=$B46) * ('Master Data Sheet'!$F:$F=$E46) * ('Master Data Sheet'!$A:$A=$F46), 0), MATCH($F$1, 'Master Data Sheet'!$1:$1, 0)), "")</f>
        <v>0.96764346764346765</v>
      </c>
      <c r="L46" s="11" cm="1">
        <f t="array" ref="L46">IFERROR(INDEX('Master Data Sheet'!$1:$1048576, MATCH(1, ('Master Data Sheet'!$H:$H=L$2) * (INDEX('Master Data Sheet'!$1:$1, , MATCH($F$1, 'Master Data Sheet'!$1:$1, 0)) = $F$1) * ('Master Data Sheet'!$G:$G=$B46) * ('Master Data Sheet'!$F:$F=$E46) * ('Master Data Sheet'!$A:$A=$F46), 0), MATCH($F$1, 'Master Data Sheet'!$1:$1, 0)), "")</f>
        <v>1.0714285714285716</v>
      </c>
      <c r="M46" s="11" cm="1">
        <f t="array" ref="M46">IFERROR(INDEX('Master Data Sheet'!$1:$1048576, MATCH(1, ('Master Data Sheet'!$H:$H=M$2) * (INDEX('Master Data Sheet'!$1:$1, , MATCH($F$1, 'Master Data Sheet'!$1:$1, 0)) = $F$1) * ('Master Data Sheet'!$G:$G=$B46) * ('Master Data Sheet'!$F:$F=$E46) * ('Master Data Sheet'!$A:$A=$F46), 0), MATCH($F$1, 'Master Data Sheet'!$1:$1, 0)), "")</f>
        <v>1.2362637362637361</v>
      </c>
      <c r="N46" s="11" cm="1">
        <f t="array" ref="N46">IFERROR(INDEX('Master Data Sheet'!$1:$1048576, MATCH(1, ('Master Data Sheet'!$H:$H=N$2) * (INDEX('Master Data Sheet'!$1:$1, , MATCH($F$1, 'Master Data Sheet'!$1:$1, 0)) = $F$1) * ('Master Data Sheet'!$G:$G=$B46) * ('Master Data Sheet'!$F:$F=$E46) * ('Master Data Sheet'!$A:$A=$F46), 0), MATCH($F$1, 'Master Data Sheet'!$1:$1, 0)), "")</f>
        <v>1.3095238095238095</v>
      </c>
      <c r="O46" s="11">
        <f t="shared" si="8"/>
        <v>0.98421419849991287</v>
      </c>
      <c r="P46" s="11">
        <f t="shared" si="4"/>
        <v>0.2325442233364414</v>
      </c>
      <c r="Q46" s="11"/>
      <c r="R46" s="46">
        <f>(1-(O46/O40))*100</f>
        <v>39.539244575408503</v>
      </c>
      <c r="X46" s="47">
        <f>(O43-O46)/45.6</f>
        <v>-1.3005652103396472E-3</v>
      </c>
      <c r="Y46" s="47">
        <f>O40/45.6</f>
        <v>3.5698602427925732E-2</v>
      </c>
      <c r="AA46" t="str">
        <f>IFERROR(INDEX('Date Key'!$G$57:$G$62, MATCH(B45,'Date Key'!$A$57:$A$62, 0)), "")</f>
        <v>High HLR, Lower Outlet Height, Yes Plants</v>
      </c>
      <c r="AB46" s="1">
        <f t="shared" ref="AB46:AH46" si="50">H45</f>
        <v>1.2332112332112333</v>
      </c>
      <c r="AC46" s="1">
        <f t="shared" si="50"/>
        <v>0.9218559218559218</v>
      </c>
      <c r="AD46" s="1">
        <f t="shared" si="50"/>
        <v>0.3785103785103785</v>
      </c>
      <c r="AE46" s="1">
        <f t="shared" si="50"/>
        <v>0.17094017094017092</v>
      </c>
      <c r="AF46" s="1">
        <f t="shared" si="50"/>
        <v>7.9365079365079347E-2</v>
      </c>
      <c r="AG46" s="1">
        <f t="shared" si="50"/>
        <v>3.6630036630036659E-2</v>
      </c>
      <c r="AH46" s="1">
        <f t="shared" si="50"/>
        <v>1.221001221001222E-2</v>
      </c>
      <c r="AI46" s="1">
        <f t="shared" ref="AI46:AO46" si="51">H46</f>
        <v>0.80891330891330893</v>
      </c>
      <c r="AJ46" s="1">
        <f t="shared" si="51"/>
        <v>0.79670329670329676</v>
      </c>
      <c r="AK46" s="1">
        <f t="shared" si="51"/>
        <v>0.69902319902319898</v>
      </c>
      <c r="AL46" s="1">
        <f t="shared" si="51"/>
        <v>0.96764346764346765</v>
      </c>
      <c r="AM46" s="1">
        <f t="shared" si="51"/>
        <v>1.0714285714285716</v>
      </c>
      <c r="AN46" s="1">
        <f t="shared" si="51"/>
        <v>1.2362637362637361</v>
      </c>
      <c r="AO46" s="1">
        <f t="shared" si="51"/>
        <v>1.3095238095238095</v>
      </c>
      <c r="AP46" s="1">
        <f t="shared" ref="AP46:AV46" si="52">H47</f>
        <v>1.6575091575091572</v>
      </c>
      <c r="AQ46" s="1">
        <f t="shared" si="52"/>
        <v>0.8211233211233212</v>
      </c>
      <c r="AR46" s="1">
        <f t="shared" si="52"/>
        <v>0.36324786324786323</v>
      </c>
      <c r="AS46" s="1">
        <f t="shared" si="52"/>
        <v>0.40598290598290598</v>
      </c>
      <c r="AT46" s="1">
        <f t="shared" si="52"/>
        <v>0.58302808302808307</v>
      </c>
      <c r="AU46" s="1">
        <f t="shared" si="52"/>
        <v>0.74786324786324787</v>
      </c>
      <c r="AV46" s="1">
        <f t="shared" si="52"/>
        <v>0.79670329670329676</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1.6575091575091572</v>
      </c>
      <c r="I47" s="28" cm="1">
        <f t="array" ref="I47">IFERROR(INDEX('Master Data Sheet'!$1:$1048576, MATCH(1, ('Master Data Sheet'!$H:$H=I$2) * (INDEX('Master Data Sheet'!$1:$1, , MATCH($F$1, 'Master Data Sheet'!$1:$1, 0)) = $F$1) * ('Master Data Sheet'!$G:$G=$B47) * ('Master Data Sheet'!$F:$F=$E47) * ('Master Data Sheet'!$A:$A=$F47), 0), MATCH($F$1, 'Master Data Sheet'!$1:$1, 0)), "")</f>
        <v>0.8211233211233212</v>
      </c>
      <c r="J47" s="28" cm="1">
        <f t="array" ref="J47">IFERROR(INDEX('Master Data Sheet'!$1:$1048576, MATCH(1, ('Master Data Sheet'!$H:$H=J$2) * (INDEX('Master Data Sheet'!$1:$1, , MATCH($F$1, 'Master Data Sheet'!$1:$1, 0)) = $F$1) * ('Master Data Sheet'!$G:$G=$B47) * ('Master Data Sheet'!$F:$F=$E47) * ('Master Data Sheet'!$A:$A=$F47), 0), MATCH($F$1, 'Master Data Sheet'!$1:$1, 0)), "")</f>
        <v>0.36324786324786323</v>
      </c>
      <c r="K47" s="28" cm="1">
        <f t="array" ref="K47">IFERROR(INDEX('Master Data Sheet'!$1:$1048576, MATCH(1, ('Master Data Sheet'!$H:$H=K$2) * (INDEX('Master Data Sheet'!$1:$1, , MATCH($F$1, 'Master Data Sheet'!$1:$1, 0)) = $F$1) * ('Master Data Sheet'!$G:$G=$B47) * ('Master Data Sheet'!$F:$F=$E47) * ('Master Data Sheet'!$A:$A=$F47), 0), MATCH($F$1, 'Master Data Sheet'!$1:$1, 0)), "")</f>
        <v>0.40598290598290598</v>
      </c>
      <c r="L47" s="28" cm="1">
        <f t="array" ref="L47">IFERROR(INDEX('Master Data Sheet'!$1:$1048576, MATCH(1, ('Master Data Sheet'!$H:$H=L$2) * (INDEX('Master Data Sheet'!$1:$1, , MATCH($F$1, 'Master Data Sheet'!$1:$1, 0)) = $F$1) * ('Master Data Sheet'!$G:$G=$B47) * ('Master Data Sheet'!$F:$F=$E47) * ('Master Data Sheet'!$A:$A=$F47), 0), MATCH($F$1, 'Master Data Sheet'!$1:$1, 0)), "")</f>
        <v>0.58302808302808307</v>
      </c>
      <c r="M47" s="28" cm="1">
        <f t="array" ref="M47">IFERROR(INDEX('Master Data Sheet'!$1:$1048576, MATCH(1, ('Master Data Sheet'!$H:$H=M$2) * (INDEX('Master Data Sheet'!$1:$1, , MATCH($F$1, 'Master Data Sheet'!$1:$1, 0)) = $F$1) * ('Master Data Sheet'!$G:$G=$B47) * ('Master Data Sheet'!$F:$F=$E47) * ('Master Data Sheet'!$A:$A=$F47), 0), MATCH($F$1, 'Master Data Sheet'!$1:$1, 0)), "")</f>
        <v>0.74786324786324787</v>
      </c>
      <c r="N47" s="28" cm="1">
        <f t="array" ref="N47">IFERROR(INDEX('Master Data Sheet'!$1:$1048576, MATCH(1, ('Master Data Sheet'!$H:$H=N$2) * (INDEX('Master Data Sheet'!$1:$1, , MATCH($F$1, 'Master Data Sheet'!$1:$1, 0)) = $F$1) * ('Master Data Sheet'!$G:$G=$B47) * ('Master Data Sheet'!$F:$F=$E47) * ('Master Data Sheet'!$A:$A=$F47), 0), MATCH($F$1, 'Master Data Sheet'!$1:$1, 0)), "")</f>
        <v>0.79670329670329676</v>
      </c>
      <c r="O47" s="28">
        <f t="shared" si="8"/>
        <v>0.76792255363683926</v>
      </c>
      <c r="P47" s="28">
        <f t="shared" si="4"/>
        <v>0.43289206376354578</v>
      </c>
      <c r="Q47" s="28"/>
      <c r="R47" s="48">
        <f>(1-(O47/O41))*100</f>
        <v>3.9279869067103235</v>
      </c>
      <c r="S47" s="27"/>
      <c r="T47" s="27"/>
      <c r="U47" s="27"/>
      <c r="V47" s="27"/>
      <c r="W47" s="27"/>
      <c r="X47" s="47">
        <f>(O44-O47)/45.6</f>
        <v>-3.7869398771654388E-3</v>
      </c>
      <c r="Y47" s="47">
        <f>O41/45.6</f>
        <v>1.752894140112185E-2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0.51587301587301582</v>
      </c>
      <c r="I48" s="11" cm="1">
        <f t="array" ref="I48">IFERROR(INDEX('Master Data Sheet'!$1:$1048576, MATCH(1, ('Master Data Sheet'!$H:$H=I$2) * (INDEX('Master Data Sheet'!$1:$1, , MATCH($F$1, 'Master Data Sheet'!$1:$1, 0)) = $F$1) * ('Master Data Sheet'!$G:$G=$B48) * ('Master Data Sheet'!$F:$F=$E48) * ('Master Data Sheet'!$A:$A=$F48), 0), MATCH($F$1, 'Master Data Sheet'!$1:$1, 0)), "")</f>
        <v>0.82722832722832729</v>
      </c>
      <c r="J48" s="11" cm="1">
        <f t="array" ref="J48">IFERROR(INDEX('Master Data Sheet'!$1:$1048576, MATCH(1, ('Master Data Sheet'!$H:$H=J$2) * (INDEX('Master Data Sheet'!$1:$1, , MATCH($F$1, 'Master Data Sheet'!$1:$1, 0)) = $F$1) * ('Master Data Sheet'!$G:$G=$B48) * ('Master Data Sheet'!$F:$F=$E48) * ('Master Data Sheet'!$A:$A=$F48), 0), MATCH($F$1, 'Master Data Sheet'!$1:$1, 0)), "")</f>
        <v>0.99816849816849818</v>
      </c>
      <c r="K48" s="11" cm="1">
        <f t="array" ref="K48">IFERROR(INDEX('Master Data Sheet'!$1:$1048576, MATCH(1, ('Master Data Sheet'!$H:$H=K$2) * (INDEX('Master Data Sheet'!$1:$1, , MATCH($F$1, 'Master Data Sheet'!$1:$1, 0)) = $F$1) * ('Master Data Sheet'!$G:$G=$B48) * ('Master Data Sheet'!$F:$F=$E48) * ('Master Data Sheet'!$A:$A=$F48), 0), MATCH($F$1, 'Master Data Sheet'!$1:$1, 0)), "")</f>
        <v>1.1813186813186811</v>
      </c>
      <c r="L48" s="11" cm="1">
        <f t="array" ref="L48">IFERROR(INDEX('Master Data Sheet'!$1:$1048576, MATCH(1, ('Master Data Sheet'!$H:$H=L$2) * (INDEX('Master Data Sheet'!$1:$1, , MATCH($F$1, 'Master Data Sheet'!$1:$1, 0)) = $F$1) * ('Master Data Sheet'!$G:$G=$B48) * ('Master Data Sheet'!$F:$F=$E48) * ('Master Data Sheet'!$A:$A=$F48), 0), MATCH($F$1, 'Master Data Sheet'!$1:$1, 0)), "")</f>
        <v>1.3949938949938951</v>
      </c>
      <c r="M48" s="11" cm="1">
        <f t="array" ref="M48">IFERROR(INDEX('Master Data Sheet'!$1:$1048576, MATCH(1, ('Master Data Sheet'!$H:$H=M$2) * (INDEX('Master Data Sheet'!$1:$1, , MATCH($F$1, 'Master Data Sheet'!$1:$1, 0)) = $F$1) * ('Master Data Sheet'!$G:$G=$B48) * ('Master Data Sheet'!$F:$F=$E48) * ('Master Data Sheet'!$A:$A=$F48), 0), MATCH($F$1, 'Master Data Sheet'!$1:$1, 0)), "")</f>
        <v>1.6086691086691083</v>
      </c>
      <c r="N48" s="11" cm="1">
        <f t="array" ref="N48">IFERROR(INDEX('Master Data Sheet'!$1:$1048576, MATCH(1, ('Master Data Sheet'!$H:$H=N$2) * (INDEX('Master Data Sheet'!$1:$1, , MATCH($F$1, 'Master Data Sheet'!$1:$1, 0)) = $F$1) * ('Master Data Sheet'!$G:$G=$B48) * ('Master Data Sheet'!$F:$F=$E48) * ('Master Data Sheet'!$A:$A=$F48), 0), MATCH($F$1, 'Master Data Sheet'!$1:$1, 0)), "")</f>
        <v>1.6391941391941389</v>
      </c>
      <c r="O48" s="11">
        <f t="shared" si="8"/>
        <v>1.1664922379208094</v>
      </c>
      <c r="P48" s="11">
        <f t="shared" si="4"/>
        <v>0.41596044638919472</v>
      </c>
      <c r="Q48" s="11">
        <f>AVERAGE(O48:O50)</f>
        <v>1.1688179545322404</v>
      </c>
      <c r="S48" s="11">
        <f>AVERAGE(O48:O50)</f>
        <v>1.1688179545322404</v>
      </c>
      <c r="T48" s="11">
        <f>AVERAGE(P48:P50)</f>
        <v>0.37415066447797624</v>
      </c>
      <c r="V48" s="47">
        <f>AVERAGE(U51, U54)</f>
        <v>33.005845044148742</v>
      </c>
      <c r="W48" s="47">
        <f>_xlfn.STDEV.S(U51,U54)</f>
        <v>33.064562831257518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0.63186813186813195</v>
      </c>
      <c r="I49" s="11" cm="1">
        <f t="array" ref="I49">IFERROR(INDEX('Master Data Sheet'!$1:$1048576, MATCH(1, ('Master Data Sheet'!$H:$H=I$2) * (INDEX('Master Data Sheet'!$1:$1, , MATCH($F$1, 'Master Data Sheet'!$1:$1, 0)) = $F$1) * ('Master Data Sheet'!$G:$G=$B49) * ('Master Data Sheet'!$F:$F=$E49) * ('Master Data Sheet'!$A:$A=$F49), 0), MATCH($F$1, 'Master Data Sheet'!$1:$1, 0)), "")</f>
        <v>0.98595848595848601</v>
      </c>
      <c r="J49" s="11" cm="1">
        <f t="array" ref="J49">IFERROR(INDEX('Master Data Sheet'!$1:$1048576, MATCH(1, ('Master Data Sheet'!$H:$H=J$2) * (INDEX('Master Data Sheet'!$1:$1, , MATCH($F$1, 'Master Data Sheet'!$1:$1, 0)) = $F$1) * ('Master Data Sheet'!$G:$G=$B49) * ('Master Data Sheet'!$F:$F=$E49) * ('Master Data Sheet'!$A:$A=$F49), 0), MATCH($F$1, 'Master Data Sheet'!$1:$1, 0)), "")</f>
        <v>1.1996336996336996</v>
      </c>
      <c r="K49" s="11" cm="1">
        <f t="array" ref="K49">IFERROR(INDEX('Master Data Sheet'!$1:$1048576, MATCH(1, ('Master Data Sheet'!$H:$H=K$2) * (INDEX('Master Data Sheet'!$1:$1, , MATCH($F$1, 'Master Data Sheet'!$1:$1, 0)) = $F$1) * ('Master Data Sheet'!$G:$G=$B49) * ('Master Data Sheet'!$F:$F=$E49) * ('Master Data Sheet'!$A:$A=$F49), 0), MATCH($F$1, 'Master Data Sheet'!$1:$1, 0)), "")</f>
        <v>1.4438339438339438</v>
      </c>
      <c r="L49" s="11" cm="1">
        <f t="array" ref="L49">IFERROR(INDEX('Master Data Sheet'!$1:$1048576, MATCH(1, ('Master Data Sheet'!$H:$H=L$2) * (INDEX('Master Data Sheet'!$1:$1, , MATCH($F$1, 'Master Data Sheet'!$1:$1, 0)) = $F$1) * ('Master Data Sheet'!$G:$G=$B49) * ('Master Data Sheet'!$F:$F=$E49) * ('Master Data Sheet'!$A:$A=$F49), 0), MATCH($F$1, 'Master Data Sheet'!$1:$1, 0)), "")</f>
        <v>1.9810744810744811</v>
      </c>
      <c r="M49" s="11" cm="1">
        <f t="array" ref="M49">IFERROR(INDEX('Master Data Sheet'!$1:$1048576, MATCH(1, ('Master Data Sheet'!$H:$H=M$2) * (INDEX('Master Data Sheet'!$1:$1, , MATCH($F$1, 'Master Data Sheet'!$1:$1, 0)) = $F$1) * ('Master Data Sheet'!$G:$G=$B49) * ('Master Data Sheet'!$F:$F=$E49) * ('Master Data Sheet'!$A:$A=$F49), 0), MATCH($F$1, 'Master Data Sheet'!$1:$1, 0)), "")</f>
        <v>2.0909645909645911</v>
      </c>
      <c r="N49" s="11" cm="1">
        <f t="array" ref="N49">IFERROR(INDEX('Master Data Sheet'!$1:$1048576, MATCH(1, ('Master Data Sheet'!$H:$H=N$2) * (INDEX('Master Data Sheet'!$1:$1, , MATCH($F$1, 'Master Data Sheet'!$1:$1, 0)) = $F$1) * ('Master Data Sheet'!$G:$G=$B49) * ('Master Data Sheet'!$F:$F=$E49) * ('Master Data Sheet'!$A:$A=$F49), 0), MATCH($F$1, 'Master Data Sheet'!$1:$1, 0)), "")</f>
        <v>2.1459096459096463</v>
      </c>
      <c r="O49" s="11">
        <f t="shared" si="8"/>
        <v>1.4970347113204256</v>
      </c>
      <c r="P49" s="11">
        <f t="shared" si="4"/>
        <v>0.59288499209665269</v>
      </c>
      <c r="Q49" s="11"/>
      <c r="AA49" t="str">
        <f>IFERROR(INDEX('Date Key'!$G$57:$G$62, MATCH(B48,'Date Key'!$A$57:$A$62, 0)), "")</f>
        <v>Medium HLR, Upper Outlet Height, Yes Plants</v>
      </c>
      <c r="AB49" s="1">
        <f t="shared" ref="AB49:AH49" si="53">H48</f>
        <v>0.51587301587301582</v>
      </c>
      <c r="AC49" s="1">
        <f t="shared" si="53"/>
        <v>0.82722832722832729</v>
      </c>
      <c r="AD49" s="1">
        <f t="shared" si="53"/>
        <v>0.99816849816849818</v>
      </c>
      <c r="AE49" s="1">
        <f t="shared" si="53"/>
        <v>1.1813186813186811</v>
      </c>
      <c r="AF49" s="1">
        <f t="shared" si="53"/>
        <v>1.3949938949938951</v>
      </c>
      <c r="AG49" s="1">
        <f t="shared" si="53"/>
        <v>1.6086691086691083</v>
      </c>
      <c r="AH49" s="1">
        <f t="shared" si="53"/>
        <v>1.6391941391941389</v>
      </c>
      <c r="AI49" s="1">
        <f t="shared" ref="AI49:AO49" si="54">H49</f>
        <v>0.63186813186813195</v>
      </c>
      <c r="AJ49" s="1">
        <f t="shared" si="54"/>
        <v>0.98595848595848601</v>
      </c>
      <c r="AK49" s="1">
        <f t="shared" si="54"/>
        <v>1.1996336996336996</v>
      </c>
      <c r="AL49" s="1">
        <f t="shared" si="54"/>
        <v>1.4438339438339438</v>
      </c>
      <c r="AM49" s="1">
        <f t="shared" si="54"/>
        <v>1.9810744810744811</v>
      </c>
      <c r="AN49" s="1">
        <f t="shared" si="54"/>
        <v>2.0909645909645911</v>
      </c>
      <c r="AO49" s="1">
        <f t="shared" si="54"/>
        <v>2.1459096459096463</v>
      </c>
      <c r="AP49" s="1">
        <f t="shared" ref="AP49:AV49" si="55">H50</f>
        <v>1.0042735042735043</v>
      </c>
      <c r="AQ49" s="1">
        <f t="shared" si="55"/>
        <v>0.94932844932844929</v>
      </c>
      <c r="AR49" s="1">
        <f t="shared" si="55"/>
        <v>0.90659340659340659</v>
      </c>
      <c r="AS49" s="1">
        <f t="shared" si="55"/>
        <v>0.83333333333333337</v>
      </c>
      <c r="AT49" s="1">
        <f t="shared" si="55"/>
        <v>0.76617826617826612</v>
      </c>
      <c r="AU49" s="1">
        <f t="shared" si="55"/>
        <v>0.71733821733821734</v>
      </c>
      <c r="AV49" s="1">
        <f t="shared" si="55"/>
        <v>0.72344322344322343</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1.0042735042735043</v>
      </c>
      <c r="I50" s="11" cm="1">
        <f t="array" ref="I50">IFERROR(INDEX('Master Data Sheet'!$1:$1048576, MATCH(1, ('Master Data Sheet'!$H:$H=I$2) * (INDEX('Master Data Sheet'!$1:$1, , MATCH($F$1, 'Master Data Sheet'!$1:$1, 0)) = $F$1) * ('Master Data Sheet'!$G:$G=$B50) * ('Master Data Sheet'!$F:$F=$E50) * ('Master Data Sheet'!$A:$A=$F50), 0), MATCH($F$1, 'Master Data Sheet'!$1:$1, 0)), "")</f>
        <v>0.94932844932844929</v>
      </c>
      <c r="J50" s="11" cm="1">
        <f t="array" ref="J50">IFERROR(INDEX('Master Data Sheet'!$1:$1048576, MATCH(1, ('Master Data Sheet'!$H:$H=J$2) * (INDEX('Master Data Sheet'!$1:$1, , MATCH($F$1, 'Master Data Sheet'!$1:$1, 0)) = $F$1) * ('Master Data Sheet'!$G:$G=$B50) * ('Master Data Sheet'!$F:$F=$E50) * ('Master Data Sheet'!$A:$A=$F50), 0), MATCH($F$1, 'Master Data Sheet'!$1:$1, 0)), "")</f>
        <v>0.90659340659340659</v>
      </c>
      <c r="K50" s="11" cm="1">
        <f t="array" ref="K50">IFERROR(INDEX('Master Data Sheet'!$1:$1048576, MATCH(1, ('Master Data Sheet'!$H:$H=K$2) * (INDEX('Master Data Sheet'!$1:$1, , MATCH($F$1, 'Master Data Sheet'!$1:$1, 0)) = $F$1) * ('Master Data Sheet'!$G:$G=$B50) * ('Master Data Sheet'!$F:$F=$E50) * ('Master Data Sheet'!$A:$A=$F50), 0), MATCH($F$1, 'Master Data Sheet'!$1:$1, 0)), "")</f>
        <v>0.83333333333333337</v>
      </c>
      <c r="L50" s="11" cm="1">
        <f t="array" ref="L50">IFERROR(INDEX('Master Data Sheet'!$1:$1048576, MATCH(1, ('Master Data Sheet'!$H:$H=L$2) * (INDEX('Master Data Sheet'!$1:$1, , MATCH($F$1, 'Master Data Sheet'!$1:$1, 0)) = $F$1) * ('Master Data Sheet'!$G:$G=$B50) * ('Master Data Sheet'!$F:$F=$E50) * ('Master Data Sheet'!$A:$A=$F50), 0), MATCH($F$1, 'Master Data Sheet'!$1:$1, 0)), "")</f>
        <v>0.76617826617826612</v>
      </c>
      <c r="M50" s="11" cm="1">
        <f t="array" ref="M50">IFERROR(INDEX('Master Data Sheet'!$1:$1048576, MATCH(1, ('Master Data Sheet'!$H:$H=M$2) * (INDEX('Master Data Sheet'!$1:$1, , MATCH($F$1, 'Master Data Sheet'!$1:$1, 0)) = $F$1) * ('Master Data Sheet'!$G:$G=$B50) * ('Master Data Sheet'!$F:$F=$E50) * ('Master Data Sheet'!$A:$A=$F50), 0), MATCH($F$1, 'Master Data Sheet'!$1:$1, 0)), "")</f>
        <v>0.71733821733821734</v>
      </c>
      <c r="N50" s="11" cm="1">
        <f t="array" ref="N50">IFERROR(INDEX('Master Data Sheet'!$1:$1048576, MATCH(1, ('Master Data Sheet'!$H:$H=N$2) * (INDEX('Master Data Sheet'!$1:$1, , MATCH($F$1, 'Master Data Sheet'!$1:$1, 0)) = $F$1) * ('Master Data Sheet'!$G:$G=$B50) * ('Master Data Sheet'!$F:$F=$E50) * ('Master Data Sheet'!$A:$A=$F50), 0), MATCH($F$1, 'Master Data Sheet'!$1:$1, 0)), "")</f>
        <v>0.72344322344322343</v>
      </c>
      <c r="O50" s="11">
        <f t="shared" si="8"/>
        <v>0.84292691435548583</v>
      </c>
      <c r="P50" s="11">
        <f t="shared" si="4"/>
        <v>0.11360655494808126</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0.94932844932844929</v>
      </c>
      <c r="I51" s="11" cm="1">
        <f t="array" ref="I51">IFERROR(INDEX('Master Data Sheet'!$1:$1048576, MATCH(1, ('Master Data Sheet'!$H:$H=I$2) * (INDEX('Master Data Sheet'!$1:$1, , MATCH($F$1, 'Master Data Sheet'!$1:$1, 0)) = $F$1) * ('Master Data Sheet'!$G:$G=$B51) * ('Master Data Sheet'!$F:$F=$E51) * ('Master Data Sheet'!$A:$A=$F51), 0), MATCH($F$1, 'Master Data Sheet'!$1:$1, 0)), "")</f>
        <v>0.37545787545787546</v>
      </c>
      <c r="J51" s="11" cm="1">
        <f t="array" ref="J51">IFERROR(INDEX('Master Data Sheet'!$1:$1048576, MATCH(1, ('Master Data Sheet'!$H:$H=J$2) * (INDEX('Master Data Sheet'!$1:$1, , MATCH($F$1, 'Master Data Sheet'!$1:$1, 0)) = $F$1) * ('Master Data Sheet'!$G:$G=$B51) * ('Master Data Sheet'!$F:$F=$E51) * ('Master Data Sheet'!$A:$A=$F51), 0), MATCH($F$1, 'Master Data Sheet'!$1:$1, 0)), "")</f>
        <v>0.39377289377289376</v>
      </c>
      <c r="K51" s="11" cm="1">
        <f t="array" ref="K51">IFERROR(INDEX('Master Data Sheet'!$1:$1048576, MATCH(1, ('Master Data Sheet'!$H:$H=K$2) * (INDEX('Master Data Sheet'!$1:$1, , MATCH($F$1, 'Master Data Sheet'!$1:$1, 0)) = $F$1) * ('Master Data Sheet'!$G:$G=$B51) * ('Master Data Sheet'!$F:$F=$E51) * ('Master Data Sheet'!$A:$A=$F51), 0), MATCH($F$1, 'Master Data Sheet'!$1:$1, 0)), "")</f>
        <v>0.55250305250305243</v>
      </c>
      <c r="L51" s="11" cm="1">
        <f t="array" ref="L51">IFERROR(INDEX('Master Data Sheet'!$1:$1048576, MATCH(1, ('Master Data Sheet'!$H:$H=L$2) * (INDEX('Master Data Sheet'!$1:$1, , MATCH($F$1, 'Master Data Sheet'!$1:$1, 0)) = $F$1) * ('Master Data Sheet'!$G:$G=$B51) * ('Master Data Sheet'!$F:$F=$E51) * ('Master Data Sheet'!$A:$A=$F51), 0), MATCH($F$1, 'Master Data Sheet'!$1:$1, 0)), "")</f>
        <v>0.38766788766788768</v>
      </c>
      <c r="M51" s="11" cm="1">
        <f t="array" ref="M51">IFERROR(INDEX('Master Data Sheet'!$1:$1048576, MATCH(1, ('Master Data Sheet'!$H:$H=M$2) * (INDEX('Master Data Sheet'!$1:$1, , MATCH($F$1, 'Master Data Sheet'!$1:$1, 0)) = $F$1) * ('Master Data Sheet'!$G:$G=$B51) * ('Master Data Sheet'!$F:$F=$E51) * ('Master Data Sheet'!$A:$A=$F51), 0), MATCH($F$1, 'Master Data Sheet'!$1:$1, 0)), "")</f>
        <v>0.42429792429792434</v>
      </c>
      <c r="N51" s="11" cm="1">
        <f t="array" ref="N51">IFERROR(INDEX('Master Data Sheet'!$1:$1048576, MATCH(1, ('Master Data Sheet'!$H:$H=N$2) * (INDEX('Master Data Sheet'!$1:$1, , MATCH($F$1, 'Master Data Sheet'!$1:$1, 0)) = $F$1) * ('Master Data Sheet'!$G:$G=$B51) * ('Master Data Sheet'!$F:$F=$E51) * ('Master Data Sheet'!$A:$A=$F51), 0), MATCH($F$1, 'Master Data Sheet'!$1:$1, 0)), "")</f>
        <v>0.36935286935286932</v>
      </c>
      <c r="O51" s="11">
        <f t="shared" si="8"/>
        <v>0.49319727891156456</v>
      </c>
      <c r="P51" s="11">
        <f t="shared" si="4"/>
        <v>0.21076907037259768</v>
      </c>
      <c r="Q51" s="11">
        <f>AVERAGE(O51:O53)</f>
        <v>0.50976800976800973</v>
      </c>
      <c r="R51" s="46">
        <f>(1-(O51/O48))*100</f>
        <v>57.719626168224302</v>
      </c>
      <c r="S51" s="46">
        <f>AVERAGE(R51:R53)</f>
        <v>54.254349745328028</v>
      </c>
      <c r="T51" s="46">
        <f>STDEV(R51:R53)</f>
        <v>11.832553761996037</v>
      </c>
      <c r="U51" s="47">
        <f>(1-(AVERAGE(H51:N53)/AVERAGE(H48:N50)))*100</f>
        <v>56.386021639099603</v>
      </c>
      <c r="V51" s="47"/>
      <c r="W51" s="47"/>
      <c r="X51" s="47">
        <f>(O48-O51)/60.5</f>
        <v>1.1128842297673467E-2</v>
      </c>
      <c r="Y51" s="47">
        <f>O48/60.5</f>
        <v>1.9280863436707592E-2</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0.46092796092796101</v>
      </c>
      <c r="I52" s="11" cm="1">
        <f t="array" ref="I52">IFERROR(INDEX('Master Data Sheet'!$1:$1048576, MATCH(1, ('Master Data Sheet'!$H:$H=I$2) * (INDEX('Master Data Sheet'!$1:$1, , MATCH($F$1, 'Master Data Sheet'!$1:$1, 0)) = $F$1) * ('Master Data Sheet'!$G:$G=$B52) * ('Master Data Sheet'!$F:$F=$E52) * ('Master Data Sheet'!$A:$A=$F52), 0), MATCH($F$1, 'Master Data Sheet'!$1:$1, 0)), "")</f>
        <v>0.38156288156288154</v>
      </c>
      <c r="J52" s="11" cm="1">
        <f t="array" ref="J52">IFERROR(INDEX('Master Data Sheet'!$1:$1048576, MATCH(1, ('Master Data Sheet'!$H:$H=J$2) * (INDEX('Master Data Sheet'!$1:$1, , MATCH($F$1, 'Master Data Sheet'!$1:$1, 0)) = $F$1) * ('Master Data Sheet'!$G:$G=$B52) * ('Master Data Sheet'!$F:$F=$E52) * ('Master Data Sheet'!$A:$A=$F52), 0), MATCH($F$1, 'Master Data Sheet'!$1:$1, 0)), "")</f>
        <v>0.47924297924297915</v>
      </c>
      <c r="K52" s="11" cm="1">
        <f t="array" ref="K52">IFERROR(INDEX('Master Data Sheet'!$1:$1048576, MATCH(1, ('Master Data Sheet'!$H:$H=K$2) * (INDEX('Master Data Sheet'!$1:$1, , MATCH($F$1, 'Master Data Sheet'!$1:$1, 0)) = $F$1) * ('Master Data Sheet'!$G:$G=$B52) * ('Master Data Sheet'!$F:$F=$E52) * ('Master Data Sheet'!$A:$A=$F52), 0), MATCH($F$1, 'Master Data Sheet'!$1:$1, 0)), "")</f>
        <v>0.47313797313797307</v>
      </c>
      <c r="L52" s="11" cm="1">
        <f t="array" ref="L52">IFERROR(INDEX('Master Data Sheet'!$1:$1048576, MATCH(1, ('Master Data Sheet'!$H:$H=L$2) * (INDEX('Master Data Sheet'!$1:$1, , MATCH($F$1, 'Master Data Sheet'!$1:$1, 0)) = $F$1) * ('Master Data Sheet'!$G:$G=$B52) * ('Master Data Sheet'!$F:$F=$E52) * ('Master Data Sheet'!$A:$A=$F52), 0), MATCH($F$1, 'Master Data Sheet'!$1:$1, 0)), "")</f>
        <v>0.50976800976800973</v>
      </c>
      <c r="M52" s="11" cm="1">
        <f t="array" ref="M52">IFERROR(INDEX('Master Data Sheet'!$1:$1048576, MATCH(1, ('Master Data Sheet'!$H:$H=M$2) * (INDEX('Master Data Sheet'!$1:$1, , MATCH($F$1, 'Master Data Sheet'!$1:$1, 0)) = $F$1) * ('Master Data Sheet'!$G:$G=$B52) * ('Master Data Sheet'!$F:$F=$E52) * ('Master Data Sheet'!$A:$A=$F52), 0), MATCH($F$1, 'Master Data Sheet'!$1:$1, 0)), "")</f>
        <v>0.6868131868131867</v>
      </c>
      <c r="N52" s="11" cm="1">
        <f t="array" ref="N52">IFERROR(INDEX('Master Data Sheet'!$1:$1048576, MATCH(1, ('Master Data Sheet'!$H:$H=N$2) * (INDEX('Master Data Sheet'!$1:$1, , MATCH($F$1, 'Master Data Sheet'!$1:$1, 0)) = $F$1) * ('Master Data Sheet'!$G:$G=$B52) * ('Master Data Sheet'!$F:$F=$E52) * ('Master Data Sheet'!$A:$A=$F52), 0), MATCH($F$1, 'Master Data Sheet'!$1:$1, 0)), "")</f>
        <v>0.78449328449328448</v>
      </c>
      <c r="O52" s="11">
        <f t="shared" si="8"/>
        <v>0.53942089656375358</v>
      </c>
      <c r="P52" s="11">
        <f t="shared" si="4"/>
        <v>0.14245429545498156</v>
      </c>
      <c r="Q52" s="11"/>
      <c r="R52" s="46">
        <f>(1-(O52/O49))*100</f>
        <v>63.967375473346941</v>
      </c>
      <c r="X52" s="47">
        <f>(O49-O52)/60.5</f>
        <v>1.5828327516639207E-2</v>
      </c>
      <c r="Y52" s="47">
        <f>O49/60.5</f>
        <v>2.4744375393726044E-2</v>
      </c>
      <c r="AA52" t="str">
        <f>IFERROR(INDEX('Date Key'!$G$57:$G$62, MATCH(B51,'Date Key'!$A$57:$A$62, 0)), "")</f>
        <v>Medium HLR, Upper Outlet Height, Yes Plants</v>
      </c>
      <c r="AB52" s="1">
        <f t="shared" ref="AB52:AH52" si="56">H51</f>
        <v>0.94932844932844929</v>
      </c>
      <c r="AC52" s="1">
        <f t="shared" si="56"/>
        <v>0.37545787545787546</v>
      </c>
      <c r="AD52" s="1">
        <f t="shared" si="56"/>
        <v>0.39377289377289376</v>
      </c>
      <c r="AE52" s="1">
        <f t="shared" si="56"/>
        <v>0.55250305250305243</v>
      </c>
      <c r="AF52" s="1">
        <f t="shared" si="56"/>
        <v>0.38766788766788768</v>
      </c>
      <c r="AG52" s="1">
        <f t="shared" si="56"/>
        <v>0.42429792429792434</v>
      </c>
      <c r="AH52" s="1">
        <f t="shared" si="56"/>
        <v>0.36935286935286932</v>
      </c>
      <c r="AI52" s="1">
        <f t="shared" ref="AI52:AO52" si="57">H52</f>
        <v>0.46092796092796101</v>
      </c>
      <c r="AJ52" s="1">
        <f t="shared" si="57"/>
        <v>0.38156288156288154</v>
      </c>
      <c r="AK52" s="1">
        <f t="shared" si="57"/>
        <v>0.47924297924297915</v>
      </c>
      <c r="AL52" s="1">
        <f t="shared" si="57"/>
        <v>0.47313797313797307</v>
      </c>
      <c r="AM52" s="1">
        <f t="shared" si="57"/>
        <v>0.50976800976800973</v>
      </c>
      <c r="AN52" s="1">
        <f t="shared" si="57"/>
        <v>0.6868131868131867</v>
      </c>
      <c r="AO52" s="1">
        <f t="shared" si="57"/>
        <v>0.78449328449328448</v>
      </c>
      <c r="AP52" s="1">
        <f t="shared" ref="AP52:AV52" si="58">H53</f>
        <v>0.52808302808302809</v>
      </c>
      <c r="AQ52" s="1">
        <f t="shared" si="58"/>
        <v>0.51587301587301582</v>
      </c>
      <c r="AR52" s="1">
        <f t="shared" si="58"/>
        <v>0.50366300366300365</v>
      </c>
      <c r="AS52" s="1">
        <f t="shared" si="58"/>
        <v>0.49145299145299137</v>
      </c>
      <c r="AT52" s="1">
        <f t="shared" si="58"/>
        <v>0.5219780219780219</v>
      </c>
      <c r="AU52" s="1">
        <f t="shared" si="58"/>
        <v>0.45482295482295487</v>
      </c>
      <c r="AV52" s="1">
        <f t="shared" si="58"/>
        <v>0.46092796092796101</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0.52808302808302809</v>
      </c>
      <c r="I53" s="11" cm="1">
        <f t="array" ref="I53">IFERROR(INDEX('Master Data Sheet'!$1:$1048576, MATCH(1, ('Master Data Sheet'!$H:$H=I$2) * (INDEX('Master Data Sheet'!$1:$1, , MATCH($F$1, 'Master Data Sheet'!$1:$1, 0)) = $F$1) * ('Master Data Sheet'!$G:$G=$B53) * ('Master Data Sheet'!$F:$F=$E53) * ('Master Data Sheet'!$A:$A=$F53), 0), MATCH($F$1, 'Master Data Sheet'!$1:$1, 0)), "")</f>
        <v>0.51587301587301582</v>
      </c>
      <c r="J53" s="11" cm="1">
        <f t="array" ref="J53">IFERROR(INDEX('Master Data Sheet'!$1:$1048576, MATCH(1, ('Master Data Sheet'!$H:$H=J$2) * (INDEX('Master Data Sheet'!$1:$1, , MATCH($F$1, 'Master Data Sheet'!$1:$1, 0)) = $F$1) * ('Master Data Sheet'!$G:$G=$B53) * ('Master Data Sheet'!$F:$F=$E53) * ('Master Data Sheet'!$A:$A=$F53), 0), MATCH($F$1, 'Master Data Sheet'!$1:$1, 0)), "")</f>
        <v>0.50366300366300365</v>
      </c>
      <c r="K53" s="11" cm="1">
        <f t="array" ref="K53">IFERROR(INDEX('Master Data Sheet'!$1:$1048576, MATCH(1, ('Master Data Sheet'!$H:$H=K$2) * (INDEX('Master Data Sheet'!$1:$1, , MATCH($F$1, 'Master Data Sheet'!$1:$1, 0)) = $F$1) * ('Master Data Sheet'!$G:$G=$B53) * ('Master Data Sheet'!$F:$F=$E53) * ('Master Data Sheet'!$A:$A=$F53), 0), MATCH($F$1, 'Master Data Sheet'!$1:$1, 0)), "")</f>
        <v>0.49145299145299137</v>
      </c>
      <c r="L53" s="11" cm="1">
        <f t="array" ref="L53">IFERROR(INDEX('Master Data Sheet'!$1:$1048576, MATCH(1, ('Master Data Sheet'!$H:$H=L$2) * (INDEX('Master Data Sheet'!$1:$1, , MATCH($F$1, 'Master Data Sheet'!$1:$1, 0)) = $F$1) * ('Master Data Sheet'!$G:$G=$B53) * ('Master Data Sheet'!$F:$F=$E53) * ('Master Data Sheet'!$A:$A=$F53), 0), MATCH($F$1, 'Master Data Sheet'!$1:$1, 0)), "")</f>
        <v>0.5219780219780219</v>
      </c>
      <c r="M53" s="11" cm="1">
        <f t="array" ref="M53">IFERROR(INDEX('Master Data Sheet'!$1:$1048576, MATCH(1, ('Master Data Sheet'!$H:$H=M$2) * (INDEX('Master Data Sheet'!$1:$1, , MATCH($F$1, 'Master Data Sheet'!$1:$1, 0)) = $F$1) * ('Master Data Sheet'!$G:$G=$B53) * ('Master Data Sheet'!$F:$F=$E53) * ('Master Data Sheet'!$A:$A=$F53), 0), MATCH($F$1, 'Master Data Sheet'!$1:$1, 0)), "")</f>
        <v>0.45482295482295487</v>
      </c>
      <c r="N53" s="11" cm="1">
        <f t="array" ref="N53">IFERROR(INDEX('Master Data Sheet'!$1:$1048576, MATCH(1, ('Master Data Sheet'!$H:$H=N$2) * (INDEX('Master Data Sheet'!$1:$1, , MATCH($F$1, 'Master Data Sheet'!$1:$1, 0)) = $F$1) * ('Master Data Sheet'!$G:$G=$B53) * ('Master Data Sheet'!$F:$F=$E53) * ('Master Data Sheet'!$A:$A=$F53), 0), MATCH($F$1, 'Master Data Sheet'!$1:$1, 0)), "")</f>
        <v>0.46092796092796101</v>
      </c>
      <c r="O53" s="11">
        <f t="shared" si="8"/>
        <v>0.496685853828711</v>
      </c>
      <c r="P53" s="11">
        <f t="shared" si="4"/>
        <v>2.9157092317548903E-2</v>
      </c>
      <c r="Q53" s="11"/>
      <c r="R53" s="46">
        <f>(1-(O53/O50))*100</f>
        <v>41.076047594412834</v>
      </c>
      <c r="X53" s="47">
        <f>(O50-O53)/60.5</f>
        <v>5.722992735979749E-3</v>
      </c>
      <c r="Y53" s="47">
        <f>O50/60.5</f>
        <v>1.3932676270338609E-2</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1.9566544566544566</v>
      </c>
      <c r="I54" s="11" cm="1">
        <f t="array" ref="I54">IFERROR(INDEX('Master Data Sheet'!$1:$1048576, MATCH(1, ('Master Data Sheet'!$H:$H=I$2) * (INDEX('Master Data Sheet'!$1:$1, , MATCH($F$1, 'Master Data Sheet'!$1:$1, 0)) = $F$1) * ('Master Data Sheet'!$G:$G=$B54) * ('Master Data Sheet'!$F:$F=$E54) * ('Master Data Sheet'!$A:$A=$F54), 0), MATCH($F$1, 'Master Data Sheet'!$1:$1, 0)), "")</f>
        <v>1.2362637362637361</v>
      </c>
      <c r="J54" s="11" cm="1">
        <f t="array" ref="J54">IFERROR(INDEX('Master Data Sheet'!$1:$1048576, MATCH(1, ('Master Data Sheet'!$H:$H=J$2) * (INDEX('Master Data Sheet'!$1:$1, , MATCH($F$1, 'Master Data Sheet'!$1:$1, 0)) = $F$1) * ('Master Data Sheet'!$G:$G=$B54) * ('Master Data Sheet'!$F:$F=$E54) * ('Master Data Sheet'!$A:$A=$F54), 0), MATCH($F$1, 'Master Data Sheet'!$1:$1, 0)), "")</f>
        <v>1.2545787545787546</v>
      </c>
      <c r="K54" s="11" cm="1">
        <f t="array" ref="K54">IFERROR(INDEX('Master Data Sheet'!$1:$1048576, MATCH(1, ('Master Data Sheet'!$H:$H=K$2) * (INDEX('Master Data Sheet'!$1:$1, , MATCH($F$1, 'Master Data Sheet'!$1:$1, 0)) = $F$1) * ('Master Data Sheet'!$G:$G=$B54) * ('Master Data Sheet'!$F:$F=$E54) * ('Master Data Sheet'!$A:$A=$F54), 0), MATCH($F$1, 'Master Data Sheet'!$1:$1, 0)), "")</f>
        <v>1.2484737484737485</v>
      </c>
      <c r="L54" s="11" cm="1">
        <f t="array" ref="L54">IFERROR(INDEX('Master Data Sheet'!$1:$1048576, MATCH(1, ('Master Data Sheet'!$H:$H=L$2) * (INDEX('Master Data Sheet'!$1:$1, , MATCH($F$1, 'Master Data Sheet'!$1:$1, 0)) = $F$1) * ('Master Data Sheet'!$G:$G=$B54) * ('Master Data Sheet'!$F:$F=$E54) * ('Master Data Sheet'!$A:$A=$F54), 0), MATCH($F$1, 'Master Data Sheet'!$1:$1, 0)), "")</f>
        <v>1.2240537240537239</v>
      </c>
      <c r="M54" s="11" cm="1">
        <f t="array" ref="M54">IFERROR(INDEX('Master Data Sheet'!$1:$1048576, MATCH(1, ('Master Data Sheet'!$H:$H=M$2) * (INDEX('Master Data Sheet'!$1:$1, , MATCH($F$1, 'Master Data Sheet'!$1:$1, 0)) = $F$1) * ('Master Data Sheet'!$G:$G=$B54) * ('Master Data Sheet'!$F:$F=$E54) * ('Master Data Sheet'!$A:$A=$F54), 0), MATCH($F$1, 'Master Data Sheet'!$1:$1, 0)), "")</f>
        <v>1.1263736263736266</v>
      </c>
      <c r="N54" s="11" cm="1">
        <f t="array" ref="N54">IFERROR(INDEX('Master Data Sheet'!$1:$1048576, MATCH(1, ('Master Data Sheet'!$H:$H=N$2) * (INDEX('Master Data Sheet'!$1:$1, , MATCH($F$1, 'Master Data Sheet'!$1:$1, 0)) = $F$1) * ('Master Data Sheet'!$G:$G=$B54) * ('Master Data Sheet'!$F:$F=$E54) * ('Master Data Sheet'!$A:$A=$F54), 0), MATCH($F$1, 'Master Data Sheet'!$1:$1, 0)), "")</f>
        <v>1.0775335775335777</v>
      </c>
      <c r="O54" s="11">
        <f t="shared" si="8"/>
        <v>1.3034188034188035</v>
      </c>
      <c r="P54" s="11">
        <f t="shared" si="4"/>
        <v>0.29588817621618113</v>
      </c>
      <c r="Q54" s="11">
        <f>AVERAGE(N54:N56)</f>
        <v>0.89234839234839247</v>
      </c>
      <c r="R54" s="46">
        <f>(1-(O54/O48))*100</f>
        <v>-11.738317757009353</v>
      </c>
      <c r="S54" s="46">
        <f>AVERAGE(R54:R56)</f>
        <v>6.9376773874490185</v>
      </c>
      <c r="T54" s="46">
        <f>STDEV(R54:R56)</f>
        <v>21.595497434048461</v>
      </c>
      <c r="U54" s="47">
        <f>(1-(AVERAGE(H54:N56)/AVERAGE(H48:N50)))*100</f>
        <v>9.6256684491978781</v>
      </c>
      <c r="X54" s="47">
        <f>(O51-O54)/61.7</f>
        <v>-1.3131629246470645E-2</v>
      </c>
      <c r="Y54" s="47">
        <f>O48/61.7</f>
        <v>1.890587095495639E-2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1.169108669108669</v>
      </c>
      <c r="I55" s="11" cm="1">
        <f t="array" ref="I55">IFERROR(INDEX('Master Data Sheet'!$1:$1048576, MATCH(1, ('Master Data Sheet'!$H:$H=I$2) * (INDEX('Master Data Sheet'!$1:$1, , MATCH($F$1, 'Master Data Sheet'!$1:$1, 0)) = $F$1) * ('Master Data Sheet'!$G:$G=$B55) * ('Master Data Sheet'!$F:$F=$E55) * ('Master Data Sheet'!$A:$A=$F55), 0), MATCH($F$1, 'Master Data Sheet'!$1:$1, 0)), "")</f>
        <v>1.1080586080586081</v>
      </c>
      <c r="J55" s="11" cm="1">
        <f t="array" ref="J55">IFERROR(INDEX('Master Data Sheet'!$1:$1048576, MATCH(1, ('Master Data Sheet'!$H:$H=J$2) * (INDEX('Master Data Sheet'!$1:$1, , MATCH($F$1, 'Master Data Sheet'!$1:$1, 0)) = $F$1) * ('Master Data Sheet'!$G:$G=$B55) * ('Master Data Sheet'!$F:$F=$E55) * ('Master Data Sheet'!$A:$A=$F55), 0), MATCH($F$1, 'Master Data Sheet'!$1:$1, 0)), "")</f>
        <v>1.1446886446886446</v>
      </c>
      <c r="K55" s="11" cm="1">
        <f t="array" ref="K55">IFERROR(INDEX('Master Data Sheet'!$1:$1048576, MATCH(1, ('Master Data Sheet'!$H:$H=K$2) * (INDEX('Master Data Sheet'!$1:$1, , MATCH($F$1, 'Master Data Sheet'!$1:$1, 0)) = $F$1) * ('Master Data Sheet'!$G:$G=$B55) * ('Master Data Sheet'!$F:$F=$E55) * ('Master Data Sheet'!$A:$A=$F55), 0), MATCH($F$1, 'Master Data Sheet'!$1:$1, 0)), "")</f>
        <v>1.0836385836385838</v>
      </c>
      <c r="L55" s="11" cm="1">
        <f t="array" ref="L55">IFERROR(INDEX('Master Data Sheet'!$1:$1048576, MATCH(1, ('Master Data Sheet'!$H:$H=L$2) * (INDEX('Master Data Sheet'!$1:$1, , MATCH($F$1, 'Master Data Sheet'!$1:$1, 0)) = $F$1) * ('Master Data Sheet'!$G:$G=$B55) * ('Master Data Sheet'!$F:$F=$E55) * ('Master Data Sheet'!$A:$A=$F55), 0), MATCH($F$1, 'Master Data Sheet'!$1:$1, 0)), "")</f>
        <v>0.96764346764346765</v>
      </c>
      <c r="M55" s="11" cm="1">
        <f t="array" ref="M55">IFERROR(INDEX('Master Data Sheet'!$1:$1048576, MATCH(1, ('Master Data Sheet'!$H:$H=M$2) * (INDEX('Master Data Sheet'!$1:$1, , MATCH($F$1, 'Master Data Sheet'!$1:$1, 0)) = $F$1) * ('Master Data Sheet'!$G:$G=$B55) * ('Master Data Sheet'!$F:$F=$E55) * ('Master Data Sheet'!$A:$A=$F55), 0), MATCH($F$1, 'Master Data Sheet'!$1:$1, 0)), "")</f>
        <v>0.90659340659340659</v>
      </c>
      <c r="N55" s="11" cm="1">
        <f t="array" ref="N55">IFERROR(INDEX('Master Data Sheet'!$1:$1048576, MATCH(1, ('Master Data Sheet'!$H:$H=N$2) * (INDEX('Master Data Sheet'!$1:$1, , MATCH($F$1, 'Master Data Sheet'!$1:$1, 0)) = $F$1) * ('Master Data Sheet'!$G:$G=$B55) * ('Master Data Sheet'!$F:$F=$E55) * ('Master Data Sheet'!$A:$A=$F55), 0), MATCH($F$1, 'Master Data Sheet'!$1:$1, 0)), "")</f>
        <v>0.89438339438339431</v>
      </c>
      <c r="O55" s="11">
        <f t="shared" si="8"/>
        <v>1.0391592534449678</v>
      </c>
      <c r="P55" s="11">
        <f t="shared" si="4"/>
        <v>0.11430740400745425</v>
      </c>
      <c r="Q55" s="11"/>
      <c r="R55" s="46">
        <f>(1-(O55/O49))*100</f>
        <v>30.585493737256041</v>
      </c>
      <c r="X55" s="47">
        <f>(O52-O55)/61.7</f>
        <v>-8.0994871455626304E-3</v>
      </c>
      <c r="Y55" s="47">
        <f>O49/61.7</f>
        <v>2.4263123360136557E-2</v>
      </c>
      <c r="AA55" t="str">
        <f>IFERROR(INDEX('Date Key'!$G$57:$G$62, MATCH(B54,'Date Key'!$A$57:$A$62, 0)), "")</f>
        <v>Medium HLR, Upper Outlet Height, Yes Plants</v>
      </c>
      <c r="AB55" s="1">
        <f t="shared" ref="AB55:AH55" si="59">H54</f>
        <v>1.9566544566544566</v>
      </c>
      <c r="AC55" s="1">
        <f t="shared" si="59"/>
        <v>1.2362637362637361</v>
      </c>
      <c r="AD55" s="1">
        <f t="shared" si="59"/>
        <v>1.2545787545787546</v>
      </c>
      <c r="AE55" s="1">
        <f t="shared" si="59"/>
        <v>1.2484737484737485</v>
      </c>
      <c r="AF55" s="1">
        <f t="shared" si="59"/>
        <v>1.2240537240537239</v>
      </c>
      <c r="AG55" s="1">
        <f t="shared" si="59"/>
        <v>1.1263736263736266</v>
      </c>
      <c r="AH55" s="1">
        <f t="shared" si="59"/>
        <v>1.0775335775335777</v>
      </c>
      <c r="AI55" s="1">
        <f t="shared" ref="AI55:AO55" si="60">H55</f>
        <v>1.169108669108669</v>
      </c>
      <c r="AJ55" s="1">
        <f t="shared" si="60"/>
        <v>1.1080586080586081</v>
      </c>
      <c r="AK55" s="1">
        <f t="shared" si="60"/>
        <v>1.1446886446886446</v>
      </c>
      <c r="AL55" s="1">
        <f t="shared" si="60"/>
        <v>1.0836385836385838</v>
      </c>
      <c r="AM55" s="1">
        <f t="shared" si="60"/>
        <v>0.96764346764346765</v>
      </c>
      <c r="AN55" s="1">
        <f t="shared" si="60"/>
        <v>0.90659340659340659</v>
      </c>
      <c r="AO55" s="1">
        <f t="shared" si="60"/>
        <v>0.89438339438339431</v>
      </c>
      <c r="AP55" s="1">
        <f t="shared" ref="AP55:AV55" si="61">H56</f>
        <v>0.75396825396825395</v>
      </c>
      <c r="AQ55" s="1">
        <f t="shared" si="61"/>
        <v>0.9432234432234432</v>
      </c>
      <c r="AR55" s="1">
        <f t="shared" si="61"/>
        <v>0.96764346764346765</v>
      </c>
      <c r="AS55" s="1">
        <f t="shared" si="61"/>
        <v>0.88827838827838823</v>
      </c>
      <c r="AT55" s="1">
        <f t="shared" si="61"/>
        <v>0.80280830280830284</v>
      </c>
      <c r="AU55" s="1">
        <f t="shared" si="61"/>
        <v>0.72344322344322343</v>
      </c>
      <c r="AV55" s="1">
        <f t="shared" si="61"/>
        <v>0.70512820512820507</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0.75396825396825395</v>
      </c>
      <c r="I56" s="28" cm="1">
        <f t="array" ref="I56">IFERROR(INDEX('Master Data Sheet'!$1:$1048576, MATCH(1, ('Master Data Sheet'!$H:$H=I$2) * (INDEX('Master Data Sheet'!$1:$1, , MATCH($F$1, 'Master Data Sheet'!$1:$1, 0)) = $F$1) * ('Master Data Sheet'!$G:$G=$B56) * ('Master Data Sheet'!$F:$F=$E56) * ('Master Data Sheet'!$A:$A=$F56), 0), MATCH($F$1, 'Master Data Sheet'!$1:$1, 0)), "")</f>
        <v>0.9432234432234432</v>
      </c>
      <c r="J56" s="28" cm="1">
        <f t="array" ref="J56">IFERROR(INDEX('Master Data Sheet'!$1:$1048576, MATCH(1, ('Master Data Sheet'!$H:$H=J$2) * (INDEX('Master Data Sheet'!$1:$1, , MATCH($F$1, 'Master Data Sheet'!$1:$1, 0)) = $F$1) * ('Master Data Sheet'!$G:$G=$B56) * ('Master Data Sheet'!$F:$F=$E56) * ('Master Data Sheet'!$A:$A=$F56), 0), MATCH($F$1, 'Master Data Sheet'!$1:$1, 0)), "")</f>
        <v>0.96764346764346765</v>
      </c>
      <c r="K56" s="28" cm="1">
        <f t="array" ref="K56">IFERROR(INDEX('Master Data Sheet'!$1:$1048576, MATCH(1, ('Master Data Sheet'!$H:$H=K$2) * (INDEX('Master Data Sheet'!$1:$1, , MATCH($F$1, 'Master Data Sheet'!$1:$1, 0)) = $F$1) * ('Master Data Sheet'!$G:$G=$B56) * ('Master Data Sheet'!$F:$F=$E56) * ('Master Data Sheet'!$A:$A=$F56), 0), MATCH($F$1, 'Master Data Sheet'!$1:$1, 0)), "")</f>
        <v>0.88827838827838823</v>
      </c>
      <c r="L56" s="28" cm="1">
        <f t="array" ref="L56">IFERROR(INDEX('Master Data Sheet'!$1:$1048576, MATCH(1, ('Master Data Sheet'!$H:$H=L$2) * (INDEX('Master Data Sheet'!$1:$1, , MATCH($F$1, 'Master Data Sheet'!$1:$1, 0)) = $F$1) * ('Master Data Sheet'!$G:$G=$B56) * ('Master Data Sheet'!$F:$F=$E56) * ('Master Data Sheet'!$A:$A=$F56), 0), MATCH($F$1, 'Master Data Sheet'!$1:$1, 0)), "")</f>
        <v>0.80280830280830284</v>
      </c>
      <c r="M56" s="28" cm="1">
        <f t="array" ref="M56">IFERROR(INDEX('Master Data Sheet'!$1:$1048576, MATCH(1, ('Master Data Sheet'!$H:$H=M$2) * (INDEX('Master Data Sheet'!$1:$1, , MATCH($F$1, 'Master Data Sheet'!$1:$1, 0)) = $F$1) * ('Master Data Sheet'!$G:$G=$B56) * ('Master Data Sheet'!$F:$F=$E56) * ('Master Data Sheet'!$A:$A=$F56), 0), MATCH($F$1, 'Master Data Sheet'!$1:$1, 0)), "")</f>
        <v>0.72344322344322343</v>
      </c>
      <c r="N56" s="28" cm="1">
        <f t="array" ref="N56">IFERROR(INDEX('Master Data Sheet'!$1:$1048576, MATCH(1, ('Master Data Sheet'!$H:$H=N$2) * (INDEX('Master Data Sheet'!$1:$1, , MATCH($F$1, 'Master Data Sheet'!$1:$1, 0)) = $F$1) * ('Master Data Sheet'!$G:$G=$B56) * ('Master Data Sheet'!$F:$F=$E56) * ('Master Data Sheet'!$A:$A=$F56), 0), MATCH($F$1, 'Master Data Sheet'!$1:$1, 0)), "")</f>
        <v>0.70512820512820507</v>
      </c>
      <c r="O56" s="28">
        <f t="shared" si="8"/>
        <v>0.82635618349904061</v>
      </c>
      <c r="P56" s="28">
        <f t="shared" si="4"/>
        <v>0.10687705367636591</v>
      </c>
      <c r="Q56" s="28"/>
      <c r="R56" s="48">
        <f>(1-(O56/O50))*100</f>
        <v>1.9658561821003673</v>
      </c>
      <c r="S56" s="27"/>
      <c r="T56" s="27"/>
      <c r="U56" s="27"/>
      <c r="V56" s="27"/>
      <c r="W56" s="27"/>
      <c r="X56" s="47">
        <f>(O53-O56)/61.7</f>
        <v>-5.3431171745596372E-3</v>
      </c>
      <c r="Y56" s="47">
        <f>O50/61.7</f>
        <v>1.3661700394740451E-2</v>
      </c>
    </row>
    <row r="58" spans="1:49" x14ac:dyDescent="0.35">
      <c r="AA58" t="s">
        <v>456</v>
      </c>
      <c r="AB58" t="s">
        <v>465</v>
      </c>
    </row>
    <row r="59" spans="1:49" x14ac:dyDescent="0.35">
      <c r="AA59" t="s">
        <v>344</v>
      </c>
      <c r="AB59" s="30" t="s">
        <v>457</v>
      </c>
      <c r="AC59" s="1">
        <f t="shared" ref="AC59:AW59" si="62">AB4</f>
        <v>0.38935286935286934</v>
      </c>
      <c r="AD59" s="1">
        <f t="shared" si="62"/>
        <v>1.2013186813186811</v>
      </c>
      <c r="AE59" s="1">
        <f t="shared" si="62"/>
        <v>1.6164590964590961</v>
      </c>
      <c r="AF59" s="1">
        <f t="shared" si="62"/>
        <v>1.6958241758241757</v>
      </c>
      <c r="AG59" s="1">
        <f t="shared" si="62"/>
        <v>2.0254945054945055</v>
      </c>
      <c r="AH59" s="1">
        <f t="shared" si="62"/>
        <v>2.361269841269841</v>
      </c>
      <c r="AI59" s="1">
        <f t="shared" si="62"/>
        <v>2.6421001221001221</v>
      </c>
      <c r="AJ59" s="1">
        <f t="shared" si="62"/>
        <v>0.27335775335775342</v>
      </c>
      <c r="AK59" s="1">
        <f t="shared" si="62"/>
        <v>0.91438339438339433</v>
      </c>
      <c r="AL59" s="1">
        <f t="shared" si="62"/>
        <v>1.2196336996336996</v>
      </c>
      <c r="AM59" s="1">
        <f t="shared" si="62"/>
        <v>1.7019291819291817</v>
      </c>
      <c r="AN59" s="1">
        <f t="shared" si="62"/>
        <v>1.9522344322344323</v>
      </c>
      <c r="AO59" s="1">
        <f t="shared" si="62"/>
        <v>2.2941147741147745</v>
      </c>
      <c r="AP59" s="1">
        <f t="shared" si="62"/>
        <v>2.5016849816849813</v>
      </c>
      <c r="AQ59" s="1">
        <f t="shared" si="62"/>
        <v>0.25504273504273506</v>
      </c>
      <c r="AR59" s="1">
        <f t="shared" si="62"/>
        <v>0.69460317460317456</v>
      </c>
      <c r="AS59" s="1">
        <f t="shared" si="62"/>
        <v>0.6823931623931625</v>
      </c>
      <c r="AT59" s="1">
        <f t="shared" si="62"/>
        <v>0.67628815628815642</v>
      </c>
      <c r="AU59" s="1">
        <f t="shared" si="62"/>
        <v>0.71291819291819292</v>
      </c>
      <c r="AV59" s="1">
        <f t="shared" si="62"/>
        <v>0.8044932844932845</v>
      </c>
      <c r="AW59" s="1">
        <f t="shared" si="62"/>
        <v>0.74954822954822953</v>
      </c>
    </row>
    <row r="60" spans="1:49" x14ac:dyDescent="0.35">
      <c r="AA60" t="s">
        <v>345</v>
      </c>
      <c r="AB60" s="30" t="s">
        <v>457</v>
      </c>
      <c r="AC60" s="1">
        <f t="shared" ref="AC60:AW60" si="63">AB7</f>
        <v>1.0842490842490836E-2</v>
      </c>
      <c r="AD60" s="1">
        <f t="shared" si="63"/>
        <v>4.7374847374847245E-3</v>
      </c>
      <c r="AE60" s="1">
        <f t="shared" si="63"/>
        <v>4.7374847374847245E-3</v>
      </c>
      <c r="AF60" s="1">
        <f t="shared" si="63"/>
        <v>2.3052503052503056E-2</v>
      </c>
      <c r="AG60" s="1">
        <f t="shared" si="63"/>
        <v>2.3052503052503056E-2</v>
      </c>
      <c r="AH60" s="1">
        <f t="shared" si="63"/>
        <v>5.9682539682539712E-2</v>
      </c>
      <c r="AI60" s="1">
        <f t="shared" si="63"/>
        <v>0.20009768009768009</v>
      </c>
      <c r="AJ60" s="1">
        <f t="shared" si="63"/>
        <v>0.40156288156288156</v>
      </c>
      <c r="AK60" s="1">
        <f t="shared" si="63"/>
        <v>0.38935286935286934</v>
      </c>
      <c r="AL60" s="1">
        <f t="shared" si="63"/>
        <v>0.35272283272283267</v>
      </c>
      <c r="AM60" s="1">
        <f t="shared" si="63"/>
        <v>0.34661782661782659</v>
      </c>
      <c r="AN60" s="1">
        <f t="shared" si="63"/>
        <v>0.38324786324786325</v>
      </c>
      <c r="AO60" s="1">
        <f t="shared" si="63"/>
        <v>0.38935286935286934</v>
      </c>
      <c r="AP60" s="1">
        <f t="shared" si="63"/>
        <v>0.45040293040293045</v>
      </c>
      <c r="AQ60" s="1">
        <f t="shared" si="63"/>
        <v>0.29777777777777786</v>
      </c>
      <c r="AR60" s="1">
        <f t="shared" si="63"/>
        <v>0.15736263736263739</v>
      </c>
      <c r="AS60" s="1">
        <f t="shared" si="63"/>
        <v>0.19399267399267398</v>
      </c>
      <c r="AT60" s="1">
        <f t="shared" si="63"/>
        <v>0.18178266178266175</v>
      </c>
      <c r="AU60" s="1">
        <f t="shared" si="63"/>
        <v>0.2062026862026862</v>
      </c>
      <c r="AV60" s="1">
        <f t="shared" si="63"/>
        <v>0.20009768009768009</v>
      </c>
      <c r="AW60" s="1">
        <f t="shared" si="63"/>
        <v>0.22451770451770453</v>
      </c>
    </row>
    <row r="61" spans="1:49" x14ac:dyDescent="0.35">
      <c r="AA61" t="s">
        <v>346</v>
      </c>
      <c r="AB61" s="30" t="s">
        <v>457</v>
      </c>
      <c r="AC61" s="1">
        <f t="shared" ref="AC61:AW61" si="64">AB10</f>
        <v>0.82891330891330894</v>
      </c>
      <c r="AD61" s="1">
        <f t="shared" si="64"/>
        <v>0.81059829059829058</v>
      </c>
      <c r="AE61" s="1">
        <f t="shared" si="64"/>
        <v>0.8838583638583638</v>
      </c>
      <c r="AF61" s="1">
        <f t="shared" si="64"/>
        <v>0.73123321123321117</v>
      </c>
      <c r="AG61" s="1">
        <f t="shared" si="64"/>
        <v>0.6823931623931625</v>
      </c>
      <c r="AH61" s="1">
        <f t="shared" si="64"/>
        <v>0.6823931623931625</v>
      </c>
      <c r="AI61" s="1">
        <f t="shared" si="64"/>
        <v>0.74344322344322344</v>
      </c>
      <c r="AJ61" s="1">
        <f t="shared" si="64"/>
        <v>2.2330647130647132</v>
      </c>
      <c r="AK61" s="1">
        <f t="shared" si="64"/>
        <v>1.3356288156288156</v>
      </c>
      <c r="AL61" s="1">
        <f t="shared" si="64"/>
        <v>1.2684737484737485</v>
      </c>
      <c r="AM61" s="1">
        <f t="shared" si="64"/>
        <v>1.3661538461538463</v>
      </c>
      <c r="AN61" s="1">
        <f t="shared" si="64"/>
        <v>1.25015873015873</v>
      </c>
      <c r="AO61" s="1">
        <f t="shared" si="64"/>
        <v>1.2684737484737485</v>
      </c>
      <c r="AP61" s="1">
        <f t="shared" si="64"/>
        <v>1.1036385836385838</v>
      </c>
      <c r="AQ61" s="1">
        <f t="shared" si="64"/>
        <v>0.8044932844932845</v>
      </c>
      <c r="AR61" s="1">
        <f t="shared" si="64"/>
        <v>0.89606837606837597</v>
      </c>
      <c r="AS61" s="1">
        <f t="shared" si="64"/>
        <v>0.8838583638583638</v>
      </c>
      <c r="AT61" s="1">
        <f t="shared" si="64"/>
        <v>0.87164835164835175</v>
      </c>
      <c r="AU61" s="1">
        <f t="shared" si="64"/>
        <v>0.84112332112332122</v>
      </c>
      <c r="AV61" s="1">
        <f t="shared" si="64"/>
        <v>0.73123321123321117</v>
      </c>
      <c r="AW61" s="1">
        <f t="shared" si="64"/>
        <v>0.31609279609279606</v>
      </c>
    </row>
    <row r="62" spans="1:49" x14ac:dyDescent="0.35">
      <c r="AA62" t="s">
        <v>344</v>
      </c>
      <c r="AB62" s="30" t="s">
        <v>458</v>
      </c>
      <c r="AC62" s="1">
        <f t="shared" ref="AC62:AW62" si="65">AB13</f>
        <v>2.0024420024420328E-3</v>
      </c>
      <c r="AD62" s="1">
        <f t="shared" si="65"/>
        <v>0.23399267399267398</v>
      </c>
      <c r="AE62" s="1">
        <f t="shared" si="65"/>
        <v>1.0825885225885228</v>
      </c>
      <c r="AF62" s="1">
        <f t="shared" si="65"/>
        <v>1.155848595848596</v>
      </c>
      <c r="AG62" s="1">
        <f t="shared" si="65"/>
        <v>1.3084737484737485</v>
      </c>
      <c r="AH62" s="1">
        <f t="shared" si="65"/>
        <v>1.3634188034188035</v>
      </c>
      <c r="AI62" s="1">
        <f t="shared" si="65"/>
        <v>1.5282539682539684</v>
      </c>
      <c r="AJ62" s="1">
        <f t="shared" si="65"/>
        <v>0.28893772893772895</v>
      </c>
      <c r="AK62" s="1">
        <f t="shared" si="65"/>
        <v>0.8628083028083029</v>
      </c>
      <c r="AL62" s="1">
        <f t="shared" si="65"/>
        <v>1.0825885225885228</v>
      </c>
      <c r="AM62" s="1">
        <f t="shared" si="65"/>
        <v>1.1314285714285717</v>
      </c>
      <c r="AN62" s="1">
        <f t="shared" si="65"/>
        <v>1.284053724053724</v>
      </c>
      <c r="AO62" s="1">
        <f t="shared" si="65"/>
        <v>1.40004884004884</v>
      </c>
      <c r="AP62" s="1">
        <f t="shared" si="65"/>
        <v>1.5954090354090351</v>
      </c>
      <c r="AQ62" s="1">
        <f t="shared" si="65"/>
        <v>0.29504273504273504</v>
      </c>
      <c r="AR62" s="1">
        <f t="shared" si="65"/>
        <v>0.36830280830280826</v>
      </c>
      <c r="AS62" s="1">
        <f t="shared" si="65"/>
        <v>0.33167277167277176</v>
      </c>
      <c r="AT62" s="1">
        <f t="shared" si="65"/>
        <v>0.33167277167277176</v>
      </c>
      <c r="AU62" s="1">
        <f t="shared" si="65"/>
        <v>0.36830280830280826</v>
      </c>
      <c r="AV62" s="1">
        <f t="shared" si="65"/>
        <v>0.34388278388278382</v>
      </c>
      <c r="AW62" s="1">
        <f t="shared" si="65"/>
        <v>0.3499877899877899</v>
      </c>
    </row>
    <row r="63" spans="1:49" x14ac:dyDescent="0.35">
      <c r="AA63" t="s">
        <v>345</v>
      </c>
      <c r="AB63" s="30" t="s">
        <v>458</v>
      </c>
      <c r="AC63" s="1">
        <f t="shared" ref="AC63:AW63" si="66">AB16</f>
        <v>0.13631257631257629</v>
      </c>
      <c r="AD63" s="1">
        <f t="shared" si="66"/>
        <v>6.9157509157509164E-2</v>
      </c>
      <c r="AE63" s="1">
        <f t="shared" si="66"/>
        <v>6.9157509157509164E-2</v>
      </c>
      <c r="AF63" s="1">
        <f t="shared" si="66"/>
        <v>0.1424175824175824</v>
      </c>
      <c r="AG63" s="1">
        <f t="shared" si="66"/>
        <v>8.7472527472527498E-2</v>
      </c>
      <c r="AH63" s="1">
        <f t="shared" si="66"/>
        <v>0.20957264957264954</v>
      </c>
      <c r="AI63" s="1">
        <f t="shared" si="66"/>
        <v>0.39882783882783879</v>
      </c>
      <c r="AJ63" s="1">
        <f t="shared" si="66"/>
        <v>0.42935286935286932</v>
      </c>
      <c r="AK63" s="1">
        <f t="shared" si="66"/>
        <v>0.30725274725274732</v>
      </c>
      <c r="AL63" s="1">
        <f t="shared" si="66"/>
        <v>0.26451770451770451</v>
      </c>
      <c r="AM63" s="1">
        <f t="shared" si="66"/>
        <v>0.33777777777777784</v>
      </c>
      <c r="AN63" s="1">
        <f t="shared" si="66"/>
        <v>0.38051282051282043</v>
      </c>
      <c r="AO63" s="1">
        <f t="shared" si="66"/>
        <v>0.4781929181929182</v>
      </c>
      <c r="AP63" s="1">
        <f t="shared" si="66"/>
        <v>0.51482295482295481</v>
      </c>
      <c r="AQ63" s="1">
        <f t="shared" si="66"/>
        <v>0.28893772893772895</v>
      </c>
      <c r="AR63" s="1">
        <f t="shared" si="66"/>
        <v>0.28283272283272287</v>
      </c>
      <c r="AS63" s="1">
        <f t="shared" si="66"/>
        <v>0.24009768009768009</v>
      </c>
      <c r="AT63" s="1">
        <f t="shared" si="66"/>
        <v>0.27062271062271065</v>
      </c>
      <c r="AU63" s="1">
        <f t="shared" si="66"/>
        <v>0.24620268620268621</v>
      </c>
      <c r="AV63" s="1">
        <f t="shared" si="66"/>
        <v>0.26451770451770451</v>
      </c>
      <c r="AW63" s="1">
        <f t="shared" si="66"/>
        <v>0.24009768009768009</v>
      </c>
    </row>
    <row r="64" spans="1:49" x14ac:dyDescent="0.35">
      <c r="AA64" t="s">
        <v>346</v>
      </c>
      <c r="AB64" s="30" t="s">
        <v>458</v>
      </c>
      <c r="AC64" s="1">
        <f t="shared" ref="AC64:AW64" si="67">AB19</f>
        <v>0.67965811965811973</v>
      </c>
      <c r="AD64" s="1">
        <f t="shared" si="67"/>
        <v>0.60639804639804629</v>
      </c>
      <c r="AE64" s="1">
        <f t="shared" si="67"/>
        <v>0.51482295482295481</v>
      </c>
      <c r="AF64" s="1">
        <f t="shared" si="67"/>
        <v>0.3133577533577534</v>
      </c>
      <c r="AG64" s="1">
        <f t="shared" si="67"/>
        <v>0.28283272283272287</v>
      </c>
      <c r="AH64" s="1">
        <f t="shared" si="67"/>
        <v>0.30114774114774118</v>
      </c>
      <c r="AI64" s="1">
        <f t="shared" si="67"/>
        <v>0.41714285714285709</v>
      </c>
      <c r="AJ64" s="1">
        <f t="shared" si="67"/>
        <v>1.1863736263736266</v>
      </c>
      <c r="AK64" s="1">
        <f t="shared" si="67"/>
        <v>1.3084737484737485</v>
      </c>
      <c r="AL64" s="1">
        <f t="shared" si="67"/>
        <v>0.88112332112332115</v>
      </c>
      <c r="AM64" s="1">
        <f t="shared" si="67"/>
        <v>0.7284981684981684</v>
      </c>
      <c r="AN64" s="1">
        <f t="shared" si="67"/>
        <v>0.67355311355311365</v>
      </c>
      <c r="AO64" s="1">
        <f t="shared" si="67"/>
        <v>0.64302808302808301</v>
      </c>
      <c r="AP64" s="1">
        <f t="shared" si="67"/>
        <v>0.64913308913308909</v>
      </c>
      <c r="AQ64" s="1">
        <f t="shared" si="67"/>
        <v>1.03985347985348</v>
      </c>
      <c r="AR64" s="1">
        <f t="shared" si="67"/>
        <v>1.0764835164835165</v>
      </c>
      <c r="AS64" s="1">
        <f t="shared" si="67"/>
        <v>0.83838827838827834</v>
      </c>
      <c r="AT64" s="1">
        <f t="shared" si="67"/>
        <v>0.63692307692307693</v>
      </c>
      <c r="AU64" s="1">
        <f t="shared" si="67"/>
        <v>0.36219780219780212</v>
      </c>
      <c r="AV64" s="1">
        <f t="shared" si="67"/>
        <v>0.30725274725274732</v>
      </c>
      <c r="AW64" s="1">
        <f t="shared" si="67"/>
        <v>0.16073260073260073</v>
      </c>
    </row>
    <row r="65" spans="27:49" x14ac:dyDescent="0.35">
      <c r="AA65" t="s">
        <v>344</v>
      </c>
      <c r="AB65" s="30" t="s">
        <v>459</v>
      </c>
      <c r="AC65" s="1">
        <f t="shared" ref="AC65:AW65" si="68">AB22</f>
        <v>0.52092796092796101</v>
      </c>
      <c r="AD65" s="1">
        <f t="shared" si="68"/>
        <v>0.85059829059829051</v>
      </c>
      <c r="AE65" s="1">
        <f t="shared" si="68"/>
        <v>1.1192185592185593</v>
      </c>
      <c r="AF65" s="1">
        <f t="shared" si="68"/>
        <v>1.2657387057387057</v>
      </c>
      <c r="AG65" s="1">
        <f t="shared" si="68"/>
        <v>1.4488888888888889</v>
      </c>
      <c r="AH65" s="1">
        <f t="shared" si="68"/>
        <v>1.6381440781440779</v>
      </c>
      <c r="AI65" s="1">
        <f t="shared" si="68"/>
        <v>1.8945543345543345</v>
      </c>
      <c r="AJ65" s="1">
        <f t="shared" si="68"/>
        <v>0.1424175824175824</v>
      </c>
      <c r="AK65" s="1">
        <f t="shared" si="68"/>
        <v>0.86891330891330898</v>
      </c>
      <c r="AL65" s="1">
        <f t="shared" si="68"/>
        <v>1.1680586080586082</v>
      </c>
      <c r="AM65" s="1">
        <f t="shared" si="68"/>
        <v>1.3695238095238096</v>
      </c>
      <c r="AN65" s="1">
        <f t="shared" si="68"/>
        <v>1.6137240537240534</v>
      </c>
      <c r="AO65" s="1">
        <f t="shared" si="68"/>
        <v>1.7358241758241757</v>
      </c>
      <c r="AP65" s="1">
        <f t="shared" si="68"/>
        <v>1.8396092796092796</v>
      </c>
      <c r="AQ65" s="1">
        <f t="shared" si="68"/>
        <v>0.68576312576312581</v>
      </c>
      <c r="AR65" s="1">
        <f t="shared" si="68"/>
        <v>0.56976800976800979</v>
      </c>
      <c r="AS65" s="1">
        <f t="shared" si="68"/>
        <v>0.59418803418803412</v>
      </c>
      <c r="AT65" s="1">
        <f t="shared" si="68"/>
        <v>0.54534798534798523</v>
      </c>
      <c r="AU65" s="1">
        <f t="shared" si="68"/>
        <v>0.5636630036630037</v>
      </c>
      <c r="AV65" s="1">
        <f t="shared" si="68"/>
        <v>0.46598290598290598</v>
      </c>
      <c r="AW65" s="1">
        <f t="shared" si="68"/>
        <v>0.48429792429792434</v>
      </c>
    </row>
    <row r="66" spans="27:49" x14ac:dyDescent="0.35">
      <c r="AA66" t="s">
        <v>345</v>
      </c>
      <c r="AB66" s="30" t="s">
        <v>459</v>
      </c>
      <c r="AC66" s="1">
        <f t="shared" ref="AC66:AW66" si="69">AB25</f>
        <v>0.28283272283272287</v>
      </c>
      <c r="AD66" s="1">
        <f t="shared" si="69"/>
        <v>0.24620268620268621</v>
      </c>
      <c r="AE66" s="1">
        <f t="shared" si="69"/>
        <v>0.32556776556776562</v>
      </c>
      <c r="AF66" s="1">
        <f t="shared" si="69"/>
        <v>0.5636630036630037</v>
      </c>
      <c r="AG66" s="1">
        <f t="shared" si="69"/>
        <v>0.78344322344322337</v>
      </c>
      <c r="AH66" s="1">
        <f t="shared" si="69"/>
        <v>1.1436385836385838</v>
      </c>
      <c r="AI66" s="1">
        <f t="shared" si="69"/>
        <v>1.2535286935286933</v>
      </c>
      <c r="AJ66" s="1">
        <f t="shared" si="69"/>
        <v>0.82617826617826617</v>
      </c>
      <c r="AK66" s="1">
        <f t="shared" si="69"/>
        <v>0.63692307692307693</v>
      </c>
      <c r="AL66" s="1">
        <f t="shared" si="69"/>
        <v>0.67965811965811973</v>
      </c>
      <c r="AM66" s="1">
        <f t="shared" si="69"/>
        <v>0.8628083028083029</v>
      </c>
      <c r="AN66" s="1">
        <f t="shared" si="69"/>
        <v>1.0886935286935289</v>
      </c>
      <c r="AO66" s="1">
        <f t="shared" si="69"/>
        <v>1.2779487179487179</v>
      </c>
      <c r="AP66" s="1">
        <f t="shared" si="69"/>
        <v>1.4488888888888889</v>
      </c>
      <c r="AQ66" s="1">
        <f t="shared" si="69"/>
        <v>1.6747741147741146</v>
      </c>
      <c r="AR66" s="1">
        <f t="shared" si="69"/>
        <v>0.82617826617826617</v>
      </c>
      <c r="AS66" s="1">
        <f t="shared" si="69"/>
        <v>0.61860805860805868</v>
      </c>
      <c r="AT66" s="1">
        <f t="shared" si="69"/>
        <v>0.58808302808302804</v>
      </c>
      <c r="AU66" s="1">
        <f t="shared" si="69"/>
        <v>0.47208791208791212</v>
      </c>
      <c r="AV66" s="1">
        <f t="shared" si="69"/>
        <v>0.44766788766788768</v>
      </c>
      <c r="AW66" s="1">
        <f t="shared" si="69"/>
        <v>0.4598778998778999</v>
      </c>
    </row>
    <row r="67" spans="27:49" x14ac:dyDescent="0.35">
      <c r="AA67" t="s">
        <v>346</v>
      </c>
      <c r="AB67" s="30" t="s">
        <v>459</v>
      </c>
      <c r="AC67" s="1">
        <f t="shared" ref="AC67:AW67" si="70">AB28</f>
        <v>0.82007326007326009</v>
      </c>
      <c r="AD67" s="1">
        <f t="shared" si="70"/>
        <v>0.66744810744810756</v>
      </c>
      <c r="AE67" s="1">
        <f t="shared" si="70"/>
        <v>0.58197802197802195</v>
      </c>
      <c r="AF67" s="1">
        <f t="shared" si="70"/>
        <v>0.7284981684981684</v>
      </c>
      <c r="AG67" s="1">
        <f t="shared" si="70"/>
        <v>0.6918681318681319</v>
      </c>
      <c r="AH67" s="1">
        <f t="shared" si="70"/>
        <v>1.0215384615384615</v>
      </c>
      <c r="AI67" s="1">
        <f t="shared" si="70"/>
        <v>1.100903540903541</v>
      </c>
      <c r="AJ67" s="1">
        <f t="shared" si="70"/>
        <v>3.6833211233211229</v>
      </c>
      <c r="AK67" s="1">
        <f t="shared" si="70"/>
        <v>2.3646398046398045</v>
      </c>
      <c r="AL67" s="1">
        <f t="shared" si="70"/>
        <v>1.0581684981684982</v>
      </c>
      <c r="AM67" s="1">
        <f t="shared" si="70"/>
        <v>0.96048840048840045</v>
      </c>
      <c r="AN67" s="1">
        <f t="shared" si="70"/>
        <v>0.99711843711843717</v>
      </c>
      <c r="AO67" s="1">
        <f t="shared" si="70"/>
        <v>1.7907692307692307</v>
      </c>
      <c r="AP67" s="1">
        <f t="shared" si="70"/>
        <v>1.2779487179487179</v>
      </c>
      <c r="AQ67" s="1">
        <f t="shared" si="70"/>
        <v>4.6479120879120872</v>
      </c>
      <c r="AR67" s="1">
        <f t="shared" si="70"/>
        <v>2.1936996336996337</v>
      </c>
      <c r="AS67" s="1">
        <f t="shared" si="70"/>
        <v>1.0642735042735043</v>
      </c>
      <c r="AT67" s="1">
        <f t="shared" si="70"/>
        <v>0.73460317460317448</v>
      </c>
      <c r="AU67" s="1">
        <f t="shared" si="70"/>
        <v>0.43545787545787545</v>
      </c>
      <c r="AV67" s="1">
        <f t="shared" si="70"/>
        <v>0.34388278388278382</v>
      </c>
      <c r="AW67" s="1">
        <f t="shared" si="70"/>
        <v>0.35609279609279604</v>
      </c>
    </row>
    <row r="68" spans="27:49" x14ac:dyDescent="0.35">
      <c r="AA68" t="s">
        <v>344</v>
      </c>
      <c r="AB68" s="30" t="s">
        <v>460</v>
      </c>
      <c r="AC68" s="1">
        <f t="shared" ref="AC68:AW68" si="71">AB31</f>
        <v>0.37440781440781434</v>
      </c>
      <c r="AD68" s="1">
        <f t="shared" si="71"/>
        <v>0.3499877899877899</v>
      </c>
      <c r="AE68" s="1">
        <f t="shared" si="71"/>
        <v>0.42935286935286932</v>
      </c>
      <c r="AF68" s="1">
        <f t="shared" si="71"/>
        <v>0.33777777777777784</v>
      </c>
      <c r="AG68" s="1">
        <f t="shared" si="71"/>
        <v>0.32556776556776562</v>
      </c>
      <c r="AH68" s="1">
        <f t="shared" si="71"/>
        <v>0.36830280830280826</v>
      </c>
      <c r="AI68" s="1">
        <f t="shared" si="71"/>
        <v>0.36219780219780212</v>
      </c>
      <c r="AJ68" s="1">
        <f t="shared" si="71"/>
        <v>1.5873015873015817E-3</v>
      </c>
      <c r="AK68" s="1">
        <f t="shared" si="71"/>
        <v>0.91733821733821741</v>
      </c>
      <c r="AL68" s="1">
        <f t="shared" si="71"/>
        <v>1.192063492063492</v>
      </c>
      <c r="AM68" s="1">
        <f t="shared" si="71"/>
        <v>1.4240537240537239</v>
      </c>
      <c r="AN68" s="1">
        <f t="shared" si="71"/>
        <v>2.0528693528693527</v>
      </c>
      <c r="AO68" s="1">
        <f t="shared" si="71"/>
        <v>1.8880341880341878</v>
      </c>
      <c r="AP68" s="1">
        <f t="shared" si="71"/>
        <v>2.0406593406593405</v>
      </c>
      <c r="AQ68" s="1">
        <f t="shared" si="71"/>
        <v>0.87606837606837595</v>
      </c>
      <c r="AR68" s="1">
        <f t="shared" si="71"/>
        <v>0.91269841269841268</v>
      </c>
      <c r="AS68" s="1">
        <f t="shared" si="71"/>
        <v>1.0714285714285716</v>
      </c>
      <c r="AT68" s="1">
        <f t="shared" si="71"/>
        <v>1.3583638583638584</v>
      </c>
      <c r="AU68" s="1">
        <f t="shared" si="71"/>
        <v>1.6514041514041511</v>
      </c>
      <c r="AV68" s="1">
        <f t="shared" si="71"/>
        <v>1.7612942612942613</v>
      </c>
      <c r="AW68" s="1">
        <f t="shared" si="71"/>
        <v>1.9993894993894994</v>
      </c>
    </row>
    <row r="69" spans="27:49" x14ac:dyDescent="0.35">
      <c r="AA69" t="s">
        <v>345</v>
      </c>
      <c r="AB69" s="30" t="s">
        <v>460</v>
      </c>
      <c r="AC69" s="1">
        <f t="shared" ref="AC69:AW69" si="72">AB34</f>
        <v>0.48429792429792434</v>
      </c>
      <c r="AD69" s="1">
        <f t="shared" si="72"/>
        <v>0.4781929181929182</v>
      </c>
      <c r="AE69" s="1">
        <f t="shared" si="72"/>
        <v>0.38661782661782657</v>
      </c>
      <c r="AF69" s="1">
        <f t="shared" si="72"/>
        <v>0.3499877899877899</v>
      </c>
      <c r="AG69" s="1">
        <f t="shared" si="72"/>
        <v>0.33167277167277176</v>
      </c>
      <c r="AH69" s="1">
        <f t="shared" si="72"/>
        <v>0.29504273504273504</v>
      </c>
      <c r="AI69" s="1">
        <f t="shared" si="72"/>
        <v>0.29504273504273504</v>
      </c>
      <c r="AJ69" s="1">
        <f t="shared" si="72"/>
        <v>0.36788766788766791</v>
      </c>
      <c r="AK69" s="1">
        <f t="shared" si="72"/>
        <v>0.35567765567765564</v>
      </c>
      <c r="AL69" s="1">
        <f t="shared" si="72"/>
        <v>0.34346764346764347</v>
      </c>
      <c r="AM69" s="1">
        <f t="shared" si="72"/>
        <v>0.55103785103785108</v>
      </c>
      <c r="AN69" s="1">
        <f t="shared" si="72"/>
        <v>0.75250305250305249</v>
      </c>
      <c r="AO69" s="1">
        <f t="shared" si="72"/>
        <v>1.0089133089133089</v>
      </c>
      <c r="AP69" s="1">
        <f t="shared" si="72"/>
        <v>1.192063492063492</v>
      </c>
      <c r="AQ69" s="1">
        <f t="shared" si="72"/>
        <v>0.70512820512820507</v>
      </c>
      <c r="AR69" s="1">
        <f t="shared" si="72"/>
        <v>0.62576312576312576</v>
      </c>
      <c r="AS69" s="1">
        <f t="shared" si="72"/>
        <v>0.74175824175824179</v>
      </c>
      <c r="AT69" s="1">
        <f t="shared" si="72"/>
        <v>0.6501831501831502</v>
      </c>
      <c r="AU69" s="1">
        <f t="shared" si="72"/>
        <v>0.76617826617826612</v>
      </c>
      <c r="AV69" s="1">
        <f t="shared" si="72"/>
        <v>0.94932844932844929</v>
      </c>
      <c r="AW69" s="1">
        <f t="shared" si="72"/>
        <v>1.1996336996336996</v>
      </c>
    </row>
    <row r="70" spans="27:49" x14ac:dyDescent="0.35">
      <c r="AA70" t="s">
        <v>346</v>
      </c>
      <c r="AB70" s="30" t="s">
        <v>460</v>
      </c>
      <c r="AC70" s="1">
        <f t="shared" ref="AC70:AW70" si="73">AB37</f>
        <v>1.5831990231990232</v>
      </c>
      <c r="AD70" s="1">
        <f t="shared" si="73"/>
        <v>1.6564590964590962</v>
      </c>
      <c r="AE70" s="1">
        <f t="shared" si="73"/>
        <v>0.88112332112332115</v>
      </c>
      <c r="AF70" s="1">
        <f t="shared" si="73"/>
        <v>0.50871794871794873</v>
      </c>
      <c r="AG70" s="1">
        <f t="shared" si="73"/>
        <v>0.42935286935286932</v>
      </c>
      <c r="AH70" s="1">
        <f t="shared" si="73"/>
        <v>0.33777777777777784</v>
      </c>
      <c r="AI70" s="1">
        <f t="shared" si="73"/>
        <v>0.33777777777777784</v>
      </c>
      <c r="AJ70" s="1">
        <f t="shared" si="73"/>
        <v>1.1737484737484738</v>
      </c>
      <c r="AK70" s="1">
        <f t="shared" si="73"/>
        <v>1.1615384615384616</v>
      </c>
      <c r="AL70" s="1">
        <f t="shared" si="73"/>
        <v>0.72808302808302816</v>
      </c>
      <c r="AM70" s="1">
        <f t="shared" si="73"/>
        <v>0.7952380952380953</v>
      </c>
      <c r="AN70" s="1">
        <f t="shared" si="73"/>
        <v>0.72808302808302816</v>
      </c>
      <c r="AO70" s="1">
        <f t="shared" si="73"/>
        <v>0.90512820512820502</v>
      </c>
      <c r="AP70" s="1">
        <f t="shared" si="73"/>
        <v>1.0211233211233213</v>
      </c>
      <c r="AQ70" s="1">
        <f t="shared" si="73"/>
        <v>2.7991452991452994</v>
      </c>
      <c r="AR70" s="1">
        <f t="shared" si="73"/>
        <v>2.872405372405372</v>
      </c>
      <c r="AS70" s="1">
        <f t="shared" si="73"/>
        <v>2.0299145299145298</v>
      </c>
      <c r="AT70" s="1">
        <f t="shared" si="73"/>
        <v>1.3339438339438339</v>
      </c>
      <c r="AU70" s="1">
        <f t="shared" si="73"/>
        <v>1.169108669108669</v>
      </c>
      <c r="AV70" s="1">
        <f t="shared" si="73"/>
        <v>1.1568986568986568</v>
      </c>
      <c r="AW70" s="1">
        <f t="shared" si="73"/>
        <v>1.2545787545787546</v>
      </c>
    </row>
    <row r="71" spans="27:49" x14ac:dyDescent="0.35">
      <c r="AA71" t="s">
        <v>344</v>
      </c>
      <c r="AB71" s="30" t="s">
        <v>461</v>
      </c>
      <c r="AC71" s="1">
        <f t="shared" ref="AC71:AW71" si="74">AB40</f>
        <v>8.5470085470085458E-2</v>
      </c>
      <c r="AD71" s="1">
        <f t="shared" si="74"/>
        <v>4.8840048840048882E-2</v>
      </c>
      <c r="AE71" s="1">
        <f t="shared" si="74"/>
        <v>6.7155067155067125E-2</v>
      </c>
      <c r="AF71" s="1">
        <f t="shared" si="74"/>
        <v>6.1050061050061104E-2</v>
      </c>
      <c r="AG71" s="1">
        <f t="shared" si="74"/>
        <v>6.1050061050061104E-2</v>
      </c>
      <c r="AH71" s="1">
        <f t="shared" si="74"/>
        <v>9.1575091575091569E-2</v>
      </c>
      <c r="AI71" s="1">
        <f t="shared" si="74"/>
        <v>8.5470085470085458E-2</v>
      </c>
      <c r="AJ71" s="1">
        <f t="shared" si="74"/>
        <v>1.101953601953602</v>
      </c>
      <c r="AK71" s="1">
        <f t="shared" si="74"/>
        <v>1.2240537240537239</v>
      </c>
      <c r="AL71" s="1">
        <f t="shared" si="74"/>
        <v>1.529304029304029</v>
      </c>
      <c r="AM71" s="1">
        <f t="shared" si="74"/>
        <v>1.7307692307692306</v>
      </c>
      <c r="AN71" s="1">
        <f t="shared" si="74"/>
        <v>1.8406593406593406</v>
      </c>
      <c r="AO71" s="1">
        <f t="shared" si="74"/>
        <v>1.9078144078144077</v>
      </c>
      <c r="AP71" s="1">
        <f t="shared" si="74"/>
        <v>2.0604395604395607</v>
      </c>
      <c r="AQ71" s="1">
        <f t="shared" si="74"/>
        <v>0.10683760683760685</v>
      </c>
      <c r="AR71" s="1">
        <f t="shared" si="74"/>
        <v>0.11294261294261296</v>
      </c>
      <c r="AS71" s="1">
        <f t="shared" si="74"/>
        <v>0.53418803418803418</v>
      </c>
      <c r="AT71" s="1">
        <f t="shared" si="74"/>
        <v>0.9004884004884004</v>
      </c>
      <c r="AU71" s="1">
        <f t="shared" si="74"/>
        <v>1.095848595848596</v>
      </c>
      <c r="AV71" s="1">
        <f t="shared" si="74"/>
        <v>1.2973137973137974</v>
      </c>
      <c r="AW71" s="1">
        <f t="shared" si="74"/>
        <v>1.5476190476190472</v>
      </c>
    </row>
    <row r="72" spans="27:49" x14ac:dyDescent="0.35">
      <c r="AA72" t="s">
        <v>345</v>
      </c>
      <c r="AB72" s="30" t="s">
        <v>461</v>
      </c>
      <c r="AC72" s="1">
        <f t="shared" ref="AC72:AW72" si="75">AB43</f>
        <v>0.40293040293040294</v>
      </c>
      <c r="AD72" s="1">
        <f t="shared" si="75"/>
        <v>0.37240537240537241</v>
      </c>
      <c r="AE72" s="1">
        <f t="shared" si="75"/>
        <v>0.17704517704517703</v>
      </c>
      <c r="AF72" s="1">
        <f t="shared" si="75"/>
        <v>0.12210012210012212</v>
      </c>
      <c r="AG72" s="1">
        <f t="shared" si="75"/>
        <v>0.12210012210012212</v>
      </c>
      <c r="AH72" s="1">
        <f t="shared" si="75"/>
        <v>9.768009768009768E-2</v>
      </c>
      <c r="AI72" s="1">
        <f t="shared" si="75"/>
        <v>0.1098901098901099</v>
      </c>
      <c r="AJ72" s="1">
        <f t="shared" si="75"/>
        <v>0.1800976800976801</v>
      </c>
      <c r="AK72" s="1">
        <f t="shared" si="75"/>
        <v>0.5219780219780219</v>
      </c>
      <c r="AL72" s="1">
        <f t="shared" si="75"/>
        <v>0.81501831501831501</v>
      </c>
      <c r="AM72" s="1">
        <f t="shared" si="75"/>
        <v>0.98595848595848601</v>
      </c>
      <c r="AN72" s="1">
        <f t="shared" si="75"/>
        <v>1.169108669108669</v>
      </c>
      <c r="AO72" s="1">
        <f t="shared" si="75"/>
        <v>1.3156288156288156</v>
      </c>
      <c r="AP72" s="1">
        <f t="shared" si="75"/>
        <v>1.4865689865689866</v>
      </c>
      <c r="AQ72" s="1">
        <f t="shared" si="75"/>
        <v>0.6562881562881564</v>
      </c>
      <c r="AR72" s="1">
        <f t="shared" si="75"/>
        <v>0.43650793650793657</v>
      </c>
      <c r="AS72" s="1">
        <f t="shared" si="75"/>
        <v>0.22893772893772896</v>
      </c>
      <c r="AT72" s="1">
        <f t="shared" si="75"/>
        <v>0.39377289377289376</v>
      </c>
      <c r="AU72" s="1">
        <f t="shared" si="75"/>
        <v>0.60744810744810751</v>
      </c>
      <c r="AV72" s="1">
        <f t="shared" si="75"/>
        <v>0.85164835164835173</v>
      </c>
      <c r="AW72" s="1">
        <f t="shared" si="75"/>
        <v>0.99206349206349209</v>
      </c>
    </row>
    <row r="73" spans="27:49" x14ac:dyDescent="0.35">
      <c r="AA73" t="s">
        <v>346</v>
      </c>
      <c r="AB73" s="30" t="s">
        <v>461</v>
      </c>
      <c r="AC73" s="1">
        <f t="shared" ref="AC73:AW73" si="76">AB46</f>
        <v>1.2332112332112333</v>
      </c>
      <c r="AD73" s="1">
        <f t="shared" si="76"/>
        <v>0.9218559218559218</v>
      </c>
      <c r="AE73" s="1">
        <f t="shared" si="76"/>
        <v>0.3785103785103785</v>
      </c>
      <c r="AF73" s="1">
        <f t="shared" si="76"/>
        <v>0.17094017094017092</v>
      </c>
      <c r="AG73" s="1">
        <f t="shared" si="76"/>
        <v>7.9365079365079347E-2</v>
      </c>
      <c r="AH73" s="1">
        <f t="shared" si="76"/>
        <v>3.6630036630036659E-2</v>
      </c>
      <c r="AI73" s="1">
        <f t="shared" si="76"/>
        <v>1.221001221001222E-2</v>
      </c>
      <c r="AJ73" s="1">
        <f t="shared" si="76"/>
        <v>0.80891330891330893</v>
      </c>
      <c r="AK73" s="1">
        <f t="shared" si="76"/>
        <v>0.79670329670329676</v>
      </c>
      <c r="AL73" s="1">
        <f t="shared" si="76"/>
        <v>0.69902319902319898</v>
      </c>
      <c r="AM73" s="1">
        <f t="shared" si="76"/>
        <v>0.96764346764346765</v>
      </c>
      <c r="AN73" s="1">
        <f t="shared" si="76"/>
        <v>1.0714285714285716</v>
      </c>
      <c r="AO73" s="1">
        <f t="shared" si="76"/>
        <v>1.2362637362637361</v>
      </c>
      <c r="AP73" s="1">
        <f t="shared" si="76"/>
        <v>1.3095238095238095</v>
      </c>
      <c r="AQ73" s="1">
        <f t="shared" si="76"/>
        <v>1.6575091575091572</v>
      </c>
      <c r="AR73" s="1">
        <f t="shared" si="76"/>
        <v>0.8211233211233212</v>
      </c>
      <c r="AS73" s="1">
        <f t="shared" si="76"/>
        <v>0.36324786324786323</v>
      </c>
      <c r="AT73" s="1">
        <f t="shared" si="76"/>
        <v>0.40598290598290598</v>
      </c>
      <c r="AU73" s="1">
        <f t="shared" si="76"/>
        <v>0.58302808302808307</v>
      </c>
      <c r="AV73" s="1">
        <f t="shared" si="76"/>
        <v>0.74786324786324787</v>
      </c>
      <c r="AW73" s="1">
        <f t="shared" si="76"/>
        <v>0.79670329670329676</v>
      </c>
    </row>
    <row r="74" spans="27:49" x14ac:dyDescent="0.35">
      <c r="AA74" t="s">
        <v>344</v>
      </c>
      <c r="AB74" s="30" t="s">
        <v>462</v>
      </c>
      <c r="AC74" s="1">
        <f t="shared" ref="AC74:AW74" si="77">AB49</f>
        <v>0.51587301587301582</v>
      </c>
      <c r="AD74" s="1">
        <f t="shared" si="77"/>
        <v>0.82722832722832729</v>
      </c>
      <c r="AE74" s="1">
        <f t="shared" si="77"/>
        <v>0.99816849816849818</v>
      </c>
      <c r="AF74" s="1">
        <f t="shared" si="77"/>
        <v>1.1813186813186811</v>
      </c>
      <c r="AG74" s="1">
        <f t="shared" si="77"/>
        <v>1.3949938949938951</v>
      </c>
      <c r="AH74" s="1">
        <f t="shared" si="77"/>
        <v>1.6086691086691083</v>
      </c>
      <c r="AI74" s="1">
        <f t="shared" si="77"/>
        <v>1.6391941391941389</v>
      </c>
      <c r="AJ74" s="1">
        <f t="shared" si="77"/>
        <v>0.63186813186813195</v>
      </c>
      <c r="AK74" s="1">
        <f t="shared" si="77"/>
        <v>0.98595848595848601</v>
      </c>
      <c r="AL74" s="1">
        <f t="shared" si="77"/>
        <v>1.1996336996336996</v>
      </c>
      <c r="AM74" s="1">
        <f t="shared" si="77"/>
        <v>1.4438339438339438</v>
      </c>
      <c r="AN74" s="1">
        <f t="shared" si="77"/>
        <v>1.9810744810744811</v>
      </c>
      <c r="AO74" s="1">
        <f t="shared" si="77"/>
        <v>2.0909645909645911</v>
      </c>
      <c r="AP74" s="1">
        <f t="shared" si="77"/>
        <v>2.1459096459096463</v>
      </c>
      <c r="AQ74" s="1">
        <f t="shared" si="77"/>
        <v>1.0042735042735043</v>
      </c>
      <c r="AR74" s="1">
        <f t="shared" si="77"/>
        <v>0.94932844932844929</v>
      </c>
      <c r="AS74" s="1">
        <f t="shared" si="77"/>
        <v>0.90659340659340659</v>
      </c>
      <c r="AT74" s="1">
        <f t="shared" si="77"/>
        <v>0.83333333333333337</v>
      </c>
      <c r="AU74" s="1">
        <f t="shared" si="77"/>
        <v>0.76617826617826612</v>
      </c>
      <c r="AV74" s="1">
        <f t="shared" si="77"/>
        <v>0.71733821733821734</v>
      </c>
      <c r="AW74" s="1">
        <f t="shared" si="77"/>
        <v>0.72344322344322343</v>
      </c>
    </row>
    <row r="75" spans="27:49" x14ac:dyDescent="0.35">
      <c r="AA75" t="s">
        <v>345</v>
      </c>
      <c r="AB75" s="30" t="s">
        <v>462</v>
      </c>
      <c r="AC75" s="1">
        <f t="shared" ref="AC75:AW75" si="78">AB52</f>
        <v>0.94932844932844929</v>
      </c>
      <c r="AD75" s="1">
        <f t="shared" si="78"/>
        <v>0.37545787545787546</v>
      </c>
      <c r="AE75" s="1">
        <f t="shared" si="78"/>
        <v>0.39377289377289376</v>
      </c>
      <c r="AF75" s="1">
        <f t="shared" si="78"/>
        <v>0.55250305250305243</v>
      </c>
      <c r="AG75" s="1">
        <f t="shared" si="78"/>
        <v>0.38766788766788768</v>
      </c>
      <c r="AH75" s="1">
        <f t="shared" si="78"/>
        <v>0.42429792429792434</v>
      </c>
      <c r="AI75" s="1">
        <f t="shared" si="78"/>
        <v>0.36935286935286932</v>
      </c>
      <c r="AJ75" s="1">
        <f t="shared" si="78"/>
        <v>0.46092796092796101</v>
      </c>
      <c r="AK75" s="1">
        <f t="shared" si="78"/>
        <v>0.38156288156288154</v>
      </c>
      <c r="AL75" s="1">
        <f t="shared" si="78"/>
        <v>0.47924297924297915</v>
      </c>
      <c r="AM75" s="1">
        <f t="shared" si="78"/>
        <v>0.47313797313797307</v>
      </c>
      <c r="AN75" s="1">
        <f t="shared" si="78"/>
        <v>0.50976800976800973</v>
      </c>
      <c r="AO75" s="1">
        <f t="shared" si="78"/>
        <v>0.6868131868131867</v>
      </c>
      <c r="AP75" s="1">
        <f t="shared" si="78"/>
        <v>0.78449328449328448</v>
      </c>
      <c r="AQ75" s="1">
        <f t="shared" si="78"/>
        <v>0.52808302808302809</v>
      </c>
      <c r="AR75" s="1">
        <f t="shared" si="78"/>
        <v>0.51587301587301582</v>
      </c>
      <c r="AS75" s="1">
        <f t="shared" si="78"/>
        <v>0.50366300366300365</v>
      </c>
      <c r="AT75" s="1">
        <f t="shared" si="78"/>
        <v>0.49145299145299137</v>
      </c>
      <c r="AU75" s="1">
        <f t="shared" si="78"/>
        <v>0.5219780219780219</v>
      </c>
      <c r="AV75" s="1">
        <f t="shared" si="78"/>
        <v>0.45482295482295487</v>
      </c>
      <c r="AW75" s="1">
        <f t="shared" si="78"/>
        <v>0.46092796092796101</v>
      </c>
    </row>
    <row r="76" spans="27:49" x14ac:dyDescent="0.35">
      <c r="AA76" t="s">
        <v>346</v>
      </c>
      <c r="AB76" s="30" t="s">
        <v>462</v>
      </c>
      <c r="AC76" s="1">
        <f t="shared" ref="AC76:AW76" si="79">AB55</f>
        <v>1.9566544566544566</v>
      </c>
      <c r="AD76" s="1">
        <f t="shared" si="79"/>
        <v>1.2362637362637361</v>
      </c>
      <c r="AE76" s="1">
        <f t="shared" si="79"/>
        <v>1.2545787545787546</v>
      </c>
      <c r="AF76" s="1">
        <f t="shared" si="79"/>
        <v>1.2484737484737485</v>
      </c>
      <c r="AG76" s="1">
        <f t="shared" si="79"/>
        <v>1.2240537240537239</v>
      </c>
      <c r="AH76" s="1">
        <f t="shared" si="79"/>
        <v>1.1263736263736266</v>
      </c>
      <c r="AI76" s="1">
        <f t="shared" si="79"/>
        <v>1.0775335775335777</v>
      </c>
      <c r="AJ76" s="1">
        <f t="shared" si="79"/>
        <v>1.169108669108669</v>
      </c>
      <c r="AK76" s="1">
        <f t="shared" si="79"/>
        <v>1.1080586080586081</v>
      </c>
      <c r="AL76" s="1">
        <f t="shared" si="79"/>
        <v>1.1446886446886446</v>
      </c>
      <c r="AM76" s="1">
        <f t="shared" si="79"/>
        <v>1.0836385836385838</v>
      </c>
      <c r="AN76" s="1">
        <f t="shared" si="79"/>
        <v>0.96764346764346765</v>
      </c>
      <c r="AO76" s="1">
        <f t="shared" si="79"/>
        <v>0.90659340659340659</v>
      </c>
      <c r="AP76" s="1">
        <f t="shared" si="79"/>
        <v>0.89438339438339431</v>
      </c>
      <c r="AQ76" s="1">
        <f t="shared" si="79"/>
        <v>0.75396825396825395</v>
      </c>
      <c r="AR76" s="1">
        <f t="shared" si="79"/>
        <v>0.9432234432234432</v>
      </c>
      <c r="AS76" s="1">
        <f t="shared" si="79"/>
        <v>0.96764346764346765</v>
      </c>
      <c r="AT76" s="1">
        <f t="shared" si="79"/>
        <v>0.88827838827838823</v>
      </c>
      <c r="AU76" s="1">
        <f t="shared" si="79"/>
        <v>0.80280830280830284</v>
      </c>
      <c r="AV76" s="1">
        <f t="shared" si="79"/>
        <v>0.72344322344322343</v>
      </c>
      <c r="AW76" s="1">
        <f t="shared" si="79"/>
        <v>0.70512820512820507</v>
      </c>
    </row>
    <row r="79" spans="27:49" x14ac:dyDescent="0.35">
      <c r="AA79" t="s">
        <v>530</v>
      </c>
    </row>
    <row r="80" spans="27:49" x14ac:dyDescent="0.35">
      <c r="AA80" t="s">
        <v>529</v>
      </c>
      <c r="AB80" t="s">
        <v>528</v>
      </c>
    </row>
    <row r="81" spans="27:28" x14ac:dyDescent="0.35">
      <c r="AA81">
        <v>0</v>
      </c>
      <c r="AB81" s="1">
        <f>AVERAGE(H52:H53)</f>
        <v>0.49450549450549453</v>
      </c>
    </row>
    <row r="82" spans="27:28" x14ac:dyDescent="0.35">
      <c r="AA82">
        <f t="shared" ref="AA82:AA87" si="80">AA81+30</f>
        <v>30</v>
      </c>
      <c r="AB82" s="1">
        <f>AVERAGE(I51:I53)</f>
        <v>0.42429792429792429</v>
      </c>
    </row>
    <row r="83" spans="27:28" x14ac:dyDescent="0.35">
      <c r="AA83">
        <f t="shared" si="80"/>
        <v>60</v>
      </c>
      <c r="AB83" s="1">
        <f>AVERAGE(J51:J53)</f>
        <v>0.45889295889295889</v>
      </c>
    </row>
    <row r="84" spans="27:28" x14ac:dyDescent="0.35">
      <c r="AA84">
        <f t="shared" si="80"/>
        <v>90</v>
      </c>
      <c r="AB84" s="1">
        <f>AVERAGE(K51:K53)</f>
        <v>0.50569800569800571</v>
      </c>
    </row>
    <row r="85" spans="27:28" x14ac:dyDescent="0.35">
      <c r="AA85">
        <f t="shared" si="80"/>
        <v>120</v>
      </c>
      <c r="AB85" s="1">
        <f>AVERAGE(L51:L53)</f>
        <v>0.47313797313797307</v>
      </c>
    </row>
    <row r="86" spans="27:28" x14ac:dyDescent="0.35">
      <c r="AA86">
        <f t="shared" si="80"/>
        <v>150</v>
      </c>
      <c r="AB86" s="1">
        <f>AVERAGE(M51:M53)</f>
        <v>0.52197802197802201</v>
      </c>
    </row>
    <row r="87" spans="27:28" x14ac:dyDescent="0.35">
      <c r="AA87">
        <f t="shared" si="80"/>
        <v>180</v>
      </c>
      <c r="AB87" s="1">
        <f>AVERAGE(N51:N53)</f>
        <v>0.53825803825803831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36A1A7EC24DF849A484174D98E33848" ma:contentTypeVersion="11" ma:contentTypeDescription="Create a new document." ma:contentTypeScope="" ma:versionID="44030776338eafb27afe732a35f7a866">
  <xsd:schema xmlns:xsd="http://www.w3.org/2001/XMLSchema" xmlns:xs="http://www.w3.org/2001/XMLSchema" xmlns:p="http://schemas.microsoft.com/office/2006/metadata/properties" xmlns:ns2="14d2987b-e278-4f86-bfa4-58f4863434ff" targetNamespace="http://schemas.microsoft.com/office/2006/metadata/properties" ma:root="true" ma:fieldsID="931417727b219b1f7385e0ae2aa328ea" ns2:_="">
    <xsd:import namespace="14d2987b-e278-4f86-bfa4-58f4863434f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2987b-e278-4f86-bfa4-58f4863434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ED8DE5-E5BF-4920-B2B6-DAC07EFD9602}">
  <ds:schemaRefs>
    <ds:schemaRef ds:uri="http://schemas.openxmlformats.org/package/2006/metadata/core-properties"/>
    <ds:schemaRef ds:uri="http://purl.org/dc/terms/"/>
    <ds:schemaRef ds:uri="14d2987b-e278-4f86-bfa4-58f4863434ff"/>
    <ds:schemaRef ds:uri="http://schemas.microsoft.com/office/2006/metadata/properties"/>
    <ds:schemaRef ds:uri="http://purl.org/dc/dcmitype/"/>
    <ds:schemaRef ds:uri="http://purl.org/dc/elements/1.1/"/>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4301948B-5EF4-478E-B993-BD37458522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d2987b-e278-4f86-bfa4-58f4863434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788746-BE55-4FAB-979B-BD4CEA7562F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Table of Contents</vt:lpstr>
      <vt:lpstr>Calculations</vt:lpstr>
      <vt:lpstr>Date Key</vt:lpstr>
      <vt:lpstr>Summary Report</vt:lpstr>
      <vt:lpstr>Tracer study</vt:lpstr>
      <vt:lpstr>Figures</vt:lpstr>
      <vt:lpstr>Figures (2)</vt:lpstr>
      <vt:lpstr>Tables</vt:lpstr>
      <vt:lpstr>Tables_TN</vt:lpstr>
      <vt:lpstr>Organized Data</vt:lpstr>
      <vt:lpstr>Master Data Sheet</vt:lpstr>
      <vt:lpstr>ANOVA Data</vt:lpstr>
      <vt:lpstr>ANOVA TIN</vt:lpstr>
      <vt:lpstr>ANOVA TP</vt:lpstr>
      <vt:lpstr>NH4-N</vt:lpstr>
      <vt:lpstr>NO2-N</vt:lpstr>
      <vt:lpstr>NO3-N</vt:lpstr>
      <vt:lpstr>PO4-P</vt:lpstr>
      <vt:lpstr>SO4</vt:lpstr>
      <vt:lpstr>TIN</vt:lpstr>
      <vt:lpstr>Nick's Porosity test and HRT</vt:lpstr>
      <vt:lpstr>Nick's HLR of % area</vt:lpstr>
      <vt:lpstr>DO</vt:lpstr>
      <vt:lpstr>pH</vt:lpstr>
      <vt:lpstr>Alkalinity</vt:lpstr>
      <vt:lpstr>COD</vt:lpstr>
      <vt:lpstr>TP</vt:lpstr>
      <vt:lpstr>SyncSelection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User;Natchaya Luangphairin</dc:creator>
  <cp:keywords/>
  <dc:description/>
  <cp:lastModifiedBy>Natchaya Luangphairin</cp:lastModifiedBy>
  <cp:revision/>
  <dcterms:created xsi:type="dcterms:W3CDTF">2023-12-13T16:05:31Z</dcterms:created>
  <dcterms:modified xsi:type="dcterms:W3CDTF">2024-08-01T18:39:24Z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0x010100936A1A7EC24DF849A484174D98E33848</vt:lpwstr>
  </property>
  <property fmtid="{D5CDD505-2E9C-101B-9397-08002B2CF9AE}" pid="3" name="MediaServiceImageTags">
    <vt:lpwstr/>
  </property>
</Properties>
</file>