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antha\NIST GE\SCGE\CHANGE-seq\"/>
    </mc:Choice>
  </mc:AlternateContent>
  <xr:revisionPtr revIDLastSave="0" documentId="13_ncr:40009_{D12E7CC3-DFBF-4C68-BD71-A9E06027020C}" xr6:coauthVersionLast="44" xr6:coauthVersionMax="44" xr10:uidLastSave="{00000000-0000-0000-0000-000000000000}"/>
  <bookViews>
    <workbookView xWindow="-98" yWindow="-98" windowWidth="20715" windowHeight="13276" tabRatio="956" activeTab="1"/>
  </bookViews>
  <sheets>
    <sheet name="Sumary 1-12" sheetId="3" r:id="rId1"/>
    <sheet name="Summary A-F" sheetId="4" r:id="rId2"/>
    <sheet name="2020-07-21_statstable_20percent" sheetId="1" r:id="rId3"/>
    <sheet name="2020-07-01_StJudeseqNISTAnalzed" sheetId="5" r:id="rId4"/>
    <sheet name="NISTseq_A-F_2020-07-01_statstab" sheetId="6" r:id="rId5"/>
  </sheets>
  <calcPr calcId="0"/>
</workbook>
</file>

<file path=xl/calcChain.xml><?xml version="1.0" encoding="utf-8"?>
<calcChain xmlns="http://schemas.openxmlformats.org/spreadsheetml/2006/main">
  <c r="J32" i="3" l="1"/>
  <c r="K32" i="3"/>
  <c r="J33" i="3"/>
  <c r="K33" i="3"/>
  <c r="J34" i="3"/>
  <c r="K34" i="3"/>
  <c r="I34" i="3"/>
  <c r="I33" i="3"/>
  <c r="I32" i="3"/>
  <c r="M18" i="4"/>
  <c r="N17" i="4"/>
  <c r="M17" i="4"/>
  <c r="N18" i="4" s="1"/>
  <c r="O17" i="4" s="1"/>
  <c r="M15" i="4"/>
  <c r="M14" i="4"/>
  <c r="N14" i="4" s="1"/>
  <c r="M12" i="4"/>
  <c r="N11" i="4" s="1"/>
  <c r="M11" i="4"/>
  <c r="N12" i="4" s="1"/>
  <c r="O11" i="4" s="1"/>
  <c r="M9" i="4"/>
  <c r="M8" i="4"/>
  <c r="N8" i="4" s="1"/>
  <c r="M6" i="4"/>
  <c r="N5" i="4"/>
  <c r="M5" i="4"/>
  <c r="N6" i="4" s="1"/>
  <c r="O5" i="4" s="1"/>
  <c r="M3" i="4"/>
  <c r="M2" i="4"/>
  <c r="N2" i="4" s="1"/>
  <c r="M3" i="3"/>
  <c r="M5" i="3"/>
  <c r="N6" i="3" s="1"/>
  <c r="M6" i="3"/>
  <c r="M8" i="3"/>
  <c r="N9" i="3" s="1"/>
  <c r="M9" i="3"/>
  <c r="M11" i="3"/>
  <c r="N12" i="3" s="1"/>
  <c r="M12" i="3"/>
  <c r="M14" i="3"/>
  <c r="N14" i="3" s="1"/>
  <c r="M15" i="3"/>
  <c r="M17" i="3"/>
  <c r="N18" i="3" s="1"/>
  <c r="M18" i="3"/>
  <c r="M20" i="3"/>
  <c r="N21" i="3" s="1"/>
  <c r="M21" i="3"/>
  <c r="M23" i="3"/>
  <c r="N23" i="3" s="1"/>
  <c r="M24" i="3"/>
  <c r="M26" i="3"/>
  <c r="N26" i="3" s="1"/>
  <c r="M27" i="3"/>
  <c r="M29" i="3"/>
  <c r="N29" i="3" s="1"/>
  <c r="M30" i="3"/>
  <c r="M2" i="3"/>
  <c r="N2" i="3" s="1"/>
  <c r="J20" i="4"/>
  <c r="K20" i="4"/>
  <c r="J21" i="4"/>
  <c r="K21" i="4"/>
  <c r="J22" i="4"/>
  <c r="K22" i="4"/>
  <c r="I22" i="4"/>
  <c r="I21" i="4"/>
  <c r="I20" i="4"/>
  <c r="N9" i="4" l="1"/>
  <c r="O8" i="4" s="1"/>
  <c r="N3" i="4"/>
  <c r="O2" i="4" s="1"/>
  <c r="N15" i="4"/>
  <c r="O14" i="4" s="1"/>
  <c r="O17" i="3"/>
  <c r="N5" i="3"/>
  <c r="O5" i="3" s="1"/>
  <c r="N27" i="3"/>
  <c r="O26" i="3" s="1"/>
  <c r="N20" i="3"/>
  <c r="O20" i="3" s="1"/>
  <c r="N15" i="3"/>
  <c r="O14" i="3" s="1"/>
  <c r="N8" i="3"/>
  <c r="O8" i="3" s="1"/>
  <c r="N3" i="3"/>
  <c r="O2" i="3" s="1"/>
  <c r="N24" i="3"/>
  <c r="O23" i="3" s="1"/>
  <c r="N17" i="3"/>
  <c r="N30" i="3"/>
  <c r="O29" i="3" s="1"/>
  <c r="N11" i="3"/>
  <c r="O11" i="3" s="1"/>
  <c r="G18" i="4"/>
  <c r="F18" i="4"/>
  <c r="E18" i="4"/>
  <c r="K17" i="4"/>
  <c r="G17" i="4"/>
  <c r="F17" i="4"/>
  <c r="J17" i="4" s="1"/>
  <c r="E17" i="4"/>
  <c r="I17" i="4" s="1"/>
  <c r="G15" i="4"/>
  <c r="K14" i="4" s="1"/>
  <c r="F15" i="4"/>
  <c r="E15" i="4"/>
  <c r="I14" i="4" s="1"/>
  <c r="G14" i="4"/>
  <c r="F14" i="4"/>
  <c r="J14" i="4" s="1"/>
  <c r="E14" i="4"/>
  <c r="G12" i="4"/>
  <c r="K11" i="4" s="1"/>
  <c r="F12" i="4"/>
  <c r="J11" i="4" s="1"/>
  <c r="E12" i="4"/>
  <c r="I11" i="4"/>
  <c r="G11" i="4"/>
  <c r="F11" i="4"/>
  <c r="E11" i="4"/>
  <c r="G9" i="4"/>
  <c r="K8" i="4" s="1"/>
  <c r="F9" i="4"/>
  <c r="E9" i="4"/>
  <c r="J8" i="4"/>
  <c r="G8" i="4"/>
  <c r="F8" i="4"/>
  <c r="E8" i="4"/>
  <c r="I8" i="4" s="1"/>
  <c r="G6" i="4"/>
  <c r="F6" i="4"/>
  <c r="E6" i="4"/>
  <c r="K5" i="4"/>
  <c r="G5" i="4"/>
  <c r="F5" i="4"/>
  <c r="J5" i="4" s="1"/>
  <c r="E5" i="4"/>
  <c r="I5" i="4" s="1"/>
  <c r="G3" i="4"/>
  <c r="F3" i="4"/>
  <c r="E3" i="4"/>
  <c r="I2" i="4" s="1"/>
  <c r="G2" i="4"/>
  <c r="K2" i="4" s="1"/>
  <c r="F2" i="4"/>
  <c r="J2" i="4" s="1"/>
  <c r="E2" i="4"/>
  <c r="G5" i="3"/>
  <c r="F5" i="3"/>
  <c r="E5" i="3"/>
  <c r="G30" i="3"/>
  <c r="K29" i="3" s="1"/>
  <c r="F30" i="3"/>
  <c r="E30" i="3"/>
  <c r="G27" i="3"/>
  <c r="F27" i="3"/>
  <c r="J26" i="3" s="1"/>
  <c r="E27" i="3"/>
  <c r="G24" i="3"/>
  <c r="F24" i="3"/>
  <c r="E24" i="3"/>
  <c r="I23" i="3" s="1"/>
  <c r="G21" i="3"/>
  <c r="F21" i="3"/>
  <c r="E21" i="3"/>
  <c r="G18" i="3"/>
  <c r="K17" i="3" s="1"/>
  <c r="F18" i="3"/>
  <c r="E18" i="3"/>
  <c r="G15" i="3"/>
  <c r="F15" i="3"/>
  <c r="J14" i="3" s="1"/>
  <c r="E15" i="3"/>
  <c r="G12" i="3"/>
  <c r="F12" i="3"/>
  <c r="E12" i="3"/>
  <c r="I11" i="3" s="1"/>
  <c r="G9" i="3"/>
  <c r="F9" i="3"/>
  <c r="E9" i="3"/>
  <c r="G6" i="3"/>
  <c r="K5" i="3" s="1"/>
  <c r="F6" i="3"/>
  <c r="J5" i="3" s="1"/>
  <c r="E6" i="3"/>
  <c r="I5" i="3" s="1"/>
  <c r="G29" i="3"/>
  <c r="F29" i="3"/>
  <c r="E29" i="3"/>
  <c r="G26" i="3"/>
  <c r="F26" i="3"/>
  <c r="E26" i="3"/>
  <c r="G23" i="3"/>
  <c r="F23" i="3"/>
  <c r="J23" i="3" s="1"/>
  <c r="E23" i="3"/>
  <c r="G20" i="3"/>
  <c r="F20" i="3"/>
  <c r="E20" i="3"/>
  <c r="I20" i="3" s="1"/>
  <c r="G17" i="3"/>
  <c r="F17" i="3"/>
  <c r="E17" i="3"/>
  <c r="G14" i="3"/>
  <c r="F14" i="3"/>
  <c r="E14" i="3"/>
  <c r="G11" i="3"/>
  <c r="F11" i="3"/>
  <c r="J11" i="3" s="1"/>
  <c r="E11" i="3"/>
  <c r="G8" i="3"/>
  <c r="F8" i="3"/>
  <c r="E8" i="3"/>
  <c r="I8" i="3" s="1"/>
  <c r="F3" i="3"/>
  <c r="G3" i="3"/>
  <c r="K2" i="3" s="1"/>
  <c r="E3" i="3"/>
  <c r="F2" i="3"/>
  <c r="G2" i="3"/>
  <c r="E2" i="3"/>
  <c r="J2" i="3" l="1"/>
  <c r="K14" i="3"/>
  <c r="K26" i="3"/>
  <c r="J8" i="3"/>
  <c r="K11" i="3"/>
  <c r="I17" i="3"/>
  <c r="J20" i="3"/>
  <c r="K23" i="3"/>
  <c r="I29" i="3"/>
  <c r="I2" i="3"/>
  <c r="K8" i="3"/>
  <c r="I14" i="3"/>
  <c r="J17" i="3"/>
  <c r="K20" i="3"/>
  <c r="I26" i="3"/>
  <c r="J29" i="3"/>
</calcChain>
</file>

<file path=xl/sharedStrings.xml><?xml version="1.0" encoding="utf-8"?>
<sst xmlns="http://schemas.openxmlformats.org/spreadsheetml/2006/main" count="164" uniqueCount="65">
  <si>
    <t>Samples</t>
  </si>
  <si>
    <t>Total.ReadCount</t>
  </si>
  <si>
    <t>Total.OnTarget.ReadCount</t>
  </si>
  <si>
    <t>Percent.OnTarget.Reads</t>
  </si>
  <si>
    <t>Total.OffTarget.ReadCount</t>
  </si>
  <si>
    <t>Percent.OffTarget.Reads</t>
  </si>
  <si>
    <t>Num.Seqs.Substitutions.Only</t>
  </si>
  <si>
    <t>Num.Seqs.InDel.Only</t>
  </si>
  <si>
    <t>Num.Seqs.Either.Sub.Indel</t>
  </si>
  <si>
    <t>Top20Percent.OffTarget.ReadCount</t>
  </si>
  <si>
    <t>OnTarget.toTop20Percent.OffTarget.ReadCount</t>
  </si>
  <si>
    <t>OnTarget.toTop1.OffTarget.Subs.ReadCount</t>
  </si>
  <si>
    <t>OffTarget.1Sub.ReadCount</t>
  </si>
  <si>
    <t>OffTarget.2Sub.ReadCount</t>
  </si>
  <si>
    <t>OffTarget.3Sub.ReadCount</t>
  </si>
  <si>
    <t>OffTarget.4Sub.ReadCount</t>
  </si>
  <si>
    <t>OffTarget.5Sub.ReadCount</t>
  </si>
  <si>
    <t>OffTarget.6Sub.ReadCount</t>
  </si>
  <si>
    <t>EMX1_REP1</t>
  </si>
  <si>
    <t>EMX1_REP2</t>
  </si>
  <si>
    <t>FANCF_REP1</t>
  </si>
  <si>
    <t>FANCF_REP2</t>
  </si>
  <si>
    <t>HEK293_site_1_REP1</t>
  </si>
  <si>
    <t>HEK293_site_1_REP2</t>
  </si>
  <si>
    <t>HEK293_site_2_REP1</t>
  </si>
  <si>
    <t>HEK293_site_2_REP2</t>
  </si>
  <si>
    <t>HEK293_site_3_REP1</t>
  </si>
  <si>
    <t>HEK293_site_3_REP2</t>
  </si>
  <si>
    <t>HEK293_site_4_REP1</t>
  </si>
  <si>
    <t>HEK293_site_4_REP2</t>
  </si>
  <si>
    <t>RNF2_REP1</t>
  </si>
  <si>
    <t>RNF2_REP2</t>
  </si>
  <si>
    <t>VEGFA_site_1_REP1</t>
  </si>
  <si>
    <t>VEGFA_site_1_REP2</t>
  </si>
  <si>
    <t>VEGFA_site_2_REP1</t>
  </si>
  <si>
    <t>VEGFA_site_2_REP2</t>
  </si>
  <si>
    <t>VEGFA_site_3_REP1</t>
  </si>
  <si>
    <t>VEGFA_site_3_REP2</t>
  </si>
  <si>
    <t>Avg reads</t>
  </si>
  <si>
    <t>Avg on-target reads</t>
  </si>
  <si>
    <t>Avg off-target reads</t>
  </si>
  <si>
    <t>Stdev</t>
  </si>
  <si>
    <t>% CV total reads</t>
  </si>
  <si>
    <t>% CV On reads</t>
  </si>
  <si>
    <t>% CV Off reads</t>
  </si>
  <si>
    <t>F_CRL1556_AAVS1_site_14_GM24385</t>
  </si>
  <si>
    <t>E_CRL1555_CTLA4_site_9_GM24385</t>
  </si>
  <si>
    <t>D_CRL1554_CXCR4_site_7_GM24385</t>
  </si>
  <si>
    <t>C_CRL1553_TRAC_site_1_GM24385</t>
  </si>
  <si>
    <t>B_CRL1552_CCR5_site_8_GM24385</t>
  </si>
  <si>
    <t>A_CRL1551_CCR5_site_3_GM24385</t>
  </si>
  <si>
    <t>F_AAVS1_site_14_GM24385</t>
  </si>
  <si>
    <t>E_CTLA4_site_9_GM24385</t>
  </si>
  <si>
    <t>D_CXCR4_site_7_GM24385</t>
  </si>
  <si>
    <t>C_TRAC_site_1_GM24385</t>
  </si>
  <si>
    <t>B_CCR5_site_8_GM24385</t>
  </si>
  <si>
    <t>A_CCR5_site_3_GM24385</t>
  </si>
  <si>
    <t>Min % CV</t>
  </si>
  <si>
    <t>Max % CV</t>
  </si>
  <si>
    <t>Avg % CV</t>
  </si>
  <si>
    <t>outlier excluded</t>
  </si>
  <si>
    <t xml:space="preserve">% on-target reads </t>
  </si>
  <si>
    <t>% CV on-target read %</t>
  </si>
  <si>
    <t>% CV 0n-target reads</t>
  </si>
  <si>
    <t>% CV off-target reads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</si>
</sst>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0.0%"/>
    <numFmt numFmtId="166" formatCode="0.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1"/>
      <color rgb="FF7030A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0" fontId="16" fillId="0" borderId="0" xfId="0" applyFont="1"/>
    <xf numFmtId="0" fontId="0" fillId="33" borderId="0" xfId="0" applyFill="1"/>
    <xf numFmtId="0" fontId="16" fillId="0" borderId="0" xfId="0" applyFont="1" applyFill="1"/>
    <xf numFmtId="0" fontId="0" fillId="0" borderId="0" xfId="0" applyFill="1"/>
    <xf numFmtId="1" fontId="18" fillId="0" borderId="0" xfId="0" applyNumberFormat="1" applyFont="1" applyFill="1"/>
    <xf numFmtId="0" fontId="19" fillId="0" borderId="0" xfId="0" applyFont="1" applyFill="1"/>
    <xf numFmtId="1" fontId="19" fillId="0" borderId="0" xfId="0" applyNumberFormat="1" applyFont="1" applyFill="1"/>
    <xf numFmtId="0" fontId="18" fillId="0" borderId="0" xfId="0" applyFont="1" applyFill="1"/>
    <xf numFmtId="164" fontId="18" fillId="0" borderId="0" xfId="0" applyNumberFormat="1" applyFont="1" applyFill="1"/>
    <xf numFmtId="164" fontId="0" fillId="0" borderId="0" xfId="0" applyNumberFormat="1" applyFill="1"/>
    <xf numFmtId="165" fontId="0" fillId="0" borderId="0" xfId="0" applyNumberFormat="1" applyFill="1"/>
    <xf numFmtId="0" fontId="0" fillId="34" borderId="0" xfId="0" applyFill="1"/>
    <xf numFmtId="1" fontId="19" fillId="34" borderId="0" xfId="0" applyNumberFormat="1" applyFont="1" applyFill="1"/>
    <xf numFmtId="0" fontId="19" fillId="34" borderId="0" xfId="0" applyFont="1" applyFill="1"/>
    <xf numFmtId="165" fontId="0" fillId="34" borderId="0" xfId="0" applyNumberFormat="1" applyFill="1"/>
    <xf numFmtId="1" fontId="19" fillId="33" borderId="0" xfId="0" applyNumberFormat="1" applyFont="1" applyFill="1"/>
    <xf numFmtId="0" fontId="19" fillId="33" borderId="0" xfId="0" applyFont="1" applyFill="1"/>
    <xf numFmtId="164" fontId="0" fillId="33" borderId="0" xfId="0" applyNumberFormat="1" applyFill="1"/>
    <xf numFmtId="165" fontId="0" fillId="35" borderId="0" xfId="0" applyNumberFormat="1" applyFill="1"/>
    <xf numFmtId="0" fontId="16" fillId="35" borderId="0" xfId="0" applyFont="1" applyFill="1"/>
    <xf numFmtId="165" fontId="0" fillId="33" borderId="0" xfId="0" applyNumberFormat="1" applyFill="1"/>
    <xf numFmtId="166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"/>
  <sheetViews>
    <sheetView topLeftCell="F1" workbookViewId="0">
      <selection activeCell="P27" sqref="P27"/>
    </sheetView>
  </sheetViews>
  <sheetFormatPr defaultRowHeight="14.25" x14ac:dyDescent="0.45"/>
  <cols>
    <col min="1" max="1" width="17.59765625" style="4" bestFit="1" customWidth="1"/>
    <col min="2" max="2" width="14.33203125" style="4" bestFit="1" customWidth="1"/>
    <col min="3" max="3" width="22.53125" style="4" bestFit="1" customWidth="1"/>
    <col min="4" max="4" width="22.6640625" style="4" bestFit="1" customWidth="1"/>
    <col min="5" max="5" width="9.06640625" style="7"/>
    <col min="6" max="6" width="16.9296875" style="7" bestFit="1" customWidth="1"/>
    <col min="7" max="7" width="17.06640625" style="7" bestFit="1" customWidth="1"/>
    <col min="8" max="8" width="9.06640625" style="6"/>
    <col min="9" max="9" width="14" style="10" bestFit="1" customWidth="1"/>
    <col min="10" max="10" width="17.796875" style="4" bestFit="1" customWidth="1"/>
    <col min="11" max="11" width="18" style="4" bestFit="1" customWidth="1"/>
    <col min="12" max="12" width="9.06640625" style="4"/>
    <col min="13" max="13" width="15.6640625" style="4" bestFit="1" customWidth="1"/>
    <col min="14" max="16384" width="9.06640625" style="4"/>
  </cols>
  <sheetData>
    <row r="1" spans="1:15" x14ac:dyDescent="0.45">
      <c r="A1" s="3" t="s">
        <v>0</v>
      </c>
      <c r="B1" s="3" t="s">
        <v>1</v>
      </c>
      <c r="C1" s="3" t="s">
        <v>2</v>
      </c>
      <c r="D1" s="3" t="s">
        <v>4</v>
      </c>
      <c r="E1" s="5" t="s">
        <v>38</v>
      </c>
      <c r="F1" s="5" t="s">
        <v>39</v>
      </c>
      <c r="G1" s="5" t="s">
        <v>40</v>
      </c>
      <c r="I1" s="9" t="s">
        <v>42</v>
      </c>
      <c r="J1" s="9" t="s">
        <v>63</v>
      </c>
      <c r="K1" s="9" t="s">
        <v>64</v>
      </c>
      <c r="M1" s="9" t="s">
        <v>61</v>
      </c>
      <c r="O1" s="9" t="s">
        <v>62</v>
      </c>
    </row>
    <row r="2" spans="1:15" x14ac:dyDescent="0.45">
      <c r="A2" s="4" t="s">
        <v>18</v>
      </c>
      <c r="B2" s="4">
        <v>98160</v>
      </c>
      <c r="C2" s="4">
        <v>18884</v>
      </c>
      <c r="D2" s="4">
        <v>79276</v>
      </c>
      <c r="E2" s="7">
        <f>AVERAGE(B2:B3)</f>
        <v>90843</v>
      </c>
      <c r="F2" s="7">
        <f t="shared" ref="F2:G2" si="0">AVERAGE(C2:C3)</f>
        <v>18459</v>
      </c>
      <c r="G2" s="7">
        <f t="shared" si="0"/>
        <v>72384</v>
      </c>
      <c r="I2" s="11">
        <f>(E3/E2)</f>
        <v>0.11390861856041672</v>
      </c>
      <c r="J2" s="11">
        <f t="shared" ref="J2:K2" si="1">(F3/F2)</f>
        <v>3.2560851834257831E-2</v>
      </c>
      <c r="K2" s="11">
        <f t="shared" si="1"/>
        <v>0.13465351281879104</v>
      </c>
      <c r="M2" s="11">
        <f>C2/B2</f>
        <v>0.19237978810105949</v>
      </c>
      <c r="N2" s="11">
        <f>AVERAGE(M2:M3)</f>
        <v>0.20414430345598433</v>
      </c>
      <c r="O2" s="11">
        <f>N3/N2</f>
        <v>8.1498904882586973E-2</v>
      </c>
    </row>
    <row r="3" spans="1:15" x14ac:dyDescent="0.45">
      <c r="A3" s="4" t="s">
        <v>19</v>
      </c>
      <c r="B3" s="4">
        <v>83526</v>
      </c>
      <c r="C3" s="4">
        <v>18034</v>
      </c>
      <c r="D3" s="4">
        <v>65492</v>
      </c>
      <c r="E3" s="7">
        <f>STDEV(B2:B3)</f>
        <v>10347.800635883936</v>
      </c>
      <c r="F3" s="7">
        <f t="shared" ref="F3:G3" si="2">STDEV(C2:C3)</f>
        <v>601.04076400856536</v>
      </c>
      <c r="G3" s="7">
        <f t="shared" si="2"/>
        <v>9746.7598718753707</v>
      </c>
      <c r="H3" s="8" t="s">
        <v>41</v>
      </c>
      <c r="I3" s="11"/>
      <c r="J3" s="11"/>
      <c r="K3" s="11"/>
      <c r="M3" s="11">
        <f t="shared" ref="M3:M30" si="3">C3/B3</f>
        <v>0.21590881881090918</v>
      </c>
      <c r="N3" s="22">
        <f>STDEV(M2:M3)</f>
        <v>1.6637537169681239E-2</v>
      </c>
    </row>
    <row r="4" spans="1:15" ht="7.05" customHeight="1" x14ac:dyDescent="0.45">
      <c r="I4" s="11"/>
      <c r="J4" s="11"/>
      <c r="K4" s="11"/>
      <c r="M4" s="11"/>
    </row>
    <row r="5" spans="1:15" s="12" customFormat="1" x14ac:dyDescent="0.45">
      <c r="A5" s="12" t="s">
        <v>20</v>
      </c>
      <c r="B5" s="12">
        <v>20032</v>
      </c>
      <c r="C5" s="12">
        <v>2792</v>
      </c>
      <c r="D5" s="12">
        <v>17240</v>
      </c>
      <c r="E5" s="13">
        <f>AVERAGE(B5:B6)</f>
        <v>24225</v>
      </c>
      <c r="F5" s="13">
        <f t="shared" ref="F5" si="4">AVERAGE(C5:C6)</f>
        <v>2876</v>
      </c>
      <c r="G5" s="13">
        <f t="shared" ref="G5" si="5">AVERAGE(D5:D6)</f>
        <v>21349</v>
      </c>
      <c r="H5" s="14"/>
      <c r="I5" s="15">
        <f>(E6/E5)</f>
        <v>0.24478008119836481</v>
      </c>
      <c r="J5" s="15">
        <f t="shared" ref="J5:K5" si="6">(F6/F5)</f>
        <v>4.1305263991425582E-2</v>
      </c>
      <c r="K5" s="15">
        <f t="shared" si="6"/>
        <v>0.27219090017289088</v>
      </c>
      <c r="M5" s="15">
        <f t="shared" si="3"/>
        <v>0.13937699680511181</v>
      </c>
      <c r="N5" s="15">
        <f>AVERAGE(M5:M6)</f>
        <v>0.12176816621872875</v>
      </c>
      <c r="O5" s="15">
        <f>N6/N5</f>
        <v>0.20450868076686954</v>
      </c>
    </row>
    <row r="6" spans="1:15" x14ac:dyDescent="0.45">
      <c r="A6" s="4" t="s">
        <v>21</v>
      </c>
      <c r="B6" s="4">
        <v>28418</v>
      </c>
      <c r="C6" s="4">
        <v>2960</v>
      </c>
      <c r="D6" s="4">
        <v>25458</v>
      </c>
      <c r="E6" s="7">
        <f>STDEV(B5:B6)</f>
        <v>5929.7974670303875</v>
      </c>
      <c r="F6" s="7">
        <f t="shared" ref="F6" si="7">STDEV(C5:C6)</f>
        <v>118.79393923933998</v>
      </c>
      <c r="G6" s="7">
        <f t="shared" ref="G6" si="8">STDEV(D5:D6)</f>
        <v>5811.0035277910474</v>
      </c>
      <c r="I6" s="11"/>
      <c r="J6" s="11"/>
      <c r="K6" s="11"/>
      <c r="M6" s="11">
        <f t="shared" si="3"/>
        <v>0.1041593356323457</v>
      </c>
      <c r="N6" s="22">
        <f>STDEV(M5:M6)</f>
        <v>2.4902647032793105E-2</v>
      </c>
    </row>
    <row r="7" spans="1:15" ht="7.05" customHeight="1" x14ac:dyDescent="0.45">
      <c r="I7" s="11"/>
      <c r="J7" s="11"/>
      <c r="K7" s="11"/>
      <c r="M7" s="11"/>
    </row>
    <row r="8" spans="1:15" x14ac:dyDescent="0.45">
      <c r="A8" s="4" t="s">
        <v>22</v>
      </c>
      <c r="B8" s="4">
        <v>5880</v>
      </c>
      <c r="C8" s="4">
        <v>1840</v>
      </c>
      <c r="D8" s="4">
        <v>4040</v>
      </c>
      <c r="E8" s="7">
        <f>AVERAGE(B8:B9)</f>
        <v>5285</v>
      </c>
      <c r="F8" s="7">
        <f t="shared" ref="F8" si="9">AVERAGE(C8:C9)</f>
        <v>1620</v>
      </c>
      <c r="G8" s="7">
        <f t="shared" ref="G8" si="10">AVERAGE(D8:D9)</f>
        <v>3665</v>
      </c>
      <c r="I8" s="11">
        <f>(E9/E8)</f>
        <v>0.15921609642611004</v>
      </c>
      <c r="J8" s="11">
        <f t="shared" ref="J8:K8" si="11">(F9/F8)</f>
        <v>0.19205369365560551</v>
      </c>
      <c r="K8" s="11">
        <f t="shared" si="11"/>
        <v>0.14470125126600561</v>
      </c>
      <c r="M8" s="11">
        <f t="shared" si="3"/>
        <v>0.31292517006802723</v>
      </c>
      <c r="N8" s="11">
        <f>AVERAGE(M8:M9)</f>
        <v>0.30571631637729718</v>
      </c>
      <c r="O8" s="11">
        <f>N9/N8</f>
        <v>3.3347447003816019E-2</v>
      </c>
    </row>
    <row r="9" spans="1:15" x14ac:dyDescent="0.45">
      <c r="A9" s="4" t="s">
        <v>23</v>
      </c>
      <c r="B9" s="4">
        <v>4690</v>
      </c>
      <c r="C9" s="4">
        <v>1400</v>
      </c>
      <c r="D9" s="4">
        <v>3290</v>
      </c>
      <c r="E9" s="7">
        <f>STDEV(B8:B9)</f>
        <v>841.45706961199153</v>
      </c>
      <c r="F9" s="7">
        <f t="shared" ref="F9" si="12">STDEV(C8:C9)</f>
        <v>311.12698372208092</v>
      </c>
      <c r="G9" s="7">
        <f t="shared" ref="G9" si="13">STDEV(D8:D9)</f>
        <v>530.33008588991061</v>
      </c>
      <c r="I9" s="11"/>
      <c r="J9" s="11"/>
      <c r="K9" s="11"/>
      <c r="M9" s="11">
        <f t="shared" si="3"/>
        <v>0.29850746268656714</v>
      </c>
      <c r="N9" s="22">
        <f>STDEV(M8:M9)</f>
        <v>1.0194858658593769E-2</v>
      </c>
    </row>
    <row r="10" spans="1:15" ht="7.05" customHeight="1" x14ac:dyDescent="0.45">
      <c r="I10" s="11"/>
      <c r="J10" s="11"/>
      <c r="K10" s="11"/>
      <c r="M10" s="11"/>
    </row>
    <row r="11" spans="1:15" x14ac:dyDescent="0.45">
      <c r="A11" s="4" t="s">
        <v>24</v>
      </c>
      <c r="B11" s="4">
        <v>39006</v>
      </c>
      <c r="C11" s="4">
        <v>13480</v>
      </c>
      <c r="D11" s="4">
        <v>25526</v>
      </c>
      <c r="E11" s="7">
        <f>AVERAGE(B11:B12)</f>
        <v>38830</v>
      </c>
      <c r="F11" s="7">
        <f t="shared" ref="F11" si="14">AVERAGE(C11:C12)</f>
        <v>12269</v>
      </c>
      <c r="G11" s="7">
        <f t="shared" ref="G11" si="15">AVERAGE(D11:D12)</f>
        <v>26561</v>
      </c>
      <c r="I11" s="11">
        <f>(E12/E11)</f>
        <v>6.4100331439007141E-3</v>
      </c>
      <c r="J11" s="11">
        <f t="shared" ref="J11:K11" si="16">(F12/F11)</f>
        <v>0.13958860738722129</v>
      </c>
      <c r="K11" s="11">
        <f t="shared" si="16"/>
        <v>5.5107527467194509E-2</v>
      </c>
      <c r="M11" s="11">
        <f t="shared" si="3"/>
        <v>0.34558785827821359</v>
      </c>
      <c r="N11" s="11">
        <f>AVERAGE(M11:M12)</f>
        <v>0.31583216580284146</v>
      </c>
      <c r="O11" s="11">
        <f>N12/N11</f>
        <v>0.13323818284785902</v>
      </c>
    </row>
    <row r="12" spans="1:15" x14ac:dyDescent="0.45">
      <c r="A12" s="4" t="s">
        <v>25</v>
      </c>
      <c r="B12" s="4">
        <v>38654</v>
      </c>
      <c r="C12" s="4">
        <v>11058</v>
      </c>
      <c r="D12" s="4">
        <v>27596</v>
      </c>
      <c r="E12" s="7">
        <f>STDEV(B11:B12)</f>
        <v>248.90158697766472</v>
      </c>
      <c r="F12" s="7">
        <f t="shared" ref="F12" si="17">STDEV(C11:C12)</f>
        <v>1712.6126240338181</v>
      </c>
      <c r="G12" s="7">
        <f t="shared" ref="G12" si="18">STDEV(D11:D12)</f>
        <v>1463.7110370561534</v>
      </c>
      <c r="I12" s="11"/>
      <c r="J12" s="11"/>
      <c r="K12" s="11"/>
      <c r="M12" s="11">
        <f t="shared" si="3"/>
        <v>0.28607647332746933</v>
      </c>
      <c r="N12" s="22">
        <f>STDEV(M11:M12)</f>
        <v>4.2080903856474318E-2</v>
      </c>
    </row>
    <row r="13" spans="1:15" ht="7.05" customHeight="1" x14ac:dyDescent="0.45">
      <c r="I13" s="11"/>
      <c r="J13" s="11"/>
      <c r="K13" s="11"/>
      <c r="M13" s="11"/>
    </row>
    <row r="14" spans="1:15" x14ac:dyDescent="0.45">
      <c r="A14" s="4" t="s">
        <v>26</v>
      </c>
      <c r="B14" s="4">
        <v>43614</v>
      </c>
      <c r="C14" s="4">
        <v>6296</v>
      </c>
      <c r="D14" s="4">
        <v>37318</v>
      </c>
      <c r="E14" s="7">
        <f>AVERAGE(B14:B15)</f>
        <v>39535</v>
      </c>
      <c r="F14" s="7">
        <f t="shared" ref="F14" si="19">AVERAGE(C14:C15)</f>
        <v>5593</v>
      </c>
      <c r="G14" s="7">
        <f t="shared" ref="G14" si="20">AVERAGE(D14:D15)</f>
        <v>33942</v>
      </c>
      <c r="I14" s="11">
        <f>(E15/E14)</f>
        <v>0.14591063920373984</v>
      </c>
      <c r="J14" s="11">
        <f t="shared" ref="J14:K14" si="21">(F15/F14)</f>
        <v>0.17775650533672194</v>
      </c>
      <c r="K14" s="11">
        <f t="shared" si="21"/>
        <v>0.14066304244215336</v>
      </c>
      <c r="M14" s="11">
        <f t="shared" si="3"/>
        <v>0.14435731645801808</v>
      </c>
      <c r="N14" s="11">
        <f>AVERAGE(M14:M15)</f>
        <v>0.14113736761529061</v>
      </c>
      <c r="O14" s="11">
        <f>N15/N14</f>
        <v>3.2264278415232273E-2</v>
      </c>
    </row>
    <row r="15" spans="1:15" x14ac:dyDescent="0.45">
      <c r="A15" s="4" t="s">
        <v>27</v>
      </c>
      <c r="B15" s="4">
        <v>35456</v>
      </c>
      <c r="C15" s="4">
        <v>4890</v>
      </c>
      <c r="D15" s="4">
        <v>30566</v>
      </c>
      <c r="E15" s="7">
        <f>STDEV(B14:B15)</f>
        <v>5768.5771209198547</v>
      </c>
      <c r="F15" s="7">
        <f t="shared" ref="F15" si="22">STDEV(C14:C15)</f>
        <v>994.19213434828578</v>
      </c>
      <c r="G15" s="7">
        <f t="shared" ref="G15" si="23">STDEV(D14:D15)</f>
        <v>4774.3849865715692</v>
      </c>
      <c r="I15" s="11"/>
      <c r="J15" s="11"/>
      <c r="K15" s="11"/>
      <c r="M15" s="11">
        <f t="shared" si="3"/>
        <v>0.13791741877256317</v>
      </c>
      <c r="N15" s="22">
        <f>STDEV(M14:M15)</f>
        <v>4.5536953235327231E-3</v>
      </c>
    </row>
    <row r="16" spans="1:15" ht="7.05" customHeight="1" x14ac:dyDescent="0.45">
      <c r="I16" s="11"/>
      <c r="J16" s="11"/>
      <c r="K16" s="11"/>
      <c r="M16" s="11"/>
    </row>
    <row r="17" spans="1:15" x14ac:dyDescent="0.45">
      <c r="A17" s="4" t="s">
        <v>28</v>
      </c>
      <c r="B17" s="4">
        <v>886758</v>
      </c>
      <c r="C17" s="4">
        <v>31912</v>
      </c>
      <c r="D17" s="4">
        <v>854846</v>
      </c>
      <c r="E17" s="7">
        <f>AVERAGE(B17:B18)</f>
        <v>835692</v>
      </c>
      <c r="F17" s="7">
        <f t="shared" ref="F17" si="24">AVERAGE(C17:C18)</f>
        <v>28260</v>
      </c>
      <c r="G17" s="7">
        <f t="shared" ref="G17" si="25">AVERAGE(D17:D18)</f>
        <v>807432</v>
      </c>
      <c r="I17" s="11">
        <f>(E18/E17)</f>
        <v>8.6417280261321727E-2</v>
      </c>
      <c r="J17" s="11">
        <f t="shared" ref="J17:K17" si="26">(F18/F17)</f>
        <v>0.18275682695635326</v>
      </c>
      <c r="K17" s="11">
        <f t="shared" si="26"/>
        <v>8.3045410444914147E-2</v>
      </c>
      <c r="M17" s="11">
        <f t="shared" si="3"/>
        <v>3.5987270484168173E-2</v>
      </c>
      <c r="N17" s="11">
        <f>AVERAGE(M17:M18)</f>
        <v>3.3674991710006381E-2</v>
      </c>
      <c r="O17" s="11">
        <f>N18/N17</f>
        <v>9.7106363991631126E-2</v>
      </c>
    </row>
    <row r="18" spans="1:15" x14ac:dyDescent="0.45">
      <c r="A18" s="4" t="s">
        <v>29</v>
      </c>
      <c r="B18" s="4">
        <v>784626</v>
      </c>
      <c r="C18" s="4">
        <v>24608</v>
      </c>
      <c r="D18" s="4">
        <v>760018</v>
      </c>
      <c r="E18" s="7">
        <f>STDEV(B17:B18)</f>
        <v>72218.229776144479</v>
      </c>
      <c r="F18" s="7">
        <f t="shared" ref="F18" si="27">STDEV(C17:C18)</f>
        <v>5164.707929786543</v>
      </c>
      <c r="G18" s="7">
        <f t="shared" ref="G18" si="28">STDEV(D17:D18)</f>
        <v>67053.521846357922</v>
      </c>
      <c r="I18" s="11"/>
      <c r="J18" s="11"/>
      <c r="K18" s="11"/>
      <c r="M18" s="11">
        <f t="shared" si="3"/>
        <v>3.136271293584459E-2</v>
      </c>
      <c r="N18" s="22">
        <f>STDEV(M17:M18)</f>
        <v>3.2700560024070402E-3</v>
      </c>
    </row>
    <row r="19" spans="1:15" ht="7.05" customHeight="1" x14ac:dyDescent="0.45">
      <c r="I19" s="11"/>
      <c r="J19" s="11"/>
      <c r="K19" s="11"/>
      <c r="M19" s="11"/>
    </row>
    <row r="20" spans="1:15" s="12" customFormat="1" x14ac:dyDescent="0.45">
      <c r="A20" s="12" t="s">
        <v>30</v>
      </c>
      <c r="B20" s="12">
        <v>974</v>
      </c>
      <c r="C20" s="12">
        <v>522</v>
      </c>
      <c r="D20" s="12">
        <v>452</v>
      </c>
      <c r="E20" s="13">
        <f>AVERAGE(B20:B21)</f>
        <v>1662</v>
      </c>
      <c r="F20" s="13">
        <f t="shared" ref="F20" si="29">AVERAGE(C20:C21)</f>
        <v>728</v>
      </c>
      <c r="G20" s="13">
        <f t="shared" ref="G20" si="30">AVERAGE(D20:D21)</f>
        <v>934</v>
      </c>
      <c r="H20" s="14"/>
      <c r="I20" s="15">
        <f>(E21/E20)</f>
        <v>0.58542655289572165</v>
      </c>
      <c r="J20" s="15">
        <f t="shared" ref="J20:K20" si="31">(F21/F20)</f>
        <v>0.40017581572645278</v>
      </c>
      <c r="K20" s="15">
        <f t="shared" si="31"/>
        <v>0.7298189904323682</v>
      </c>
      <c r="M20" s="15">
        <f t="shared" si="3"/>
        <v>0.53593429158110883</v>
      </c>
      <c r="N20" s="15">
        <f>AVERAGE(M20:M21)</f>
        <v>0.46669055004587356</v>
      </c>
      <c r="O20" s="15">
        <f>N21/N20</f>
        <v>0.20982948632442003</v>
      </c>
    </row>
    <row r="21" spans="1:15" x14ac:dyDescent="0.45">
      <c r="A21" s="4" t="s">
        <v>31</v>
      </c>
      <c r="B21" s="4">
        <v>2350</v>
      </c>
      <c r="C21" s="4">
        <v>934</v>
      </c>
      <c r="D21" s="4">
        <v>1416</v>
      </c>
      <c r="E21" s="7">
        <f>STDEV(B20:B21)</f>
        <v>972.97893091268941</v>
      </c>
      <c r="F21" s="7">
        <f t="shared" ref="F21" si="32">STDEV(C20:C21)</f>
        <v>291.3279938488576</v>
      </c>
      <c r="G21" s="7">
        <f t="shared" ref="G21" si="33">STDEV(D20:D21)</f>
        <v>681.65093706383186</v>
      </c>
      <c r="I21" s="11"/>
      <c r="J21" s="11"/>
      <c r="K21" s="11"/>
      <c r="M21" s="11">
        <f t="shared" si="3"/>
        <v>0.39744680851063829</v>
      </c>
      <c r="N21" s="22">
        <f>STDEV(M20:M21)</f>
        <v>9.7925438388586694E-2</v>
      </c>
    </row>
    <row r="22" spans="1:15" ht="7.05" customHeight="1" x14ac:dyDescent="0.45">
      <c r="I22" s="11"/>
      <c r="J22" s="11"/>
      <c r="K22" s="11"/>
      <c r="M22" s="11"/>
    </row>
    <row r="23" spans="1:15" x14ac:dyDescent="0.45">
      <c r="A23" s="4" t="s">
        <v>32</v>
      </c>
      <c r="B23" s="4">
        <v>362006</v>
      </c>
      <c r="C23" s="4">
        <v>15016</v>
      </c>
      <c r="D23" s="4">
        <v>346990</v>
      </c>
      <c r="E23" s="7">
        <f>AVERAGE(B23:B24)</f>
        <v>398330</v>
      </c>
      <c r="F23" s="7">
        <f t="shared" ref="F23" si="34">AVERAGE(C23:C24)</f>
        <v>14079</v>
      </c>
      <c r="G23" s="7">
        <f t="shared" ref="G23" si="35">AVERAGE(D23:D24)</f>
        <v>384251</v>
      </c>
      <c r="I23" s="11">
        <f>(E24/E23)</f>
        <v>0.12896315477026662</v>
      </c>
      <c r="J23" s="11">
        <f t="shared" ref="J23:K23" si="36">(F24/F23)</f>
        <v>9.4120186656977772E-2</v>
      </c>
      <c r="K23" s="11">
        <f t="shared" si="36"/>
        <v>0.1371369535735337</v>
      </c>
      <c r="M23" s="11">
        <f t="shared" si="3"/>
        <v>4.1479975470019831E-2</v>
      </c>
      <c r="N23" s="11">
        <f>AVERAGE(M23:M24)</f>
        <v>3.5857759571919272E-2</v>
      </c>
      <c r="O23" s="11">
        <f>N24/N23</f>
        <v>0.221737611847618</v>
      </c>
    </row>
    <row r="24" spans="1:15" x14ac:dyDescent="0.45">
      <c r="A24" s="4" t="s">
        <v>33</v>
      </c>
      <c r="B24" s="4">
        <v>434654</v>
      </c>
      <c r="C24" s="4">
        <v>13142</v>
      </c>
      <c r="D24" s="4">
        <v>421512</v>
      </c>
      <c r="E24" s="7">
        <f>STDEV(B23:B24)</f>
        <v>51369.893439640306</v>
      </c>
      <c r="F24" s="7">
        <f t="shared" ref="F24" si="37">STDEV(C23:C24)</f>
        <v>1325.1181079435901</v>
      </c>
      <c r="G24" s="7">
        <f t="shared" ref="G24" si="38">STDEV(D23:D24)</f>
        <v>52695.011547583897</v>
      </c>
      <c r="I24" s="11"/>
      <c r="J24" s="11"/>
      <c r="K24" s="11"/>
      <c r="M24" s="11">
        <f t="shared" si="3"/>
        <v>3.0235543673818716E-2</v>
      </c>
      <c r="N24" s="22">
        <f>STDEV(M23:M24)</f>
        <v>7.9510139736834445E-3</v>
      </c>
    </row>
    <row r="25" spans="1:15" ht="7.05" customHeight="1" x14ac:dyDescent="0.45">
      <c r="I25" s="11"/>
      <c r="J25" s="11"/>
      <c r="K25" s="11"/>
      <c r="M25" s="11"/>
    </row>
    <row r="26" spans="1:15" x14ac:dyDescent="0.45">
      <c r="A26" s="4" t="s">
        <v>34</v>
      </c>
      <c r="B26" s="4">
        <v>686868</v>
      </c>
      <c r="C26" s="4">
        <v>904</v>
      </c>
      <c r="D26" s="4">
        <v>685964</v>
      </c>
      <c r="E26" s="7">
        <f>AVERAGE(B26:B27)</f>
        <v>698405</v>
      </c>
      <c r="F26" s="7">
        <f t="shared" ref="F26" si="39">AVERAGE(C26:C27)</f>
        <v>782</v>
      </c>
      <c r="G26" s="7">
        <f t="shared" ref="G26" si="40">AVERAGE(D26:D27)</f>
        <v>697623</v>
      </c>
      <c r="I26" s="11">
        <f>(E27/E26)</f>
        <v>2.336149063809451E-2</v>
      </c>
      <c r="J26" s="11">
        <f t="shared" ref="J26:K26" si="41">(F27/F26)</f>
        <v>0.22063178338812992</v>
      </c>
      <c r="K26" s="11">
        <f t="shared" si="41"/>
        <v>2.363499472309244E-2</v>
      </c>
      <c r="M26" s="11">
        <f t="shared" si="3"/>
        <v>1.3161189631777867E-3</v>
      </c>
      <c r="N26" s="11">
        <f>AVERAGE(M26:M27)</f>
        <v>1.1228861857421903E-3</v>
      </c>
      <c r="O26" s="11">
        <f>N27/N26</f>
        <v>0.24336608466139259</v>
      </c>
    </row>
    <row r="27" spans="1:15" x14ac:dyDescent="0.45">
      <c r="A27" s="4" t="s">
        <v>35</v>
      </c>
      <c r="B27" s="4">
        <v>709942</v>
      </c>
      <c r="C27" s="4">
        <v>660</v>
      </c>
      <c r="D27" s="4">
        <v>709282</v>
      </c>
      <c r="E27" s="7">
        <f>STDEV(B26:B27)</f>
        <v>16315.781869098397</v>
      </c>
      <c r="F27" s="7">
        <f t="shared" ref="F27" si="42">STDEV(C26:C27)</f>
        <v>172.5340546095176</v>
      </c>
      <c r="G27" s="7">
        <f t="shared" ref="G27" si="43">STDEV(D26:D27)</f>
        <v>16488.315923707916</v>
      </c>
      <c r="I27" s="11"/>
      <c r="J27" s="11"/>
      <c r="K27" s="11"/>
      <c r="M27" s="11">
        <f t="shared" si="3"/>
        <v>9.2965340830659406E-4</v>
      </c>
      <c r="N27" s="22">
        <f>STDEV(M26:M27)</f>
        <v>2.7327241454444209E-4</v>
      </c>
    </row>
    <row r="28" spans="1:15" ht="7.05" customHeight="1" x14ac:dyDescent="0.45">
      <c r="I28" s="11"/>
      <c r="J28" s="11"/>
      <c r="K28" s="11"/>
      <c r="M28" s="11"/>
    </row>
    <row r="29" spans="1:15" x14ac:dyDescent="0.45">
      <c r="A29" s="4" t="s">
        <v>36</v>
      </c>
      <c r="B29" s="4">
        <v>93764</v>
      </c>
      <c r="C29" s="4">
        <v>82</v>
      </c>
      <c r="D29" s="4">
        <v>93682</v>
      </c>
      <c r="E29" s="7">
        <f>AVERAGE(B29:B30)</f>
        <v>105656.5</v>
      </c>
      <c r="F29" s="7">
        <f t="shared" ref="F29" si="44">AVERAGE(C29:C30)</f>
        <v>80</v>
      </c>
      <c r="G29" s="7">
        <f t="shared" ref="G29" si="45">AVERAGE(D29:D30)</f>
        <v>105576.5</v>
      </c>
      <c r="I29" s="11">
        <f>(E30/E29)</f>
        <v>0.15918125993689014</v>
      </c>
      <c r="J29" s="11">
        <f t="shared" ref="J29:K29" si="46">(F30/F29)</f>
        <v>3.5355339059327376E-2</v>
      </c>
      <c r="K29" s="11">
        <f t="shared" si="46"/>
        <v>0.15932866895234052</v>
      </c>
      <c r="M29" s="11">
        <f t="shared" si="3"/>
        <v>8.7453606928032082E-4</v>
      </c>
      <c r="N29" s="11">
        <f>AVERAGE(M29:M30)</f>
        <v>7.6904457038270177E-4</v>
      </c>
      <c r="O29" s="11">
        <f>N30/N29</f>
        <v>0.19399071809562168</v>
      </c>
    </row>
    <row r="30" spans="1:15" x14ac:dyDescent="0.45">
      <c r="A30" s="4" t="s">
        <v>37</v>
      </c>
      <c r="B30" s="4">
        <v>117549</v>
      </c>
      <c r="C30" s="4">
        <v>78</v>
      </c>
      <c r="D30" s="4">
        <v>117471</v>
      </c>
      <c r="E30" s="7">
        <f>STDEV(B29:B30)</f>
        <v>16818.534790522033</v>
      </c>
      <c r="F30" s="7">
        <f t="shared" ref="F30" si="47">STDEV(C29:C30)</f>
        <v>2.8284271247461903</v>
      </c>
      <c r="G30" s="7">
        <f t="shared" ref="G30" si="48">STDEV(D29:D30)</f>
        <v>16821.36321764678</v>
      </c>
      <c r="J30" s="10"/>
      <c r="K30" s="10"/>
      <c r="M30" s="11">
        <f t="shared" si="3"/>
        <v>6.6355307148508282E-4</v>
      </c>
      <c r="N30" s="22">
        <f>STDEV(M29:M30)</f>
        <v>1.4918750845607919E-4</v>
      </c>
    </row>
    <row r="31" spans="1:15" s="2" customFormat="1" x14ac:dyDescent="0.45">
      <c r="E31" s="16"/>
      <c r="F31" s="16"/>
      <c r="G31" s="16"/>
      <c r="H31" s="17"/>
      <c r="I31" s="18"/>
      <c r="J31" s="18"/>
      <c r="K31" s="18"/>
    </row>
    <row r="32" spans="1:15" x14ac:dyDescent="0.45">
      <c r="H32" s="20" t="s">
        <v>57</v>
      </c>
      <c r="I32" s="19">
        <f>MIN(I2,I7:I18,I23:I29)</f>
        <v>6.4100331439007141E-3</v>
      </c>
      <c r="J32" s="19">
        <f t="shared" ref="J32:K32" si="49">MIN(J2,J7:J18,J23:J29)</f>
        <v>3.2560851834257831E-2</v>
      </c>
      <c r="K32" s="19">
        <f t="shared" si="49"/>
        <v>2.363499472309244E-2</v>
      </c>
    </row>
    <row r="33" spans="8:11" x14ac:dyDescent="0.45">
      <c r="H33" s="20" t="s">
        <v>58</v>
      </c>
      <c r="I33" s="19">
        <f>MAX(I2,I7:I17,I22:I29)</f>
        <v>0.15921609642611004</v>
      </c>
      <c r="J33" s="19">
        <f t="shared" ref="J33:K33" si="50">MAX(J2,J7:J17,J22:J29)</f>
        <v>0.22063178338812992</v>
      </c>
      <c r="K33" s="19">
        <f t="shared" si="50"/>
        <v>0.15932866895234052</v>
      </c>
    </row>
    <row r="34" spans="8:11" x14ac:dyDescent="0.45">
      <c r="H34" s="20" t="s">
        <v>59</v>
      </c>
      <c r="I34" s="19">
        <f>AVERAGE(I2,I8:I17,I22:I29)</f>
        <v>0.10292107161759254</v>
      </c>
      <c r="J34" s="19">
        <f t="shared" ref="J34:K34" si="51">AVERAGE(J2,J8:J17,J22:J29)</f>
        <v>0.13435297428432433</v>
      </c>
      <c r="K34" s="19">
        <f t="shared" si="51"/>
        <v>0.10978392021100317</v>
      </c>
    </row>
    <row r="36" spans="8:11" x14ac:dyDescent="0.45">
      <c r="I36" s="15" t="s">
        <v>60</v>
      </c>
      <c r="J36" s="15" t="s">
        <v>60</v>
      </c>
      <c r="K36" s="15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abSelected="1" workbookViewId="0">
      <selection activeCell="N27" sqref="N27"/>
    </sheetView>
  </sheetViews>
  <sheetFormatPr defaultRowHeight="14.25" x14ac:dyDescent="0.45"/>
  <cols>
    <col min="1" max="1" width="35.59765625" bestFit="1" customWidth="1"/>
    <col min="2" max="2" width="14.33203125" bestFit="1" customWidth="1"/>
    <col min="3" max="3" width="22.53125" bestFit="1" customWidth="1"/>
    <col min="4" max="4" width="22.6640625" bestFit="1" customWidth="1"/>
    <col min="5" max="5" width="9.06640625" style="7"/>
    <col min="6" max="6" width="16.9296875" style="7" bestFit="1" customWidth="1"/>
    <col min="7" max="7" width="17.06640625" style="7" bestFit="1" customWidth="1"/>
    <col min="8" max="8" width="9.06640625" style="6"/>
    <col min="9" max="9" width="14" style="10" bestFit="1" customWidth="1"/>
    <col min="10" max="10" width="14" style="4" bestFit="1" customWidth="1"/>
    <col min="11" max="11" width="12.6640625" style="4" bestFit="1" customWidth="1"/>
  </cols>
  <sheetData>
    <row r="1" spans="1:15" x14ac:dyDescent="0.45">
      <c r="A1" s="1" t="s">
        <v>0</v>
      </c>
      <c r="B1" s="1" t="s">
        <v>1</v>
      </c>
      <c r="C1" s="1" t="s">
        <v>2</v>
      </c>
      <c r="D1" s="1" t="s">
        <v>4</v>
      </c>
      <c r="E1" s="5" t="s">
        <v>38</v>
      </c>
      <c r="F1" s="5" t="s">
        <v>39</v>
      </c>
      <c r="G1" s="5" t="s">
        <v>40</v>
      </c>
      <c r="I1" s="9" t="s">
        <v>42</v>
      </c>
      <c r="J1" s="9" t="s">
        <v>43</v>
      </c>
      <c r="K1" s="9" t="s">
        <v>44</v>
      </c>
      <c r="M1" s="9" t="s">
        <v>61</v>
      </c>
      <c r="N1" s="4"/>
      <c r="O1" s="9" t="s">
        <v>62</v>
      </c>
    </row>
    <row r="2" spans="1:15" x14ac:dyDescent="0.45">
      <c r="A2" t="s">
        <v>56</v>
      </c>
      <c r="B2">
        <v>13269</v>
      </c>
      <c r="C2">
        <v>767</v>
      </c>
      <c r="D2">
        <v>12502</v>
      </c>
      <c r="E2" s="7">
        <f>AVERAGE(B2:B3)</f>
        <v>15047.5</v>
      </c>
      <c r="F2" s="7">
        <f t="shared" ref="F2:G2" si="0">AVERAGE(C2:C3)</f>
        <v>860.5</v>
      </c>
      <c r="G2" s="7">
        <f t="shared" si="0"/>
        <v>14187</v>
      </c>
      <c r="I2" s="11">
        <f>(E3/E2)</f>
        <v>0.16714928198574844</v>
      </c>
      <c r="J2" s="11">
        <f t="shared" ref="J2:K2" si="1">(F3/F2)</f>
        <v>0.1536652737732532</v>
      </c>
      <c r="K2" s="11">
        <f t="shared" si="1"/>
        <v>0.1679671426375319</v>
      </c>
      <c r="M2" s="11">
        <f>C2/B2</f>
        <v>5.7803903836008745E-2</v>
      </c>
      <c r="N2" s="11">
        <f>AVERAGE(M2:M3)</f>
        <v>5.7250935633682491E-2</v>
      </c>
      <c r="O2" s="11">
        <f>N3/N2</f>
        <v>1.3659429712984015E-2</v>
      </c>
    </row>
    <row r="3" spans="1:15" x14ac:dyDescent="0.45">
      <c r="A3" t="s">
        <v>50</v>
      </c>
      <c r="B3">
        <v>16826</v>
      </c>
      <c r="C3">
        <v>954</v>
      </c>
      <c r="D3">
        <v>15872</v>
      </c>
      <c r="E3" s="7">
        <f>STDEV(B2:B3)</f>
        <v>2515.1788206805495</v>
      </c>
      <c r="F3" s="7">
        <f t="shared" ref="F3:G3" si="2">STDEV(C2:C3)</f>
        <v>132.22896808188437</v>
      </c>
      <c r="G3" s="7">
        <f t="shared" si="2"/>
        <v>2382.9498525986651</v>
      </c>
      <c r="H3" s="8" t="s">
        <v>41</v>
      </c>
      <c r="I3" s="11"/>
      <c r="J3" s="11"/>
      <c r="K3" s="11"/>
      <c r="M3" s="11">
        <f t="shared" ref="M3:M18" si="3">C3/B3</f>
        <v>5.6697967431356237E-2</v>
      </c>
      <c r="N3" s="22">
        <f>STDEV(M2:M3)</f>
        <v>7.8201513129085791E-4</v>
      </c>
      <c r="O3" s="4"/>
    </row>
    <row r="4" spans="1:15" x14ac:dyDescent="0.45">
      <c r="I4" s="11"/>
      <c r="J4" s="11"/>
      <c r="K4" s="11"/>
      <c r="M4" s="11"/>
      <c r="N4" s="4"/>
      <c r="O4" s="4"/>
    </row>
    <row r="5" spans="1:15" s="12" customFormat="1" x14ac:dyDescent="0.45">
      <c r="A5" s="12" t="s">
        <v>55</v>
      </c>
      <c r="B5" s="12">
        <v>826</v>
      </c>
      <c r="C5" s="12">
        <v>162</v>
      </c>
      <c r="D5" s="12">
        <v>664</v>
      </c>
      <c r="E5" s="13">
        <f>AVERAGE(B5:B6)</f>
        <v>1052</v>
      </c>
      <c r="F5" s="13">
        <f t="shared" ref="F5:G5" si="4">AVERAGE(C5:C6)</f>
        <v>173</v>
      </c>
      <c r="G5" s="13">
        <f t="shared" si="4"/>
        <v>879</v>
      </c>
      <c r="H5" s="14"/>
      <c r="I5" s="15">
        <f>(E6/E5)</f>
        <v>0.30381394020562691</v>
      </c>
      <c r="J5" s="15">
        <f t="shared" ref="J5:K5" si="5">(F6/F5)</f>
        <v>8.992109356129506E-2</v>
      </c>
      <c r="K5" s="15">
        <f t="shared" si="5"/>
        <v>0.34591116713335091</v>
      </c>
      <c r="M5" s="15">
        <f t="shared" si="3"/>
        <v>0.19612590799031476</v>
      </c>
      <c r="N5" s="15">
        <f>AVERAGE(M5:M6)</f>
        <v>0.17005043443334206</v>
      </c>
      <c r="O5" s="15">
        <f>N6/N5</f>
        <v>0.21685500817715825</v>
      </c>
    </row>
    <row r="6" spans="1:15" x14ac:dyDescent="0.45">
      <c r="A6" t="s">
        <v>49</v>
      </c>
      <c r="B6">
        <v>1278</v>
      </c>
      <c r="C6">
        <v>184</v>
      </c>
      <c r="D6">
        <v>1094</v>
      </c>
      <c r="E6" s="7">
        <f>STDEV(B5:B6)</f>
        <v>319.6122650963195</v>
      </c>
      <c r="F6" s="7">
        <f t="shared" ref="F6:G6" si="6">STDEV(C5:C6)</f>
        <v>15.556349186104045</v>
      </c>
      <c r="G6" s="7">
        <f t="shared" si="6"/>
        <v>304.05591591021545</v>
      </c>
      <c r="I6" s="11"/>
      <c r="J6" s="11"/>
      <c r="K6" s="11"/>
      <c r="M6" s="11">
        <f t="shared" si="3"/>
        <v>0.14397496087636932</v>
      </c>
      <c r="N6" s="22">
        <f>STDEV(M5:M6)</f>
        <v>3.6876288349571705E-2</v>
      </c>
      <c r="O6" s="4"/>
    </row>
    <row r="7" spans="1:15" x14ac:dyDescent="0.45">
      <c r="I7" s="11"/>
      <c r="J7" s="11"/>
      <c r="K7" s="11"/>
      <c r="M7" s="11"/>
      <c r="N7" s="4"/>
      <c r="O7" s="4"/>
    </row>
    <row r="8" spans="1:15" x14ac:dyDescent="0.45">
      <c r="A8" t="s">
        <v>54</v>
      </c>
      <c r="B8">
        <v>3775</v>
      </c>
      <c r="C8">
        <v>522</v>
      </c>
      <c r="D8">
        <v>3253</v>
      </c>
      <c r="E8" s="7">
        <f>AVERAGE(B8:B9)</f>
        <v>4002.5</v>
      </c>
      <c r="F8" s="7">
        <f t="shared" ref="F8:G8" si="7">AVERAGE(C8:C9)</f>
        <v>516</v>
      </c>
      <c r="G8" s="7">
        <f t="shared" si="7"/>
        <v>3486.5</v>
      </c>
      <c r="I8" s="11">
        <f>(E9/E8)</f>
        <v>8.0383156886915455E-2</v>
      </c>
      <c r="J8" s="11">
        <f t="shared" ref="J8:K8" si="8">(F9/F8)</f>
        <v>1.6444343748524361E-2</v>
      </c>
      <c r="K8" s="11">
        <f t="shared" si="8"/>
        <v>9.4713571436718116E-2</v>
      </c>
      <c r="M8" s="11">
        <f t="shared" si="3"/>
        <v>0.13827814569536423</v>
      </c>
      <c r="N8" s="11">
        <f>AVERAGE(M8:M9)</f>
        <v>0.12942276079094453</v>
      </c>
      <c r="O8" s="11">
        <f>N9/N8</f>
        <v>9.6763547271976932E-2</v>
      </c>
    </row>
    <row r="9" spans="1:15" x14ac:dyDescent="0.45">
      <c r="A9" t="s">
        <v>48</v>
      </c>
      <c r="B9">
        <v>4230</v>
      </c>
      <c r="C9">
        <v>510</v>
      </c>
      <c r="D9">
        <v>3720</v>
      </c>
      <c r="E9" s="7">
        <f>STDEV(B8:B9)</f>
        <v>321.73358543987911</v>
      </c>
      <c r="F9" s="7">
        <f t="shared" ref="F9:G9" si="9">STDEV(C8:C9)</f>
        <v>8.4852813742385695</v>
      </c>
      <c r="G9" s="7">
        <f t="shared" si="9"/>
        <v>330.21886681411769</v>
      </c>
      <c r="I9" s="11"/>
      <c r="J9" s="11"/>
      <c r="K9" s="11"/>
      <c r="M9" s="11">
        <f t="shared" si="3"/>
        <v>0.12056737588652482</v>
      </c>
      <c r="N9" s="22">
        <f>STDEV(M8:M9)</f>
        <v>1.2523405431864323E-2</v>
      </c>
      <c r="O9" s="4"/>
    </row>
    <row r="10" spans="1:15" x14ac:dyDescent="0.45">
      <c r="I10" s="11"/>
      <c r="J10" s="11"/>
      <c r="K10" s="11"/>
      <c r="M10" s="11"/>
      <c r="N10" s="4"/>
      <c r="O10" s="4"/>
    </row>
    <row r="11" spans="1:15" x14ac:dyDescent="0.45">
      <c r="A11" t="s">
        <v>53</v>
      </c>
      <c r="B11">
        <v>468</v>
      </c>
      <c r="C11">
        <v>110</v>
      </c>
      <c r="D11">
        <v>358</v>
      </c>
      <c r="E11" s="7">
        <f>AVERAGE(B11:B12)</f>
        <v>509</v>
      </c>
      <c r="F11" s="7">
        <f t="shared" ref="F11:G11" si="10">AVERAGE(C11:C12)</f>
        <v>102</v>
      </c>
      <c r="G11" s="7">
        <f t="shared" si="10"/>
        <v>407</v>
      </c>
      <c r="I11" s="11">
        <f>(E12/E11)</f>
        <v>0.11391504136993497</v>
      </c>
      <c r="J11" s="11">
        <f t="shared" ref="J11:K11" si="11">(F12/F11)</f>
        <v>0.1109187107743604</v>
      </c>
      <c r="K11" s="11">
        <f t="shared" si="11"/>
        <v>0.17026158367636773</v>
      </c>
      <c r="M11" s="15">
        <f t="shared" si="3"/>
        <v>0.23504273504273504</v>
      </c>
      <c r="N11" s="15">
        <f>AVERAGE(M11:M12)</f>
        <v>0.20297591297591297</v>
      </c>
      <c r="O11" s="15">
        <f>N12/N11</f>
        <v>0.22342224751804027</v>
      </c>
    </row>
    <row r="12" spans="1:15" x14ac:dyDescent="0.45">
      <c r="A12" t="s">
        <v>47</v>
      </c>
      <c r="B12">
        <v>550</v>
      </c>
      <c r="C12">
        <v>94</v>
      </c>
      <c r="D12">
        <v>456</v>
      </c>
      <c r="E12" s="7">
        <f>STDEV(B11:B12)</f>
        <v>57.982756057296896</v>
      </c>
      <c r="F12" s="7">
        <f t="shared" ref="F12:G12" si="12">STDEV(C11:C12)</f>
        <v>11.313708498984761</v>
      </c>
      <c r="G12" s="7">
        <f t="shared" si="12"/>
        <v>69.296464556281663</v>
      </c>
      <c r="I12" s="11"/>
      <c r="J12" s="11"/>
      <c r="K12" s="11"/>
      <c r="M12" s="11">
        <f t="shared" si="3"/>
        <v>0.1709090909090909</v>
      </c>
      <c r="N12" s="22">
        <f>STDEV(M11:M12)</f>
        <v>4.5349334669104631E-2</v>
      </c>
      <c r="O12" s="4"/>
    </row>
    <row r="13" spans="1:15" x14ac:dyDescent="0.45">
      <c r="I13" s="11"/>
      <c r="J13" s="11"/>
      <c r="K13" s="11"/>
      <c r="M13" s="11"/>
      <c r="N13" s="4"/>
      <c r="O13" s="4"/>
    </row>
    <row r="14" spans="1:15" x14ac:dyDescent="0.45">
      <c r="A14" t="s">
        <v>52</v>
      </c>
      <c r="B14">
        <v>11293</v>
      </c>
      <c r="C14">
        <v>1158</v>
      </c>
      <c r="D14">
        <v>10135</v>
      </c>
      <c r="E14" s="7">
        <f>AVERAGE(B14:B15)</f>
        <v>12367.5</v>
      </c>
      <c r="F14" s="7">
        <f t="shared" ref="F14:G14" si="13">AVERAGE(C14:C15)</f>
        <v>1239</v>
      </c>
      <c r="G14" s="7">
        <f t="shared" si="13"/>
        <v>11128.5</v>
      </c>
      <c r="I14" s="11">
        <f>(E15/E14)</f>
        <v>0.12286820074953635</v>
      </c>
      <c r="J14" s="11">
        <f t="shared" ref="J14:K14" si="14">(F15/F14)</f>
        <v>9.2454639670880301E-2</v>
      </c>
      <c r="K14" s="11">
        <f t="shared" si="14"/>
        <v>0.12625431767243295</v>
      </c>
      <c r="M14" s="11">
        <f t="shared" si="3"/>
        <v>0.10254139732577704</v>
      </c>
      <c r="N14" s="11">
        <f>AVERAGE(M14:M15)</f>
        <v>0.1003705349967674</v>
      </c>
      <c r="O14" s="11">
        <f>N15/N14</f>
        <v>3.0587292852719633E-2</v>
      </c>
    </row>
    <row r="15" spans="1:15" x14ac:dyDescent="0.45">
      <c r="A15" t="s">
        <v>46</v>
      </c>
      <c r="B15">
        <v>13442</v>
      </c>
      <c r="C15">
        <v>1320</v>
      </c>
      <c r="D15">
        <v>12122</v>
      </c>
      <c r="E15" s="7">
        <f>STDEV(B14:B15)</f>
        <v>1519.5724727698907</v>
      </c>
      <c r="F15" s="7">
        <f t="shared" ref="F15:G15" si="15">STDEV(C14:C15)</f>
        <v>114.5512985522207</v>
      </c>
      <c r="G15" s="7">
        <f t="shared" si="15"/>
        <v>1405.02117421767</v>
      </c>
      <c r="I15" s="11"/>
      <c r="J15" s="11"/>
      <c r="K15" s="11"/>
      <c r="M15" s="11">
        <f t="shared" si="3"/>
        <v>9.8199672667757767E-2</v>
      </c>
      <c r="N15" s="22">
        <f>STDEV(M14:M15)</f>
        <v>3.0700629477302694E-3</v>
      </c>
      <c r="O15" s="4"/>
    </row>
    <row r="16" spans="1:15" x14ac:dyDescent="0.45">
      <c r="I16" s="11"/>
      <c r="J16" s="11"/>
      <c r="K16" s="11"/>
      <c r="M16" s="11"/>
      <c r="N16" s="4"/>
      <c r="O16" s="4"/>
    </row>
    <row r="17" spans="1:15" x14ac:dyDescent="0.45">
      <c r="A17" t="s">
        <v>51</v>
      </c>
      <c r="B17">
        <v>5770</v>
      </c>
      <c r="C17">
        <v>488</v>
      </c>
      <c r="D17">
        <v>5282</v>
      </c>
      <c r="E17" s="7">
        <f>AVERAGE(B17:B18)</f>
        <v>6113</v>
      </c>
      <c r="F17" s="7">
        <f t="shared" ref="F17:G17" si="16">AVERAGE(C17:C18)</f>
        <v>493</v>
      </c>
      <c r="G17" s="7">
        <f t="shared" si="16"/>
        <v>5620</v>
      </c>
      <c r="I17" s="11">
        <f>(E18/E17)</f>
        <v>7.93514235062934E-2</v>
      </c>
      <c r="J17" s="11">
        <f t="shared" ref="J17:K17" si="17">(F18/F17)</f>
        <v>1.4342936738063845E-2</v>
      </c>
      <c r="K17" s="11">
        <f t="shared" si="17"/>
        <v>8.5054125281513543E-2</v>
      </c>
      <c r="M17" s="11">
        <f t="shared" si="3"/>
        <v>8.4575389948006938E-2</v>
      </c>
      <c r="N17" s="11">
        <f>AVERAGE(M17:M18)</f>
        <v>8.0856468208204219E-2</v>
      </c>
      <c r="O17" s="11">
        <f>N18/N17</f>
        <v>6.5045501966403158E-2</v>
      </c>
    </row>
    <row r="18" spans="1:15" x14ac:dyDescent="0.45">
      <c r="A18" t="s">
        <v>45</v>
      </c>
      <c r="B18">
        <v>6456</v>
      </c>
      <c r="C18">
        <v>498</v>
      </c>
      <c r="D18">
        <v>5958</v>
      </c>
      <c r="E18" s="7">
        <f>STDEV(B17:B18)</f>
        <v>485.0752518939716</v>
      </c>
      <c r="F18" s="7">
        <f t="shared" ref="F18:G18" si="18">STDEV(C17:C18)</f>
        <v>7.0710678118654755</v>
      </c>
      <c r="G18" s="7">
        <f t="shared" si="18"/>
        <v>478.00418408210612</v>
      </c>
      <c r="I18" s="11"/>
      <c r="J18" s="11"/>
      <c r="K18" s="11"/>
      <c r="M18" s="11">
        <f t="shared" si="3"/>
        <v>7.7137546468401486E-2</v>
      </c>
      <c r="N18" s="22">
        <f>STDEV(M17:M18)</f>
        <v>5.2593495618331616E-3</v>
      </c>
      <c r="O18" s="4"/>
    </row>
    <row r="19" spans="1:15" s="2" customFormat="1" x14ac:dyDescent="0.45">
      <c r="E19" s="16"/>
      <c r="F19" s="16"/>
      <c r="G19" s="16"/>
      <c r="H19" s="17"/>
      <c r="I19" s="21"/>
      <c r="J19" s="21"/>
      <c r="K19" s="21"/>
    </row>
    <row r="20" spans="1:15" x14ac:dyDescent="0.45">
      <c r="H20" s="20" t="s">
        <v>57</v>
      </c>
      <c r="I20" s="19">
        <f>MIN(I2,I8:I17)</f>
        <v>7.93514235062934E-2</v>
      </c>
      <c r="J20" s="19">
        <f t="shared" ref="J20:K20" si="19">MIN(J2,J8:J17)</f>
        <v>1.4342936738063845E-2</v>
      </c>
      <c r="K20" s="19">
        <f t="shared" si="19"/>
        <v>8.5054125281513543E-2</v>
      </c>
    </row>
    <row r="21" spans="1:15" x14ac:dyDescent="0.45">
      <c r="H21" s="20" t="s">
        <v>58</v>
      </c>
      <c r="I21" s="19">
        <f>MAX(I2,I8:I17)</f>
        <v>0.16714928198574844</v>
      </c>
      <c r="J21" s="19">
        <f t="shared" ref="J21:K21" si="20">MAX(J2,J8:J17)</f>
        <v>0.1536652737732532</v>
      </c>
      <c r="K21" s="19">
        <f t="shared" si="20"/>
        <v>0.17026158367636773</v>
      </c>
    </row>
    <row r="22" spans="1:15" x14ac:dyDescent="0.45">
      <c r="H22" s="20" t="s">
        <v>59</v>
      </c>
      <c r="I22" s="19">
        <f>AVERAGE(I2,I8:I17)</f>
        <v>0.11273342089968572</v>
      </c>
      <c r="J22" s="19">
        <f t="shared" ref="J22:K22" si="21">AVERAGE(J2,J8:J17)</f>
        <v>7.7565180941016415E-2</v>
      </c>
      <c r="K22" s="19">
        <f t="shared" si="21"/>
        <v>0.12885014814091286</v>
      </c>
    </row>
    <row r="23" spans="1:15" x14ac:dyDescent="0.45">
      <c r="I23" s="11"/>
      <c r="J23" s="11"/>
      <c r="K23" s="11"/>
    </row>
    <row r="24" spans="1:15" x14ac:dyDescent="0.45">
      <c r="I24" s="15" t="s">
        <v>60</v>
      </c>
      <c r="J24" s="11"/>
      <c r="K24" s="11"/>
    </row>
    <row r="25" spans="1:15" x14ac:dyDescent="0.45">
      <c r="I25" s="11"/>
      <c r="J25" s="11"/>
      <c r="K25" s="11"/>
    </row>
    <row r="26" spans="1:15" x14ac:dyDescent="0.45">
      <c r="I26" s="11"/>
      <c r="J26" s="11"/>
      <c r="K26" s="11"/>
    </row>
    <row r="27" spans="1:15" x14ac:dyDescent="0.45">
      <c r="I27" s="11"/>
      <c r="J27" s="11"/>
      <c r="K27" s="11"/>
    </row>
    <row r="28" spans="1:15" x14ac:dyDescent="0.45">
      <c r="I28" s="11"/>
      <c r="J28" s="11"/>
      <c r="K28" s="11"/>
    </row>
    <row r="29" spans="1:15" x14ac:dyDescent="0.45">
      <c r="I29" s="11"/>
      <c r="J29" s="11"/>
      <c r="K29" s="11"/>
    </row>
    <row r="30" spans="1:15" x14ac:dyDescent="0.45">
      <c r="I30" s="11"/>
      <c r="J30" s="11"/>
      <c r="K30" s="11"/>
    </row>
    <row r="31" spans="1:15" x14ac:dyDescent="0.45">
      <c r="J31" s="10"/>
      <c r="K31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workbookViewId="0">
      <selection activeCell="E23" sqref="E23"/>
    </sheetView>
  </sheetViews>
  <sheetFormatPr defaultRowHeight="14.25" x14ac:dyDescent="0.45"/>
  <cols>
    <col min="1" max="1" width="17.59765625" bestFit="1" customWidth="1"/>
    <col min="2" max="2" width="14.33203125" bestFit="1" customWidth="1"/>
    <col min="3" max="3" width="22.53125" bestFit="1" customWidth="1"/>
    <col min="4" max="4" width="20.53125" bestFit="1" customWidth="1"/>
    <col min="5" max="5" width="22.6640625" bestFit="1" customWidth="1"/>
    <col min="6" max="6" width="20.6640625" bestFit="1" customWidth="1"/>
    <col min="7" max="7" width="24.86328125" bestFit="1" customWidth="1"/>
    <col min="8" max="8" width="18.265625" bestFit="1" customWidth="1"/>
    <col min="9" max="9" width="22.796875" bestFit="1" customWidth="1"/>
    <col min="10" max="10" width="30" bestFit="1" customWidth="1"/>
    <col min="11" max="11" width="39.9296875" bestFit="1" customWidth="1"/>
    <col min="12" max="12" width="37.06640625" bestFit="1" customWidth="1"/>
    <col min="13" max="18" width="22.6640625" bestFit="1" customWidth="1"/>
  </cols>
  <sheetData>
    <row r="1" spans="1:18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45">
      <c r="A2" t="s">
        <v>18</v>
      </c>
      <c r="B2">
        <v>98160</v>
      </c>
      <c r="C2">
        <v>18884</v>
      </c>
      <c r="D2">
        <v>19.237978810106</v>
      </c>
      <c r="E2">
        <v>79276</v>
      </c>
      <c r="F2">
        <v>80.762021189894099</v>
      </c>
      <c r="G2">
        <v>534</v>
      </c>
      <c r="H2">
        <v>21</v>
      </c>
      <c r="I2">
        <v>45</v>
      </c>
      <c r="J2">
        <v>17344</v>
      </c>
      <c r="K2">
        <v>1.08879151291513</v>
      </c>
      <c r="L2">
        <v>2.7803297997644298</v>
      </c>
      <c r="M2">
        <v>0</v>
      </c>
      <c r="N2">
        <v>32</v>
      </c>
      <c r="O2">
        <v>1064</v>
      </c>
      <c r="P2">
        <v>15212</v>
      </c>
      <c r="Q2">
        <v>31856</v>
      </c>
      <c r="R2">
        <v>36902</v>
      </c>
    </row>
    <row r="3" spans="1:18" x14ac:dyDescent="0.45">
      <c r="A3" t="s">
        <v>19</v>
      </c>
      <c r="B3">
        <v>83526</v>
      </c>
      <c r="C3">
        <v>18034</v>
      </c>
      <c r="D3">
        <v>21.590881881090901</v>
      </c>
      <c r="E3">
        <v>65492</v>
      </c>
      <c r="F3">
        <v>78.409118118909106</v>
      </c>
      <c r="G3">
        <v>554</v>
      </c>
      <c r="H3">
        <v>18</v>
      </c>
      <c r="I3">
        <v>54</v>
      </c>
      <c r="J3">
        <v>13246</v>
      </c>
      <c r="K3">
        <v>1.36146761286426</v>
      </c>
      <c r="L3">
        <v>3.0076717811874598</v>
      </c>
      <c r="M3">
        <v>0</v>
      </c>
      <c r="N3">
        <v>68</v>
      </c>
      <c r="O3">
        <v>1104</v>
      </c>
      <c r="P3">
        <v>7094</v>
      </c>
      <c r="Q3">
        <v>37130</v>
      </c>
      <c r="R3">
        <v>26738</v>
      </c>
    </row>
    <row r="4" spans="1:18" x14ac:dyDescent="0.45">
      <c r="A4" t="s">
        <v>20</v>
      </c>
      <c r="B4">
        <v>20032</v>
      </c>
      <c r="C4">
        <v>2792</v>
      </c>
      <c r="D4">
        <v>13.9376996805112</v>
      </c>
      <c r="E4">
        <v>17240</v>
      </c>
      <c r="F4">
        <v>86.062300319488799</v>
      </c>
      <c r="G4">
        <v>341</v>
      </c>
      <c r="H4">
        <v>7</v>
      </c>
      <c r="I4">
        <v>25</v>
      </c>
      <c r="J4">
        <v>5916</v>
      </c>
      <c r="K4">
        <v>0.471940500338066</v>
      </c>
      <c r="L4">
        <v>1.41438703140831</v>
      </c>
      <c r="M4">
        <v>0</v>
      </c>
      <c r="N4">
        <v>6</v>
      </c>
      <c r="O4">
        <v>3578</v>
      </c>
      <c r="P4">
        <v>1748</v>
      </c>
      <c r="Q4">
        <v>5990</v>
      </c>
      <c r="R4">
        <v>7514</v>
      </c>
    </row>
    <row r="5" spans="1:18" x14ac:dyDescent="0.45">
      <c r="A5" t="s">
        <v>21</v>
      </c>
      <c r="B5">
        <v>28418</v>
      </c>
      <c r="C5">
        <v>2960</v>
      </c>
      <c r="D5">
        <v>10.415933563234599</v>
      </c>
      <c r="E5">
        <v>25458</v>
      </c>
      <c r="F5">
        <v>89.584066436765397</v>
      </c>
      <c r="G5">
        <v>468</v>
      </c>
      <c r="H5">
        <v>10</v>
      </c>
      <c r="I5">
        <v>30</v>
      </c>
      <c r="J5">
        <v>7790</v>
      </c>
      <c r="K5">
        <v>0.37997432605905002</v>
      </c>
      <c r="L5">
        <v>1.1306340718105401</v>
      </c>
      <c r="M5">
        <v>0</v>
      </c>
      <c r="N5">
        <v>86</v>
      </c>
      <c r="O5">
        <v>4662</v>
      </c>
      <c r="P5">
        <v>3396</v>
      </c>
      <c r="Q5">
        <v>4000</v>
      </c>
      <c r="R5">
        <v>14220</v>
      </c>
    </row>
    <row r="6" spans="1:18" x14ac:dyDescent="0.45">
      <c r="A6" t="s">
        <v>22</v>
      </c>
      <c r="B6">
        <v>5880</v>
      </c>
      <c r="C6">
        <v>1840</v>
      </c>
      <c r="D6">
        <v>31.292517006802701</v>
      </c>
      <c r="E6">
        <v>4040</v>
      </c>
      <c r="F6">
        <v>68.707482993197303</v>
      </c>
      <c r="G6">
        <v>124</v>
      </c>
      <c r="H6">
        <v>4</v>
      </c>
      <c r="I6">
        <v>16</v>
      </c>
      <c r="J6">
        <v>846</v>
      </c>
      <c r="K6">
        <v>2.1749408983451501</v>
      </c>
      <c r="L6">
        <v>6.5714285714285703</v>
      </c>
      <c r="M6">
        <v>0</v>
      </c>
      <c r="N6">
        <v>300</v>
      </c>
      <c r="O6">
        <v>532</v>
      </c>
      <c r="P6">
        <v>622</v>
      </c>
      <c r="Q6">
        <v>1062</v>
      </c>
      <c r="R6">
        <v>1054</v>
      </c>
    </row>
    <row r="7" spans="1:18" x14ac:dyDescent="0.45">
      <c r="A7" t="s">
        <v>23</v>
      </c>
      <c r="B7">
        <v>4690</v>
      </c>
      <c r="C7">
        <v>1400</v>
      </c>
      <c r="D7">
        <v>29.8507462686567</v>
      </c>
      <c r="E7">
        <v>3290</v>
      </c>
      <c r="F7">
        <v>70.149253731343293</v>
      </c>
      <c r="G7">
        <v>111</v>
      </c>
      <c r="H7">
        <v>1</v>
      </c>
      <c r="I7">
        <v>15</v>
      </c>
      <c r="J7">
        <v>660</v>
      </c>
      <c r="K7">
        <v>2.1212121212121202</v>
      </c>
      <c r="L7">
        <v>6.4220183486238502</v>
      </c>
      <c r="M7">
        <v>0</v>
      </c>
      <c r="N7">
        <v>6</v>
      </c>
      <c r="O7">
        <v>194</v>
      </c>
      <c r="P7">
        <v>944</v>
      </c>
      <c r="Q7">
        <v>572</v>
      </c>
      <c r="R7">
        <v>1152</v>
      </c>
    </row>
    <row r="8" spans="1:18" x14ac:dyDescent="0.45">
      <c r="A8" t="s">
        <v>24</v>
      </c>
      <c r="B8">
        <v>39006</v>
      </c>
      <c r="C8">
        <v>13480</v>
      </c>
      <c r="D8">
        <v>34.558785827821403</v>
      </c>
      <c r="E8">
        <v>25526</v>
      </c>
      <c r="F8">
        <v>65.441214172178604</v>
      </c>
      <c r="G8">
        <v>508</v>
      </c>
      <c r="H8">
        <v>25</v>
      </c>
      <c r="I8">
        <v>41</v>
      </c>
      <c r="J8">
        <v>4748</v>
      </c>
      <c r="K8">
        <v>2.8390901432182001</v>
      </c>
      <c r="L8">
        <v>9.0469798657718101</v>
      </c>
      <c r="M8">
        <v>0</v>
      </c>
      <c r="N8">
        <v>6</v>
      </c>
      <c r="O8">
        <v>200</v>
      </c>
      <c r="P8">
        <v>2834</v>
      </c>
      <c r="Q8">
        <v>21032</v>
      </c>
      <c r="R8">
        <v>11708</v>
      </c>
    </row>
    <row r="9" spans="1:18" x14ac:dyDescent="0.45">
      <c r="A9" t="s">
        <v>25</v>
      </c>
      <c r="B9">
        <v>38654</v>
      </c>
      <c r="C9">
        <v>11058</v>
      </c>
      <c r="D9">
        <v>28.6076473327469</v>
      </c>
      <c r="E9">
        <v>27596</v>
      </c>
      <c r="F9">
        <v>71.392352667253107</v>
      </c>
      <c r="G9">
        <v>560</v>
      </c>
      <c r="H9">
        <v>40</v>
      </c>
      <c r="I9">
        <v>36</v>
      </c>
      <c r="J9">
        <v>5168</v>
      </c>
      <c r="K9">
        <v>2.1397058823529398</v>
      </c>
      <c r="L9">
        <v>6.7674418604651203</v>
      </c>
      <c r="M9">
        <v>0</v>
      </c>
      <c r="N9">
        <v>8</v>
      </c>
      <c r="O9">
        <v>1792</v>
      </c>
      <c r="P9">
        <v>1820</v>
      </c>
      <c r="Q9">
        <v>10310</v>
      </c>
      <c r="R9">
        <v>21276</v>
      </c>
    </row>
    <row r="10" spans="1:18" x14ac:dyDescent="0.45">
      <c r="A10" t="s">
        <v>26</v>
      </c>
      <c r="B10">
        <v>43614</v>
      </c>
      <c r="C10">
        <v>6296</v>
      </c>
      <c r="D10">
        <v>14.4357316458018</v>
      </c>
      <c r="E10">
        <v>37318</v>
      </c>
      <c r="F10">
        <v>85.564268354198205</v>
      </c>
      <c r="G10">
        <v>424</v>
      </c>
      <c r="H10">
        <v>20</v>
      </c>
      <c r="I10">
        <v>23</v>
      </c>
      <c r="J10">
        <v>11182</v>
      </c>
      <c r="K10">
        <v>0.563047755321052</v>
      </c>
      <c r="L10">
        <v>1.9348494161032599</v>
      </c>
      <c r="M10">
        <v>0</v>
      </c>
      <c r="N10">
        <v>0</v>
      </c>
      <c r="O10">
        <v>4400</v>
      </c>
      <c r="P10">
        <v>776</v>
      </c>
      <c r="Q10">
        <v>12440</v>
      </c>
      <c r="R10">
        <v>18730</v>
      </c>
    </row>
    <row r="11" spans="1:18" x14ac:dyDescent="0.45">
      <c r="A11" t="s">
        <v>27</v>
      </c>
      <c r="B11">
        <v>35456</v>
      </c>
      <c r="C11">
        <v>4890</v>
      </c>
      <c r="D11">
        <v>13.7917418772563</v>
      </c>
      <c r="E11">
        <v>30566</v>
      </c>
      <c r="F11">
        <v>86.2082581227437</v>
      </c>
      <c r="G11">
        <v>441</v>
      </c>
      <c r="H11">
        <v>26</v>
      </c>
      <c r="I11">
        <v>25</v>
      </c>
      <c r="J11">
        <v>8072</v>
      </c>
      <c r="K11">
        <v>0.60579781962338997</v>
      </c>
      <c r="L11">
        <v>2.1466198419666398</v>
      </c>
      <c r="M11">
        <v>0</v>
      </c>
      <c r="N11">
        <v>0</v>
      </c>
      <c r="O11">
        <v>2044</v>
      </c>
      <c r="P11">
        <v>406</v>
      </c>
      <c r="Q11">
        <v>6806</v>
      </c>
      <c r="R11">
        <v>15192</v>
      </c>
    </row>
    <row r="12" spans="1:18" x14ac:dyDescent="0.45">
      <c r="A12" t="s">
        <v>28</v>
      </c>
      <c r="B12">
        <v>886758</v>
      </c>
      <c r="C12">
        <v>31912</v>
      </c>
      <c r="D12">
        <v>3.5987270484168201</v>
      </c>
      <c r="E12">
        <v>854846</v>
      </c>
      <c r="F12">
        <v>96.401272951583195</v>
      </c>
      <c r="G12">
        <v>2848</v>
      </c>
      <c r="H12">
        <v>159</v>
      </c>
      <c r="I12">
        <v>185</v>
      </c>
      <c r="J12">
        <v>112718</v>
      </c>
      <c r="K12">
        <v>0.28311361095832099</v>
      </c>
      <c r="L12">
        <v>0.90371545083824201</v>
      </c>
      <c r="M12">
        <v>0</v>
      </c>
      <c r="N12">
        <v>220</v>
      </c>
      <c r="O12">
        <v>16666</v>
      </c>
      <c r="P12">
        <v>121464</v>
      </c>
      <c r="Q12">
        <v>300760</v>
      </c>
      <c r="R12">
        <v>330116</v>
      </c>
    </row>
    <row r="13" spans="1:18" x14ac:dyDescent="0.45">
      <c r="A13" t="s">
        <v>29</v>
      </c>
      <c r="B13">
        <v>784626</v>
      </c>
      <c r="C13">
        <v>24608</v>
      </c>
      <c r="D13">
        <v>3.1362712935844601</v>
      </c>
      <c r="E13">
        <v>760018</v>
      </c>
      <c r="F13">
        <v>96.8637287064155</v>
      </c>
      <c r="G13">
        <v>3049</v>
      </c>
      <c r="H13">
        <v>175</v>
      </c>
      <c r="I13">
        <v>206</v>
      </c>
      <c r="J13">
        <v>82682</v>
      </c>
      <c r="K13">
        <v>0.29762221523427101</v>
      </c>
      <c r="L13">
        <v>1.01518151815182</v>
      </c>
      <c r="M13">
        <v>0</v>
      </c>
      <c r="N13">
        <v>898</v>
      </c>
      <c r="O13">
        <v>17292</v>
      </c>
      <c r="P13">
        <v>137586</v>
      </c>
      <c r="Q13">
        <v>213984</v>
      </c>
      <c r="R13">
        <v>309420</v>
      </c>
    </row>
    <row r="14" spans="1:18" x14ac:dyDescent="0.45">
      <c r="A14" t="s">
        <v>30</v>
      </c>
      <c r="B14">
        <v>974</v>
      </c>
      <c r="C14">
        <v>522</v>
      </c>
      <c r="D14">
        <v>53.593429158110901</v>
      </c>
      <c r="E14">
        <v>452</v>
      </c>
      <c r="F14">
        <v>46.406570841889099</v>
      </c>
      <c r="G14">
        <v>28</v>
      </c>
      <c r="H14">
        <v>0</v>
      </c>
      <c r="I14">
        <v>6</v>
      </c>
      <c r="J14">
        <v>164</v>
      </c>
      <c r="K14">
        <v>3.1829268292682902</v>
      </c>
      <c r="L14">
        <v>6.3658536585365901</v>
      </c>
      <c r="M14">
        <v>0</v>
      </c>
      <c r="N14">
        <v>0</v>
      </c>
      <c r="O14">
        <v>8</v>
      </c>
      <c r="P14">
        <v>164</v>
      </c>
      <c r="Q14">
        <v>38</v>
      </c>
      <c r="R14">
        <v>694</v>
      </c>
    </row>
    <row r="15" spans="1:18" x14ac:dyDescent="0.45">
      <c r="A15" t="s">
        <v>31</v>
      </c>
      <c r="B15">
        <v>2350</v>
      </c>
      <c r="C15">
        <v>934</v>
      </c>
      <c r="D15">
        <v>39.744680851063798</v>
      </c>
      <c r="E15">
        <v>1416</v>
      </c>
      <c r="F15">
        <v>60.255319148936202</v>
      </c>
      <c r="G15">
        <v>89</v>
      </c>
      <c r="H15">
        <v>2</v>
      </c>
      <c r="I15">
        <v>12</v>
      </c>
      <c r="J15">
        <v>338</v>
      </c>
      <c r="K15">
        <v>2.7633136094674602</v>
      </c>
      <c r="L15">
        <v>7.1846153846153804</v>
      </c>
      <c r="M15">
        <v>0</v>
      </c>
      <c r="N15">
        <v>0</v>
      </c>
      <c r="O15">
        <v>12</v>
      </c>
      <c r="P15">
        <v>198</v>
      </c>
      <c r="Q15">
        <v>168</v>
      </c>
      <c r="R15">
        <v>1786</v>
      </c>
    </row>
    <row r="16" spans="1:18" x14ac:dyDescent="0.45">
      <c r="A16" t="s">
        <v>32</v>
      </c>
      <c r="B16">
        <v>362006</v>
      </c>
      <c r="C16">
        <v>15016</v>
      </c>
      <c r="D16">
        <v>4.1479975470019799</v>
      </c>
      <c r="E16">
        <v>346990</v>
      </c>
      <c r="F16">
        <v>95.852002452997993</v>
      </c>
      <c r="G16">
        <v>1216</v>
      </c>
      <c r="H16">
        <v>25</v>
      </c>
      <c r="I16">
        <v>104</v>
      </c>
      <c r="J16">
        <v>67630</v>
      </c>
      <c r="K16">
        <v>0.22203164276208801</v>
      </c>
      <c r="L16">
        <v>0.56163973668461997</v>
      </c>
      <c r="M16">
        <v>14</v>
      </c>
      <c r="N16">
        <v>780</v>
      </c>
      <c r="O16">
        <v>3834</v>
      </c>
      <c r="P16">
        <v>20076</v>
      </c>
      <c r="Q16">
        <v>74278</v>
      </c>
      <c r="R16">
        <v>243840</v>
      </c>
    </row>
    <row r="17" spans="1:18" x14ac:dyDescent="0.45">
      <c r="A17" t="s">
        <v>33</v>
      </c>
      <c r="B17">
        <v>434654</v>
      </c>
      <c r="C17">
        <v>13142</v>
      </c>
      <c r="D17">
        <v>3.0235543673818701</v>
      </c>
      <c r="E17">
        <v>421512</v>
      </c>
      <c r="F17">
        <v>96.976445632618095</v>
      </c>
      <c r="G17">
        <v>1420</v>
      </c>
      <c r="H17">
        <v>25</v>
      </c>
      <c r="I17">
        <v>122</v>
      </c>
      <c r="J17">
        <v>67756</v>
      </c>
      <c r="K17">
        <v>0.193960682448787</v>
      </c>
      <c r="L17">
        <v>0.50616237867817004</v>
      </c>
      <c r="M17">
        <v>14</v>
      </c>
      <c r="N17">
        <v>2532</v>
      </c>
      <c r="O17">
        <v>2946</v>
      </c>
      <c r="P17">
        <v>25450</v>
      </c>
      <c r="Q17">
        <v>72140</v>
      </c>
      <c r="R17">
        <v>303400</v>
      </c>
    </row>
    <row r="18" spans="1:18" x14ac:dyDescent="0.45">
      <c r="A18" t="s">
        <v>34</v>
      </c>
      <c r="B18">
        <v>686868</v>
      </c>
      <c r="C18">
        <v>904</v>
      </c>
      <c r="D18">
        <v>0.131611896317779</v>
      </c>
      <c r="E18">
        <v>685964</v>
      </c>
      <c r="F18">
        <v>99.868388103682193</v>
      </c>
      <c r="G18">
        <v>2802</v>
      </c>
      <c r="H18">
        <v>86</v>
      </c>
      <c r="I18">
        <v>279</v>
      </c>
      <c r="J18">
        <v>44218</v>
      </c>
      <c r="K18">
        <v>2.04441630105387E-2</v>
      </c>
      <c r="L18">
        <v>6.01383714741884E-2</v>
      </c>
      <c r="M18">
        <v>0</v>
      </c>
      <c r="N18">
        <v>348</v>
      </c>
      <c r="O18">
        <v>16756</v>
      </c>
      <c r="P18">
        <v>54354</v>
      </c>
      <c r="Q18">
        <v>158420</v>
      </c>
      <c r="R18">
        <v>387232</v>
      </c>
    </row>
    <row r="19" spans="1:18" x14ac:dyDescent="0.45">
      <c r="A19" t="s">
        <v>35</v>
      </c>
      <c r="B19">
        <v>709942</v>
      </c>
      <c r="C19">
        <v>660</v>
      </c>
      <c r="D19">
        <v>9.2965340830659396E-2</v>
      </c>
      <c r="E19">
        <v>709282</v>
      </c>
      <c r="F19">
        <v>99.907034659169298</v>
      </c>
      <c r="G19">
        <v>3120</v>
      </c>
      <c r="H19">
        <v>107</v>
      </c>
      <c r="I19">
        <v>317</v>
      </c>
      <c r="J19">
        <v>32198</v>
      </c>
      <c r="K19">
        <v>2.0498167588048899E-2</v>
      </c>
      <c r="L19">
        <v>5.8949624866023599E-2</v>
      </c>
      <c r="M19">
        <v>0</v>
      </c>
      <c r="N19">
        <v>596</v>
      </c>
      <c r="O19">
        <v>3926</v>
      </c>
      <c r="P19">
        <v>63852</v>
      </c>
      <c r="Q19">
        <v>192050</v>
      </c>
      <c r="R19">
        <v>373771</v>
      </c>
    </row>
    <row r="20" spans="1:18" x14ac:dyDescent="0.45">
      <c r="A20" t="s">
        <v>36</v>
      </c>
      <c r="B20">
        <v>93764</v>
      </c>
      <c r="C20">
        <v>82</v>
      </c>
      <c r="D20">
        <v>8.7453606928032099E-2</v>
      </c>
      <c r="E20">
        <v>93682</v>
      </c>
      <c r="F20">
        <v>99.912546393072006</v>
      </c>
      <c r="G20">
        <v>1741</v>
      </c>
      <c r="H20">
        <v>17</v>
      </c>
      <c r="I20">
        <v>52</v>
      </c>
      <c r="J20">
        <v>7730</v>
      </c>
      <c r="K20">
        <v>1.0608020698576999E-2</v>
      </c>
      <c r="L20">
        <v>3.2591414944356099E-2</v>
      </c>
      <c r="M20">
        <v>8</v>
      </c>
      <c r="N20">
        <v>1348</v>
      </c>
      <c r="O20">
        <v>13932</v>
      </c>
      <c r="P20">
        <v>41853</v>
      </c>
      <c r="Q20">
        <v>26551</v>
      </c>
      <c r="R20">
        <v>8146</v>
      </c>
    </row>
    <row r="21" spans="1:18" x14ac:dyDescent="0.45">
      <c r="A21" t="s">
        <v>37</v>
      </c>
      <c r="B21">
        <v>117549</v>
      </c>
      <c r="C21">
        <v>78</v>
      </c>
      <c r="D21">
        <v>6.6355307148508305E-2</v>
      </c>
      <c r="E21">
        <v>117471</v>
      </c>
      <c r="F21">
        <v>99.933644692851502</v>
      </c>
      <c r="G21">
        <v>2021</v>
      </c>
      <c r="H21">
        <v>22</v>
      </c>
      <c r="I21">
        <v>67</v>
      </c>
      <c r="J21">
        <v>8096</v>
      </c>
      <c r="K21">
        <v>9.6343873517786595E-3</v>
      </c>
      <c r="L21">
        <v>3.0115830115830099E-2</v>
      </c>
      <c r="M21">
        <v>170</v>
      </c>
      <c r="N21">
        <v>2192</v>
      </c>
      <c r="O21">
        <v>17849</v>
      </c>
      <c r="P21">
        <v>55492</v>
      </c>
      <c r="Q21">
        <v>31046</v>
      </c>
      <c r="R21">
        <v>8232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workbookViewId="0">
      <selection activeCell="A13" sqref="A13:E19"/>
    </sheetView>
  </sheetViews>
  <sheetFormatPr defaultRowHeight="14.25" x14ac:dyDescent="0.45"/>
  <cols>
    <col min="1" max="1" width="31.33203125" bestFit="1" customWidth="1"/>
  </cols>
  <sheetData>
    <row r="1" spans="1:1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45">
      <c r="A2" t="s">
        <v>50</v>
      </c>
      <c r="B2">
        <v>16826</v>
      </c>
      <c r="C2">
        <v>954</v>
      </c>
      <c r="D2">
        <v>5.6697967431356204</v>
      </c>
      <c r="E2">
        <v>15872</v>
      </c>
      <c r="F2">
        <v>94.330203256864394</v>
      </c>
      <c r="G2">
        <v>607</v>
      </c>
      <c r="H2">
        <v>222</v>
      </c>
      <c r="I2">
        <v>109</v>
      </c>
      <c r="J2">
        <v>422</v>
      </c>
      <c r="K2">
        <v>2.2606635071090002</v>
      </c>
      <c r="L2">
        <v>7.3384615384615399</v>
      </c>
      <c r="M2">
        <v>0</v>
      </c>
      <c r="N2">
        <v>0</v>
      </c>
      <c r="O2">
        <v>324</v>
      </c>
      <c r="P2">
        <v>2122</v>
      </c>
      <c r="Q2">
        <v>3376</v>
      </c>
      <c r="R2">
        <v>4138</v>
      </c>
    </row>
    <row r="3" spans="1:18" x14ac:dyDescent="0.45">
      <c r="A3" t="s">
        <v>49</v>
      </c>
      <c r="B3">
        <v>1278</v>
      </c>
      <c r="C3">
        <v>184</v>
      </c>
      <c r="D3">
        <v>14.397496087636901</v>
      </c>
      <c r="E3">
        <v>1094</v>
      </c>
      <c r="F3">
        <v>85.602503912363105</v>
      </c>
      <c r="G3">
        <v>103</v>
      </c>
      <c r="H3">
        <v>1</v>
      </c>
      <c r="I3">
        <v>13</v>
      </c>
      <c r="J3">
        <v>110</v>
      </c>
      <c r="K3">
        <v>1.67272727272727</v>
      </c>
      <c r="L3">
        <v>4.5999999999999996</v>
      </c>
      <c r="M3">
        <v>0</v>
      </c>
      <c r="N3">
        <v>12</v>
      </c>
      <c r="O3">
        <v>226</v>
      </c>
      <c r="P3">
        <v>526</v>
      </c>
      <c r="Q3">
        <v>208</v>
      </c>
      <c r="R3">
        <v>176</v>
      </c>
    </row>
    <row r="4" spans="1:18" x14ac:dyDescent="0.45">
      <c r="A4" t="s">
        <v>48</v>
      </c>
      <c r="B4">
        <v>4230</v>
      </c>
      <c r="C4">
        <v>510</v>
      </c>
      <c r="D4">
        <v>12.056737588652499</v>
      </c>
      <c r="E4">
        <v>3720</v>
      </c>
      <c r="F4">
        <v>87.943262411347504</v>
      </c>
      <c r="G4">
        <v>169</v>
      </c>
      <c r="H4">
        <v>18</v>
      </c>
      <c r="I4">
        <v>27</v>
      </c>
      <c r="J4">
        <v>334</v>
      </c>
      <c r="K4">
        <v>1.52694610778443</v>
      </c>
      <c r="L4">
        <v>4.9038461538461497</v>
      </c>
      <c r="M4">
        <v>0</v>
      </c>
      <c r="N4">
        <v>0</v>
      </c>
      <c r="O4">
        <v>186</v>
      </c>
      <c r="P4">
        <v>608</v>
      </c>
      <c r="Q4">
        <v>1280</v>
      </c>
      <c r="R4">
        <v>1374</v>
      </c>
    </row>
    <row r="5" spans="1:18" x14ac:dyDescent="0.45">
      <c r="A5" t="s">
        <v>47</v>
      </c>
      <c r="B5">
        <v>550</v>
      </c>
      <c r="C5">
        <v>94</v>
      </c>
      <c r="D5">
        <v>17.090909090909101</v>
      </c>
      <c r="E5">
        <v>456</v>
      </c>
      <c r="F5">
        <v>82.909090909090907</v>
      </c>
      <c r="G5">
        <v>42</v>
      </c>
      <c r="H5">
        <v>5</v>
      </c>
      <c r="I5">
        <v>6</v>
      </c>
      <c r="J5">
        <v>68</v>
      </c>
      <c r="K5">
        <v>1.3823529411764699</v>
      </c>
      <c r="L5">
        <v>4.2727272727272698</v>
      </c>
      <c r="M5">
        <v>0</v>
      </c>
      <c r="N5">
        <v>6</v>
      </c>
      <c r="O5">
        <v>34</v>
      </c>
      <c r="P5">
        <v>98</v>
      </c>
      <c r="Q5">
        <v>50</v>
      </c>
      <c r="R5">
        <v>276</v>
      </c>
    </row>
    <row r="6" spans="1:18" x14ac:dyDescent="0.45">
      <c r="A6" t="s">
        <v>46</v>
      </c>
      <c r="B6">
        <v>13442</v>
      </c>
      <c r="C6">
        <v>1320</v>
      </c>
      <c r="D6">
        <v>9.8199672667757802</v>
      </c>
      <c r="E6">
        <v>12122</v>
      </c>
      <c r="F6">
        <v>90.180032733224195</v>
      </c>
      <c r="G6">
        <v>295</v>
      </c>
      <c r="H6">
        <v>25</v>
      </c>
      <c r="I6">
        <v>27</v>
      </c>
      <c r="J6">
        <v>1090</v>
      </c>
      <c r="K6">
        <v>1.21100917431193</v>
      </c>
      <c r="L6">
        <v>3</v>
      </c>
      <c r="M6">
        <v>0</v>
      </c>
      <c r="N6">
        <v>126</v>
      </c>
      <c r="O6">
        <v>474</v>
      </c>
      <c r="P6">
        <v>2846</v>
      </c>
      <c r="Q6">
        <v>5140</v>
      </c>
      <c r="R6">
        <v>2584</v>
      </c>
    </row>
    <row r="7" spans="1:18" x14ac:dyDescent="0.45">
      <c r="A7" t="s">
        <v>45</v>
      </c>
      <c r="B7">
        <v>6456</v>
      </c>
      <c r="C7">
        <v>498</v>
      </c>
      <c r="D7">
        <v>7.7137546468401501</v>
      </c>
      <c r="E7">
        <v>5958</v>
      </c>
      <c r="F7">
        <v>92.286245353159799</v>
      </c>
      <c r="G7">
        <v>244</v>
      </c>
      <c r="H7">
        <v>29</v>
      </c>
      <c r="I7">
        <v>36</v>
      </c>
      <c r="J7">
        <v>740</v>
      </c>
      <c r="K7">
        <v>0.67297297297297298</v>
      </c>
      <c r="L7">
        <v>1.7913669064748201</v>
      </c>
      <c r="M7">
        <v>0</v>
      </c>
      <c r="N7">
        <v>0</v>
      </c>
      <c r="O7">
        <v>240</v>
      </c>
      <c r="P7">
        <v>1336</v>
      </c>
      <c r="Q7">
        <v>1744</v>
      </c>
      <c r="R7">
        <v>1704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workbookViewId="0">
      <selection activeCell="A14" sqref="A14:D19"/>
    </sheetView>
  </sheetViews>
  <sheetFormatPr defaultRowHeight="14.25" x14ac:dyDescent="0.45"/>
  <cols>
    <col min="1" max="1" width="23.3984375" bestFit="1" customWidth="1"/>
    <col min="2" max="2" width="13.86328125" bestFit="1" customWidth="1"/>
    <col min="3" max="3" width="21.796875" bestFit="1" customWidth="1"/>
    <col min="4" max="4" width="19.796875" customWidth="1"/>
    <col min="5" max="5" width="22" bestFit="1" customWidth="1"/>
    <col min="6" max="6" width="20" bestFit="1" customWidth="1"/>
    <col min="7" max="7" width="23.53125" bestFit="1" customWidth="1"/>
    <col min="8" max="8" width="17.265625" bestFit="1" customWidth="1"/>
    <col min="9" max="9" width="21.53125" bestFit="1" customWidth="1"/>
    <col min="10" max="10" width="29.06640625" bestFit="1" customWidth="1"/>
    <col min="11" max="11" width="38.6640625" bestFit="1" customWidth="1"/>
    <col min="12" max="12" width="35.6640625" bestFit="1" customWidth="1"/>
    <col min="13" max="18" width="21.86328125" bestFit="1" customWidth="1"/>
  </cols>
  <sheetData>
    <row r="1" spans="1:18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45">
      <c r="A2" t="s">
        <v>56</v>
      </c>
      <c r="B2">
        <v>13269</v>
      </c>
      <c r="C2">
        <v>767</v>
      </c>
      <c r="D2">
        <v>5.7803903836008699</v>
      </c>
      <c r="E2">
        <v>12502</v>
      </c>
      <c r="F2">
        <v>94.219609616399097</v>
      </c>
      <c r="G2">
        <v>510</v>
      </c>
      <c r="H2">
        <v>183</v>
      </c>
      <c r="I2">
        <v>99</v>
      </c>
      <c r="J2">
        <v>284</v>
      </c>
      <c r="K2">
        <v>2.7007042253521099</v>
      </c>
      <c r="L2">
        <v>9.3536585365853693</v>
      </c>
      <c r="M2">
        <v>0</v>
      </c>
      <c r="N2">
        <v>0</v>
      </c>
      <c r="O2">
        <v>362</v>
      </c>
      <c r="P2">
        <v>1899</v>
      </c>
      <c r="Q2">
        <v>3003</v>
      </c>
      <c r="R2">
        <v>2876</v>
      </c>
    </row>
    <row r="3" spans="1:18" x14ac:dyDescent="0.45">
      <c r="A3" t="s">
        <v>55</v>
      </c>
      <c r="B3">
        <v>826</v>
      </c>
      <c r="C3">
        <v>162</v>
      </c>
      <c r="D3">
        <v>19.612590799031501</v>
      </c>
      <c r="E3">
        <v>664</v>
      </c>
      <c r="F3">
        <v>80.387409200968506</v>
      </c>
      <c r="G3">
        <v>70</v>
      </c>
      <c r="H3">
        <v>0</v>
      </c>
      <c r="I3">
        <v>7</v>
      </c>
      <c r="J3">
        <v>82</v>
      </c>
      <c r="K3">
        <v>1.9756097560975601</v>
      </c>
      <c r="L3">
        <v>6.75</v>
      </c>
      <c r="M3">
        <v>0</v>
      </c>
      <c r="N3">
        <v>30</v>
      </c>
      <c r="O3">
        <v>140</v>
      </c>
      <c r="P3">
        <v>302</v>
      </c>
      <c r="Q3">
        <v>216</v>
      </c>
      <c r="R3">
        <v>66</v>
      </c>
    </row>
    <row r="4" spans="1:18" x14ac:dyDescent="0.45">
      <c r="A4" t="s">
        <v>54</v>
      </c>
      <c r="B4">
        <v>3775</v>
      </c>
      <c r="C4">
        <v>522</v>
      </c>
      <c r="D4">
        <v>13.8278145695364</v>
      </c>
      <c r="E4">
        <v>3253</v>
      </c>
      <c r="F4">
        <v>86.1721854304636</v>
      </c>
      <c r="G4">
        <v>170</v>
      </c>
      <c r="H4">
        <v>14</v>
      </c>
      <c r="I4">
        <v>31</v>
      </c>
      <c r="J4">
        <v>328</v>
      </c>
      <c r="K4">
        <v>1.59146341463415</v>
      </c>
      <c r="L4">
        <v>5.6739130434782599</v>
      </c>
      <c r="M4">
        <v>0</v>
      </c>
      <c r="N4">
        <v>0</v>
      </c>
      <c r="O4">
        <v>166</v>
      </c>
      <c r="P4">
        <v>620</v>
      </c>
      <c r="Q4">
        <v>906</v>
      </c>
      <c r="R4">
        <v>1412</v>
      </c>
    </row>
    <row r="5" spans="1:18" x14ac:dyDescent="0.45">
      <c r="A5" t="s">
        <v>53</v>
      </c>
      <c r="B5">
        <v>468</v>
      </c>
      <c r="C5">
        <v>110</v>
      </c>
      <c r="D5">
        <v>23.504273504273499</v>
      </c>
      <c r="E5">
        <v>358</v>
      </c>
      <c r="F5">
        <v>76.495726495726501</v>
      </c>
      <c r="G5">
        <v>48</v>
      </c>
      <c r="H5">
        <v>3</v>
      </c>
      <c r="I5">
        <v>2</v>
      </c>
      <c r="J5">
        <v>54</v>
      </c>
      <c r="K5">
        <v>2.0370370370370399</v>
      </c>
      <c r="L5">
        <v>5.5</v>
      </c>
      <c r="M5">
        <v>0</v>
      </c>
      <c r="N5">
        <v>12</v>
      </c>
      <c r="O5">
        <v>6</v>
      </c>
      <c r="P5">
        <v>62</v>
      </c>
      <c r="Q5">
        <v>58</v>
      </c>
      <c r="R5">
        <v>294</v>
      </c>
    </row>
    <row r="6" spans="1:18" x14ac:dyDescent="0.45">
      <c r="A6" t="s">
        <v>52</v>
      </c>
      <c r="B6">
        <v>11293</v>
      </c>
      <c r="C6">
        <v>1158</v>
      </c>
      <c r="D6">
        <v>10.2541397325777</v>
      </c>
      <c r="E6">
        <v>10135</v>
      </c>
      <c r="F6">
        <v>89.745860267422302</v>
      </c>
      <c r="G6">
        <v>264</v>
      </c>
      <c r="H6">
        <v>27</v>
      </c>
      <c r="I6">
        <v>25</v>
      </c>
      <c r="J6">
        <v>848</v>
      </c>
      <c r="K6">
        <v>1.3655660377358501</v>
      </c>
      <c r="L6">
        <v>3.0962566844919799</v>
      </c>
      <c r="M6">
        <v>0</v>
      </c>
      <c r="N6">
        <v>88</v>
      </c>
      <c r="O6">
        <v>646</v>
      </c>
      <c r="P6">
        <v>2348</v>
      </c>
      <c r="Q6">
        <v>3108</v>
      </c>
      <c r="R6">
        <v>2995</v>
      </c>
    </row>
    <row r="7" spans="1:18" x14ac:dyDescent="0.45">
      <c r="A7" t="s">
        <v>51</v>
      </c>
      <c r="B7">
        <v>5770</v>
      </c>
      <c r="C7">
        <v>488</v>
      </c>
      <c r="D7">
        <v>8.4575389948006894</v>
      </c>
      <c r="E7">
        <v>5282</v>
      </c>
      <c r="F7">
        <v>91.5424610051993</v>
      </c>
      <c r="G7">
        <v>222</v>
      </c>
      <c r="H7">
        <v>34</v>
      </c>
      <c r="I7">
        <v>30</v>
      </c>
      <c r="J7">
        <v>659</v>
      </c>
      <c r="K7">
        <v>0.74051593323217002</v>
      </c>
      <c r="L7">
        <v>1.9212598425196801</v>
      </c>
      <c r="M7">
        <v>0</v>
      </c>
      <c r="N7">
        <v>0</v>
      </c>
      <c r="O7">
        <v>422</v>
      </c>
      <c r="P7">
        <v>1481</v>
      </c>
      <c r="Q7">
        <v>1208</v>
      </c>
      <c r="R7">
        <v>1289</v>
      </c>
    </row>
    <row r="13" spans="1:18" x14ac:dyDescent="0.45">
      <c r="A13" s="1" t="s">
        <v>0</v>
      </c>
      <c r="B13" s="1" t="s">
        <v>1</v>
      </c>
      <c r="C13" s="1" t="s">
        <v>2</v>
      </c>
      <c r="D13" s="1" t="s">
        <v>4</v>
      </c>
    </row>
    <row r="14" spans="1:18" x14ac:dyDescent="0.45">
      <c r="A14" t="s">
        <v>56</v>
      </c>
      <c r="B14">
        <v>13269</v>
      </c>
      <c r="C14">
        <v>767</v>
      </c>
      <c r="D14">
        <v>12502</v>
      </c>
    </row>
    <row r="15" spans="1:18" x14ac:dyDescent="0.45">
      <c r="A15" t="s">
        <v>55</v>
      </c>
      <c r="B15">
        <v>826</v>
      </c>
      <c r="C15">
        <v>162</v>
      </c>
      <c r="D15">
        <v>664</v>
      </c>
    </row>
    <row r="16" spans="1:18" x14ac:dyDescent="0.45">
      <c r="A16" t="s">
        <v>54</v>
      </c>
      <c r="B16">
        <v>3775</v>
      </c>
      <c r="C16">
        <v>522</v>
      </c>
      <c r="D16">
        <v>3253</v>
      </c>
    </row>
    <row r="17" spans="1:4" x14ac:dyDescent="0.45">
      <c r="A17" t="s">
        <v>53</v>
      </c>
      <c r="B17">
        <v>468</v>
      </c>
      <c r="C17">
        <v>110</v>
      </c>
      <c r="D17">
        <v>358</v>
      </c>
    </row>
    <row r="18" spans="1:4" x14ac:dyDescent="0.45">
      <c r="A18" t="s">
        <v>52</v>
      </c>
      <c r="B18">
        <v>11293</v>
      </c>
      <c r="C18">
        <v>1158</v>
      </c>
      <c r="D18">
        <v>10135</v>
      </c>
    </row>
    <row r="19" spans="1:4" x14ac:dyDescent="0.45">
      <c r="A19" t="s">
        <v>51</v>
      </c>
      <c r="B19">
        <v>5770</v>
      </c>
      <c r="C19">
        <v>488</v>
      </c>
      <c r="D19">
        <v>5282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Sumary 1-12</vt:lpstr>
      <vt:lpstr>Summary A-F</vt:lpstr>
      <vt:lpstr>2020-07-21_statstable_20percent</vt:lpstr>
      <vt:lpstr>2020-07-01_StJudeseqNISTAnalzed</vt:lpstr>
      <vt:lpstr>NISTseq_A-F_2020-07-01_statstab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Maragh, Samantha (Fed)</dc:creator>
  <cp:lastModifiedBy>Maragh, Samantha (Fed)</cp:lastModifiedBy>
  <dcterms:created xsi:type="dcterms:W3CDTF">2020-07-31T18:30:56Z</dcterms:created>
  <dcterms:modified xsi:type="dcterms:W3CDTF">2020-08-03T15:25:10Z</dcterms:modified>
</cp:coreProperties>
</file>