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athanielhoffelmeyer/Desktop/MBC 638/"/>
    </mc:Choice>
  </mc:AlternateContent>
  <bookViews>
    <workbookView xWindow="0" yWindow="440" windowWidth="28800" windowHeight="161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2" l="1"/>
  <c r="D26" i="2"/>
  <c r="G26" i="2"/>
  <c r="G24" i="2"/>
  <c r="D24" i="2"/>
  <c r="D27" i="2"/>
  <c r="K29" i="1"/>
  <c r="K30" i="1"/>
  <c r="K31" i="1"/>
  <c r="K32" i="1"/>
  <c r="K33" i="1"/>
  <c r="K34" i="1"/>
  <c r="K35" i="1"/>
  <c r="K36" i="1"/>
  <c r="K37" i="1"/>
  <c r="K28" i="1"/>
  <c r="K27" i="1"/>
  <c r="J41" i="1"/>
  <c r="I42" i="1"/>
  <c r="I41" i="1"/>
  <c r="D38" i="1"/>
  <c r="O9" i="1"/>
  <c r="O8" i="1"/>
  <c r="O5" i="1"/>
  <c r="O4" i="1"/>
  <c r="O10" i="1"/>
  <c r="O6" i="1"/>
  <c r="Q4" i="1"/>
  <c r="D15" i="1"/>
  <c r="D19" i="1"/>
  <c r="C20" i="1"/>
  <c r="D18" i="1"/>
  <c r="D17" i="1"/>
  <c r="D14" i="1"/>
  <c r="D13" i="1"/>
  <c r="K23" i="1"/>
  <c r="K22" i="1"/>
  <c r="K21" i="1"/>
  <c r="K14" i="1"/>
  <c r="J23" i="1"/>
  <c r="J22" i="1"/>
  <c r="J21" i="1"/>
  <c r="J14" i="1"/>
  <c r="J15" i="1"/>
  <c r="J16" i="1"/>
  <c r="J17" i="1"/>
  <c r="J18" i="1"/>
  <c r="J19" i="1"/>
  <c r="J20" i="1"/>
  <c r="H4" i="1"/>
  <c r="K15" i="1"/>
  <c r="K16" i="1"/>
  <c r="K17" i="1"/>
  <c r="K18" i="1"/>
  <c r="K19" i="1"/>
  <c r="K20" i="1"/>
  <c r="H8" i="1"/>
  <c r="H5" i="1"/>
  <c r="H6" i="1"/>
  <c r="H9" i="1"/>
  <c r="H10" i="1"/>
  <c r="J4" i="1"/>
  <c r="E42" i="1"/>
  <c r="D37" i="1"/>
  <c r="D36" i="1"/>
  <c r="E22" i="1"/>
  <c r="J29" i="1"/>
  <c r="J30" i="1"/>
  <c r="J31" i="1"/>
  <c r="J32" i="1"/>
  <c r="J33" i="1"/>
  <c r="J34" i="1"/>
  <c r="J35" i="1"/>
  <c r="J36" i="1"/>
  <c r="J37" i="1"/>
  <c r="J28" i="1"/>
  <c r="L21" i="1"/>
</calcChain>
</file>

<file path=xl/sharedStrings.xml><?xml version="1.0" encoding="utf-8"?>
<sst xmlns="http://schemas.openxmlformats.org/spreadsheetml/2006/main" count="156" uniqueCount="101">
  <si>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</si>
  <si>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</si>
  <si>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</si>
  <si>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</si>
  <si>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</si>
  <si>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</si>
  <si>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</si>
  <si>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</si>
  <si>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</si>
  <si>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</si>
  <si>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</si>
  <si>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Change from Prev Month</t>
  </si>
  <si>
    <t>n/a</t>
  </si>
  <si>
    <t>Averages</t>
  </si>
  <si>
    <t>Number Outbound Touches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</si>
  <si>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</si>
  <si>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</si>
  <si>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</si>
  <si>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</si>
  <si>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</si>
  <si>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</si>
  <si>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</si>
  <si>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</si>
  <si>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</si>
  <si>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</si>
  <si>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</si>
  <si>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</si>
  <si>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</si>
  <si>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</si>
  <si>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</si>
  <si>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</si>
  <si>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</si>
  <si>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</si>
  <si>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</si>
  <si>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</si>
  <si>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</si>
  <si>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</si>
  <si>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</si>
  <si>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</si>
  <si>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</si>
  <si>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</si>
  <si>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</si>
  <si>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</si>
  <si>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Data Measurement Plan</t>
  </si>
  <si>
    <t>Performance Measure</t>
  </si>
  <si>
    <t>Data Source and Location</t>
  </si>
  <si>
    <t>How Will Data Be Collected</t>
  </si>
  <si>
    <t>Who Will Collect Data</t>
  </si>
  <si>
    <t>When Will Data be Collected</t>
  </si>
  <si>
    <t>Target Sample Size</t>
  </si>
  <si>
    <t>Total pipeline $ per month</t>
  </si>
  <si>
    <t>No. of outbound touches per month</t>
  </si>
  <si>
    <t>CRM reports</t>
  </si>
  <si>
    <t>pull from report</t>
  </si>
  <si>
    <t>Nate</t>
  </si>
  <si>
    <t>end of september, end of November</t>
  </si>
  <si>
    <t>8-11 months data</t>
  </si>
  <si>
    <t>8-11 months of data</t>
  </si>
  <si>
    <t>Mean</t>
  </si>
  <si>
    <t>Stdev</t>
  </si>
  <si>
    <t>Data Stratification Tree</t>
  </si>
  <si>
    <t>Questions About Process</t>
  </si>
  <si>
    <t>Output</t>
  </si>
  <si>
    <t>Stratification Factors</t>
  </si>
  <si>
    <t>Measurements</t>
  </si>
  <si>
    <t>y = sales pipeline $</t>
  </si>
  <si>
    <t>X1 = number of outbound touches per month</t>
  </si>
  <si>
    <t>Is Y affected by # of outbound touches in a month?</t>
  </si>
  <si>
    <t>Total number out bound touches from reports</t>
  </si>
  <si>
    <t>Var</t>
  </si>
  <si>
    <t/>
  </si>
  <si>
    <t>t =</t>
  </si>
  <si>
    <t>y = f(x)</t>
  </si>
  <si>
    <t>Actual Pipeline Growth</t>
  </si>
  <si>
    <t>Desired Pipeline Growth</t>
  </si>
  <si>
    <t>Sales Pipeline</t>
  </si>
  <si>
    <t>Sales Pipeline Amount</t>
  </si>
  <si>
    <t>2017 Sales Pipeline - Actual</t>
  </si>
  <si>
    <t>Correlation between Pipe and Touches:</t>
  </si>
  <si>
    <t>The P-Value is .000406.</t>
  </si>
  <si>
    <t xml:space="preserve">⍺ = 0.05 --&gt; </t>
  </si>
  <si>
    <t>Significant!</t>
  </si>
  <si>
    <t>Actual Pipeline</t>
  </si>
  <si>
    <t>Desired Pipeline</t>
  </si>
  <si>
    <t>Number Touches</t>
  </si>
  <si>
    <t>Previous Pipeline Growth</t>
  </si>
  <si>
    <t>Growth After Change</t>
  </si>
  <si>
    <t>The P-Value is .000332.</t>
  </si>
  <si>
    <t>Change Actual</t>
  </si>
  <si>
    <t>Change Desired</t>
  </si>
  <si>
    <t>Median</t>
  </si>
  <si>
    <t>sql</t>
  </si>
  <si>
    <t>Pre-Process SQL</t>
  </si>
  <si>
    <t>Defect opportunities</t>
  </si>
  <si>
    <t>Units (months to defect)</t>
  </si>
  <si>
    <t>D x U</t>
  </si>
  <si>
    <t>Actual missed growth months</t>
  </si>
  <si>
    <t>%</t>
  </si>
  <si>
    <t>DPMO</t>
  </si>
  <si>
    <t>SQL (according to table)</t>
  </si>
  <si>
    <t>Post-Process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</si>
</sst>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70" formatCode="0.000000"/>
    <numFmt numFmtId="172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Arial"/>
      <family val="2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3" applyNumberFormat="0" applyAlignment="0" applyProtection="0"/>
    <xf numFmtId="0" fontId="1" fillId="4" borderId="4" applyNumberFormat="0" applyFont="0" applyAlignment="0" applyProtection="0"/>
  </cellStyleXfs>
  <cellXfs count="52">
    <xf numFmtId="0" fontId="0" fillId="0" borderId="0" xfId="0"/>
    <xf numFmtId="8" fontId="0" fillId="0" borderId="0" xfId="0" applyNumberFormat="1"/>
    <xf numFmtId="8" fontId="2" fillId="0" borderId="0" xfId="0" applyNumberFormat="1" applyFont="1"/>
    <xf numFmtId="0" fontId="2" fillId="0" borderId="0" xfId="0" applyFont="1"/>
    <xf numFmtId="0" fontId="0" fillId="0" borderId="0" xfId="0" applyAlignment="1">
      <alignment horizontal="right"/>
    </xf>
    <xf numFmtId="8" fontId="2" fillId="0" borderId="0" xfId="0" applyNumberFormat="1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0" fillId="0" borderId="9" xfId="0" applyBorder="1"/>
    <xf numFmtId="0" fontId="0" fillId="5" borderId="0" xfId="0" applyFill="1"/>
    <xf numFmtId="0" fontId="0" fillId="0" borderId="12" xfId="0" applyBorder="1"/>
    <xf numFmtId="0" fontId="7" fillId="5" borderId="0" xfId="0" applyFont="1" applyFill="1" applyBorder="1" applyAlignment="1"/>
    <xf numFmtId="0" fontId="0" fillId="5" borderId="9" xfId="0" applyFill="1" applyBorder="1"/>
    <xf numFmtId="0" fontId="0" fillId="5" borderId="5" xfId="0" applyFill="1" applyBorder="1" applyAlignment="1">
      <alignment horizontal="center" vertical="center" wrapText="1"/>
    </xf>
    <xf numFmtId="170" fontId="0" fillId="0" borderId="0" xfId="0" applyNumberFormat="1"/>
    <xf numFmtId="172" fontId="0" fillId="0" borderId="0" xfId="0" applyNumberFormat="1"/>
    <xf numFmtId="0" fontId="0" fillId="0" borderId="0" xfId="0" quotePrefix="1"/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6" fontId="0" fillId="5" borderId="0" xfId="0" applyNumberFormat="1" applyFill="1"/>
    <xf numFmtId="0" fontId="0" fillId="5" borderId="9" xfId="0" applyFill="1" applyBorder="1" applyAlignment="1">
      <alignment horizontal="center"/>
    </xf>
    <xf numFmtId="8" fontId="2" fillId="5" borderId="9" xfId="0" applyNumberFormat="1" applyFont="1" applyFill="1" applyBorder="1"/>
    <xf numFmtId="0" fontId="0" fillId="5" borderId="9" xfId="0" applyFill="1" applyBorder="1" applyAlignment="1">
      <alignment horizontal="right"/>
    </xf>
    <xf numFmtId="6" fontId="0" fillId="5" borderId="9" xfId="0" applyNumberFormat="1" applyFill="1" applyBorder="1"/>
    <xf numFmtId="0" fontId="6" fillId="5" borderId="18" xfId="0" applyFont="1" applyFill="1" applyBorder="1" applyAlignment="1">
      <alignment horizontal="center" vertical="center" wrapText="1"/>
    </xf>
    <xf numFmtId="0" fontId="5" fillId="3" borderId="3" xfId="3"/>
    <xf numFmtId="6" fontId="0" fillId="5" borderId="19" xfId="0" applyNumberFormat="1" applyFill="1" applyBorder="1"/>
    <xf numFmtId="0" fontId="0" fillId="5" borderId="20" xfId="0" applyFill="1" applyBorder="1"/>
    <xf numFmtId="172" fontId="0" fillId="5" borderId="21" xfId="0" applyNumberFormat="1" applyFill="1" applyBorder="1"/>
    <xf numFmtId="172" fontId="0" fillId="4" borderId="22" xfId="4" applyNumberFormat="1" applyFont="1" applyBorder="1"/>
    <xf numFmtId="0" fontId="0" fillId="0" borderId="23" xfId="0" applyBorder="1"/>
    <xf numFmtId="0" fontId="0" fillId="0" borderId="24" xfId="0" applyBorder="1"/>
    <xf numFmtId="0" fontId="4" fillId="2" borderId="25" xfId="2" applyBorder="1"/>
    <xf numFmtId="0" fontId="3" fillId="5" borderId="2" xfId="0" applyFont="1" applyFill="1" applyBorder="1" applyAlignment="1">
      <alignment horizontal="centerContinuous"/>
    </xf>
    <xf numFmtId="0" fontId="0" fillId="5" borderId="0" xfId="0" applyFill="1" applyBorder="1" applyAlignment="1"/>
    <xf numFmtId="0" fontId="0" fillId="5" borderId="1" xfId="0" applyFill="1" applyBorder="1" applyAlignment="1"/>
    <xf numFmtId="0" fontId="0" fillId="5" borderId="26" xfId="0" applyFill="1" applyBorder="1"/>
    <xf numFmtId="9" fontId="0" fillId="5" borderId="0" xfId="1" applyFont="1" applyFill="1"/>
    <xf numFmtId="9" fontId="0" fillId="5" borderId="5" xfId="1" applyFont="1" applyFill="1" applyBorder="1" applyAlignment="1">
      <alignment horizontal="center" vertical="center" wrapText="1"/>
    </xf>
    <xf numFmtId="2" fontId="0" fillId="5" borderId="5" xfId="0" applyNumberFormat="1" applyFill="1" applyBorder="1" applyAlignment="1">
      <alignment horizontal="center" vertical="center" wrapText="1"/>
    </xf>
    <xf numFmtId="1" fontId="0" fillId="5" borderId="5" xfId="0" applyNumberForma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/>
    </xf>
  </cellXfs>
  <cellStyles count="5">
    <cellStyle name="Calculation" xfId="3" builtinId="22"/>
    <cellStyle name="Good" xfId="2" builtinId="26"/>
    <cellStyle name="Normal" xfId="0" builtinId="0"/>
    <cellStyle name="Note" xfId="4" builtinId="1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Outbound Touches - Jan to Aug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Sheet1!$I$26</c:f>
              <c:strCache>
                <c:ptCount val="1"/>
                <c:pt idx="0">
                  <c:v>Number Outbound Touches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Sheet1!$H$27:$H$34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Sheet1!$I$27:$I$34</c:f>
              <c:numCache>
                <c:formatCode>General</c:formatCode>
                <c:ptCount val="8"/>
                <c:pt idx="0">
                  <c:v>5529.0</c:v>
                </c:pt>
                <c:pt idx="1">
                  <c:v>5560.0</c:v>
                </c:pt>
                <c:pt idx="2">
                  <c:v>6973.0</c:v>
                </c:pt>
                <c:pt idx="3">
                  <c:v>6475.0</c:v>
                </c:pt>
                <c:pt idx="4">
                  <c:v>8093.0</c:v>
                </c:pt>
                <c:pt idx="5">
                  <c:v>11815.0</c:v>
                </c:pt>
                <c:pt idx="6">
                  <c:v>7775.0</c:v>
                </c:pt>
                <c:pt idx="7">
                  <c:v>11378.0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1594864"/>
        <c:axId val="-1051592544"/>
      </c:barChart>
      <c:catAx>
        <c:axId val="-10515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592544"/>
        <c:crosses val="autoZero"/>
        <c:auto val="1"/>
        <c:lblAlgn val="ctr"/>
        <c:lblOffset val="100"/>
        <c:noMultiLvlLbl val="0"/>
      </c:catAx>
      <c:valAx>
        <c:axId val="-10515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15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v. Desired Pipeline Growth (2017)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Pipeline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Sheet1!$H$13:$H$20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Sheet1!$J$13:$J$20</c:f>
              <c:numCache>
                <c:formatCode>"$"#,##0.00_);[Red]\("$"#,##0.00\)</c:formatCode>
                <c:ptCount val="8"/>
                <c:pt idx="0" formatCode="General">
                  <c:v>0.0</c:v>
                </c:pt>
                <c:pt idx="1">
                  <c:v>1.35138257E6</c:v>
                </c:pt>
                <c:pt idx="2">
                  <c:v>704172.96</c:v>
                </c:pt>
                <c:pt idx="3">
                  <c:v>1.22315067E6</c:v>
                </c:pt>
                <c:pt idx="4">
                  <c:v>747751.3499999996</c:v>
                </c:pt>
                <c:pt idx="5">
                  <c:v>956669.1099999994</c:v>
                </c:pt>
                <c:pt idx="6">
                  <c:v>2.76721691E6</c:v>
                </c:pt>
                <c:pt idx="7">
                  <c:v>1.79441405E6</c:v>
                </c:pt>
              </c:numCache>
            </c:numRef>
          </c:val>
        </c:ser>
        <c:ser>
          <c:idx val="1"/>
          <c:order val="1"/>
          <c:tx>
            <c:v>Desired Pipeline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Sheet1!$H$13:$H$20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Sheet1!$K$13:$K$20</c:f>
              <c:numCache>
                <c:formatCode>"$"#,##0.00_);[Red]\("$"#,##0.00\)</c:formatCode>
                <c:ptCount val="8"/>
                <c:pt idx="0" formatCode="General">
                  <c:v>0.0</c:v>
                </c:pt>
                <c:pt idx="1">
                  <c:v>2.05271164E6</c:v>
                </c:pt>
                <c:pt idx="2">
                  <c:v>2.728402925E6</c:v>
                </c:pt>
                <c:pt idx="3">
                  <c:v>3.080489405E6</c:v>
                </c:pt>
                <c:pt idx="4">
                  <c:v>3.69206474E6</c:v>
                </c:pt>
                <c:pt idx="5">
                  <c:v>4.065940415E6</c:v>
                </c:pt>
                <c:pt idx="6">
                  <c:v>4.54427497E6</c:v>
                </c:pt>
                <c:pt idx="7">
                  <c:v>5.927883425E6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5092672"/>
        <c:axId val="-1093107376"/>
      </c:barChart>
      <c:catAx>
        <c:axId val="-10150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3107376"/>
        <c:crosses val="autoZero"/>
        <c:auto val="1"/>
        <c:lblAlgn val="ctr"/>
        <c:lblOffset val="100"/>
        <c:noMultiLvlLbl val="0"/>
      </c:catAx>
      <c:valAx>
        <c:axId val="-109310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0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Variable 1  Residual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Sheet1!$I$27:$I$34</c:f>
              <c:numCache>
                <c:formatCode>General</c:formatCode>
                <c:ptCount val="8"/>
                <c:pt idx="0">
                  <c:v>5529.0</c:v>
                </c:pt>
                <c:pt idx="1">
                  <c:v>5560.0</c:v>
                </c:pt>
                <c:pt idx="2">
                  <c:v>6973.0</c:v>
                </c:pt>
                <c:pt idx="3">
                  <c:v>6475.0</c:v>
                </c:pt>
                <c:pt idx="4">
                  <c:v>8093.0</c:v>
                </c:pt>
                <c:pt idx="5">
                  <c:v>11815.0</c:v>
                </c:pt>
                <c:pt idx="6">
                  <c:v>7775.0</c:v>
                </c:pt>
                <c:pt idx="7">
                  <c:v>11378.0</c:v>
                </c:pt>
              </c:numCache>
            </c:numRef>
          </c:xVal>
          <c:yVal>
            <c:numRef>
              <c:f>Sheet1!$D$68:$D$75</c:f>
              <c:numCache>
                <c:formatCode>General</c:formatCode>
                <c:ptCount val="8"/>
                <c:pt idx="0">
                  <c:v>-1.72121943401815E6</c:v>
                </c:pt>
                <c:pt idx="1">
                  <c:v>-400604.0746483048</c:v>
                </c:pt>
                <c:pt idx="2">
                  <c:v>-1.09882042498388E6</c:v>
                </c:pt>
                <c:pt idx="3">
                  <c:v>618590.5964295072</c:v>
                </c:pt>
                <c:pt idx="4">
                  <c:v>-239507.9503312605</c:v>
                </c:pt>
                <c:pt idx="5">
                  <c:v>-2.97688909728032E6</c:v>
                </c:pt>
                <c:pt idx="6">
                  <c:v>3.79999010129415E6</c:v>
                </c:pt>
                <c:pt idx="7">
                  <c:v>2.01846028353826E6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55534000"/>
        <c:axId val="-991929280"/>
      </c:scatterChart>
      <c:valAx>
        <c:axId val="-1055534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Variable 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929280"/>
        <c:crosses val="autoZero"/>
        <c:crossBetween val="midCat"/>
      </c:valAx>
      <c:valAx>
        <c:axId val="-991929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3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 Desired Pipeline Growth</a:t>
            </a:r>
            <a:r>
              <a:rPr lang="en-US" baseline="0"/>
              <a:t> (2017)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Actual Pipeline Growth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Sheet1!$H$13:$H$23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Sheet1!$J$13:$J$23</c:f>
              <c:numCache>
                <c:formatCode>"$"#,##0.00_);[Red]\("$"#,##0.00\)</c:formatCode>
                <c:ptCount val="11"/>
                <c:pt idx="0" formatCode="General">
                  <c:v>0.0</c:v>
                </c:pt>
                <c:pt idx="1">
                  <c:v>1.35138257E6</c:v>
                </c:pt>
                <c:pt idx="2">
                  <c:v>704172.96</c:v>
                </c:pt>
                <c:pt idx="3">
                  <c:v>1.22315067E6</c:v>
                </c:pt>
                <c:pt idx="4">
                  <c:v>747751.3499999996</c:v>
                </c:pt>
                <c:pt idx="5">
                  <c:v>956669.1099999994</c:v>
                </c:pt>
                <c:pt idx="6">
                  <c:v>2.76721691E6</c:v>
                </c:pt>
                <c:pt idx="7">
                  <c:v>1.79441405E6</c:v>
                </c:pt>
                <c:pt idx="8">
                  <c:v>3.94574863E6</c:v>
                </c:pt>
                <c:pt idx="9">
                  <c:v>6.15666229E6</c:v>
                </c:pt>
                <c:pt idx="10">
                  <c:v>5.24446871E6</c:v>
                </c:pt>
              </c:numCache>
            </c:numRef>
          </c:val>
        </c:ser>
        <c:ser>
          <c:idx val="1"/>
          <c:order val="1"/>
          <c:tx>
            <c:v>Desired Pipeline Growth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Sheet1!$H$13:$H$23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Sheet1!$K$13:$K$23</c:f>
              <c:numCache>
                <c:formatCode>"$"#,##0.00_);[Red]\("$"#,##0.00\)</c:formatCode>
                <c:ptCount val="11"/>
                <c:pt idx="0" formatCode="General">
                  <c:v>0.0</c:v>
                </c:pt>
                <c:pt idx="1">
                  <c:v>2.05271164E6</c:v>
                </c:pt>
                <c:pt idx="2">
                  <c:v>2.728402925E6</c:v>
                </c:pt>
                <c:pt idx="3">
                  <c:v>3.080489405E6</c:v>
                </c:pt>
                <c:pt idx="4">
                  <c:v>3.69206474E6</c:v>
                </c:pt>
                <c:pt idx="5">
                  <c:v>4.065940415E6</c:v>
                </c:pt>
                <c:pt idx="6">
                  <c:v>4.54427497E6</c:v>
                </c:pt>
                <c:pt idx="7">
                  <c:v>5.927883425E6</c:v>
                </c:pt>
                <c:pt idx="8">
                  <c:v>6.82509045E6</c:v>
                </c:pt>
                <c:pt idx="9">
                  <c:v>8.797964765E6</c:v>
                </c:pt>
                <c:pt idx="10">
                  <c:v>1.187629591E7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18318432"/>
        <c:axId val="-994987408"/>
      </c:barChart>
      <c:catAx>
        <c:axId val="-101831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4987408"/>
        <c:crosses val="autoZero"/>
        <c:auto val="1"/>
        <c:lblAlgn val="ctr"/>
        <c:lblOffset val="100"/>
        <c:noMultiLvlLbl val="0"/>
      </c:catAx>
      <c:valAx>
        <c:axId val="-9949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831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177800</xdr:colOff>
      <xdr:row>27</xdr:row>
      <xdr:rowOff>139700</xdr:rowOff>
    </xdr:from>
    <xdr:to>
      <xdr:col>22</xdr:col>
      <xdr:colOff>152400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139700</xdr:colOff>
      <xdr:row>11</xdr:row>
      <xdr:rowOff>6350</xdr:rowOff>
    </xdr:from>
    <xdr:to>
      <xdr:col>22</xdr:col>
      <xdr:colOff>63500</xdr:colOff>
      <xdr:row>27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292100</xdr:colOff>
      <xdr:row>44</xdr:row>
      <xdr:rowOff>63500</xdr:rowOff>
    </xdr:from>
    <xdr:to>
      <xdr:col>16</xdr:col>
      <xdr:colOff>292100</xdr:colOff>
      <xdr:row>54</xdr:row>
      <xdr:rowOff>63500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317500</xdr:colOff>
      <xdr:row>10</xdr:row>
      <xdr:rowOff>196850</xdr:rowOff>
    </xdr:from>
    <xdr:to>
      <xdr:col>32</xdr:col>
      <xdr:colOff>241300</xdr:colOff>
      <xdr:row>27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abSelected="1" workbookViewId="0">
      <selection activeCell="AH7" sqref="AH7"/>
    </sheetView>
  </sheetViews>
  <sheetFormatPr baseColWidth="10" defaultRowHeight="16" x14ac:dyDescent="0.2"/>
  <cols>
    <col min="2" max="2" width="19.6640625" customWidth="1"/>
    <col min="3" max="3" width="19.1640625" bestFit="1" customWidth="1"/>
    <col min="4" max="4" width="21.5" bestFit="1" customWidth="1"/>
    <col min="8" max="8" width="19.5" customWidth="1"/>
    <col min="9" max="9" width="25.83203125" bestFit="1" customWidth="1"/>
    <col min="10" max="10" width="21.6640625" bestFit="1" customWidth="1"/>
    <col min="11" max="11" width="21.6640625" customWidth="1"/>
    <col min="12" max="12" width="15.6640625" bestFit="1" customWidth="1"/>
    <col min="13" max="13" width="13.33203125" bestFit="1" customWidth="1"/>
    <col min="15" max="15" width="20.33203125" customWidth="1"/>
  </cols>
  <sheetData>
    <row r="1" spans="1:18" s="14" customFormat="1" x14ac:dyDescent="0.2"/>
    <row r="2" spans="1:18" s="14" customFormat="1" x14ac:dyDescent="0.2"/>
    <row r="3" spans="1:18" ht="17" thickBot="1" x14ac:dyDescent="0.25">
      <c r="E3" s="14"/>
      <c r="F3" s="17" t="s">
        <v>82</v>
      </c>
      <c r="G3" s="17"/>
      <c r="H3" s="17"/>
      <c r="I3" s="14"/>
      <c r="J3" s="14"/>
      <c r="K3" s="14"/>
      <c r="L3" s="14"/>
      <c r="M3" s="17" t="s">
        <v>88</v>
      </c>
      <c r="N3" s="17"/>
      <c r="O3" s="17"/>
      <c r="P3" s="14"/>
      <c r="Q3" s="14"/>
      <c r="R3" s="14"/>
    </row>
    <row r="4" spans="1:18" x14ac:dyDescent="0.2">
      <c r="E4" s="14"/>
      <c r="F4" s="17"/>
      <c r="G4" s="17" t="s">
        <v>58</v>
      </c>
      <c r="H4" s="36">
        <f>AVERAGE(J14:J20)</f>
        <v>1363536.8028571431</v>
      </c>
      <c r="I4" s="37" t="s">
        <v>71</v>
      </c>
      <c r="J4" s="38">
        <f>(H4-H8)/SQRT((H6/7)+(H10/7))</f>
        <v>-4.2486082388704798</v>
      </c>
      <c r="K4" s="14"/>
      <c r="L4" s="14"/>
      <c r="M4" s="17"/>
      <c r="N4" s="17" t="s">
        <v>58</v>
      </c>
      <c r="O4" s="36">
        <f>AVERAGE(J21:J23)</f>
        <v>5115626.5433333339</v>
      </c>
      <c r="P4" s="37" t="s">
        <v>71</v>
      </c>
      <c r="Q4" s="38">
        <f>(O4-O8)/SQRT((O6/7)+(O10/7))</f>
        <v>-3.8585548744413147</v>
      </c>
      <c r="R4" s="14"/>
    </row>
    <row r="5" spans="1:18" x14ac:dyDescent="0.2">
      <c r="E5" s="14"/>
      <c r="F5" s="17"/>
      <c r="G5" s="17" t="s">
        <v>59</v>
      </c>
      <c r="H5" s="36">
        <f>STDEV(J14:J20)</f>
        <v>725180.75421208271</v>
      </c>
      <c r="I5" s="39" t="s">
        <v>79</v>
      </c>
      <c r="J5" s="40"/>
      <c r="K5" s="14"/>
      <c r="L5" s="14"/>
      <c r="M5" s="17"/>
      <c r="N5" s="17" t="s">
        <v>59</v>
      </c>
      <c r="O5" s="36">
        <f>STDEV(J21:J23)</f>
        <v>1111073.8188469585</v>
      </c>
      <c r="P5" s="39" t="s">
        <v>79</v>
      </c>
      <c r="Q5" s="40"/>
      <c r="R5" s="14"/>
    </row>
    <row r="6" spans="1:18" ht="17" thickBot="1" x14ac:dyDescent="0.25">
      <c r="E6" s="14"/>
      <c r="F6" s="17"/>
      <c r="G6" s="17" t="s">
        <v>69</v>
      </c>
      <c r="H6" s="36">
        <f>H5*H5</f>
        <v>525887126279.6051</v>
      </c>
      <c r="I6" s="41" t="s">
        <v>80</v>
      </c>
      <c r="J6" s="42" t="s">
        <v>81</v>
      </c>
      <c r="K6" s="14"/>
      <c r="L6" s="14"/>
      <c r="M6" s="17"/>
      <c r="N6" s="17" t="s">
        <v>69</v>
      </c>
      <c r="O6" s="36">
        <f>O5*O5</f>
        <v>1234485030927.1638</v>
      </c>
      <c r="P6" s="41" t="s">
        <v>80</v>
      </c>
      <c r="Q6" s="42" t="s">
        <v>81</v>
      </c>
      <c r="R6" s="14"/>
    </row>
    <row r="7" spans="1:18" x14ac:dyDescent="0.2">
      <c r="E7" s="14"/>
      <c r="F7" s="17" t="s">
        <v>83</v>
      </c>
      <c r="G7" s="17"/>
      <c r="H7" s="17"/>
      <c r="I7" s="14"/>
      <c r="J7" s="14"/>
      <c r="K7" s="14"/>
      <c r="L7" s="14"/>
      <c r="M7" s="17" t="s">
        <v>89</v>
      </c>
      <c r="N7" s="17"/>
      <c r="O7" s="17"/>
      <c r="P7" s="14"/>
      <c r="Q7" s="14"/>
      <c r="R7" s="14"/>
    </row>
    <row r="8" spans="1:18" x14ac:dyDescent="0.2">
      <c r="E8" s="14"/>
      <c r="F8" s="17"/>
      <c r="G8" s="17" t="s">
        <v>58</v>
      </c>
      <c r="H8" s="33">
        <f>AVERAGE(K14:K20)</f>
        <v>3727395.3600000003</v>
      </c>
      <c r="I8" s="14"/>
      <c r="J8" s="14"/>
      <c r="K8" s="14"/>
      <c r="L8" s="14"/>
      <c r="M8" s="17"/>
      <c r="N8" s="17" t="s">
        <v>58</v>
      </c>
      <c r="O8" s="33">
        <f>AVERAGE(K21:K23)</f>
        <v>9166450.3750000019</v>
      </c>
      <c r="P8" s="14"/>
      <c r="Q8" s="14"/>
      <c r="R8" s="14"/>
    </row>
    <row r="9" spans="1:18" x14ac:dyDescent="0.2">
      <c r="E9" s="14"/>
      <c r="F9" s="17"/>
      <c r="G9" s="17" t="s">
        <v>59</v>
      </c>
      <c r="H9" s="33">
        <f>STDEV(K14:K20)</f>
        <v>1281037.3264305801</v>
      </c>
      <c r="I9" s="14"/>
      <c r="J9" s="14"/>
      <c r="K9" s="14"/>
      <c r="L9" s="14"/>
      <c r="M9" s="17"/>
      <c r="N9" s="17" t="s">
        <v>59</v>
      </c>
      <c r="O9" s="33">
        <f>STDEV(K21:K23)</f>
        <v>2545683.6770043261</v>
      </c>
      <c r="P9" s="14"/>
      <c r="Q9" s="14"/>
      <c r="R9" s="14"/>
    </row>
    <row r="10" spans="1:18" x14ac:dyDescent="0.2">
      <c r="E10" s="14"/>
      <c r="F10" s="17"/>
      <c r="G10" s="17" t="s">
        <v>69</v>
      </c>
      <c r="H10" s="33">
        <f>H9^2</f>
        <v>1641056631708.4087</v>
      </c>
      <c r="I10" s="14"/>
      <c r="J10" s="14"/>
      <c r="K10" s="14"/>
      <c r="L10" s="14"/>
      <c r="M10" s="17"/>
      <c r="N10" s="17" t="s">
        <v>69</v>
      </c>
      <c r="O10" s="33">
        <f>O9^2</f>
        <v>6480505383366.2666</v>
      </c>
      <c r="P10" s="14"/>
      <c r="Q10" s="14"/>
      <c r="R10" s="14"/>
    </row>
    <row r="11" spans="1:18" x14ac:dyDescent="0.2">
      <c r="A11" s="14"/>
      <c r="B11" s="14"/>
      <c r="C11" s="14"/>
      <c r="D11" s="14"/>
      <c r="E11" s="14"/>
      <c r="F11" s="14"/>
      <c r="G11" s="14"/>
      <c r="H11" s="29"/>
      <c r="I11" s="14"/>
      <c r="J11" s="14"/>
      <c r="K11" s="14"/>
      <c r="L11" s="14"/>
      <c r="M11" s="14"/>
      <c r="N11" s="14"/>
      <c r="O11" s="29"/>
      <c r="P11" s="14"/>
      <c r="Q11" s="14"/>
      <c r="R11" s="14"/>
    </row>
    <row r="12" spans="1:18" x14ac:dyDescent="0.2">
      <c r="A12" s="14"/>
      <c r="B12" s="17" t="s">
        <v>85</v>
      </c>
      <c r="C12" s="17"/>
      <c r="D12" s="17"/>
      <c r="E12" s="14"/>
      <c r="F12" s="14"/>
      <c r="G12" s="14"/>
      <c r="H12" s="14"/>
      <c r="I12" s="9" t="s">
        <v>75</v>
      </c>
      <c r="J12" t="s">
        <v>73</v>
      </c>
      <c r="K12" t="s">
        <v>74</v>
      </c>
      <c r="L12" t="s">
        <v>13</v>
      </c>
    </row>
    <row r="13" spans="1:18" x14ac:dyDescent="0.2">
      <c r="A13" s="14"/>
      <c r="B13" s="17"/>
      <c r="C13" s="17" t="s">
        <v>58</v>
      </c>
      <c r="D13" s="33">
        <f>AVERAGE(J14:J20)</f>
        <v>1363536.8028571431</v>
      </c>
      <c r="E13" s="14"/>
      <c r="G13">
        <v>2017</v>
      </c>
      <c r="H13" t="s">
        <v>0</v>
      </c>
      <c r="I13" s="2">
        <v>4105423.28</v>
      </c>
      <c r="J13" s="4">
        <v>0</v>
      </c>
      <c r="K13" s="4">
        <v>0</v>
      </c>
      <c r="L13" s="5">
        <v>1363536.8028571431</v>
      </c>
    </row>
    <row r="14" spans="1:18" x14ac:dyDescent="0.2">
      <c r="A14" s="14"/>
      <c r="B14" s="17"/>
      <c r="C14" s="17" t="s">
        <v>59</v>
      </c>
      <c r="D14" s="33">
        <f>STDEV(J14:J20)</f>
        <v>725180.75421208271</v>
      </c>
      <c r="E14" s="14"/>
      <c r="H14" t="s">
        <v>1</v>
      </c>
      <c r="I14" s="2">
        <v>5456805.8499999996</v>
      </c>
      <c r="J14" s="2">
        <f>I14-I13</f>
        <v>1351382.5699999998</v>
      </c>
      <c r="K14" s="2">
        <f>(I13*1.5)-I13</f>
        <v>2052711.6400000001</v>
      </c>
      <c r="L14" s="5">
        <v>1363536.8028571431</v>
      </c>
      <c r="M14" s="1"/>
    </row>
    <row r="15" spans="1:18" x14ac:dyDescent="0.2">
      <c r="A15" s="14"/>
      <c r="B15" s="17"/>
      <c r="C15" s="17" t="s">
        <v>69</v>
      </c>
      <c r="D15" s="33">
        <f>D14^2</f>
        <v>525887126279.6051</v>
      </c>
      <c r="E15" s="14"/>
      <c r="H15" t="s">
        <v>2</v>
      </c>
      <c r="I15" s="2">
        <v>6160978.8099999996</v>
      </c>
      <c r="J15" s="2">
        <f t="shared" ref="J15:J23" si="0">I15-I14</f>
        <v>704172.96</v>
      </c>
      <c r="K15" s="2">
        <f t="shared" ref="K15:K23" si="1">(I14*1.5)-I14</f>
        <v>2728402.9249999998</v>
      </c>
      <c r="L15" s="5">
        <v>1363536.8028571431</v>
      </c>
    </row>
    <row r="16" spans="1:18" x14ac:dyDescent="0.2">
      <c r="A16" s="14"/>
      <c r="B16" s="17" t="s">
        <v>86</v>
      </c>
      <c r="C16" s="17"/>
      <c r="D16" s="17"/>
      <c r="E16" s="14"/>
      <c r="H16" t="s">
        <v>3</v>
      </c>
      <c r="I16" s="2">
        <v>7384129.4800000004</v>
      </c>
      <c r="J16" s="2">
        <f t="shared" si="0"/>
        <v>1223150.6700000009</v>
      </c>
      <c r="K16" s="2">
        <f t="shared" si="1"/>
        <v>3080489.4050000003</v>
      </c>
      <c r="L16" s="5">
        <v>1363536.8028571431</v>
      </c>
    </row>
    <row r="17" spans="1:12" x14ac:dyDescent="0.2">
      <c r="A17" s="14"/>
      <c r="B17" s="17"/>
      <c r="C17" s="17" t="s">
        <v>58</v>
      </c>
      <c r="D17" s="33">
        <f>AVERAGE(J21:J23)</f>
        <v>5115626.5433333339</v>
      </c>
      <c r="E17" s="14"/>
      <c r="H17" t="s">
        <v>4</v>
      </c>
      <c r="I17" s="2">
        <v>8131880.8300000001</v>
      </c>
      <c r="J17" s="2">
        <f t="shared" si="0"/>
        <v>747751.34999999963</v>
      </c>
      <c r="K17" s="2">
        <f t="shared" si="1"/>
        <v>3692064.74</v>
      </c>
      <c r="L17" s="5">
        <v>1363536.8028571431</v>
      </c>
    </row>
    <row r="18" spans="1:12" x14ac:dyDescent="0.2">
      <c r="A18" s="14"/>
      <c r="B18" s="17"/>
      <c r="C18" s="17" t="s">
        <v>59</v>
      </c>
      <c r="D18" s="33">
        <f>STDEV(J21:J23)</f>
        <v>1111073.8188469585</v>
      </c>
      <c r="E18" s="14"/>
      <c r="H18" t="s">
        <v>5</v>
      </c>
      <c r="I18" s="2">
        <v>9088549.9399999995</v>
      </c>
      <c r="J18" s="2">
        <f t="shared" si="0"/>
        <v>956669.1099999994</v>
      </c>
      <c r="K18" s="2">
        <f t="shared" si="1"/>
        <v>4065940.415000001</v>
      </c>
      <c r="L18" s="5">
        <v>1363536.8028571431</v>
      </c>
    </row>
    <row r="19" spans="1:12" ht="17" thickBot="1" x14ac:dyDescent="0.25">
      <c r="A19" s="14"/>
      <c r="B19" s="46"/>
      <c r="C19" s="46" t="s">
        <v>69</v>
      </c>
      <c r="D19" s="33">
        <f>D18^2</f>
        <v>1234485030927.1638</v>
      </c>
      <c r="E19" s="14"/>
      <c r="H19" t="s">
        <v>6</v>
      </c>
      <c r="I19" s="2">
        <v>11855766.85</v>
      </c>
      <c r="J19" s="2">
        <f t="shared" si="0"/>
        <v>2767216.91</v>
      </c>
      <c r="K19" s="2">
        <f t="shared" si="1"/>
        <v>4544274.9700000007</v>
      </c>
      <c r="L19" s="5">
        <v>1363536.8028571431</v>
      </c>
    </row>
    <row r="20" spans="1:12" x14ac:dyDescent="0.2">
      <c r="B20" s="37" t="s">
        <v>71</v>
      </c>
      <c r="C20" s="38">
        <f>(D13-D17)/SQRT((D15/7)+(D19/3))</f>
        <v>-5.378701737533583</v>
      </c>
      <c r="D20" s="14"/>
      <c r="E20" s="14"/>
      <c r="H20" t="s">
        <v>7</v>
      </c>
      <c r="I20" s="2">
        <v>13650180.9</v>
      </c>
      <c r="J20" s="2">
        <f t="shared" si="0"/>
        <v>1794414.0500000007</v>
      </c>
      <c r="K20" s="2">
        <f t="shared" si="1"/>
        <v>5927883.4249999989</v>
      </c>
      <c r="L20" s="5">
        <v>1363536.8028571431</v>
      </c>
    </row>
    <row r="21" spans="1:12" x14ac:dyDescent="0.2">
      <c r="A21" s="14"/>
      <c r="B21" s="39" t="s">
        <v>87</v>
      </c>
      <c r="C21" s="40"/>
      <c r="D21" s="14"/>
      <c r="E21" s="14"/>
      <c r="H21" t="s">
        <v>8</v>
      </c>
      <c r="I21" s="2">
        <v>17595929.530000001</v>
      </c>
      <c r="J21" s="2">
        <f>I21-I20</f>
        <v>3945748.6300000008</v>
      </c>
      <c r="K21" s="2">
        <f>(I20*1.5)-I20</f>
        <v>6825090.4500000011</v>
      </c>
      <c r="L21" s="5">
        <f>AVERAGE(J21:J23)</f>
        <v>5115626.5433333339</v>
      </c>
    </row>
    <row r="22" spans="1:12" ht="17" thickBot="1" x14ac:dyDescent="0.25">
      <c r="A22" s="14"/>
      <c r="B22" s="41" t="s">
        <v>80</v>
      </c>
      <c r="C22" s="42" t="s">
        <v>81</v>
      </c>
      <c r="D22" s="14"/>
      <c r="E22" s="14">
        <f>(8+3)-2</f>
        <v>9</v>
      </c>
      <c r="H22" t="s">
        <v>9</v>
      </c>
      <c r="I22" s="2">
        <v>23752591.82</v>
      </c>
      <c r="J22" s="2">
        <f>I22-I21</f>
        <v>6156662.2899999991</v>
      </c>
      <c r="K22" s="2">
        <f>(I21*1.5)-I21</f>
        <v>8797964.7650000006</v>
      </c>
      <c r="L22" s="5">
        <v>5115626.5433333339</v>
      </c>
    </row>
    <row r="23" spans="1:12" x14ac:dyDescent="0.2">
      <c r="A23" s="14"/>
      <c r="B23" s="14"/>
      <c r="C23" s="14"/>
      <c r="D23" s="14"/>
      <c r="H23" t="s">
        <v>10</v>
      </c>
      <c r="I23" s="2">
        <v>28997060.530000001</v>
      </c>
      <c r="J23" s="2">
        <f>I23-I22</f>
        <v>5244468.7100000009</v>
      </c>
      <c r="K23" s="2">
        <f>(I22*1.5)-I22</f>
        <v>11876295.910000004</v>
      </c>
      <c r="L23" s="5">
        <v>5115626.5433333339</v>
      </c>
    </row>
    <row r="24" spans="1:12" x14ac:dyDescent="0.2">
      <c r="C24" s="20"/>
      <c r="D24" s="19"/>
      <c r="I24" s="2"/>
      <c r="J24" s="2"/>
      <c r="K24" s="2"/>
      <c r="L24" s="5"/>
    </row>
    <row r="25" spans="1:12" x14ac:dyDescent="0.2">
      <c r="B25" s="21" t="s">
        <v>70</v>
      </c>
      <c r="I25" s="3"/>
      <c r="J25" s="3"/>
      <c r="K25" s="3"/>
      <c r="L25" s="2"/>
    </row>
    <row r="26" spans="1:12" x14ac:dyDescent="0.2">
      <c r="B26" s="14"/>
      <c r="C26" s="14"/>
      <c r="D26" s="14"/>
      <c r="E26" s="14"/>
      <c r="I26" t="s">
        <v>14</v>
      </c>
      <c r="J26" t="s">
        <v>11</v>
      </c>
      <c r="K26" t="s">
        <v>91</v>
      </c>
    </row>
    <row r="27" spans="1:12" x14ac:dyDescent="0.2">
      <c r="B27" s="34" t="s">
        <v>77</v>
      </c>
      <c r="C27" s="17"/>
      <c r="D27" s="30" t="s">
        <v>76</v>
      </c>
      <c r="E27" s="14"/>
      <c r="H27" t="s">
        <v>0</v>
      </c>
      <c r="I27" s="3">
        <v>5529</v>
      </c>
      <c r="J27" s="4" t="s">
        <v>12</v>
      </c>
      <c r="K27" t="str">
        <f>IF(J13&lt;J13,"Defect", " ")</f>
        <v xml:space="preserve"> </v>
      </c>
      <c r="L27" s="2"/>
    </row>
    <row r="28" spans="1:12" x14ac:dyDescent="0.2">
      <c r="B28" s="34"/>
      <c r="C28" s="17" t="s">
        <v>0</v>
      </c>
      <c r="D28" s="31">
        <v>4105423.28</v>
      </c>
      <c r="E28" s="14"/>
      <c r="H28" t="s">
        <v>1</v>
      </c>
      <c r="I28" s="3">
        <v>5560</v>
      </c>
      <c r="J28" s="3">
        <f>I28-I27</f>
        <v>31</v>
      </c>
      <c r="K28" t="str">
        <f>IF(J14&lt;J13,"Defect"," ")</f>
        <v xml:space="preserve"> </v>
      </c>
      <c r="L28" s="3"/>
    </row>
    <row r="29" spans="1:12" x14ac:dyDescent="0.2">
      <c r="B29" s="34"/>
      <c r="C29" s="17" t="s">
        <v>1</v>
      </c>
      <c r="D29" s="31">
        <v>5456805.8499999996</v>
      </c>
      <c r="E29" s="14"/>
      <c r="H29" t="s">
        <v>2</v>
      </c>
      <c r="I29" s="3">
        <v>6973</v>
      </c>
      <c r="J29" s="3">
        <f t="shared" ref="J29:J37" si="2">I29-I28</f>
        <v>1413</v>
      </c>
      <c r="K29" t="str">
        <f t="shared" ref="K29:K37" si="3">IF(J15&lt;J14,"Defect"," ")</f>
        <v>Defect</v>
      </c>
      <c r="L29" s="2"/>
    </row>
    <row r="30" spans="1:12" x14ac:dyDescent="0.2">
      <c r="B30" s="34"/>
      <c r="C30" s="17" t="s">
        <v>2</v>
      </c>
      <c r="D30" s="31">
        <v>6160978.8099999996</v>
      </c>
      <c r="E30" s="14"/>
      <c r="H30" t="s">
        <v>3</v>
      </c>
      <c r="I30" s="3">
        <v>6475</v>
      </c>
      <c r="J30" s="3">
        <f t="shared" si="2"/>
        <v>-498</v>
      </c>
      <c r="K30" t="str">
        <f t="shared" si="3"/>
        <v xml:space="preserve"> </v>
      </c>
      <c r="L30" s="3"/>
    </row>
    <row r="31" spans="1:12" x14ac:dyDescent="0.2">
      <c r="B31" s="34"/>
      <c r="C31" s="17" t="s">
        <v>3</v>
      </c>
      <c r="D31" s="31">
        <v>7384129.4800000004</v>
      </c>
      <c r="E31" s="14"/>
      <c r="H31" t="s">
        <v>4</v>
      </c>
      <c r="I31" s="3">
        <v>8093</v>
      </c>
      <c r="J31" s="3">
        <f t="shared" si="2"/>
        <v>1618</v>
      </c>
      <c r="K31" t="str">
        <f t="shared" si="3"/>
        <v>Defect</v>
      </c>
      <c r="L31" s="2"/>
    </row>
    <row r="32" spans="1:12" x14ac:dyDescent="0.2">
      <c r="B32" s="34"/>
      <c r="C32" s="17" t="s">
        <v>4</v>
      </c>
      <c r="D32" s="31">
        <v>8131880.8300000001</v>
      </c>
      <c r="E32" s="14"/>
      <c r="H32" t="s">
        <v>5</v>
      </c>
      <c r="I32" s="3">
        <v>11815</v>
      </c>
      <c r="J32" s="3">
        <f t="shared" si="2"/>
        <v>3722</v>
      </c>
      <c r="K32" t="str">
        <f t="shared" si="3"/>
        <v xml:space="preserve"> </v>
      </c>
      <c r="L32" s="3"/>
    </row>
    <row r="33" spans="1:12" x14ac:dyDescent="0.2">
      <c r="B33" s="34"/>
      <c r="C33" s="17" t="s">
        <v>5</v>
      </c>
      <c r="D33" s="31">
        <v>9088549.9399999995</v>
      </c>
      <c r="E33" s="14"/>
      <c r="H33" t="s">
        <v>6</v>
      </c>
      <c r="I33" s="3">
        <v>7775</v>
      </c>
      <c r="J33" s="3">
        <f t="shared" si="2"/>
        <v>-4040</v>
      </c>
      <c r="K33" t="str">
        <f t="shared" si="3"/>
        <v xml:space="preserve"> </v>
      </c>
      <c r="L33" s="2"/>
    </row>
    <row r="34" spans="1:12" x14ac:dyDescent="0.2">
      <c r="B34" s="34"/>
      <c r="C34" s="17" t="s">
        <v>6</v>
      </c>
      <c r="D34" s="31">
        <v>11855766.85</v>
      </c>
      <c r="E34" s="14"/>
      <c r="H34" t="s">
        <v>7</v>
      </c>
      <c r="I34" s="3">
        <v>11378</v>
      </c>
      <c r="J34" s="3">
        <f t="shared" si="2"/>
        <v>3603</v>
      </c>
      <c r="K34" t="str">
        <f t="shared" si="3"/>
        <v>Defect</v>
      </c>
      <c r="L34" s="3"/>
    </row>
    <row r="35" spans="1:12" x14ac:dyDescent="0.2">
      <c r="B35" s="34"/>
      <c r="C35" s="17" t="s">
        <v>7</v>
      </c>
      <c r="D35" s="31">
        <v>13650180.9</v>
      </c>
      <c r="E35" s="14"/>
      <c r="H35" t="s">
        <v>8</v>
      </c>
      <c r="I35" s="3">
        <v>11695</v>
      </c>
      <c r="J35" s="3">
        <f t="shared" si="2"/>
        <v>317</v>
      </c>
      <c r="K35" t="str">
        <f t="shared" si="3"/>
        <v xml:space="preserve"> </v>
      </c>
      <c r="L35" s="2"/>
    </row>
    <row r="36" spans="1:12" x14ac:dyDescent="0.2">
      <c r="B36" s="34"/>
      <c r="C36" s="32" t="s">
        <v>58</v>
      </c>
      <c r="D36" s="33">
        <f>AVERAGE(D28:D35)</f>
        <v>8229214.4924999997</v>
      </c>
      <c r="E36" s="14"/>
      <c r="H36" t="s">
        <v>9</v>
      </c>
      <c r="I36" s="3">
        <v>12499</v>
      </c>
      <c r="J36" s="3">
        <f t="shared" si="2"/>
        <v>804</v>
      </c>
      <c r="K36" t="str">
        <f t="shared" si="3"/>
        <v xml:space="preserve"> </v>
      </c>
    </row>
    <row r="37" spans="1:12" x14ac:dyDescent="0.2">
      <c r="B37" s="34"/>
      <c r="C37" s="32" t="s">
        <v>59</v>
      </c>
      <c r="D37" s="33">
        <f>STDEV(D28:D35)</f>
        <v>3228674.23495282</v>
      </c>
      <c r="E37" s="14"/>
      <c r="H37" t="s">
        <v>10</v>
      </c>
      <c r="I37" s="3">
        <v>15192</v>
      </c>
      <c r="J37" s="3">
        <f t="shared" si="2"/>
        <v>2693</v>
      </c>
      <c r="K37" t="str">
        <f t="shared" si="3"/>
        <v>Defect</v>
      </c>
    </row>
    <row r="38" spans="1:12" x14ac:dyDescent="0.2">
      <c r="B38" s="14"/>
      <c r="C38" s="32" t="s">
        <v>90</v>
      </c>
      <c r="D38" s="33">
        <f>MEDIAN(D28:D35)</f>
        <v>7758005.1550000003</v>
      </c>
      <c r="E38" s="14"/>
      <c r="I38" s="3"/>
    </row>
    <row r="39" spans="1:12" x14ac:dyDescent="0.2">
      <c r="B39" s="14"/>
      <c r="C39" s="14"/>
      <c r="D39" s="14"/>
      <c r="E39" s="14"/>
    </row>
    <row r="41" spans="1:12" x14ac:dyDescent="0.2">
      <c r="I41">
        <f>AVERAGE(I27:I37)</f>
        <v>9362.181818181818</v>
      </c>
      <c r="J41">
        <f>12*437</f>
        <v>5244</v>
      </c>
    </row>
    <row r="42" spans="1:12" x14ac:dyDescent="0.2">
      <c r="A42" s="14"/>
      <c r="B42" t="s">
        <v>78</v>
      </c>
      <c r="E42" s="35">
        <f>CORREL(I13:I20,I27:I34)</f>
        <v>0.74796951461670114</v>
      </c>
      <c r="I42">
        <f>I41/30</f>
        <v>312.07272727272726</v>
      </c>
    </row>
    <row r="43" spans="1:12" x14ac:dyDescent="0.2">
      <c r="A43" s="14"/>
      <c r="B43" s="14"/>
      <c r="C43" s="14"/>
      <c r="D43" s="14"/>
    </row>
    <row r="44" spans="1:12" x14ac:dyDescent="0.2">
      <c r="A44" s="14"/>
      <c r="B44" s="14" t="s">
        <v>15</v>
      </c>
      <c r="C44" s="14"/>
      <c r="E44" s="14"/>
      <c r="F44" s="14"/>
      <c r="G44" s="14"/>
      <c r="H44" s="14"/>
      <c r="I44" s="14"/>
      <c r="J44" s="14"/>
      <c r="K44" s="14"/>
    </row>
    <row r="45" spans="1:12" ht="17" thickBot="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2" x14ac:dyDescent="0.2">
      <c r="A46" s="14"/>
      <c r="B46" s="43" t="s">
        <v>16</v>
      </c>
      <c r="C46" s="43"/>
      <c r="D46" s="14"/>
      <c r="E46" s="14"/>
      <c r="F46" s="14"/>
      <c r="G46" s="14"/>
      <c r="H46" s="14"/>
      <c r="I46" s="14"/>
      <c r="J46" s="14"/>
      <c r="K46" s="14"/>
    </row>
    <row r="47" spans="1:12" x14ac:dyDescent="0.2">
      <c r="A47" s="14"/>
      <c r="B47" s="44" t="s">
        <v>17</v>
      </c>
      <c r="C47" s="44">
        <v>0.74796951461670103</v>
      </c>
      <c r="D47" s="14"/>
      <c r="E47" s="14"/>
      <c r="F47" s="14"/>
      <c r="G47" s="14"/>
      <c r="H47" s="14"/>
      <c r="I47" s="14"/>
      <c r="J47" s="14"/>
      <c r="K47" s="14"/>
    </row>
    <row r="48" spans="1:12" x14ac:dyDescent="0.2">
      <c r="A48" s="14"/>
      <c r="B48" s="44" t="s">
        <v>18</v>
      </c>
      <c r="C48" s="44">
        <v>0.55945839479594339</v>
      </c>
      <c r="D48" s="14"/>
      <c r="E48" s="14"/>
      <c r="F48" s="14"/>
      <c r="G48" s="14"/>
      <c r="H48" s="14"/>
      <c r="I48" s="14"/>
      <c r="J48" s="14"/>
      <c r="K48" s="14"/>
    </row>
    <row r="49" spans="1:11" x14ac:dyDescent="0.2">
      <c r="A49" s="14"/>
      <c r="B49" s="44" t="s">
        <v>19</v>
      </c>
      <c r="C49" s="44">
        <v>0.48603479392860066</v>
      </c>
      <c r="D49" s="14"/>
      <c r="E49" s="14"/>
      <c r="F49" s="14"/>
      <c r="G49" s="14"/>
      <c r="H49" s="14"/>
      <c r="I49" s="14"/>
      <c r="J49" s="47"/>
      <c r="K49" s="14"/>
    </row>
    <row r="50" spans="1:11" x14ac:dyDescent="0.2">
      <c r="A50" s="14"/>
      <c r="B50" s="44" t="s">
        <v>20</v>
      </c>
      <c r="C50" s="44">
        <v>2314680.6856437242</v>
      </c>
      <c r="D50" s="14"/>
      <c r="E50" s="14"/>
      <c r="F50" s="14"/>
      <c r="G50" s="14"/>
      <c r="H50" s="14"/>
      <c r="I50" s="14"/>
      <c r="J50" s="14"/>
      <c r="K50" s="14"/>
    </row>
    <row r="51" spans="1:11" ht="17" thickBot="1" x14ac:dyDescent="0.25">
      <c r="A51" s="14"/>
      <c r="B51" s="45" t="s">
        <v>21</v>
      </c>
      <c r="C51" s="45">
        <v>8</v>
      </c>
      <c r="D51" s="14"/>
      <c r="E51" s="14"/>
      <c r="F51" s="14"/>
      <c r="G51" s="14"/>
      <c r="H51" s="14"/>
      <c r="I51" s="14"/>
      <c r="J51" s="14"/>
      <c r="K51" s="14"/>
    </row>
    <row r="52" spans="1:1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</row>
    <row r="53" spans="1:11" ht="17" thickBot="1" x14ac:dyDescent="0.25">
      <c r="B53" s="14" t="s">
        <v>22</v>
      </c>
      <c r="C53" s="14"/>
      <c r="D53" s="14"/>
      <c r="E53" s="14"/>
      <c r="F53" s="14"/>
      <c r="G53" s="14"/>
      <c r="H53" s="14"/>
      <c r="I53" s="14"/>
      <c r="J53" s="14"/>
      <c r="K53" s="14"/>
    </row>
    <row r="54" spans="1:11" x14ac:dyDescent="0.2">
      <c r="B54" s="51"/>
      <c r="C54" s="51" t="s">
        <v>27</v>
      </c>
      <c r="D54" s="51" t="s">
        <v>28</v>
      </c>
      <c r="E54" s="51" t="s">
        <v>29</v>
      </c>
      <c r="F54" s="51" t="s">
        <v>30</v>
      </c>
      <c r="G54" s="51" t="s">
        <v>31</v>
      </c>
      <c r="H54" s="14"/>
      <c r="I54" s="14"/>
      <c r="J54" s="14"/>
      <c r="K54" s="14"/>
    </row>
    <row r="55" spans="1:11" x14ac:dyDescent="0.2">
      <c r="B55" s="44" t="s">
        <v>23</v>
      </c>
      <c r="C55" s="44">
        <v>1</v>
      </c>
      <c r="D55" s="44">
        <v>40823881149184.633</v>
      </c>
      <c r="E55" s="44">
        <v>40823881149184.633</v>
      </c>
      <c r="F55" s="44">
        <v>7.6195989870714493</v>
      </c>
      <c r="G55" s="44">
        <v>3.2838286658280924E-2</v>
      </c>
      <c r="H55" s="14"/>
      <c r="I55" s="14"/>
      <c r="J55" s="14"/>
      <c r="K55" s="14"/>
    </row>
    <row r="56" spans="1:11" x14ac:dyDescent="0.2">
      <c r="B56" s="44" t="s">
        <v>24</v>
      </c>
      <c r="C56" s="44">
        <v>6</v>
      </c>
      <c r="D56" s="44">
        <v>32146480058952.602</v>
      </c>
      <c r="E56" s="44">
        <v>5357746676492.1006</v>
      </c>
      <c r="F56" s="44"/>
      <c r="G56" s="44"/>
      <c r="H56" s="14"/>
      <c r="I56" s="14"/>
      <c r="J56" s="14"/>
      <c r="K56" s="14"/>
    </row>
    <row r="57" spans="1:11" ht="17" thickBot="1" x14ac:dyDescent="0.25">
      <c r="B57" s="45" t="s">
        <v>25</v>
      </c>
      <c r="C57" s="45">
        <v>7</v>
      </c>
      <c r="D57" s="45">
        <v>72970361208137.234</v>
      </c>
      <c r="E57" s="45"/>
      <c r="F57" s="45"/>
      <c r="G57" s="45"/>
      <c r="H57" s="14"/>
      <c r="I57" s="14"/>
      <c r="J57" s="14"/>
      <c r="K57" s="14"/>
    </row>
    <row r="58" spans="1:11" ht="17" thickBo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</row>
    <row r="59" spans="1:11" x14ac:dyDescent="0.2">
      <c r="B59" s="51"/>
      <c r="C59" s="51" t="s">
        <v>32</v>
      </c>
      <c r="D59" s="51" t="s">
        <v>20</v>
      </c>
      <c r="E59" s="51" t="s">
        <v>33</v>
      </c>
      <c r="F59" s="51" t="s">
        <v>34</v>
      </c>
      <c r="G59" s="51" t="s">
        <v>35</v>
      </c>
      <c r="H59" s="51" t="s">
        <v>36</v>
      </c>
      <c r="I59" s="51" t="s">
        <v>37</v>
      </c>
      <c r="J59" s="51" t="s">
        <v>38</v>
      </c>
      <c r="K59" s="14"/>
    </row>
    <row r="60" spans="1:11" x14ac:dyDescent="0.2">
      <c r="B60" s="44" t="s">
        <v>26</v>
      </c>
      <c r="C60" s="44">
        <v>339161.8245309582</v>
      </c>
      <c r="D60" s="44">
        <v>2973184.2013876033</v>
      </c>
      <c r="E60" s="44">
        <v>0.11407359973615805</v>
      </c>
      <c r="F60" s="44">
        <v>0.91290088595272989</v>
      </c>
      <c r="G60" s="44">
        <v>-6935957.8334813602</v>
      </c>
      <c r="H60" s="44">
        <v>7614281.4825432766</v>
      </c>
      <c r="I60" s="44">
        <v>-6935957.8334813602</v>
      </c>
      <c r="J60" s="44">
        <v>7614281.4825432766</v>
      </c>
      <c r="K60" s="14"/>
    </row>
    <row r="61" spans="1:11" ht="17" thickBot="1" x14ac:dyDescent="0.25">
      <c r="B61" s="45" t="s">
        <v>84</v>
      </c>
      <c r="C61" s="45">
        <v>992.49066548873134</v>
      </c>
      <c r="D61" s="45">
        <v>359.55089418286826</v>
      </c>
      <c r="E61" s="45">
        <v>2.7603621115845387</v>
      </c>
      <c r="F61" s="45">
        <v>3.2838286658280889E-2</v>
      </c>
      <c r="G61" s="45">
        <v>112.70132142290004</v>
      </c>
      <c r="H61" s="45">
        <v>1872.2800095545626</v>
      </c>
      <c r="I61" s="45">
        <v>112.70132142290004</v>
      </c>
      <c r="J61" s="45">
        <v>1872.2800095545626</v>
      </c>
      <c r="K61" s="14"/>
    </row>
    <row r="62" spans="1:11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</row>
    <row r="65" spans="2:4" x14ac:dyDescent="0.2">
      <c r="B65" t="s">
        <v>39</v>
      </c>
    </row>
    <row r="66" spans="2:4" ht="17" thickBot="1" x14ac:dyDescent="0.25"/>
    <row r="67" spans="2:4" x14ac:dyDescent="0.2">
      <c r="B67" s="8" t="s">
        <v>40</v>
      </c>
      <c r="C67" s="8" t="s">
        <v>41</v>
      </c>
      <c r="D67" s="8" t="s">
        <v>42</v>
      </c>
    </row>
    <row r="68" spans="2:4" x14ac:dyDescent="0.2">
      <c r="B68" s="6">
        <v>1</v>
      </c>
      <c r="C68" s="6">
        <v>5826642.714018154</v>
      </c>
      <c r="D68" s="6">
        <v>-1721219.4340181542</v>
      </c>
    </row>
    <row r="69" spans="2:4" x14ac:dyDescent="0.2">
      <c r="B69" s="6">
        <v>2</v>
      </c>
      <c r="C69" s="6">
        <v>5857409.9246483045</v>
      </c>
      <c r="D69" s="6">
        <v>-400604.07464830484</v>
      </c>
    </row>
    <row r="70" spans="2:4" x14ac:dyDescent="0.2">
      <c r="B70" s="6">
        <v>3</v>
      </c>
      <c r="C70" s="6">
        <v>7259799.2349838819</v>
      </c>
      <c r="D70" s="6">
        <v>-1098820.4249838823</v>
      </c>
    </row>
    <row r="71" spans="2:4" x14ac:dyDescent="0.2">
      <c r="B71" s="6">
        <v>4</v>
      </c>
      <c r="C71" s="6">
        <v>6765538.8835704932</v>
      </c>
      <c r="D71" s="6">
        <v>618590.59642950725</v>
      </c>
    </row>
    <row r="72" spans="2:4" x14ac:dyDescent="0.2">
      <c r="B72" s="6">
        <v>5</v>
      </c>
      <c r="C72" s="6">
        <v>8371388.7803312605</v>
      </c>
      <c r="D72" s="6">
        <v>-239507.95033126045</v>
      </c>
    </row>
    <row r="73" spans="2:4" x14ac:dyDescent="0.2">
      <c r="B73" s="6">
        <v>6</v>
      </c>
      <c r="C73" s="6">
        <v>12065439.037280317</v>
      </c>
      <c r="D73" s="6">
        <v>-2976889.0972803179</v>
      </c>
    </row>
    <row r="74" spans="2:4" x14ac:dyDescent="0.2">
      <c r="B74" s="6">
        <v>7</v>
      </c>
      <c r="C74" s="6">
        <v>8055776.7487058444</v>
      </c>
      <c r="D74" s="6">
        <v>3799990.1012941552</v>
      </c>
    </row>
    <row r="75" spans="2:4" ht="17" thickBot="1" x14ac:dyDescent="0.25">
      <c r="B75" s="7">
        <v>8</v>
      </c>
      <c r="C75" s="7">
        <v>11631720.616461743</v>
      </c>
      <c r="D75" s="7">
        <v>2018460.2835382577</v>
      </c>
    </row>
  </sheetData>
  <mergeCells count="1">
    <mergeCell ref="B27:B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8"/>
  <sheetViews>
    <sheetView topLeftCell="A6" workbookViewId="0">
      <selection activeCell="L28" sqref="L28"/>
    </sheetView>
  </sheetViews>
  <sheetFormatPr baseColWidth="10" defaultRowHeight="16" x14ac:dyDescent="0.2"/>
  <cols>
    <col min="1" max="1" width="10.83203125" style="14"/>
    <col min="2" max="2" width="30.5" style="14" bestFit="1" customWidth="1"/>
    <col min="3" max="3" width="27" style="14" customWidth="1"/>
    <col min="4" max="4" width="23.33203125" style="14" bestFit="1" customWidth="1"/>
    <col min="5" max="5" width="18.83203125" style="14" bestFit="1" customWidth="1"/>
    <col min="6" max="6" width="30.83203125" style="14" bestFit="1" customWidth="1"/>
    <col min="7" max="7" width="17.6640625" style="14" bestFit="1" customWidth="1"/>
    <col min="8" max="16384" width="10.83203125" style="14"/>
  </cols>
  <sheetData>
    <row r="3" spans="2:8" ht="17" thickBot="1" x14ac:dyDescent="0.25"/>
    <row r="4" spans="2:8" ht="30" thickBot="1" x14ac:dyDescent="0.4">
      <c r="B4" s="10" t="s">
        <v>43</v>
      </c>
      <c r="C4" s="11"/>
      <c r="D4" s="11"/>
      <c r="E4" s="11"/>
      <c r="F4" s="11"/>
      <c r="G4" s="12"/>
    </row>
    <row r="5" spans="2:8" ht="17" thickBot="1" x14ac:dyDescent="0.25">
      <c r="B5" s="26" t="s">
        <v>44</v>
      </c>
      <c r="C5" s="27" t="s">
        <v>45</v>
      </c>
      <c r="D5" s="27" t="s">
        <v>46</v>
      </c>
      <c r="E5" s="27" t="s">
        <v>47</v>
      </c>
      <c r="F5" s="27" t="s">
        <v>48</v>
      </c>
      <c r="G5" s="28" t="s">
        <v>49</v>
      </c>
    </row>
    <row r="6" spans="2:8" x14ac:dyDescent="0.2">
      <c r="B6" s="15" t="s">
        <v>50</v>
      </c>
      <c r="C6" s="15" t="s">
        <v>52</v>
      </c>
      <c r="D6" s="15" t="s">
        <v>53</v>
      </c>
      <c r="E6" s="15" t="s">
        <v>54</v>
      </c>
      <c r="F6" s="15" t="s">
        <v>55</v>
      </c>
      <c r="G6" s="15" t="s">
        <v>56</v>
      </c>
    </row>
    <row r="7" spans="2:8" x14ac:dyDescent="0.2">
      <c r="B7" s="13" t="s">
        <v>51</v>
      </c>
      <c r="C7" s="13" t="s">
        <v>52</v>
      </c>
      <c r="D7" s="13" t="s">
        <v>53</v>
      </c>
      <c r="E7" s="13" t="s">
        <v>54</v>
      </c>
      <c r="F7" s="13" t="s">
        <v>55</v>
      </c>
      <c r="G7" s="13" t="s">
        <v>57</v>
      </c>
    </row>
    <row r="10" spans="2:8" ht="17" thickBot="1" x14ac:dyDescent="0.25"/>
    <row r="11" spans="2:8" ht="30" thickBot="1" x14ac:dyDescent="0.4">
      <c r="C11" s="10" t="s">
        <v>60</v>
      </c>
      <c r="D11" s="11"/>
      <c r="E11" s="11"/>
      <c r="F11" s="12"/>
      <c r="G11" s="16"/>
      <c r="H11" s="16"/>
    </row>
    <row r="12" spans="2:8" ht="17" thickBot="1" x14ac:dyDescent="0.25">
      <c r="C12" s="26" t="s">
        <v>61</v>
      </c>
      <c r="D12" s="26" t="s">
        <v>62</v>
      </c>
      <c r="E12" s="26" t="s">
        <v>63</v>
      </c>
      <c r="F12" s="26" t="s">
        <v>64</v>
      </c>
    </row>
    <row r="13" spans="2:8" ht="49" thickBot="1" x14ac:dyDescent="0.25">
      <c r="C13" s="18" t="s">
        <v>67</v>
      </c>
      <c r="D13" s="18" t="s">
        <v>65</v>
      </c>
      <c r="E13" s="18" t="s">
        <v>66</v>
      </c>
      <c r="F13" s="18" t="s">
        <v>68</v>
      </c>
    </row>
    <row r="14" spans="2:8" x14ac:dyDescent="0.2">
      <c r="E14" s="22" t="s">
        <v>72</v>
      </c>
      <c r="F14" s="23"/>
    </row>
    <row r="15" spans="2:8" ht="17" thickBot="1" x14ac:dyDescent="0.25">
      <c r="E15" s="24"/>
      <c r="F15" s="25"/>
    </row>
    <row r="20" spans="3:7" ht="17" thickBot="1" x14ac:dyDescent="0.25"/>
    <row r="21" spans="3:7" ht="30" thickBot="1" x14ac:dyDescent="0.4">
      <c r="C21" s="10" t="s">
        <v>92</v>
      </c>
      <c r="D21" s="12"/>
      <c r="F21" s="10" t="s">
        <v>100</v>
      </c>
      <c r="G21" s="12"/>
    </row>
    <row r="22" spans="3:7" ht="17" thickBot="1" x14ac:dyDescent="0.25">
      <c r="C22" s="26" t="s">
        <v>93</v>
      </c>
      <c r="D22" s="18">
        <v>7</v>
      </c>
      <c r="F22" s="26" t="s">
        <v>93</v>
      </c>
      <c r="G22" s="18">
        <v>3</v>
      </c>
    </row>
    <row r="23" spans="3:7" ht="17" thickBot="1" x14ac:dyDescent="0.25">
      <c r="C23" s="26" t="s">
        <v>94</v>
      </c>
      <c r="D23" s="18">
        <v>7</v>
      </c>
      <c r="F23" s="26" t="s">
        <v>94</v>
      </c>
      <c r="G23" s="18">
        <v>3</v>
      </c>
    </row>
    <row r="24" spans="3:7" ht="17" thickBot="1" x14ac:dyDescent="0.25">
      <c r="C24" s="26" t="s">
        <v>95</v>
      </c>
      <c r="D24" s="18">
        <f>D22*D23</f>
        <v>49</v>
      </c>
      <c r="F24" s="26" t="s">
        <v>95</v>
      </c>
      <c r="G24" s="18">
        <f>G22*G23</f>
        <v>9</v>
      </c>
    </row>
    <row r="25" spans="3:7" ht="17" thickBot="1" x14ac:dyDescent="0.25">
      <c r="C25" s="26" t="s">
        <v>96</v>
      </c>
      <c r="D25" s="18">
        <v>3</v>
      </c>
      <c r="F25" s="26" t="s">
        <v>96</v>
      </c>
      <c r="G25" s="18">
        <v>1</v>
      </c>
    </row>
    <row r="26" spans="3:7" ht="17" thickBot="1" x14ac:dyDescent="0.25">
      <c r="C26" s="26" t="s">
        <v>97</v>
      </c>
      <c r="D26" s="48">
        <f>3/49</f>
        <v>6.1224489795918366E-2</v>
      </c>
      <c r="F26" s="26" t="s">
        <v>97</v>
      </c>
      <c r="G26" s="48">
        <f>1/9</f>
        <v>0.1111111111111111</v>
      </c>
    </row>
    <row r="27" spans="3:7" ht="17" thickBot="1" x14ac:dyDescent="0.25">
      <c r="C27" s="26" t="s">
        <v>98</v>
      </c>
      <c r="D27" s="50">
        <f>D26*1000000</f>
        <v>61224.489795918365</v>
      </c>
      <c r="F27" s="26" t="s">
        <v>98</v>
      </c>
      <c r="G27" s="50">
        <f>G26*1000000</f>
        <v>111111.11111111111</v>
      </c>
    </row>
    <row r="28" spans="3:7" ht="17" thickBot="1" x14ac:dyDescent="0.25">
      <c r="C28" s="26" t="s">
        <v>99</v>
      </c>
      <c r="D28" s="49">
        <v>3.04</v>
      </c>
      <c r="F28" s="26" t="s">
        <v>99</v>
      </c>
      <c r="G28" s="18">
        <v>2.72</v>
      </c>
    </row>
  </sheetData>
  <mergeCells count="5">
    <mergeCell ref="B4:G4"/>
    <mergeCell ref="C11:F11"/>
    <mergeCell ref="E14:F15"/>
    <mergeCell ref="C21:D21"/>
    <mergeCell ref="F21:G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2017-12-06T00:44:45Z</dcterms:created>
  <dcterms:modified xsi:type="dcterms:W3CDTF">2017-12-12T18:42:53Z</dcterms:modified>
</cp:coreProperties>
</file>