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90" windowWidth="17745" windowHeight="11280" firstSheet="1" activeTab="1"/>
  </bookViews>
  <sheets>
    <sheet name="GENERAL PROFILE" sheetId="9" state="hidden" r:id="rId1"/>
    <sheet name="Chart" sheetId="22" r:id="rId2"/>
    <sheet name="Summary Data" sheetId="21" r:id="rId3"/>
    <sheet name="Data" sheetId="20" r:id="rId4"/>
  </sheets>
  <definedNames>
    <definedName name="_xlnm._FilterDatabase" localSheetId="3" hidden="1">Data!$A$1:$B$3190</definedName>
    <definedName name="_xlnm.Print_Area" localSheetId="0">'GENERAL PROFILE'!$D$269:$M$288</definedName>
  </definedNames>
  <calcPr calcId="145621"/>
</workbook>
</file>

<file path=xl/calcChain.xml><?xml version="1.0" encoding="utf-8"?>
<calcChain xmlns="http://schemas.openxmlformats.org/spreadsheetml/2006/main">
  <c r="H526" i="9" l="1"/>
  <c r="H527" i="9"/>
  <c r="H528" i="9"/>
  <c r="H525" i="9"/>
  <c r="G526" i="9"/>
  <c r="G527" i="9"/>
  <c r="G528" i="9"/>
  <c r="G525" i="9"/>
  <c r="F526" i="9"/>
  <c r="F527" i="9"/>
  <c r="F528" i="9"/>
  <c r="F525" i="9"/>
  <c r="E526" i="9"/>
  <c r="E527" i="9"/>
  <c r="E528" i="9"/>
  <c r="E525" i="9"/>
  <c r="G21" i="9"/>
  <c r="G22" i="9"/>
  <c r="G20" i="9"/>
  <c r="G23" i="9"/>
  <c r="L50" i="9" l="1"/>
  <c r="L47" i="9"/>
  <c r="G24" i="9"/>
  <c r="L51" i="9" s="1"/>
  <c r="L49" i="9"/>
  <c r="L48" i="9"/>
  <c r="M517" i="9" l="1"/>
  <c r="E518" i="9"/>
  <c r="F518" i="9"/>
  <c r="H518" i="9"/>
  <c r="I518" i="9"/>
  <c r="J518" i="9"/>
  <c r="K518" i="9"/>
  <c r="L518" i="9"/>
  <c r="M518" i="9"/>
  <c r="N518" i="9"/>
  <c r="E519" i="9"/>
  <c r="F519" i="9"/>
  <c r="H519" i="9"/>
  <c r="I519" i="9"/>
  <c r="J519" i="9"/>
  <c r="K519" i="9"/>
  <c r="L519" i="9"/>
  <c r="M519" i="9"/>
  <c r="N519" i="9"/>
  <c r="E520" i="9"/>
  <c r="F520" i="9"/>
  <c r="H520" i="9"/>
  <c r="I520" i="9"/>
  <c r="J520" i="9"/>
  <c r="K520" i="9"/>
  <c r="L520" i="9"/>
  <c r="M520" i="9"/>
  <c r="N520" i="9"/>
  <c r="N517" i="9"/>
  <c r="L517" i="9"/>
  <c r="K517" i="9"/>
  <c r="J517" i="9"/>
  <c r="I517" i="9"/>
  <c r="H517" i="9"/>
  <c r="F517" i="9"/>
  <c r="E517" i="9"/>
  <c r="E511" i="9"/>
  <c r="F511" i="9"/>
  <c r="H511" i="9"/>
  <c r="I511" i="9"/>
  <c r="J511" i="9"/>
  <c r="K511" i="9"/>
  <c r="L511" i="9"/>
  <c r="M511" i="9"/>
  <c r="N511" i="9"/>
  <c r="E512" i="9"/>
  <c r="F512" i="9"/>
  <c r="H512" i="9"/>
  <c r="I512" i="9"/>
  <c r="J512" i="9"/>
  <c r="K512" i="9"/>
  <c r="L512" i="9"/>
  <c r="M512" i="9"/>
  <c r="N512" i="9"/>
  <c r="E513" i="9"/>
  <c r="F513" i="9"/>
  <c r="H513" i="9"/>
  <c r="I513" i="9"/>
  <c r="J513" i="9"/>
  <c r="K513" i="9"/>
  <c r="L513" i="9"/>
  <c r="M513" i="9"/>
  <c r="N513" i="9"/>
  <c r="N510" i="9"/>
  <c r="M510" i="9"/>
  <c r="L510" i="9"/>
  <c r="K510" i="9"/>
  <c r="J510" i="9"/>
  <c r="I510" i="9"/>
  <c r="H510" i="9"/>
  <c r="G514" i="9"/>
  <c r="F510" i="9"/>
  <c r="E510" i="9"/>
  <c r="N504" i="9"/>
  <c r="M504" i="9"/>
  <c r="L504" i="9"/>
  <c r="K504" i="9"/>
  <c r="J504" i="9"/>
  <c r="I504" i="9"/>
  <c r="H504" i="9"/>
  <c r="G504" i="9"/>
  <c r="F504" i="9"/>
  <c r="E504" i="9"/>
  <c r="N503" i="9"/>
  <c r="M503" i="9"/>
  <c r="L503" i="9"/>
  <c r="K503" i="9"/>
  <c r="J503" i="9"/>
  <c r="I503" i="9"/>
  <c r="H503" i="9"/>
  <c r="G503" i="9"/>
  <c r="F503" i="9"/>
  <c r="E503" i="9"/>
  <c r="N502" i="9"/>
  <c r="M502" i="9"/>
  <c r="L502" i="9"/>
  <c r="K502" i="9"/>
  <c r="J502" i="9"/>
  <c r="I502" i="9"/>
  <c r="H502" i="9"/>
  <c r="G502" i="9"/>
  <c r="F502" i="9"/>
  <c r="E502" i="9"/>
  <c r="N501" i="9"/>
  <c r="M501" i="9"/>
  <c r="L501" i="9"/>
  <c r="K501" i="9"/>
  <c r="J501" i="9"/>
  <c r="I501" i="9"/>
  <c r="H501" i="9"/>
  <c r="G501" i="9"/>
  <c r="F501" i="9"/>
  <c r="E501" i="9"/>
  <c r="N497" i="9"/>
  <c r="M497" i="9"/>
  <c r="L497" i="9"/>
  <c r="K497" i="9"/>
  <c r="J497" i="9"/>
  <c r="I497" i="9"/>
  <c r="H497" i="9"/>
  <c r="G497" i="9"/>
  <c r="F497" i="9"/>
  <c r="E497" i="9"/>
  <c r="N496" i="9"/>
  <c r="M496" i="9"/>
  <c r="L496" i="9"/>
  <c r="K496" i="9"/>
  <c r="J496" i="9"/>
  <c r="I496" i="9"/>
  <c r="H496" i="9"/>
  <c r="G496" i="9"/>
  <c r="F496" i="9"/>
  <c r="E496" i="9"/>
  <c r="N495" i="9"/>
  <c r="M495" i="9"/>
  <c r="L495" i="9"/>
  <c r="K495" i="9"/>
  <c r="J495" i="9"/>
  <c r="I495" i="9"/>
  <c r="H495" i="9"/>
  <c r="G495" i="9"/>
  <c r="F495" i="9"/>
  <c r="E495" i="9"/>
  <c r="N494" i="9"/>
  <c r="M494" i="9"/>
  <c r="L494" i="9"/>
  <c r="K494" i="9"/>
  <c r="J494" i="9"/>
  <c r="I494" i="9"/>
  <c r="H494" i="9"/>
  <c r="G494" i="9"/>
  <c r="F494" i="9"/>
  <c r="E494" i="9"/>
  <c r="E486" i="9"/>
  <c r="F486" i="9"/>
  <c r="G486" i="9"/>
  <c r="H486" i="9"/>
  <c r="I486" i="9"/>
  <c r="J486" i="9"/>
  <c r="K486" i="9"/>
  <c r="L486" i="9"/>
  <c r="M486" i="9"/>
  <c r="N486" i="9"/>
  <c r="E487" i="9"/>
  <c r="F487" i="9"/>
  <c r="G487" i="9"/>
  <c r="H487" i="9"/>
  <c r="I487" i="9"/>
  <c r="J487" i="9"/>
  <c r="K487" i="9"/>
  <c r="L487" i="9"/>
  <c r="M487" i="9"/>
  <c r="N487" i="9"/>
  <c r="E488" i="9"/>
  <c r="F488" i="9"/>
  <c r="G488" i="9"/>
  <c r="H488" i="9"/>
  <c r="I488" i="9"/>
  <c r="J488" i="9"/>
  <c r="K488" i="9"/>
  <c r="L488" i="9"/>
  <c r="M488" i="9"/>
  <c r="N488" i="9"/>
  <c r="N485" i="9"/>
  <c r="M485" i="9"/>
  <c r="L485" i="9"/>
  <c r="K485" i="9"/>
  <c r="J485" i="9"/>
  <c r="I485" i="9"/>
  <c r="H485" i="9"/>
  <c r="G485" i="9"/>
  <c r="F485" i="9"/>
  <c r="E485" i="9"/>
  <c r="E479" i="9"/>
  <c r="F479" i="9"/>
  <c r="G479" i="9"/>
  <c r="H479" i="9"/>
  <c r="I479" i="9"/>
  <c r="J479" i="9"/>
  <c r="K479" i="9"/>
  <c r="L479" i="9"/>
  <c r="M479" i="9"/>
  <c r="N479" i="9"/>
  <c r="E480" i="9"/>
  <c r="F480" i="9"/>
  <c r="G480" i="9"/>
  <c r="H480" i="9"/>
  <c r="I480" i="9"/>
  <c r="J480" i="9"/>
  <c r="K480" i="9"/>
  <c r="L480" i="9"/>
  <c r="M480" i="9"/>
  <c r="N480" i="9"/>
  <c r="E481" i="9"/>
  <c r="F481" i="9"/>
  <c r="G481" i="9"/>
  <c r="H481" i="9"/>
  <c r="I481" i="9"/>
  <c r="J481" i="9"/>
  <c r="K481" i="9"/>
  <c r="L481" i="9"/>
  <c r="M481" i="9"/>
  <c r="N481" i="9"/>
  <c r="N478" i="9"/>
  <c r="M478" i="9"/>
  <c r="L478" i="9"/>
  <c r="K478" i="9"/>
  <c r="J478" i="9"/>
  <c r="I478" i="9"/>
  <c r="H478" i="9"/>
  <c r="G478" i="9"/>
  <c r="F478" i="9"/>
  <c r="E478" i="9"/>
  <c r="P464" i="9"/>
  <c r="P465" i="9"/>
  <c r="P466" i="9"/>
  <c r="P463" i="9"/>
  <c r="M464" i="9"/>
  <c r="N464" i="9"/>
  <c r="O464" i="9"/>
  <c r="M465" i="9"/>
  <c r="N465" i="9"/>
  <c r="O465" i="9"/>
  <c r="M466" i="9"/>
  <c r="N466" i="9"/>
  <c r="O466" i="9"/>
  <c r="O463" i="9"/>
  <c r="N463" i="9"/>
  <c r="M463" i="9"/>
  <c r="I464" i="9"/>
  <c r="I465" i="9"/>
  <c r="I466" i="9"/>
  <c r="I463" i="9"/>
  <c r="M455" i="9"/>
  <c r="N455" i="9"/>
  <c r="O455" i="9"/>
  <c r="P455" i="9"/>
  <c r="M456" i="9"/>
  <c r="N456" i="9"/>
  <c r="O456" i="9"/>
  <c r="P456" i="9"/>
  <c r="M457" i="9"/>
  <c r="N457" i="9"/>
  <c r="O457" i="9"/>
  <c r="P457" i="9"/>
  <c r="P454" i="9"/>
  <c r="O454" i="9"/>
  <c r="N454" i="9"/>
  <c r="M454" i="9"/>
  <c r="I455" i="9"/>
  <c r="I456" i="9"/>
  <c r="I457" i="9"/>
  <c r="I454" i="9"/>
  <c r="H463" i="9"/>
  <c r="M446" i="9"/>
  <c r="N446" i="9"/>
  <c r="O446" i="9"/>
  <c r="P446" i="9"/>
  <c r="M447" i="9"/>
  <c r="N447" i="9"/>
  <c r="O447" i="9"/>
  <c r="P447" i="9"/>
  <c r="M448" i="9"/>
  <c r="N448" i="9"/>
  <c r="O448" i="9"/>
  <c r="P448" i="9"/>
  <c r="P445" i="9"/>
  <c r="O445" i="9"/>
  <c r="N445" i="9"/>
  <c r="M445" i="9"/>
  <c r="I448" i="9"/>
  <c r="I447" i="9"/>
  <c r="I446" i="9"/>
  <c r="I445" i="9"/>
  <c r="P434" i="9"/>
  <c r="P435" i="9"/>
  <c r="P436" i="9"/>
  <c r="P433" i="9"/>
  <c r="I434" i="9"/>
  <c r="I435" i="9"/>
  <c r="I436" i="9"/>
  <c r="I433" i="9"/>
  <c r="P427" i="9"/>
  <c r="P426" i="9"/>
  <c r="P425" i="9"/>
  <c r="P424" i="9"/>
  <c r="I425" i="9"/>
  <c r="I426" i="9"/>
  <c r="I427" i="9"/>
  <c r="I424" i="9"/>
  <c r="M424" i="9"/>
  <c r="N424" i="9"/>
  <c r="O424" i="9"/>
  <c r="M425" i="9"/>
  <c r="N425" i="9"/>
  <c r="O425" i="9"/>
  <c r="M426" i="9"/>
  <c r="N426" i="9"/>
  <c r="O426" i="9"/>
  <c r="M427" i="9"/>
  <c r="N427" i="9"/>
  <c r="O427" i="9"/>
  <c r="M433" i="9"/>
  <c r="N433" i="9"/>
  <c r="O433" i="9"/>
  <c r="M434" i="9"/>
  <c r="N434" i="9"/>
  <c r="O434" i="9"/>
  <c r="M435" i="9"/>
  <c r="N435" i="9"/>
  <c r="O435" i="9"/>
  <c r="M436" i="9"/>
  <c r="N436" i="9"/>
  <c r="O436" i="9"/>
  <c r="F498" i="9" l="1"/>
  <c r="H482" i="9"/>
  <c r="O481" i="9"/>
  <c r="J482" i="9"/>
  <c r="O486" i="9"/>
  <c r="O480" i="9"/>
  <c r="K482" i="9"/>
  <c r="I482" i="9"/>
  <c r="L482" i="9"/>
  <c r="O479" i="9"/>
  <c r="E482" i="9"/>
  <c r="M482" i="9"/>
  <c r="F482" i="9"/>
  <c r="N482" i="9"/>
  <c r="J498" i="9"/>
  <c r="G482" i="9"/>
  <c r="E498" i="9"/>
  <c r="K498" i="9"/>
  <c r="I498" i="9"/>
  <c r="O496" i="9"/>
  <c r="O497" i="9"/>
  <c r="J514" i="9"/>
  <c r="O511" i="9"/>
  <c r="O494" i="9"/>
  <c r="O488" i="9"/>
  <c r="O487" i="9"/>
  <c r="N498" i="9"/>
  <c r="L498" i="9"/>
  <c r="O478" i="9"/>
  <c r="O501" i="9"/>
  <c r="N514" i="9"/>
  <c r="O513" i="9"/>
  <c r="O512" i="9"/>
  <c r="I514" i="9"/>
  <c r="O519" i="9"/>
  <c r="M498" i="9"/>
  <c r="G498" i="9"/>
  <c r="O504" i="9"/>
  <c r="H498" i="9"/>
  <c r="O502" i="9"/>
  <c r="F514" i="9"/>
  <c r="M514" i="9"/>
  <c r="L514" i="9"/>
  <c r="K514" i="9"/>
  <c r="O510" i="9"/>
  <c r="H514" i="9"/>
  <c r="O517" i="9"/>
  <c r="O520" i="9"/>
  <c r="E514" i="9"/>
  <c r="O518" i="9"/>
  <c r="O495" i="9"/>
  <c r="O503" i="9"/>
  <c r="O485" i="9"/>
  <c r="P428" i="9"/>
  <c r="I449" i="9"/>
  <c r="I467" i="9"/>
  <c r="P467" i="9"/>
  <c r="P458" i="9"/>
  <c r="I458" i="9"/>
  <c r="P449" i="9"/>
  <c r="P437" i="9"/>
  <c r="I437" i="9"/>
  <c r="I428" i="9"/>
  <c r="F464" i="9"/>
  <c r="G464" i="9"/>
  <c r="H464" i="9"/>
  <c r="F465" i="9"/>
  <c r="G465" i="9"/>
  <c r="H465" i="9"/>
  <c r="F466" i="9"/>
  <c r="G466" i="9"/>
  <c r="H466" i="9"/>
  <c r="G463" i="9"/>
  <c r="F463" i="9"/>
  <c r="H448" i="9"/>
  <c r="G448" i="9"/>
  <c r="F448" i="9"/>
  <c r="H447" i="9"/>
  <c r="G447" i="9"/>
  <c r="F447" i="9"/>
  <c r="H446" i="9"/>
  <c r="G446" i="9"/>
  <c r="F446" i="9"/>
  <c r="H445" i="9"/>
  <c r="G445" i="9"/>
  <c r="F445" i="9"/>
  <c r="F455" i="9"/>
  <c r="G455" i="9"/>
  <c r="H455" i="9"/>
  <c r="F456" i="9"/>
  <c r="G456" i="9"/>
  <c r="H456" i="9"/>
  <c r="F457" i="9"/>
  <c r="G457" i="9"/>
  <c r="H457" i="9"/>
  <c r="H454" i="9"/>
  <c r="G454" i="9"/>
  <c r="F454" i="9"/>
  <c r="F434" i="9"/>
  <c r="G434" i="9"/>
  <c r="H434" i="9"/>
  <c r="F435" i="9"/>
  <c r="G435" i="9"/>
  <c r="H435" i="9"/>
  <c r="F436" i="9"/>
  <c r="G436" i="9"/>
  <c r="H436" i="9"/>
  <c r="H433" i="9"/>
  <c r="G433" i="9"/>
  <c r="F433" i="9"/>
  <c r="F425" i="9"/>
  <c r="G425" i="9"/>
  <c r="H425" i="9"/>
  <c r="F426" i="9"/>
  <c r="G426" i="9"/>
  <c r="H426" i="9"/>
  <c r="F427" i="9"/>
  <c r="G427" i="9"/>
  <c r="H427" i="9"/>
  <c r="H424" i="9"/>
  <c r="G424" i="9"/>
  <c r="F424" i="9"/>
  <c r="O498" i="9" l="1"/>
  <c r="O482" i="9"/>
  <c r="O514" i="9"/>
  <c r="F394" i="9" l="1"/>
  <c r="F395" i="9"/>
  <c r="F396" i="9"/>
  <c r="E394" i="9"/>
  <c r="I394" i="9"/>
  <c r="K394" i="9"/>
  <c r="L394" i="9"/>
  <c r="M394" i="9"/>
  <c r="E395" i="9"/>
  <c r="I395" i="9"/>
  <c r="K395" i="9"/>
  <c r="L395" i="9"/>
  <c r="M395" i="9"/>
  <c r="E396" i="9"/>
  <c r="I396" i="9"/>
  <c r="K396" i="9"/>
  <c r="L396" i="9"/>
  <c r="M396" i="9"/>
  <c r="F393" i="9"/>
  <c r="M393" i="9"/>
  <c r="L393" i="9"/>
  <c r="K393" i="9"/>
  <c r="I393" i="9"/>
  <c r="E393" i="9"/>
  <c r="G397" i="9"/>
  <c r="H397" i="9"/>
  <c r="E377" i="9"/>
  <c r="F377" i="9"/>
  <c r="H377" i="9"/>
  <c r="I377" i="9"/>
  <c r="J377" i="9"/>
  <c r="K377" i="9"/>
  <c r="L377" i="9"/>
  <c r="M377" i="9"/>
  <c r="E378" i="9"/>
  <c r="F378" i="9"/>
  <c r="H378" i="9"/>
  <c r="I378" i="9"/>
  <c r="J378" i="9"/>
  <c r="K378" i="9"/>
  <c r="L378" i="9"/>
  <c r="M378" i="9"/>
  <c r="E379" i="9"/>
  <c r="F379" i="9"/>
  <c r="H379" i="9"/>
  <c r="I379" i="9"/>
  <c r="J379" i="9"/>
  <c r="K379" i="9"/>
  <c r="L379" i="9"/>
  <c r="M379" i="9"/>
  <c r="M376" i="9"/>
  <c r="L376" i="9"/>
  <c r="K376" i="9"/>
  <c r="J376" i="9"/>
  <c r="I376" i="9"/>
  <c r="H376" i="9"/>
  <c r="F376" i="9"/>
  <c r="E376" i="9"/>
  <c r="G380" i="9"/>
  <c r="H363" i="9"/>
  <c r="G363" i="9"/>
  <c r="F363" i="9"/>
  <c r="E360" i="9"/>
  <c r="I360" i="9"/>
  <c r="J360" i="9"/>
  <c r="K360" i="9"/>
  <c r="L360" i="9"/>
  <c r="M360" i="9"/>
  <c r="E361" i="9"/>
  <c r="I361" i="9"/>
  <c r="J361" i="9"/>
  <c r="K361" i="9"/>
  <c r="L361" i="9"/>
  <c r="M361" i="9"/>
  <c r="E362" i="9"/>
  <c r="I362" i="9"/>
  <c r="J362" i="9"/>
  <c r="K362" i="9"/>
  <c r="L362" i="9"/>
  <c r="M362" i="9"/>
  <c r="M359" i="9"/>
  <c r="L359" i="9"/>
  <c r="K359" i="9"/>
  <c r="J359" i="9"/>
  <c r="I359" i="9"/>
  <c r="E359" i="9"/>
  <c r="E343" i="9"/>
  <c r="F343" i="9"/>
  <c r="G343" i="9"/>
  <c r="I343" i="9"/>
  <c r="J343" i="9"/>
  <c r="K343" i="9"/>
  <c r="L343" i="9"/>
  <c r="M343" i="9"/>
  <c r="E344" i="9"/>
  <c r="F344" i="9"/>
  <c r="G344" i="9"/>
  <c r="I344" i="9"/>
  <c r="J344" i="9"/>
  <c r="K344" i="9"/>
  <c r="L344" i="9"/>
  <c r="M344" i="9"/>
  <c r="E345" i="9"/>
  <c r="F345" i="9"/>
  <c r="G345" i="9"/>
  <c r="I345" i="9"/>
  <c r="J345" i="9"/>
  <c r="K345" i="9"/>
  <c r="L345" i="9"/>
  <c r="M345" i="9"/>
  <c r="E331" i="9"/>
  <c r="F331" i="9"/>
  <c r="G331" i="9"/>
  <c r="H331" i="9"/>
  <c r="I331" i="9"/>
  <c r="J331" i="9"/>
  <c r="K331" i="9"/>
  <c r="L331" i="9"/>
  <c r="M331" i="9"/>
  <c r="E332" i="9"/>
  <c r="F332" i="9"/>
  <c r="G332" i="9"/>
  <c r="H332" i="9"/>
  <c r="I332" i="9"/>
  <c r="J332" i="9"/>
  <c r="K332" i="9"/>
  <c r="L332" i="9"/>
  <c r="M332" i="9"/>
  <c r="E333" i="9"/>
  <c r="F333" i="9"/>
  <c r="G333" i="9"/>
  <c r="H333" i="9"/>
  <c r="I333" i="9"/>
  <c r="J333" i="9"/>
  <c r="K333" i="9"/>
  <c r="L333" i="9"/>
  <c r="M333" i="9"/>
  <c r="E330" i="9"/>
  <c r="F330" i="9"/>
  <c r="G330" i="9"/>
  <c r="H330" i="9"/>
  <c r="I330" i="9"/>
  <c r="J330" i="9"/>
  <c r="K330" i="9"/>
  <c r="L330" i="9"/>
  <c r="M330" i="9"/>
  <c r="H346" i="9"/>
  <c r="M342" i="9"/>
  <c r="L342" i="9"/>
  <c r="K342" i="9"/>
  <c r="J342" i="9"/>
  <c r="I342" i="9"/>
  <c r="G342" i="9"/>
  <c r="F342" i="9"/>
  <c r="E342" i="9"/>
  <c r="G412" i="9"/>
  <c r="E322" i="9"/>
  <c r="F322" i="9"/>
  <c r="E410" i="9"/>
  <c r="E412" i="9"/>
  <c r="E414" i="9"/>
  <c r="E413" i="9"/>
  <c r="F411" i="9"/>
  <c r="F412" i="9"/>
  <c r="G414" i="9"/>
  <c r="F410" i="9"/>
  <c r="G322" i="9"/>
  <c r="H322" i="9"/>
  <c r="G411" i="9"/>
  <c r="E411" i="9"/>
  <c r="G413" i="9"/>
  <c r="F414" i="9"/>
  <c r="F413" i="9"/>
  <c r="G410" i="9"/>
  <c r="J346" i="9" l="1"/>
  <c r="K380" i="9"/>
  <c r="E380" i="9"/>
  <c r="F380" i="9"/>
  <c r="M380" i="9"/>
  <c r="M363" i="9"/>
  <c r="E363" i="9"/>
  <c r="L363" i="9"/>
  <c r="K363" i="9"/>
  <c r="I397" i="9"/>
  <c r="I346" i="9"/>
  <c r="F397" i="9"/>
  <c r="I363" i="9"/>
  <c r="J363" i="9"/>
  <c r="N377" i="9"/>
  <c r="K384" i="9" s="1"/>
  <c r="N360" i="9"/>
  <c r="I367" i="9" s="1"/>
  <c r="N378" i="9"/>
  <c r="M385" i="9" s="1"/>
  <c r="N394" i="9"/>
  <c r="K401" i="9" s="1"/>
  <c r="J397" i="9"/>
  <c r="N393" i="9"/>
  <c r="I400" i="9" s="1"/>
  <c r="K397" i="9"/>
  <c r="N396" i="9"/>
  <c r="L397" i="9"/>
  <c r="N395" i="9"/>
  <c r="H402" i="9" s="1"/>
  <c r="E397" i="9"/>
  <c r="M397" i="9"/>
  <c r="H380" i="9"/>
  <c r="N376" i="9"/>
  <c r="L383" i="9" s="1"/>
  <c r="I380" i="9"/>
  <c r="J380" i="9"/>
  <c r="N379" i="9"/>
  <c r="I386" i="9" s="1"/>
  <c r="L380" i="9"/>
  <c r="N361" i="9"/>
  <c r="E368" i="9" s="1"/>
  <c r="N359" i="9"/>
  <c r="J366" i="9" s="1"/>
  <c r="N362" i="9"/>
  <c r="J369" i="9" s="1"/>
  <c r="N342" i="9"/>
  <c r="G349" i="9" s="1"/>
  <c r="N333" i="9"/>
  <c r="E346" i="9"/>
  <c r="N331" i="9"/>
  <c r="N332" i="9"/>
  <c r="N330" i="9"/>
  <c r="L346" i="9"/>
  <c r="K346" i="9"/>
  <c r="N343" i="9"/>
  <c r="M350" i="9" s="1"/>
  <c r="G346" i="9"/>
  <c r="M346" i="9"/>
  <c r="F346" i="9"/>
  <c r="N345" i="9"/>
  <c r="L352" i="9" s="1"/>
  <c r="N344" i="9"/>
  <c r="K351" i="9" s="1"/>
  <c r="E334" i="9"/>
  <c r="F334" i="9"/>
  <c r="G334" i="9"/>
  <c r="H334" i="9"/>
  <c r="I334" i="9"/>
  <c r="J334" i="9"/>
  <c r="K334" i="9"/>
  <c r="L334" i="9"/>
  <c r="M334" i="9"/>
  <c r="I322" i="9"/>
  <c r="E317" i="9"/>
  <c r="F317" i="9"/>
  <c r="G317" i="9"/>
  <c r="H317" i="9"/>
  <c r="I317" i="9"/>
  <c r="E318" i="9"/>
  <c r="F318" i="9"/>
  <c r="G318" i="9"/>
  <c r="H318" i="9"/>
  <c r="I318" i="9"/>
  <c r="E319" i="9"/>
  <c r="F319" i="9"/>
  <c r="G319" i="9"/>
  <c r="H319" i="9"/>
  <c r="I319" i="9"/>
  <c r="E320" i="9"/>
  <c r="F320" i="9"/>
  <c r="G320" i="9"/>
  <c r="H320" i="9"/>
  <c r="I320" i="9"/>
  <c r="E321" i="9"/>
  <c r="F321" i="9"/>
  <c r="G321" i="9"/>
  <c r="H321" i="9"/>
  <c r="I321" i="9"/>
  <c r="E316" i="9"/>
  <c r="I316" i="9"/>
  <c r="H316" i="9"/>
  <c r="G316" i="9"/>
  <c r="F316" i="9"/>
  <c r="E306" i="9"/>
  <c r="H296" i="9"/>
  <c r="H306" i="9"/>
  <c r="F306" i="9"/>
  <c r="H295" i="9"/>
  <c r="H300" i="9"/>
  <c r="G305" i="9"/>
  <c r="E305" i="9"/>
  <c r="H305" i="9"/>
  <c r="G306" i="9"/>
  <c r="F305" i="9"/>
  <c r="H301" i="9"/>
  <c r="I384" i="9" l="1"/>
  <c r="E386" i="9"/>
  <c r="E352" i="9"/>
  <c r="F349" i="9"/>
  <c r="I368" i="9"/>
  <c r="E349" i="9"/>
  <c r="H385" i="9"/>
  <c r="G352" i="9"/>
  <c r="M400" i="9"/>
  <c r="L351" i="9"/>
  <c r="J385" i="9"/>
  <c r="I366" i="9"/>
  <c r="H384" i="9"/>
  <c r="K349" i="9"/>
  <c r="L368" i="9"/>
  <c r="M367" i="9"/>
  <c r="E384" i="9"/>
  <c r="F384" i="9"/>
  <c r="M384" i="9"/>
  <c r="E366" i="9"/>
  <c r="G369" i="9"/>
  <c r="F369" i="9"/>
  <c r="M369" i="9"/>
  <c r="E369" i="9"/>
  <c r="I369" i="9"/>
  <c r="H369" i="9"/>
  <c r="I385" i="9"/>
  <c r="G384" i="9"/>
  <c r="F385" i="9"/>
  <c r="K352" i="9"/>
  <c r="E385" i="9"/>
  <c r="L384" i="9"/>
  <c r="G385" i="9"/>
  <c r="L401" i="9"/>
  <c r="E351" i="9"/>
  <c r="H366" i="9"/>
  <c r="K366" i="9"/>
  <c r="N363" i="9"/>
  <c r="G366" i="9"/>
  <c r="F366" i="9"/>
  <c r="L366" i="9"/>
  <c r="J384" i="9"/>
  <c r="K385" i="9"/>
  <c r="M366" i="9"/>
  <c r="K369" i="9"/>
  <c r="H368" i="9"/>
  <c r="G368" i="9"/>
  <c r="F368" i="9"/>
  <c r="K368" i="9"/>
  <c r="J368" i="9"/>
  <c r="L385" i="9"/>
  <c r="E401" i="9"/>
  <c r="H367" i="9"/>
  <c r="G367" i="9"/>
  <c r="K367" i="9"/>
  <c r="F367" i="9"/>
  <c r="E367" i="9"/>
  <c r="L367" i="9"/>
  <c r="J367" i="9"/>
  <c r="M368" i="9"/>
  <c r="L369" i="9"/>
  <c r="H401" i="9"/>
  <c r="F401" i="9"/>
  <c r="G401" i="9"/>
  <c r="J401" i="9"/>
  <c r="M401" i="9"/>
  <c r="I401" i="9"/>
  <c r="J400" i="9"/>
  <c r="K400" i="9"/>
  <c r="F400" i="9"/>
  <c r="E400" i="9"/>
  <c r="G400" i="9"/>
  <c r="H400" i="9"/>
  <c r="E402" i="9"/>
  <c r="M402" i="9"/>
  <c r="F402" i="9"/>
  <c r="J402" i="9"/>
  <c r="L400" i="9"/>
  <c r="N397" i="9"/>
  <c r="L402" i="9"/>
  <c r="I402" i="9"/>
  <c r="G403" i="9"/>
  <c r="J403" i="9"/>
  <c r="I403" i="9"/>
  <c r="M403" i="9"/>
  <c r="H403" i="9"/>
  <c r="L403" i="9"/>
  <c r="F403" i="9"/>
  <c r="K403" i="9"/>
  <c r="G402" i="9"/>
  <c r="K402" i="9"/>
  <c r="E403" i="9"/>
  <c r="M383" i="9"/>
  <c r="I383" i="9"/>
  <c r="H383" i="9"/>
  <c r="E383" i="9"/>
  <c r="G383" i="9"/>
  <c r="F383" i="9"/>
  <c r="J383" i="9"/>
  <c r="K383" i="9"/>
  <c r="N380" i="9"/>
  <c r="L386" i="9"/>
  <c r="F386" i="9"/>
  <c r="G386" i="9"/>
  <c r="M386" i="9"/>
  <c r="H386" i="9"/>
  <c r="K386" i="9"/>
  <c r="J386" i="9"/>
  <c r="J349" i="9"/>
  <c r="I349" i="9"/>
  <c r="H349" i="9"/>
  <c r="M349" i="9"/>
  <c r="I351" i="9"/>
  <c r="H351" i="9"/>
  <c r="F351" i="9"/>
  <c r="J351" i="9"/>
  <c r="G350" i="9"/>
  <c r="M351" i="9"/>
  <c r="J350" i="9"/>
  <c r="H350" i="9"/>
  <c r="F350" i="9"/>
  <c r="I350" i="9"/>
  <c r="L350" i="9"/>
  <c r="I352" i="9"/>
  <c r="J352" i="9"/>
  <c r="H352" i="9"/>
  <c r="F352" i="9"/>
  <c r="G351" i="9"/>
  <c r="L349" i="9"/>
  <c r="M352" i="9"/>
  <c r="E350" i="9"/>
  <c r="K350" i="9"/>
  <c r="N346" i="9"/>
  <c r="N334" i="9"/>
  <c r="H323" i="9"/>
  <c r="F323" i="9"/>
  <c r="G323" i="9"/>
  <c r="E323" i="9"/>
  <c r="I323" i="9"/>
  <c r="H294" i="9"/>
  <c r="G294" i="9"/>
  <c r="F294" i="9"/>
  <c r="E294" i="9"/>
  <c r="E295" i="9"/>
  <c r="F296" i="9"/>
  <c r="F300" i="9"/>
  <c r="G295" i="9"/>
  <c r="F295" i="9"/>
  <c r="G300" i="9"/>
  <c r="F301" i="9"/>
  <c r="G296" i="9"/>
  <c r="E300" i="9"/>
  <c r="G301" i="9"/>
  <c r="E301" i="9"/>
  <c r="E296" i="9"/>
  <c r="N366" i="9" l="1"/>
  <c r="N352" i="9"/>
  <c r="N384" i="9"/>
  <c r="N385" i="9"/>
  <c r="N368" i="9"/>
  <c r="N349" i="9"/>
  <c r="N367" i="9"/>
  <c r="N351" i="9"/>
  <c r="N369" i="9"/>
  <c r="N383" i="9"/>
  <c r="N401" i="9"/>
  <c r="N400" i="9"/>
  <c r="N402" i="9"/>
  <c r="N403" i="9"/>
  <c r="N386" i="9"/>
  <c r="N350" i="9"/>
  <c r="I300" i="9"/>
  <c r="I301" i="9"/>
  <c r="I296" i="9"/>
  <c r="I295" i="9"/>
  <c r="I306" i="9"/>
  <c r="E307" i="9"/>
  <c r="I305" i="9"/>
  <c r="G307" i="9"/>
  <c r="F307" i="9"/>
  <c r="H307" i="9"/>
  <c r="E302" i="9"/>
  <c r="F302" i="9"/>
  <c r="H302" i="9"/>
  <c r="G302" i="9"/>
  <c r="F297" i="9"/>
  <c r="E297" i="9"/>
  <c r="G297" i="9"/>
  <c r="H297" i="9"/>
  <c r="J261" i="9"/>
  <c r="K261" i="9"/>
  <c r="L261" i="9"/>
  <c r="J262" i="9"/>
  <c r="K262" i="9"/>
  <c r="L262" i="9"/>
  <c r="J263" i="9"/>
  <c r="K263" i="9"/>
  <c r="L263" i="9"/>
  <c r="L260" i="9"/>
  <c r="K260" i="9"/>
  <c r="J260" i="9"/>
  <c r="J249" i="9"/>
  <c r="K249" i="9"/>
  <c r="L249" i="9"/>
  <c r="J250" i="9"/>
  <c r="K250" i="9"/>
  <c r="L250" i="9"/>
  <c r="J251" i="9"/>
  <c r="K251" i="9"/>
  <c r="L251" i="9"/>
  <c r="L248" i="9"/>
  <c r="K248" i="9"/>
  <c r="J248" i="9"/>
  <c r="J237" i="9"/>
  <c r="K237" i="9"/>
  <c r="L237" i="9"/>
  <c r="J238" i="9"/>
  <c r="K238" i="9"/>
  <c r="L238" i="9"/>
  <c r="J239" i="9"/>
  <c r="K239" i="9"/>
  <c r="L239" i="9"/>
  <c r="L236" i="9"/>
  <c r="K236" i="9"/>
  <c r="J236" i="9"/>
  <c r="J225" i="9"/>
  <c r="K225" i="9"/>
  <c r="L225" i="9"/>
  <c r="J226" i="9"/>
  <c r="K226" i="9"/>
  <c r="L226" i="9"/>
  <c r="J227" i="9"/>
  <c r="K227" i="9"/>
  <c r="L227" i="9"/>
  <c r="L224" i="9"/>
  <c r="K224" i="9"/>
  <c r="J224" i="9"/>
  <c r="J214" i="9"/>
  <c r="K214" i="9"/>
  <c r="L214" i="9"/>
  <c r="J215" i="9"/>
  <c r="K215" i="9"/>
  <c r="L215" i="9"/>
  <c r="J216" i="9"/>
  <c r="K216" i="9"/>
  <c r="L216" i="9"/>
  <c r="L213" i="9"/>
  <c r="J213" i="9"/>
  <c r="K213" i="9"/>
  <c r="F261" i="9"/>
  <c r="G261" i="9"/>
  <c r="F262" i="9"/>
  <c r="G262" i="9"/>
  <c r="G260" i="9"/>
  <c r="F260" i="9"/>
  <c r="E262" i="9"/>
  <c r="E261" i="9"/>
  <c r="E260" i="9"/>
  <c r="G251" i="9"/>
  <c r="G250" i="9"/>
  <c r="G249" i="9"/>
  <c r="G248" i="9"/>
  <c r="F251" i="9"/>
  <c r="F250" i="9"/>
  <c r="F249" i="9"/>
  <c r="F248" i="9"/>
  <c r="E251" i="9"/>
  <c r="E250" i="9"/>
  <c r="E249" i="9"/>
  <c r="E248" i="9"/>
  <c r="G239" i="9"/>
  <c r="G238" i="9"/>
  <c r="G237" i="9"/>
  <c r="G236" i="9"/>
  <c r="F239" i="9"/>
  <c r="F238" i="9"/>
  <c r="F237" i="9"/>
  <c r="F236" i="9"/>
  <c r="E239" i="9"/>
  <c r="E238" i="9"/>
  <c r="E237" i="9"/>
  <c r="E236" i="9"/>
  <c r="K199" i="9"/>
  <c r="E188" i="9"/>
  <c r="F188" i="9"/>
  <c r="G188" i="9"/>
  <c r="I188" i="9"/>
  <c r="J188" i="9"/>
  <c r="E189" i="9"/>
  <c r="F189" i="9"/>
  <c r="G189" i="9"/>
  <c r="I189" i="9"/>
  <c r="J189" i="9"/>
  <c r="E190" i="9"/>
  <c r="F190" i="9"/>
  <c r="G190" i="9"/>
  <c r="I190" i="9"/>
  <c r="J190" i="9"/>
  <c r="E191" i="9"/>
  <c r="F191" i="9"/>
  <c r="G191" i="9"/>
  <c r="I191" i="9"/>
  <c r="J191" i="9"/>
  <c r="E192" i="9"/>
  <c r="F192" i="9"/>
  <c r="G192" i="9"/>
  <c r="I192" i="9"/>
  <c r="J192" i="9"/>
  <c r="E193" i="9"/>
  <c r="F193" i="9"/>
  <c r="G193" i="9"/>
  <c r="I193" i="9"/>
  <c r="J193" i="9"/>
  <c r="E194" i="9"/>
  <c r="F194" i="9"/>
  <c r="G194" i="9"/>
  <c r="I194" i="9"/>
  <c r="J194" i="9"/>
  <c r="E195" i="9"/>
  <c r="F195" i="9"/>
  <c r="G195" i="9"/>
  <c r="I195" i="9"/>
  <c r="J195" i="9"/>
  <c r="E196" i="9"/>
  <c r="F196" i="9"/>
  <c r="G196" i="9"/>
  <c r="I196" i="9"/>
  <c r="J196" i="9"/>
  <c r="E197" i="9"/>
  <c r="F197" i="9"/>
  <c r="G197" i="9"/>
  <c r="I197" i="9"/>
  <c r="J197" i="9"/>
  <c r="E198" i="9"/>
  <c r="F198" i="9"/>
  <c r="G198" i="9"/>
  <c r="I198" i="9"/>
  <c r="J198" i="9"/>
  <c r="E200" i="9"/>
  <c r="F200" i="9"/>
  <c r="G200" i="9"/>
  <c r="I200" i="9"/>
  <c r="J200" i="9"/>
  <c r="E201" i="9"/>
  <c r="F201" i="9"/>
  <c r="G201" i="9"/>
  <c r="I201" i="9"/>
  <c r="J201" i="9"/>
  <c r="E202" i="9"/>
  <c r="F202" i="9"/>
  <c r="G202" i="9"/>
  <c r="I202" i="9"/>
  <c r="J202" i="9"/>
  <c r="J187" i="9"/>
  <c r="I187" i="9"/>
  <c r="G187" i="9"/>
  <c r="F187" i="9"/>
  <c r="E187" i="9"/>
  <c r="I179" i="9"/>
  <c r="H179" i="9"/>
  <c r="G179" i="9"/>
  <c r="F179" i="9"/>
  <c r="E179" i="9"/>
  <c r="I178" i="9"/>
  <c r="H178" i="9"/>
  <c r="G178" i="9"/>
  <c r="F178" i="9"/>
  <c r="E178" i="9"/>
  <c r="I177" i="9"/>
  <c r="H177" i="9"/>
  <c r="G177" i="9"/>
  <c r="F177" i="9"/>
  <c r="E177" i="9"/>
  <c r="I176" i="9"/>
  <c r="H176" i="9"/>
  <c r="G176" i="9"/>
  <c r="F176" i="9"/>
  <c r="E176" i="9"/>
  <c r="I175" i="9"/>
  <c r="H175" i="9"/>
  <c r="G175" i="9"/>
  <c r="F175" i="9"/>
  <c r="E175" i="9"/>
  <c r="I174" i="9"/>
  <c r="H174" i="9"/>
  <c r="G174" i="9"/>
  <c r="F174" i="9"/>
  <c r="E174" i="9"/>
  <c r="I173" i="9"/>
  <c r="H173" i="9"/>
  <c r="G173" i="9"/>
  <c r="F173" i="9"/>
  <c r="E173" i="9"/>
  <c r="I172" i="9"/>
  <c r="H172" i="9"/>
  <c r="G172" i="9"/>
  <c r="F172" i="9"/>
  <c r="E172" i="9"/>
  <c r="I171" i="9"/>
  <c r="H171" i="9"/>
  <c r="G171" i="9"/>
  <c r="F171" i="9"/>
  <c r="E171" i="9"/>
  <c r="I170" i="9"/>
  <c r="H170" i="9"/>
  <c r="G170" i="9"/>
  <c r="F170" i="9"/>
  <c r="E170" i="9"/>
  <c r="I169" i="9"/>
  <c r="H169" i="9"/>
  <c r="G169" i="9"/>
  <c r="F169" i="9"/>
  <c r="E169" i="9"/>
  <c r="I168" i="9"/>
  <c r="H168" i="9"/>
  <c r="G168" i="9"/>
  <c r="F168" i="9"/>
  <c r="E168" i="9"/>
  <c r="I167" i="9"/>
  <c r="H167" i="9"/>
  <c r="G167" i="9"/>
  <c r="F167" i="9"/>
  <c r="E167" i="9"/>
  <c r="I166" i="9"/>
  <c r="H166" i="9"/>
  <c r="G166" i="9"/>
  <c r="F166" i="9"/>
  <c r="E166" i="9"/>
  <c r="I165" i="9"/>
  <c r="H165" i="9"/>
  <c r="G165" i="9"/>
  <c r="F165" i="9"/>
  <c r="E165" i="9"/>
  <c r="K275" i="9"/>
  <c r="N126" i="9"/>
  <c r="H274" i="9"/>
  <c r="I279" i="9"/>
  <c r="K274" i="9"/>
  <c r="F284" i="9"/>
  <c r="J284" i="9"/>
  <c r="G275" i="9"/>
  <c r="H285" i="9"/>
  <c r="I127" i="9"/>
  <c r="I285" i="9"/>
  <c r="G284" i="9"/>
  <c r="K280" i="9"/>
  <c r="G274" i="9"/>
  <c r="L284" i="9"/>
  <c r="L285" i="9"/>
  <c r="H280" i="9"/>
  <c r="N128" i="9"/>
  <c r="I131" i="9"/>
  <c r="K285" i="9"/>
  <c r="J279" i="9"/>
  <c r="H284" i="9"/>
  <c r="I126" i="9"/>
  <c r="H279" i="9"/>
  <c r="I280" i="9"/>
  <c r="E285" i="9"/>
  <c r="I275" i="9"/>
  <c r="G279" i="9"/>
  <c r="I130" i="9"/>
  <c r="F275" i="9"/>
  <c r="J130" i="9"/>
  <c r="I129" i="9"/>
  <c r="L128" i="9"/>
  <c r="L131" i="9"/>
  <c r="K279" i="9"/>
  <c r="G285" i="9"/>
  <c r="N127" i="9"/>
  <c r="G280" i="9"/>
  <c r="J274" i="9"/>
  <c r="J128" i="9"/>
  <c r="L127" i="9"/>
  <c r="L279" i="9"/>
  <c r="E284" i="9"/>
  <c r="I128" i="9"/>
  <c r="I284" i="9"/>
  <c r="N129" i="9"/>
  <c r="K284" i="9"/>
  <c r="L130" i="9"/>
  <c r="H275" i="9"/>
  <c r="N130" i="9"/>
  <c r="J275" i="9"/>
  <c r="L280" i="9"/>
  <c r="L129" i="9"/>
  <c r="I274" i="9"/>
  <c r="J285" i="9"/>
  <c r="N131" i="9"/>
  <c r="L274" i="9"/>
  <c r="F274" i="9"/>
  <c r="F280" i="9"/>
  <c r="J127" i="9"/>
  <c r="J131" i="9"/>
  <c r="J129" i="9"/>
  <c r="F285" i="9"/>
  <c r="L126" i="9"/>
  <c r="J280" i="9"/>
  <c r="J126" i="9"/>
  <c r="L275" i="9"/>
  <c r="F279" i="9"/>
  <c r="I297" i="9" l="1"/>
  <c r="E274" i="9"/>
  <c r="F276" i="9"/>
  <c r="E275" i="9"/>
  <c r="E279" i="9"/>
  <c r="E280" i="9"/>
  <c r="I286" i="9"/>
  <c r="K286" i="9"/>
  <c r="L286" i="9"/>
  <c r="H286" i="9"/>
  <c r="J286" i="9"/>
  <c r="F286" i="9"/>
  <c r="G286" i="9"/>
  <c r="H281" i="9"/>
  <c r="I281" i="9"/>
  <c r="J281" i="9"/>
  <c r="K281" i="9"/>
  <c r="L281" i="9"/>
  <c r="F281" i="9"/>
  <c r="G281" i="9"/>
  <c r="L276" i="9"/>
  <c r="K276" i="9"/>
  <c r="J276" i="9"/>
  <c r="I276" i="9"/>
  <c r="H276" i="9"/>
  <c r="G276" i="9"/>
  <c r="K194" i="9"/>
  <c r="K198" i="9"/>
  <c r="K190" i="9"/>
  <c r="K202" i="9"/>
  <c r="K196" i="9"/>
  <c r="K188" i="9"/>
  <c r="K187" i="9"/>
  <c r="K200" i="9"/>
  <c r="K191" i="9"/>
  <c r="K201" i="9"/>
  <c r="K197" i="9"/>
  <c r="K193" i="9"/>
  <c r="K189" i="9"/>
  <c r="K195" i="9"/>
  <c r="K192" i="9"/>
  <c r="J217" i="9"/>
  <c r="J264" i="9"/>
  <c r="K264" i="9"/>
  <c r="J252" i="9"/>
  <c r="K252" i="9"/>
  <c r="J240" i="9"/>
  <c r="K240" i="9"/>
  <c r="J228" i="9"/>
  <c r="K228" i="9"/>
  <c r="K217" i="9"/>
  <c r="E240" i="9"/>
  <c r="E252" i="9"/>
  <c r="F264" i="9"/>
  <c r="E264" i="9"/>
  <c r="F252" i="9"/>
  <c r="F240" i="9"/>
  <c r="G203" i="9"/>
  <c r="I203" i="9"/>
  <c r="F203" i="9"/>
  <c r="E203" i="9"/>
  <c r="H203" i="9"/>
  <c r="K126" i="9"/>
  <c r="K127" i="9"/>
  <c r="K128" i="9"/>
  <c r="K129" i="9"/>
  <c r="K130" i="9"/>
  <c r="K131" i="9"/>
  <c r="M126" i="9"/>
  <c r="M127" i="9"/>
  <c r="M128" i="9"/>
  <c r="M129" i="9"/>
  <c r="M130" i="9"/>
  <c r="M131" i="9"/>
  <c r="O126" i="9"/>
  <c r="P126" i="9"/>
  <c r="O127" i="9"/>
  <c r="P127" i="9"/>
  <c r="Q127" i="9" s="1"/>
  <c r="O128" i="9"/>
  <c r="P128" i="9"/>
  <c r="Q128" i="9" s="1"/>
  <c r="P129" i="9"/>
  <c r="Q129" i="9" s="1"/>
  <c r="O129" i="9"/>
  <c r="P130" i="9"/>
  <c r="Q130" i="9" s="1"/>
  <c r="O130" i="9"/>
  <c r="P131" i="9"/>
  <c r="Q131" i="9" s="1"/>
  <c r="O131" i="9"/>
  <c r="I132" i="9"/>
  <c r="N132" i="9"/>
  <c r="L132" i="9"/>
  <c r="J132" i="9"/>
  <c r="E32" i="9"/>
  <c r="J241" i="9" l="1"/>
  <c r="L240" i="9" s="1"/>
  <c r="E276" i="9"/>
  <c r="E286" i="9"/>
  <c r="J265" i="9"/>
  <c r="L264" i="9" s="1"/>
  <c r="J218" i="9"/>
  <c r="L217" i="9" s="1"/>
  <c r="K203" i="9"/>
  <c r="J253" i="9"/>
  <c r="L252" i="9" s="1"/>
  <c r="K132" i="9"/>
  <c r="M132" i="9"/>
  <c r="O132" i="9"/>
  <c r="J229" i="9"/>
  <c r="L228" i="9" s="1"/>
  <c r="E253" i="9"/>
  <c r="G252" i="9" s="1"/>
  <c r="E241" i="9"/>
  <c r="G240" i="9" s="1"/>
  <c r="E265" i="9"/>
  <c r="G264" i="9" s="1"/>
  <c r="J203" i="9"/>
  <c r="Q126" i="9"/>
  <c r="P132" i="9"/>
  <c r="Q132" i="9" s="1"/>
  <c r="G227" i="9" l="1"/>
  <c r="G226" i="9"/>
  <c r="G225" i="9"/>
  <c r="G224" i="9"/>
  <c r="F227" i="9"/>
  <c r="F226" i="9"/>
  <c r="F225" i="9"/>
  <c r="F224" i="9"/>
  <c r="E227" i="9"/>
  <c r="E226" i="9"/>
  <c r="E225" i="9"/>
  <c r="E224" i="9"/>
  <c r="G216" i="9"/>
  <c r="F216" i="9"/>
  <c r="E216" i="9"/>
  <c r="G215" i="9"/>
  <c r="F215" i="9"/>
  <c r="E215" i="9"/>
  <c r="G214" i="9"/>
  <c r="F214" i="9"/>
  <c r="E214" i="9"/>
  <c r="G213" i="9"/>
  <c r="F213" i="9"/>
  <c r="E213" i="9"/>
  <c r="K180" i="9"/>
  <c r="J180" i="9" s="1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F217" i="9" l="1"/>
  <c r="E217" i="9"/>
  <c r="F228" i="9"/>
  <c r="E228" i="9"/>
  <c r="J174" i="9"/>
  <c r="J166" i="9"/>
  <c r="J170" i="9"/>
  <c r="J171" i="9"/>
  <c r="J178" i="9"/>
  <c r="J179" i="9"/>
  <c r="J177" i="9"/>
  <c r="J167" i="9"/>
  <c r="J168" i="9"/>
  <c r="J176" i="9"/>
  <c r="J172" i="9"/>
  <c r="J165" i="9"/>
  <c r="J173" i="9"/>
  <c r="J169" i="9"/>
  <c r="J175" i="9"/>
  <c r="K181" i="9"/>
  <c r="H181" i="9"/>
  <c r="E181" i="9"/>
  <c r="F181" i="9"/>
  <c r="G181" i="9"/>
  <c r="I181" i="9"/>
  <c r="F154" i="9"/>
  <c r="F128" i="9"/>
  <c r="P144" i="9"/>
  <c r="O144" i="9"/>
  <c r="P153" i="9"/>
  <c r="P156" i="9"/>
  <c r="P146" i="9"/>
  <c r="J157" i="9"/>
  <c r="F145" i="9"/>
  <c r="J142" i="9"/>
  <c r="O143" i="9"/>
  <c r="K146" i="9"/>
  <c r="F127" i="9"/>
  <c r="F129" i="9"/>
  <c r="F131" i="9"/>
  <c r="O145" i="9"/>
  <c r="F146" i="9"/>
  <c r="E62" i="9"/>
  <c r="P154" i="9"/>
  <c r="F142" i="9"/>
  <c r="K143" i="9"/>
  <c r="E155" i="9"/>
  <c r="E143" i="9"/>
  <c r="J146" i="9"/>
  <c r="J144" i="9"/>
  <c r="F155" i="9"/>
  <c r="E145" i="9"/>
  <c r="O154" i="9"/>
  <c r="E126" i="9"/>
  <c r="P155" i="9"/>
  <c r="J154" i="9"/>
  <c r="P142" i="9"/>
  <c r="E144" i="9"/>
  <c r="O155" i="9"/>
  <c r="P143" i="9"/>
  <c r="O146" i="9"/>
  <c r="K156" i="9"/>
  <c r="J156" i="9"/>
  <c r="E128" i="9"/>
  <c r="K155" i="9"/>
  <c r="K145" i="9"/>
  <c r="E154" i="9"/>
  <c r="F144" i="9"/>
  <c r="E153" i="9"/>
  <c r="F126" i="9"/>
  <c r="K154" i="9"/>
  <c r="J143" i="9"/>
  <c r="E156" i="9"/>
  <c r="O157" i="9"/>
  <c r="E127" i="9"/>
  <c r="J155" i="9"/>
  <c r="O156" i="9"/>
  <c r="J145" i="9"/>
  <c r="K144" i="9"/>
  <c r="P145" i="9"/>
  <c r="O153" i="9"/>
  <c r="E146" i="9"/>
  <c r="J153" i="9"/>
  <c r="K142" i="9"/>
  <c r="E129" i="9"/>
  <c r="F153" i="9"/>
  <c r="K153" i="9"/>
  <c r="F157" i="9"/>
  <c r="F130" i="9"/>
  <c r="O142" i="9"/>
  <c r="K157" i="9"/>
  <c r="F143" i="9"/>
  <c r="F156" i="9"/>
  <c r="E130" i="9"/>
  <c r="E142" i="9"/>
  <c r="P157" i="9"/>
  <c r="E131" i="9"/>
  <c r="E218" i="9" l="1"/>
  <c r="G217" i="9" s="1"/>
  <c r="E229" i="9"/>
  <c r="G228" i="9" s="1"/>
  <c r="J181" i="9"/>
  <c r="G146" i="9"/>
  <c r="G142" i="9"/>
  <c r="G143" i="9"/>
  <c r="G144" i="9"/>
  <c r="G145" i="9"/>
  <c r="Q154" i="9"/>
  <c r="Q156" i="9"/>
  <c r="L157" i="9"/>
  <c r="Q157" i="9"/>
  <c r="L153" i="9"/>
  <c r="L154" i="9"/>
  <c r="L156" i="9"/>
  <c r="Q155" i="9"/>
  <c r="L155" i="9"/>
  <c r="Q153" i="9"/>
  <c r="Q146" i="9"/>
  <c r="Q145" i="9"/>
  <c r="Q144" i="9"/>
  <c r="Q143" i="9"/>
  <c r="Q142" i="9"/>
  <c r="L146" i="9"/>
  <c r="L145" i="9"/>
  <c r="L144" i="9"/>
  <c r="L143" i="9"/>
  <c r="L142" i="9"/>
  <c r="G157" i="9"/>
  <c r="G156" i="9"/>
  <c r="G155" i="9"/>
  <c r="G154" i="9"/>
  <c r="G153" i="9"/>
  <c r="E132" i="9"/>
  <c r="F132" i="9"/>
  <c r="F134" i="9"/>
  <c r="E134" i="9"/>
  <c r="O84" i="9" l="1"/>
  <c r="O113" i="9"/>
  <c r="O73" i="9"/>
  <c r="O82" i="9"/>
  <c r="O81" i="9"/>
  <c r="H62" i="9"/>
  <c r="P71" i="9"/>
  <c r="H92" i="9"/>
  <c r="O72" i="9"/>
  <c r="E113" i="9"/>
  <c r="P82" i="9"/>
  <c r="E59" i="9"/>
  <c r="K114" i="9"/>
  <c r="P83" i="9"/>
  <c r="L95" i="9"/>
  <c r="L80" i="9"/>
  <c r="O80" i="9"/>
  <c r="K94" i="9"/>
  <c r="L106" i="9"/>
  <c r="E117" i="9"/>
  <c r="P84" i="9"/>
  <c r="O93" i="9"/>
  <c r="E95" i="9"/>
  <c r="P104" i="9"/>
  <c r="E115" i="9"/>
  <c r="P80" i="9"/>
  <c r="K80" i="9"/>
  <c r="K73" i="9"/>
  <c r="P73" i="9"/>
  <c r="K71" i="9"/>
  <c r="P92" i="9"/>
  <c r="H23" i="9"/>
  <c r="E82" i="9"/>
  <c r="E9" i="9"/>
  <c r="P50" i="9"/>
  <c r="E106" i="9"/>
  <c r="F6" i="9"/>
  <c r="E51" i="9"/>
  <c r="E5" i="9"/>
  <c r="P48" i="9"/>
  <c r="O62" i="9"/>
  <c r="F21" i="9"/>
  <c r="H47" i="9"/>
  <c r="Q47" i="9"/>
  <c r="E7" i="9"/>
  <c r="E22" i="9"/>
  <c r="E47" i="9"/>
  <c r="F9" i="9"/>
  <c r="K60" i="9"/>
  <c r="E73" i="9"/>
  <c r="L62" i="9"/>
  <c r="H83" i="9"/>
  <c r="E72" i="9"/>
  <c r="K49" i="9"/>
  <c r="F20" i="9"/>
  <c r="F22" i="9"/>
  <c r="H24" i="9"/>
  <c r="O58" i="9"/>
  <c r="P59" i="9"/>
  <c r="H21" i="9"/>
  <c r="Q50" i="9"/>
  <c r="O104" i="9"/>
  <c r="O71" i="9"/>
  <c r="O91" i="9"/>
  <c r="E58" i="9"/>
  <c r="E94" i="9"/>
  <c r="L93" i="9"/>
  <c r="O95" i="9"/>
  <c r="H105" i="9"/>
  <c r="H94" i="9"/>
  <c r="O70" i="9"/>
  <c r="K104" i="9"/>
  <c r="P106" i="9"/>
  <c r="L70" i="9"/>
  <c r="P94" i="9"/>
  <c r="E93" i="9"/>
  <c r="E48" i="9"/>
  <c r="H82" i="9"/>
  <c r="K58" i="9"/>
  <c r="E35" i="9"/>
  <c r="P60" i="9"/>
  <c r="E21" i="9"/>
  <c r="M49" i="9"/>
  <c r="E70" i="9"/>
  <c r="H80" i="9"/>
  <c r="F32" i="9"/>
  <c r="H50" i="9"/>
  <c r="K51" i="9"/>
  <c r="E84" i="9"/>
  <c r="P51" i="9"/>
  <c r="K106" i="9"/>
  <c r="O114" i="9"/>
  <c r="O116" i="9"/>
  <c r="H117" i="9"/>
  <c r="P103" i="9"/>
  <c r="H114" i="9"/>
  <c r="K115" i="9"/>
  <c r="K91" i="9"/>
  <c r="L72" i="9"/>
  <c r="H61" i="9"/>
  <c r="E116" i="9"/>
  <c r="H93" i="9"/>
  <c r="E92" i="9"/>
  <c r="K93" i="9"/>
  <c r="H104" i="9"/>
  <c r="H102" i="9"/>
  <c r="E61" i="9"/>
  <c r="K84" i="9"/>
  <c r="L81" i="9"/>
  <c r="K102" i="9"/>
  <c r="H115" i="9"/>
  <c r="K70" i="9"/>
  <c r="P69" i="9"/>
  <c r="O92" i="9"/>
  <c r="K82" i="9"/>
  <c r="L82" i="9"/>
  <c r="E91" i="9"/>
  <c r="H60" i="9"/>
  <c r="P95" i="9"/>
  <c r="K69" i="9"/>
  <c r="K116" i="9"/>
  <c r="P58" i="9"/>
  <c r="E102" i="9"/>
  <c r="E81" i="9"/>
  <c r="M47" i="9"/>
  <c r="E71" i="9"/>
  <c r="L59" i="9"/>
  <c r="F35" i="9"/>
  <c r="E31" i="9"/>
  <c r="O59" i="9"/>
  <c r="P47" i="9"/>
  <c r="H22" i="9"/>
  <c r="M50" i="9"/>
  <c r="E83" i="9"/>
  <c r="Q48" i="9"/>
  <c r="E8" i="9"/>
  <c r="H71" i="9"/>
  <c r="L60" i="9"/>
  <c r="E50" i="9"/>
  <c r="H70" i="9"/>
  <c r="E33" i="9"/>
  <c r="F31" i="9"/>
  <c r="H84" i="9"/>
  <c r="E23" i="9"/>
  <c r="E6" i="9"/>
  <c r="P62" i="9"/>
  <c r="H72" i="9"/>
  <c r="Q51" i="9"/>
  <c r="H49" i="9"/>
  <c r="E20" i="9"/>
  <c r="F5" i="9"/>
  <c r="E103" i="9"/>
  <c r="L91" i="9"/>
  <c r="P102" i="9"/>
  <c r="L103" i="9"/>
  <c r="L92" i="9"/>
  <c r="O117" i="9"/>
  <c r="O106" i="9"/>
  <c r="P72" i="9"/>
  <c r="K83" i="9"/>
  <c r="P70" i="9"/>
  <c r="O105" i="9"/>
  <c r="H116" i="9"/>
  <c r="H106" i="9"/>
  <c r="H91" i="9"/>
  <c r="K103" i="9"/>
  <c r="H59" i="9"/>
  <c r="L83" i="9"/>
  <c r="F8" i="9"/>
  <c r="O60" i="9"/>
  <c r="P49" i="9"/>
  <c r="E80" i="9"/>
  <c r="Q49" i="9"/>
  <c r="E104" i="9"/>
  <c r="K47" i="9"/>
  <c r="K59" i="9"/>
  <c r="K62" i="9"/>
  <c r="M51" i="9"/>
  <c r="L58" i="9"/>
  <c r="K50" i="9"/>
  <c r="H48" i="9"/>
  <c r="L94" i="9"/>
  <c r="H113" i="9"/>
  <c r="L84" i="9"/>
  <c r="K92" i="9"/>
  <c r="K72" i="9"/>
  <c r="L71" i="9"/>
  <c r="P91" i="9"/>
  <c r="O102" i="9"/>
  <c r="K105" i="9"/>
  <c r="L102" i="9"/>
  <c r="K113" i="9"/>
  <c r="P105" i="9"/>
  <c r="O69" i="9"/>
  <c r="H95" i="9"/>
  <c r="K81" i="9"/>
  <c r="P93" i="9"/>
  <c r="O83" i="9"/>
  <c r="E60" i="9"/>
  <c r="L105" i="9"/>
  <c r="L104" i="9"/>
  <c r="K95" i="9"/>
  <c r="K117" i="9"/>
  <c r="P81" i="9"/>
  <c r="H103" i="9"/>
  <c r="E114" i="9"/>
  <c r="L73" i="9"/>
  <c r="O94" i="9"/>
  <c r="O103" i="9"/>
  <c r="H58" i="9"/>
  <c r="L69" i="9"/>
  <c r="O115" i="9"/>
  <c r="E69" i="9"/>
  <c r="H51" i="9"/>
  <c r="E49" i="9"/>
  <c r="E105" i="9"/>
  <c r="F7" i="9"/>
  <c r="E34" i="9"/>
  <c r="H73" i="9"/>
  <c r="P61" i="9"/>
  <c r="E24" i="9"/>
  <c r="F24" i="9"/>
  <c r="F23" i="9"/>
  <c r="L61" i="9"/>
  <c r="M48" i="9"/>
  <c r="H69" i="9"/>
  <c r="O61" i="9"/>
  <c r="H20" i="9"/>
  <c r="K48" i="9"/>
  <c r="K61" i="9"/>
  <c r="F34" i="9"/>
  <c r="H81" i="9"/>
</calcChain>
</file>

<file path=xl/sharedStrings.xml><?xml version="1.0" encoding="utf-8"?>
<sst xmlns="http://schemas.openxmlformats.org/spreadsheetml/2006/main" count="1118" uniqueCount="208">
  <si>
    <t>DAYS DETAINED</t>
  </si>
  <si>
    <t>FC</t>
  </si>
  <si>
    <t>CAP MURDER</t>
  </si>
  <si>
    <t>Appointed Attorney</t>
  </si>
  <si>
    <t>HISPANIC</t>
  </si>
  <si>
    <t>FS</t>
  </si>
  <si>
    <t>POSS DRUG</t>
  </si>
  <si>
    <t>DEFERRED</t>
  </si>
  <si>
    <t>F2</t>
  </si>
  <si>
    <t>Hired Attorney</t>
  </si>
  <si>
    <t>PTRc</t>
  </si>
  <si>
    <t>DISMISSED</t>
  </si>
  <si>
    <t>BURGLARY</t>
  </si>
  <si>
    <t>THEFT</t>
  </si>
  <si>
    <t>OTHER FEL</t>
  </si>
  <si>
    <t>F3</t>
  </si>
  <si>
    <t>FEL DWI</t>
  </si>
  <si>
    <t>ASLT-MURDR</t>
  </si>
  <si>
    <t>SURETY</t>
  </si>
  <si>
    <t>Other/Unknown</t>
  </si>
  <si>
    <t>SALE DRUG</t>
  </si>
  <si>
    <t>F1</t>
  </si>
  <si>
    <t>Public Defender</t>
  </si>
  <si>
    <t>ROBBERY</t>
  </si>
  <si>
    <t>AUTO THEFT</t>
  </si>
  <si>
    <t>NO BILL</t>
  </si>
  <si>
    <t>SEX ABUSE</t>
  </si>
  <si>
    <t>PTR</t>
  </si>
  <si>
    <t>RAPE</t>
  </si>
  <si>
    <t>MURD/MANSL</t>
  </si>
  <si>
    <t>PROBATION</t>
  </si>
  <si>
    <t>ARSON</t>
  </si>
  <si>
    <t>TDC</t>
  </si>
  <si>
    <t>OTHERMISD</t>
  </si>
  <si>
    <t>KIDNAPPING</t>
  </si>
  <si>
    <t>MHH</t>
  </si>
  <si>
    <t>AQUITTAL</t>
  </si>
  <si>
    <t>FINE</t>
  </si>
  <si>
    <t>CASE AGE</t>
  </si>
  <si>
    <t>NO BOND</t>
  </si>
  <si>
    <t>2001-5000</t>
  </si>
  <si>
    <t>5001-10000</t>
  </si>
  <si>
    <t>10001-20000</t>
  </si>
  <si>
    <t>DETAINED</t>
  </si>
  <si>
    <t>Row Labels</t>
  </si>
  <si>
    <t xml:space="preserve">RACE </t>
  </si>
  <si>
    <t>% DID NOT MAKE BAIL</t>
  </si>
  <si>
    <t>%  DID MAKE BAIL</t>
  </si>
  <si>
    <t>TOTAL %</t>
  </si>
  <si>
    <t>RACE</t>
  </si>
  <si>
    <t xml:space="preserve">Total </t>
  </si>
  <si>
    <t>CASH</t>
  </si>
  <si>
    <t>CASHPTRc</t>
  </si>
  <si>
    <t>SURETYPTRc</t>
  </si>
  <si>
    <t>BOND TYPE</t>
  </si>
  <si>
    <t>%</t>
  </si>
  <si>
    <t xml:space="preserve">DAYS DETAINED </t>
  </si>
  <si>
    <t>BLACK</t>
  </si>
  <si>
    <t>OTHER</t>
  </si>
  <si>
    <t>WHITE</t>
  </si>
  <si>
    <t>SAMPLE SIZE</t>
  </si>
  <si>
    <t>% DISTRIBUTION</t>
  </si>
  <si>
    <t>TABLE 1:   STUDY POPULATION BY RACE</t>
  </si>
  <si>
    <t xml:space="preserve">TABLE 2:   TOTAL POPULATION - BAIL SPLIT  - QTY OF TOTAL </t>
  </si>
  <si>
    <t xml:space="preserve">TABLE 2A:   TOTAL POPULATION - BAIL SPLIT-  % OF TOTAL </t>
  </si>
  <si>
    <t>ALL</t>
  </si>
  <si>
    <t>ALL BONDS</t>
  </si>
  <si>
    <t>TOTAL - QTY</t>
  </si>
  <si>
    <t>ALL BONDS - %</t>
  </si>
  <si>
    <t xml:space="preserve">ALL BONDS </t>
  </si>
  <si>
    <t>2000 or LESS</t>
  </si>
  <si>
    <t>&gt;20000</t>
  </si>
  <si>
    <t>TABLE 3A</t>
  </si>
  <si>
    <t>TABLE 3B</t>
  </si>
  <si>
    <t>TABLE 3C</t>
  </si>
  <si>
    <t>TABLE 3D</t>
  </si>
  <si>
    <t>TABLE 3E</t>
  </si>
  <si>
    <t>TABLE 3F</t>
  </si>
  <si>
    <t>TABLE 3G</t>
  </si>
  <si>
    <t>TABLE 3H</t>
  </si>
  <si>
    <t>TABLE 3I</t>
  </si>
  <si>
    <t>TABLE 3J</t>
  </si>
  <si>
    <t>TABLE 3K</t>
  </si>
  <si>
    <t>TABLE 3L</t>
  </si>
  <si>
    <t>TABLE 3M</t>
  </si>
  <si>
    <t>TABLE 3N</t>
  </si>
  <si>
    <t>TABLE 3O</t>
  </si>
  <si>
    <t>TABLE 3P</t>
  </si>
  <si>
    <t>TABLE 3Q</t>
  </si>
  <si>
    <t>TABLE 3R</t>
  </si>
  <si>
    <t>TABLE 3S</t>
  </si>
  <si>
    <t>TABLE 3T</t>
  </si>
  <si>
    <t>TABLE 3U</t>
  </si>
  <si>
    <t>TABLE 3V</t>
  </si>
  <si>
    <t>TABLE 3W</t>
  </si>
  <si>
    <t>TABLE 3X</t>
  </si>
  <si>
    <t>TABLE 3Y</t>
  </si>
  <si>
    <t>TABLE 3Z</t>
  </si>
  <si>
    <t>TABLE 3AA</t>
  </si>
  <si>
    <t>TABLE 3BB</t>
  </si>
  <si>
    <t>BOND</t>
  </si>
  <si>
    <t>Total</t>
  </si>
  <si>
    <t>COUNT</t>
  </si>
  <si>
    <t>Table 4:   DISTRIBUTION BY BOND TYPES</t>
  </si>
  <si>
    <t xml:space="preserve">FINANCIAL </t>
  </si>
  <si>
    <t>TOTAL RACE</t>
  </si>
  <si>
    <t>AVERAGE DAYS</t>
  </si>
  <si>
    <t>Table 5:   DISTRIBUTION - DAYS DETAINED BY RACE/ETH</t>
  </si>
  <si>
    <t>Table 6:   DISTRIBUTION - CASE AGE BY RACE/ETH</t>
  </si>
  <si>
    <t>Table 5A:   DISTRIBUTION - DAYS DETAINED BY RACE/ETH - MADE BAIL</t>
  </si>
  <si>
    <t>Table 5B:   DISTRIBUTION - DAYS DETAINED BY RACE/ETH - DID NOT MAKE BAIL</t>
  </si>
  <si>
    <t>Table 6A:   DISTRIBUTION - CASE AGE BY RACE/ETH- MADE BAIL</t>
  </si>
  <si>
    <t>Table 6B:   DISTRIBUTION - CASE AGE BY RACE/ETH- DID NOT MAKE BAIL</t>
  </si>
  <si>
    <t>F - OTHER</t>
  </si>
  <si>
    <t>DESCRIPTION</t>
  </si>
  <si>
    <t>Table 7:   FELONY DISTRUBTION  - TOTAL POPULATION</t>
  </si>
  <si>
    <t xml:space="preserve">MADE BAIL </t>
  </si>
  <si>
    <t xml:space="preserve">DID NOT MAKE BAIL </t>
  </si>
  <si>
    <t>% NO BAIL BY RACE</t>
  </si>
  <si>
    <t>MADE BAIL (Y)</t>
  </si>
  <si>
    <t>DID NOT MAKE BAIL (N)</t>
  </si>
  <si>
    <t>% NO BAIL (N)</t>
  </si>
  <si>
    <t>DETENTION TOT</t>
  </si>
  <si>
    <t>Offense: Drug Possession</t>
  </si>
  <si>
    <t xml:space="preserve">Table 8b:   FELONY DETENTION DISTRIBUTION - DISPOSED CASES - 0 FELONY PRIORS  - BY RACE </t>
  </si>
  <si>
    <t>Offense: ALL</t>
  </si>
  <si>
    <t xml:space="preserve">Table 8a:   FELONY DETENTION DISTRIBUTION - DISPOSED CASES - 0 FELONY PRIORS  - BY RACE </t>
  </si>
  <si>
    <t xml:space="preserve">Table 4A:   DISTRIBUTION BY BOND TYPES - THAT MADE BAIL </t>
  </si>
  <si>
    <t>FORF</t>
  </si>
  <si>
    <t>REV</t>
  </si>
  <si>
    <t>FUG</t>
  </si>
  <si>
    <t xml:space="preserve">TOTAL </t>
  </si>
  <si>
    <t xml:space="preserve">Table 7A:   FELONY DISTRUBTION  - TOTAL DISPOSED </t>
  </si>
  <si>
    <t>Offense: Theft</t>
  </si>
  <si>
    <t xml:space="preserve">Table 8c:   FELONY DETENTION DISTRIBUTION - DISPOSED CASES - 0 FELONY PRIORS  - BY RACE </t>
  </si>
  <si>
    <t>Offense: Aslt-Murder</t>
  </si>
  <si>
    <t xml:space="preserve">Table 8d:   FELONY DETENTION DISTRIBUTION - DISPOSED CASES - 0 FELONY PRIORS  - BY RACE </t>
  </si>
  <si>
    <t xml:space="preserve">Table 8e:   FELONY DETENTION DISTRIBUTION - DISPOSED CASES - 0 FELONY PRIORS  - BY RACE </t>
  </si>
  <si>
    <t>Offense: Burglary</t>
  </si>
  <si>
    <t xml:space="preserve">Table 8f:   FELONY DETENTION DISTRIBUTION - DISPOSED CASES - WITH FELONY PRIORS  - BY RACE </t>
  </si>
  <si>
    <t xml:space="preserve">Table 8g:   FELONY DETENTION DISTRIBUTION - DISPOSED CASES - WITH FELONY PRIORS  - BY RACE </t>
  </si>
  <si>
    <t xml:space="preserve">Table 8h:   FELONY DETENTION DISTRIBUTION - DISPOSED CASES - WITH FELONY PRIORS  - BY RACE </t>
  </si>
  <si>
    <t xml:space="preserve">Table 8i:   FELONY DETENTION DISTRIBUTION - DISPOSED CASES - WITH FELONY PRIORS  - BY RACE </t>
  </si>
  <si>
    <t xml:space="preserve">Table 8j:   FELONY DETENTION DISTRIBUTION - DISPOSED CASES - WITH FELONY PRIORS  - BY RACE </t>
  </si>
  <si>
    <t>NO BAIL</t>
  </si>
  <si>
    <t>BAIL</t>
  </si>
  <si>
    <t>TOTAL</t>
  </si>
  <si>
    <t>HCJ</t>
  </si>
  <si>
    <t>STJ</t>
  </si>
  <si>
    <t>DEFERRED %</t>
  </si>
  <si>
    <t>DISMISSED %</t>
  </si>
  <si>
    <t>HCJ %</t>
  </si>
  <si>
    <t>NO BILL %</t>
  </si>
  <si>
    <t>PROBATION %</t>
  </si>
  <si>
    <t>STJ %</t>
  </si>
  <si>
    <t>TDC %</t>
  </si>
  <si>
    <t xml:space="preserve">Table 9:   FELONY DISTRUBTION  - SENTENCING TRENDS - NO PRIORS  - NO BAIL VS. BAIL </t>
  </si>
  <si>
    <t xml:space="preserve">Table 10:   COUNSEL  DISTRUBTION   - NO BAIL VS. BAIL </t>
  </si>
  <si>
    <t>Table 11:   COUNSEL  DISTRUBTION   - NO BAIL VS. BAIL - WITH BOND TYPE DISTRIBUTION</t>
  </si>
  <si>
    <t>OPEN</t>
  </si>
  <si>
    <t xml:space="preserve">DISMISSED </t>
  </si>
  <si>
    <t xml:space="preserve">NO BILL </t>
  </si>
  <si>
    <t xml:space="preserve">AQUITTAL </t>
  </si>
  <si>
    <t>PROBATION / FINE</t>
  </si>
  <si>
    <t xml:space="preserve">COUNSEL </t>
  </si>
  <si>
    <t>Table 12a:   DISPOSITION OUTCOME BY TYPE OF COUNSEL - TOTAL DISPOSED POPULATION</t>
  </si>
  <si>
    <t>TOTAL CASES</t>
  </si>
  <si>
    <t>Table 12b:   DISPOSITION OUTCOME BY TYPE OF COUNSEL - TOTAL DISPOSED POPULATION - DRUG POSSESSION CASES - 0 PRIORS</t>
  </si>
  <si>
    <t>Table 12c:   DISPOSITION OUTCOME BY TYPE OF COUNSEL - TOTAL DISPOSED POPULATION - DRUG POSSESSION CASES - 0 PRIORS</t>
  </si>
  <si>
    <t>Table 12d:   DISPOSITION OUTCOME BY TYPE OF COUNSEL - TOTAL DISPOSED POPULATION - DRUG POSSESSION CASES - 0 PRIORS</t>
  </si>
  <si>
    <t>Offense: Asslt-Mrdr</t>
  </si>
  <si>
    <t>Table 12e:   DISPOSITION OUTCOME BY TYPE OF COUNSEL - TOTAL DISPOSED POPULATION - DRUG POSSESSION CASES - 0 PRIORS</t>
  </si>
  <si>
    <t xml:space="preserve">BOND </t>
  </si>
  <si>
    <t>Overall Average</t>
  </si>
  <si>
    <t xml:space="preserve">Table 13:   AVG. CASE AGE BY TYPE OF COUNSEL  </t>
  </si>
  <si>
    <t>MEDIAN</t>
  </si>
  <si>
    <t>MEAN</t>
  </si>
  <si>
    <t>BOND STATUS</t>
  </si>
  <si>
    <t>Table 14:   DISTRIBUTION  - DISPOSED CASES - MEANS AND MEDIANS</t>
  </si>
  <si>
    <t>SETTINGS</t>
  </si>
  <si>
    <t>MADE BOND</t>
  </si>
  <si>
    <t>Table 14A:   RACE DISTRIBUTION  - DISPOSED CASES - MEANS: MADE BOND</t>
  </si>
  <si>
    <t>Table 14C:   RACE DISTRIBUTION  - DISPOSED CASES - MEANS - DETAINED</t>
  </si>
  <si>
    <t>Table 14B:   RACE DISTRIBUTION  - DISPOSED CASES - MEDIANS - MADE BOND</t>
  </si>
  <si>
    <t>Table 14D:   RACE DISTRIBUTION  - DISPOSED CASES - MEDIANS - DETAINED</t>
  </si>
  <si>
    <t>Table 15A:   COUNSEL DISTRIBUTION  - DISPOSED CASES - MEANS:  BOND MADE</t>
  </si>
  <si>
    <t>Table 15B:   COUNSEL DISTRIBUTION  - DISPOSED CASES - MEDIANS:  BOND MADE</t>
  </si>
  <si>
    <t>Table 15C:   COUNSEL DISTRIBUTION  - DISPOSED CASES - MEANS:  DETAINED</t>
  </si>
  <si>
    <t>Table 15D:   COUNSEL DISTRIBUTION  - DISPOSED CASES - MEDIANS:  DETAINED</t>
  </si>
  <si>
    <t>COUNSEL TYPE</t>
  </si>
  <si>
    <t>Table 15.1:   COUNSEL DISTRIBUTION  - DISPOSED CASES - MEANS:  ALL BOND STATUS</t>
  </si>
  <si>
    <t>Table 15.2:   COUNSEL DISTRIBUTION  - DISPOSED CASES - MEDIANS:  ALL BOND STATUS</t>
  </si>
  <si>
    <t>ALL BOND STATUS</t>
  </si>
  <si>
    <t xml:space="preserve">Table 16a:   DISPOSITION OUTCOME BY TYPE OF COUNSEL - TOTAL DISPOSED POPULATION </t>
  </si>
  <si>
    <t>Table 16b:   DISPOSITION OUTCOME BY TYPE OF COUNSEL - TOTAL DISPOSED POPULATION - BONDED</t>
  </si>
  <si>
    <t>Table 16c:   DISPOSITION OUTCOME BY TYPE OF COUNSEL - TOTAL DISPOSED POPULATION - DETAINED</t>
  </si>
  <si>
    <t>Counsel Type</t>
  </si>
  <si>
    <t xml:space="preserve">DETAINED </t>
  </si>
  <si>
    <t>MADE BAIL</t>
  </si>
  <si>
    <t xml:space="preserve">Table 17c:   TYPE OF COUNSEL - TOTAL OPEN  POPULATION </t>
  </si>
  <si>
    <t xml:space="preserve"> DID MAKE BAIL</t>
  </si>
  <si>
    <t>DID NOT MAKE BAIL</t>
  </si>
  <si>
    <t>NO BOND NOT BOOKED</t>
  </si>
  <si>
    <t>other</t>
  </si>
  <si>
    <t>DISPOSITION SEVERITY SCORE</t>
  </si>
  <si>
    <t>SPN COUNT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</si>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</sst>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18">
    <xf numFmtId="0" fontId="0" fillId="0" borderId="0" xfId="0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5" fillId="0" borderId="3" xfId="0" applyFont="1" applyFill="1" applyBorder="1"/>
    <xf numFmtId="9" fontId="5" fillId="0" borderId="3" xfId="1" applyFont="1" applyFill="1" applyBorder="1"/>
    <xf numFmtId="9" fontId="5" fillId="0" borderId="2" xfId="1" applyFont="1" applyFill="1" applyBorder="1"/>
    <xf numFmtId="0" fontId="4" fillId="0" borderId="0" xfId="0" applyFont="1" applyFill="1" applyBorder="1"/>
    <xf numFmtId="9" fontId="5" fillId="0" borderId="0" xfId="1" applyFont="1" applyFill="1" applyBorder="1"/>
    <xf numFmtId="0" fontId="5" fillId="0" borderId="0" xfId="0" applyFont="1" applyFill="1" applyBorder="1"/>
    <xf numFmtId="0" fontId="4" fillId="0" borderId="3" xfId="0" applyFont="1" applyFill="1" applyBorder="1"/>
    <xf numFmtId="9" fontId="5" fillId="0" borderId="1" xfId="0" applyNumberFormat="1" applyFont="1" applyFill="1" applyBorder="1"/>
    <xf numFmtId="0" fontId="5" fillId="0" borderId="1" xfId="1" applyNumberFormat="1" applyFont="1" applyFill="1" applyBorder="1"/>
    <xf numFmtId="9" fontId="4" fillId="0" borderId="2" xfId="1" applyFont="1" applyFill="1" applyBorder="1"/>
    <xf numFmtId="0" fontId="4" fillId="0" borderId="2" xfId="0" applyFont="1" applyFill="1" applyBorder="1" applyAlignment="1">
      <alignment horizontal="right"/>
    </xf>
    <xf numFmtId="9" fontId="4" fillId="0" borderId="3" xfId="1" applyFont="1" applyFill="1" applyBorder="1"/>
    <xf numFmtId="0" fontId="4" fillId="0" borderId="3" xfId="0" applyFont="1" applyFill="1" applyBorder="1" applyAlignment="1">
      <alignment horizontal="right"/>
    </xf>
    <xf numFmtId="0" fontId="5" fillId="0" borderId="0" xfId="1" applyNumberFormat="1" applyFont="1" applyFill="1" applyBorder="1"/>
    <xf numFmtId="0" fontId="4" fillId="0" borderId="2" xfId="0" applyFont="1" applyFill="1" applyBorder="1" applyAlignment="1">
      <alignment horizontal="center"/>
    </xf>
    <xf numFmtId="0" fontId="5" fillId="0" borderId="7" xfId="1" applyNumberFormat="1" applyFont="1" applyFill="1" applyBorder="1"/>
    <xf numFmtId="0" fontId="4" fillId="0" borderId="2" xfId="1" applyNumberFormat="1" applyFont="1" applyFill="1" applyBorder="1"/>
    <xf numFmtId="9" fontId="5" fillId="0" borderId="7" xfId="1" applyFont="1" applyFill="1" applyBorder="1"/>
    <xf numFmtId="10" fontId="5" fillId="0" borderId="0" xfId="0" applyNumberFormat="1" applyFont="1" applyFill="1" applyBorder="1"/>
    <xf numFmtId="10" fontId="4" fillId="0" borderId="0" xfId="0" applyNumberFormat="1" applyFont="1" applyFill="1" applyBorder="1"/>
    <xf numFmtId="0" fontId="5" fillId="0" borderId="0" xfId="0" applyFont="1" applyFill="1"/>
    <xf numFmtId="9" fontId="5" fillId="0" borderId="0" xfId="0" applyNumberFormat="1" applyFont="1" applyFill="1"/>
    <xf numFmtId="9" fontId="5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center"/>
    </xf>
    <xf numFmtId="0" fontId="6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1" applyNumberFormat="1" applyFont="1" applyFill="1" applyBorder="1"/>
    <xf numFmtId="0" fontId="1" fillId="0" borderId="0" xfId="0" applyFont="1" applyFill="1" applyBorder="1"/>
    <xf numFmtId="0" fontId="4" fillId="0" borderId="0" xfId="1" applyNumberFormat="1" applyFont="1" applyFill="1" applyBorder="1"/>
    <xf numFmtId="0" fontId="4" fillId="0" borderId="3" xfId="1" applyNumberFormat="1" applyFont="1" applyFill="1" applyBorder="1"/>
    <xf numFmtId="0" fontId="4" fillId="0" borderId="0" xfId="0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" fontId="4" fillId="0" borderId="3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164" fontId="5" fillId="0" borderId="14" xfId="0" applyNumberFormat="1" applyFont="1" applyFill="1" applyBorder="1" applyAlignment="1">
      <alignment horizontal="center"/>
    </xf>
    <xf numFmtId="164" fontId="5" fillId="0" borderId="21" xfId="0" applyNumberFormat="1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5" fillId="0" borderId="14" xfId="0" applyFont="1" applyFill="1" applyBorder="1"/>
    <xf numFmtId="0" fontId="5" fillId="0" borderId="22" xfId="0" applyFont="1" applyFill="1" applyBorder="1"/>
    <xf numFmtId="9" fontId="5" fillId="0" borderId="24" xfId="1" applyFont="1" applyFill="1" applyBorder="1"/>
    <xf numFmtId="0" fontId="5" fillId="0" borderId="23" xfId="0" applyFont="1" applyFill="1" applyBorder="1"/>
    <xf numFmtId="0" fontId="4" fillId="0" borderId="3" xfId="0" applyFont="1" applyFill="1" applyBorder="1" applyAlignment="1">
      <alignment horizontal="center"/>
    </xf>
    <xf numFmtId="0" fontId="5" fillId="0" borderId="24" xfId="1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5" fillId="0" borderId="6" xfId="0" applyFont="1" applyFill="1" applyBorder="1"/>
    <xf numFmtId="0" fontId="5" fillId="0" borderId="10" xfId="0" applyFont="1" applyFill="1" applyBorder="1"/>
    <xf numFmtId="9" fontId="5" fillId="0" borderId="5" xfId="1" applyFont="1" applyFill="1" applyBorder="1"/>
    <xf numFmtId="0" fontId="5" fillId="0" borderId="4" xfId="0" applyFont="1" applyFill="1" applyBorder="1"/>
    <xf numFmtId="0" fontId="5" fillId="0" borderId="11" xfId="0" applyFont="1" applyFill="1" applyBorder="1"/>
    <xf numFmtId="0" fontId="5" fillId="0" borderId="8" xfId="0" applyFont="1" applyFill="1" applyBorder="1"/>
    <xf numFmtId="9" fontId="5" fillId="0" borderId="9" xfId="1" applyFont="1" applyFill="1" applyBorder="1"/>
    <xf numFmtId="0" fontId="5" fillId="0" borderId="1" xfId="0" applyFont="1" applyFill="1" applyBorder="1"/>
    <xf numFmtId="0" fontId="4" fillId="0" borderId="15" xfId="0" applyFont="1" applyFill="1" applyBorder="1" applyAlignment="1">
      <alignment horizontal="center"/>
    </xf>
    <xf numFmtId="9" fontId="5" fillId="0" borderId="6" xfId="1" applyFont="1" applyFill="1" applyBorder="1"/>
    <xf numFmtId="0" fontId="5" fillId="0" borderId="6" xfId="1" applyNumberFormat="1" applyFont="1" applyFill="1" applyBorder="1"/>
    <xf numFmtId="9" fontId="5" fillId="0" borderId="6" xfId="0" applyNumberFormat="1" applyFont="1" applyFill="1" applyBorder="1"/>
    <xf numFmtId="9" fontId="5" fillId="0" borderId="4" xfId="0" applyNumberFormat="1" applyFont="1" applyFill="1" applyBorder="1"/>
    <xf numFmtId="0" fontId="5" fillId="0" borderId="17" xfId="0" applyFont="1" applyFill="1" applyBorder="1"/>
    <xf numFmtId="9" fontId="5" fillId="0" borderId="17" xfId="1" applyFont="1" applyFill="1" applyBorder="1"/>
    <xf numFmtId="0" fontId="5" fillId="0" borderId="17" xfId="1" applyNumberFormat="1" applyFont="1" applyFill="1" applyBorder="1"/>
    <xf numFmtId="9" fontId="5" fillId="0" borderId="8" xfId="0" applyNumberFormat="1" applyFont="1" applyFill="1" applyBorder="1"/>
    <xf numFmtId="0" fontId="5" fillId="0" borderId="5" xfId="1" applyNumberFormat="1" applyFont="1" applyFill="1" applyBorder="1"/>
    <xf numFmtId="0" fontId="5" fillId="0" borderId="2" xfId="1" applyNumberFormat="1" applyFont="1" applyFill="1" applyBorder="1"/>
    <xf numFmtId="9" fontId="5" fillId="0" borderId="0" xfId="1" applyFont="1" applyFill="1"/>
    <xf numFmtId="0" fontId="5" fillId="0" borderId="0" xfId="0" applyFont="1" applyFill="1" applyAlignment="1">
      <alignment horizontal="left"/>
    </xf>
    <xf numFmtId="1" fontId="5" fillId="0" borderId="14" xfId="0" applyNumberFormat="1" applyFont="1" applyFill="1" applyBorder="1"/>
    <xf numFmtId="1" fontId="5" fillId="0" borderId="16" xfId="0" applyNumberFormat="1" applyFont="1" applyFill="1" applyBorder="1"/>
    <xf numFmtId="1" fontId="5" fillId="0" borderId="3" xfId="0" applyNumberFormat="1" applyFont="1" applyFill="1" applyBorder="1"/>
    <xf numFmtId="0" fontId="5" fillId="0" borderId="0" xfId="0" applyNumberFormat="1" applyFont="1" applyFill="1"/>
    <xf numFmtId="1" fontId="5" fillId="0" borderId="0" xfId="0" applyNumberFormat="1" applyFont="1" applyFill="1"/>
    <xf numFmtId="1" fontId="4" fillId="0" borderId="3" xfId="0" applyNumberFormat="1" applyFont="1" applyFill="1" applyBorder="1"/>
    <xf numFmtId="1" fontId="4" fillId="0" borderId="0" xfId="0" applyNumberFormat="1" applyFont="1" applyFill="1" applyBorder="1"/>
    <xf numFmtId="9" fontId="5" fillId="0" borderId="0" xfId="1" quotePrefix="1" applyFont="1" applyFill="1"/>
    <xf numFmtId="9" fontId="5" fillId="0" borderId="14" xfId="1" applyFont="1" applyFill="1" applyBorder="1"/>
    <xf numFmtId="0" fontId="5" fillId="0" borderId="18" xfId="0" applyFont="1" applyFill="1" applyBorder="1"/>
    <xf numFmtId="0" fontId="5" fillId="0" borderId="14" xfId="1" applyNumberFormat="1" applyFont="1" applyFill="1" applyBorder="1"/>
    <xf numFmtId="9" fontId="4" fillId="0" borderId="3" xfId="1" applyFont="1" applyFill="1" applyBorder="1" applyAlignment="1">
      <alignment horizontal="center"/>
    </xf>
    <xf numFmtId="0" fontId="5" fillId="0" borderId="19" xfId="0" applyFont="1" applyFill="1" applyBorder="1"/>
    <xf numFmtId="0" fontId="0" fillId="0" borderId="0" xfId="0" applyFill="1" applyAlignment="1">
      <alignment horizontal="left"/>
    </xf>
    <xf numFmtId="9" fontId="5" fillId="0" borderId="22" xfId="1" applyFont="1" applyFill="1" applyBorder="1"/>
    <xf numFmtId="9" fontId="5" fillId="0" borderId="23" xfId="1" applyFont="1" applyFill="1" applyBorder="1"/>
    <xf numFmtId="9" fontId="5" fillId="0" borderId="21" xfId="1" applyFont="1" applyFill="1" applyBorder="1"/>
    <xf numFmtId="1" fontId="5" fillId="0" borderId="7" xfId="1" applyNumberFormat="1" applyFont="1" applyFill="1" applyBorder="1"/>
    <xf numFmtId="1" fontId="5" fillId="0" borderId="14" xfId="1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0" fontId="4" fillId="0" borderId="12" xfId="0" applyFont="1" applyFill="1" applyBorder="1"/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/>
    <xf numFmtId="1" fontId="0" fillId="0" borderId="0" xfId="0" applyNumberFormat="1" applyFill="1"/>
    <xf numFmtId="0" fontId="5" fillId="0" borderId="26" xfId="0" applyFont="1" applyFill="1" applyBorder="1"/>
    <xf numFmtId="0" fontId="5" fillId="0" borderId="27" xfId="0" applyFont="1" applyFill="1" applyBorder="1"/>
    <xf numFmtId="9" fontId="5" fillId="0" borderId="28" xfId="1" applyFont="1" applyFill="1" applyBorder="1"/>
    <xf numFmtId="0" fontId="5" fillId="0" borderId="25" xfId="0" applyFont="1" applyFill="1" applyBorder="1"/>
    <xf numFmtId="9" fontId="5" fillId="0" borderId="29" xfId="1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" fontId="4" fillId="0" borderId="20" xfId="0" applyNumberFormat="1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and Average Days Detained by Disposition Severity Score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Data'!$B$1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'Summary Data'!$B$2:$B$7</c:f>
              <c:numCache>
                <c:formatCode>_(* #,##0_);_(* \(#,##0\);_(* "-"??_);_(@_)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21</c:v>
                </c:pt>
                <c:pt idx="5">
                  <c:v>87.5</c:v>
                </c:pt>
              </c:numCache>
            </c:numRef>
          </c:val>
        </c:ser>
        <c:ser>
          <c:idx val="1"/>
          <c:order val="1"/>
          <c:tx>
            <c:strRef>
              <c:f>'Summary Data'!$C$1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'Summary Data'!$C$2:$C$7</c:f>
              <c:numCache>
                <c:formatCode>_(* #,##0_);_(* \(#,##0\);_(* "-"??_);_(@_)</c:formatCode>
                <c:ptCount val="6"/>
                <c:pt idx="0">
                  <c:v>35.483818770226534</c:v>
                </c:pt>
                <c:pt idx="1">
                  <c:v>25.307898259705489</c:v>
                </c:pt>
                <c:pt idx="2">
                  <c:v>23.549450549450551</c:v>
                </c:pt>
                <c:pt idx="3">
                  <c:v>37.872817955112218</c:v>
                </c:pt>
                <c:pt idx="4">
                  <c:v>47.475177304964539</c:v>
                </c:pt>
                <c:pt idx="5">
                  <c:v>147.15885416666666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856256"/>
        <c:axId val="130321792"/>
      </c:barChart>
      <c:catAx>
        <c:axId val="2058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Disposition Severity Score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0321792"/>
        <c:crosses val="autoZero"/>
        <c:auto val="1"/>
        <c:lblAlgn val="ctr"/>
        <c:lblOffset val="100"/>
        <c:noMultiLvlLbl val="0"/>
      </c:catAx>
      <c:valAx>
        <c:axId val="13032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 Detained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585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@" TargetMode="External"/><Relationship Id="rId1" Type="http://schemas.openxmlformats.org/officeDocument/2006/relationships/hyperlink" Target="mailto:F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8"/>
  <sheetViews>
    <sheetView topLeftCell="A75" zoomScale="90" zoomScaleNormal="90" workbookViewId="0">
      <selection activeCell="H102" sqref="H102"/>
    </sheetView>
  </sheetViews>
  <sheetFormatPr defaultRowHeight="15" x14ac:dyDescent="0.25"/>
  <cols>
    <col min="1" max="3" width="9.140625" style="3"/>
    <col min="4" max="4" width="30.7109375" style="3" customWidth="1"/>
    <col min="5" max="5" width="35.7109375" style="3" customWidth="1"/>
    <col min="6" max="6" width="32.140625" style="3" customWidth="1"/>
    <col min="7" max="7" width="26.140625" style="3" customWidth="1"/>
    <col min="8" max="8" width="38.7109375" style="3" customWidth="1"/>
    <col min="9" max="9" width="18" style="3" customWidth="1"/>
    <col min="10" max="10" width="24.5703125" style="3" customWidth="1"/>
    <col min="11" max="11" width="28.85546875" style="3" customWidth="1"/>
    <col min="12" max="12" width="27.5703125" style="3" customWidth="1"/>
    <col min="13" max="13" width="29.42578125" style="3" customWidth="1"/>
    <col min="14" max="14" width="32.140625" style="3" customWidth="1"/>
    <col min="15" max="15" width="33.42578125" style="3" customWidth="1"/>
    <col min="16" max="16" width="30.42578125" style="3" customWidth="1"/>
    <col min="17" max="17" width="24.140625" style="3" customWidth="1"/>
    <col min="18" max="18" width="14.28515625" style="3" bestFit="1" customWidth="1"/>
    <col min="19" max="19" width="25.140625" style="3" bestFit="1" customWidth="1"/>
    <col min="20" max="21" width="18.7109375" style="3" customWidth="1"/>
    <col min="22" max="22" width="26.7109375" style="3" bestFit="1" customWidth="1"/>
    <col min="23" max="23" width="12" style="3" bestFit="1" customWidth="1"/>
    <col min="24" max="24" width="19.140625" style="3" bestFit="1" customWidth="1"/>
    <col min="25" max="25" width="14" style="3" bestFit="1" customWidth="1"/>
    <col min="26" max="26" width="27.5703125" style="3" customWidth="1"/>
    <col min="27" max="27" width="9.140625" style="3"/>
    <col min="28" max="28" width="20.140625" style="3" bestFit="1" customWidth="1"/>
    <col min="29" max="29" width="9.140625" style="3"/>
    <col min="30" max="30" width="7.5703125" style="3" bestFit="1" customWidth="1"/>
    <col min="31" max="16384" width="9.140625" style="3"/>
  </cols>
  <sheetData>
    <row r="1" spans="1:18" ht="18.75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18.75" x14ac:dyDescent="0.3">
      <c r="A2" s="24"/>
      <c r="B2" s="24"/>
      <c r="C2" s="24"/>
      <c r="D2" s="51" t="s">
        <v>62</v>
      </c>
      <c r="E2" s="51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9.5" thickBot="1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19.5" thickBot="1" x14ac:dyDescent="0.35">
      <c r="A4" s="24"/>
      <c r="B4" s="24"/>
      <c r="C4" s="24"/>
      <c r="D4" s="10" t="s">
        <v>49</v>
      </c>
      <c r="E4" s="37" t="s">
        <v>60</v>
      </c>
      <c r="F4" s="52" t="s">
        <v>61</v>
      </c>
      <c r="G4" s="22"/>
      <c r="H4" s="7"/>
      <c r="I4" s="7"/>
      <c r="J4" s="7"/>
      <c r="K4" s="24"/>
      <c r="L4" s="24"/>
      <c r="M4" s="24"/>
      <c r="N4" s="24"/>
      <c r="O4" s="24"/>
      <c r="P4" s="24"/>
      <c r="Q4" s="24"/>
      <c r="R4" s="24"/>
    </row>
    <row r="5" spans="1:18" ht="18.75" x14ac:dyDescent="0.3">
      <c r="A5" s="24"/>
      <c r="B5" s="24"/>
      <c r="C5" s="24"/>
      <c r="D5" s="45" t="s">
        <v>57</v>
      </c>
      <c r="E5" s="53" t="e">
        <f>GETPIVOTDATA("Count of Race/Ethnicity2",#REF!,"Race/Ethnicity","BLACK")</f>
        <v>#REF!</v>
      </c>
      <c r="F5" s="21" t="e">
        <f>GETPIVOTDATA("Count of Race/Ethnicity",#REF!,"Race/Ethnicity","BLACK")</f>
        <v>#REF!</v>
      </c>
      <c r="G5" s="22"/>
      <c r="H5" s="8"/>
      <c r="I5" s="9"/>
      <c r="J5" s="8"/>
      <c r="K5" s="24"/>
      <c r="L5" s="24"/>
      <c r="M5" s="24"/>
      <c r="N5" s="24"/>
      <c r="O5" s="24"/>
      <c r="P5" s="24"/>
      <c r="Q5" s="24"/>
      <c r="R5" s="24"/>
    </row>
    <row r="6" spans="1:18" ht="18.75" x14ac:dyDescent="0.3">
      <c r="A6" s="24"/>
      <c r="B6" s="24"/>
      <c r="C6" s="24"/>
      <c r="D6" s="54" t="s">
        <v>4</v>
      </c>
      <c r="E6" s="53" t="e">
        <f>GETPIVOTDATA("Count of Race/Ethnicity2",#REF!,"Race/Ethnicity","HISPANIC")</f>
        <v>#REF!</v>
      </c>
      <c r="F6" s="55" t="e">
        <f>GETPIVOTDATA("Count of Race/Ethnicity",#REF!,"Race/Ethnicity","HISPANIC")</f>
        <v>#REF!</v>
      </c>
      <c r="G6" s="22"/>
      <c r="H6" s="8"/>
      <c r="I6" s="9"/>
      <c r="J6" s="8"/>
      <c r="K6" s="24"/>
      <c r="L6" s="24"/>
      <c r="M6" s="24"/>
      <c r="N6" s="24"/>
      <c r="O6" s="24"/>
      <c r="P6" s="24"/>
      <c r="Q6" s="24"/>
      <c r="R6" s="24"/>
    </row>
    <row r="7" spans="1:18" ht="18.75" x14ac:dyDescent="0.3">
      <c r="A7" s="24"/>
      <c r="B7" s="24"/>
      <c r="C7" s="24"/>
      <c r="D7" s="54" t="s">
        <v>59</v>
      </c>
      <c r="E7" s="56" t="e">
        <f>GETPIVOTDATA("Count of Race/Ethnicity2",#REF!,"Race/Ethnicity","WHITE")</f>
        <v>#REF!</v>
      </c>
      <c r="F7" s="55" t="e">
        <f>GETPIVOTDATA("Count of Race/Ethnicity",#REF!,"Race/Ethnicity","WHITE")</f>
        <v>#REF!</v>
      </c>
      <c r="G7" s="22"/>
      <c r="H7" s="8"/>
      <c r="I7" s="9"/>
      <c r="J7" s="8"/>
      <c r="K7" s="24"/>
      <c r="L7" s="24"/>
      <c r="M7" s="24"/>
      <c r="N7" s="24"/>
      <c r="O7" s="24"/>
      <c r="P7" s="24"/>
      <c r="Q7" s="24"/>
      <c r="R7" s="24"/>
    </row>
    <row r="8" spans="1:18" ht="19.5" thickBot="1" x14ac:dyDescent="0.35">
      <c r="A8" s="24"/>
      <c r="B8" s="24"/>
      <c r="C8" s="24"/>
      <c r="D8" s="57" t="s">
        <v>58</v>
      </c>
      <c r="E8" s="58" t="e">
        <f>GETPIVOTDATA("Count of Race/Ethnicity2",#REF!,"Race/Ethnicity","OTHER")</f>
        <v>#REF!</v>
      </c>
      <c r="F8" s="59" t="e">
        <f>GETPIVOTDATA("Count of Race/Ethnicity",#REF!,"Race/Ethnicity","OTHER")</f>
        <v>#REF!</v>
      </c>
      <c r="G8" s="23"/>
      <c r="H8" s="8"/>
      <c r="I8" s="9"/>
      <c r="J8" s="8"/>
      <c r="K8" s="24"/>
      <c r="L8" s="24"/>
      <c r="M8" s="24"/>
      <c r="N8" s="24"/>
      <c r="O8" s="24"/>
      <c r="P8" s="24"/>
      <c r="Q8" s="24"/>
      <c r="R8" s="24"/>
    </row>
    <row r="9" spans="1:18" ht="19.5" thickBot="1" x14ac:dyDescent="0.35">
      <c r="A9" s="24"/>
      <c r="B9" s="24"/>
      <c r="C9" s="24"/>
      <c r="D9" s="4" t="s">
        <v>50</v>
      </c>
      <c r="E9" s="60" t="e">
        <f>GETPIVOTDATA("Count of Race/Ethnicity2",#REF!)</f>
        <v>#REF!</v>
      </c>
      <c r="F9" s="6" t="e">
        <f>GETPIVOTDATA("Count of Race/Ethnicity",#REF!)</f>
        <v>#REF!</v>
      </c>
      <c r="G9" s="9"/>
      <c r="H9" s="8"/>
      <c r="I9" s="9"/>
      <c r="J9" s="8"/>
      <c r="K9" s="24"/>
      <c r="L9" s="24"/>
      <c r="M9" s="24"/>
      <c r="N9" s="24"/>
      <c r="O9" s="24"/>
      <c r="P9" s="24"/>
      <c r="Q9" s="24"/>
      <c r="R9" s="24"/>
    </row>
    <row r="10" spans="1:18" ht="18.75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8" ht="18.75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 ht="18.75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8" ht="18.75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ht="18.75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18" ht="18.75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18" ht="18.75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18.75" x14ac:dyDescent="0.3">
      <c r="A17" s="24"/>
      <c r="B17" s="24"/>
      <c r="C17" s="24"/>
      <c r="D17" s="51" t="s">
        <v>63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9.5" thickBot="1" x14ac:dyDescent="0.3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9.5" thickBot="1" x14ac:dyDescent="0.35">
      <c r="A19" s="24"/>
      <c r="B19" s="24"/>
      <c r="C19" s="24"/>
      <c r="D19" s="10" t="s">
        <v>49</v>
      </c>
      <c r="E19" s="37" t="s">
        <v>201</v>
      </c>
      <c r="F19" s="37" t="s">
        <v>200</v>
      </c>
      <c r="G19" s="37" t="s">
        <v>202</v>
      </c>
      <c r="H19" s="49" t="s">
        <v>146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8.75" x14ac:dyDescent="0.3">
      <c r="A20" s="24"/>
      <c r="B20" s="24"/>
      <c r="C20" s="24"/>
      <c r="D20" s="45" t="s">
        <v>57</v>
      </c>
      <c r="E20" s="53" t="e">
        <f>GETPIVOTDATA("MADE Y / N",#REF!,"MADE Y / N","N","Race/Ethnicity","BLACK")</f>
        <v>#REF!</v>
      </c>
      <c r="F20" s="53" t="e">
        <f>GETPIVOTDATA("MADE Y / N",#REF!,"MADE Y / N","Y","Race/Ethnicity","BLACK")</f>
        <v>#REF!</v>
      </c>
      <c r="G20" s="53" t="e">
        <f>GETPIVOTDATA("MADE Y / N",#REF!,"MADE Y / N","NO BOND NOT BOOKED","Race/Ethnicity","BLACK")</f>
        <v>#REF!</v>
      </c>
      <c r="H20" s="45" t="e">
        <f>GETPIVOTDATA("MADE Y / N",#REF!,"Race/Ethnicity","BLACK")</f>
        <v>#REF!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18.75" x14ac:dyDescent="0.3">
      <c r="A21" s="24"/>
      <c r="B21" s="24"/>
      <c r="C21" s="24"/>
      <c r="D21" s="54" t="s">
        <v>4</v>
      </c>
      <c r="E21" s="56" t="e">
        <f>GETPIVOTDATA("MADE Y / N",#REF!,"MADE Y / N","N","Race/Ethnicity","HISPANIC")</f>
        <v>#REF!</v>
      </c>
      <c r="F21" s="56" t="e">
        <f>GETPIVOTDATA("MADE Y / N",#REF!,"MADE Y / N","Y","Race/Ethnicity","HISPANIC")</f>
        <v>#REF!</v>
      </c>
      <c r="G21" s="56" t="e">
        <f>GETPIVOTDATA("MADE Y / N",#REF!,"MADE Y / N","NO BOND NOT BOOKED","Race/Ethnicity","HISPANIC")</f>
        <v>#REF!</v>
      </c>
      <c r="H21" s="54" t="e">
        <f>GETPIVOTDATA("MADE Y / N",#REF!,"Race/Ethnicity","HISPANIC")</f>
        <v>#REF!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ht="18.75" x14ac:dyDescent="0.3">
      <c r="A22" s="24"/>
      <c r="B22" s="24"/>
      <c r="C22" s="24"/>
      <c r="D22" s="54" t="s">
        <v>59</v>
      </c>
      <c r="E22" s="56" t="e">
        <f>GETPIVOTDATA("MADE Y / N",#REF!,"MADE Y / N","N","Race/Ethnicity","WHITE")</f>
        <v>#REF!</v>
      </c>
      <c r="F22" s="56" t="e">
        <f>GETPIVOTDATA("MADE Y / N",#REF!,"MADE Y / N","Y","Race/Ethnicity","WHITE")</f>
        <v>#REF!</v>
      </c>
      <c r="G22" s="56" t="e">
        <f>GETPIVOTDATA("MADE Y / N",#REF!,"MADE Y / N","NO BOND NOT BOOKED","Race/Ethnicity","WHITE")</f>
        <v>#REF!</v>
      </c>
      <c r="H22" s="54" t="e">
        <f>GETPIVOTDATA("MADE Y / N",#REF!,"Race/Ethnicity","WHITE")</f>
        <v>#REF!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9.5" thickBot="1" x14ac:dyDescent="0.35">
      <c r="A23" s="24"/>
      <c r="B23" s="24"/>
      <c r="C23" s="24"/>
      <c r="D23" s="57" t="s">
        <v>58</v>
      </c>
      <c r="E23" s="58" t="e">
        <f>GETPIVOTDATA("MADE Y / N",#REF!,"MADE Y / N","N","Race/Ethnicity","OTHER")</f>
        <v>#REF!</v>
      </c>
      <c r="F23" s="58" t="e">
        <f>GETPIVOTDATA("MADE Y / N",#REF!,"MADE Y / N","Y","Race/Ethnicity","OTHER")</f>
        <v>#REF!</v>
      </c>
      <c r="G23" s="58" t="e">
        <f>GETPIVOTDATA("MADE Y / N",#REF!,"MADE Y / N","NO BOND NOT BOOKED","Race/Ethnicity","OTHER")</f>
        <v>#REF!</v>
      </c>
      <c r="H23" s="57" t="e">
        <f>GETPIVOTDATA("MADE Y / N",#REF!,"Race/Ethnicity","OTHER")</f>
        <v>#REF!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9.5" thickBot="1" x14ac:dyDescent="0.35">
      <c r="A24" s="24"/>
      <c r="B24" s="24"/>
      <c r="C24" s="24"/>
      <c r="D24" s="4" t="s">
        <v>50</v>
      </c>
      <c r="E24" s="60" t="e">
        <f>GETPIVOTDATA("MADE Y / N",#REF!,"MADE Y / N","N")</f>
        <v>#REF!</v>
      </c>
      <c r="F24" s="60" t="e">
        <f>GETPIVOTDATA("MADE Y / N",#REF!,"MADE Y / N","Y")</f>
        <v>#REF!</v>
      </c>
      <c r="G24" s="60" t="e">
        <f>SUM(G20:G23)</f>
        <v>#REF!</v>
      </c>
      <c r="H24" s="4" t="e">
        <f>GETPIVOTDATA("MADE Y / N",#REF!)</f>
        <v>#REF!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ht="18.75" x14ac:dyDescent="0.3">
      <c r="A25" s="24"/>
      <c r="B25" s="24"/>
      <c r="C25" s="24"/>
      <c r="D25" s="9"/>
      <c r="E25" s="9"/>
      <c r="F25" s="9"/>
      <c r="G25" s="9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ht="18.75" x14ac:dyDescent="0.3">
      <c r="A26" s="24"/>
      <c r="B26" s="24"/>
      <c r="C26" s="24"/>
      <c r="D26" s="9"/>
      <c r="E26" s="9"/>
      <c r="F26" s="9"/>
      <c r="G26" s="9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ht="18.75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ht="18.75" x14ac:dyDescent="0.3">
      <c r="A28" s="24"/>
      <c r="B28" s="24"/>
      <c r="C28" s="24"/>
      <c r="D28" s="51" t="s">
        <v>64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ht="19.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ht="19.5" thickBot="1" x14ac:dyDescent="0.35">
      <c r="A30" s="24"/>
      <c r="B30" s="24"/>
      <c r="C30" s="24"/>
      <c r="D30" s="10" t="s">
        <v>49</v>
      </c>
      <c r="E30" s="18" t="s">
        <v>46</v>
      </c>
      <c r="F30" s="52" t="s">
        <v>47</v>
      </c>
      <c r="G30" s="7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ht="18.75" x14ac:dyDescent="0.3">
      <c r="A31" s="24"/>
      <c r="B31" s="24"/>
      <c r="C31" s="24"/>
      <c r="D31" s="45" t="s">
        <v>57</v>
      </c>
      <c r="E31" s="21" t="e">
        <f>GETPIVOTDATA("MADE Y / N",#REF!,"MADE Y / N","N","Race/Ethnicity","BLACK")</f>
        <v>#REF!</v>
      </c>
      <c r="F31" s="21" t="e">
        <f>GETPIVOTDATA("MADE Y / N",#REF!,"MADE Y / N","Y","Race/Ethnicity","BLACK")</f>
        <v>#REF!</v>
      </c>
      <c r="G31" s="8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ht="18.75" x14ac:dyDescent="0.3">
      <c r="A32" s="24"/>
      <c r="B32" s="24"/>
      <c r="C32" s="24"/>
      <c r="D32" s="54" t="s">
        <v>4</v>
      </c>
      <c r="E32" s="55" t="e">
        <f>+GETPIVOTDATA("MADE Y / N",#REF!,"MADE Y / N","N","Race/Ethnicity","HISPANIC")</f>
        <v>#REF!</v>
      </c>
      <c r="F32" s="55" t="e">
        <f>GETPIVOTDATA("MADE Y / N",#REF!,"MADE Y / N","Y","Race/Ethnicity","HISPANIC")</f>
        <v>#REF!</v>
      </c>
      <c r="G32" s="8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9" ht="18.75" x14ac:dyDescent="0.3">
      <c r="A33" s="24"/>
      <c r="B33" s="24"/>
      <c r="C33" s="24"/>
      <c r="D33" s="54" t="s">
        <v>59</v>
      </c>
      <c r="E33" s="55" t="e">
        <f>GETPIVOTDATA("MADE Y / N",#REF!,"MADE Y / N","N","Race/Ethnicity","WHITE")</f>
        <v>#REF!</v>
      </c>
      <c r="F33" s="55">
        <v>0.45263157894736844</v>
      </c>
      <c r="G33" s="8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9" ht="19.5" thickBot="1" x14ac:dyDescent="0.35">
      <c r="A34" s="24"/>
      <c r="B34" s="24"/>
      <c r="C34" s="24"/>
      <c r="D34" s="57" t="s">
        <v>58</v>
      </c>
      <c r="E34" s="59" t="e">
        <f>GETPIVOTDATA("MADE Y / N",#REF!,"MADE Y / N","N","Race/Ethnicity","OTHER")</f>
        <v>#REF!</v>
      </c>
      <c r="F34" s="59" t="e">
        <f>GETPIVOTDATA("MADE Y / N",#REF!,"MADE Y / N","Y","Race/Ethnicity","OTHER")</f>
        <v>#REF!</v>
      </c>
      <c r="G34" s="8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9" ht="19.5" thickBot="1" x14ac:dyDescent="0.35">
      <c r="A35" s="24"/>
      <c r="B35" s="24"/>
      <c r="C35" s="24"/>
      <c r="D35" s="4" t="s">
        <v>50</v>
      </c>
      <c r="E35" s="6" t="e">
        <f>GETPIVOTDATA("MADE Y / N",#REF!,"MADE Y / N","N")</f>
        <v>#REF!</v>
      </c>
      <c r="F35" s="6" t="e">
        <f>GETPIVOTDATA("MADE Y / N",#REF!,"MADE Y / N","Y")</f>
        <v>#REF!</v>
      </c>
      <c r="G35" s="8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9" ht="18.75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9" ht="18.75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9" ht="18.75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9" ht="18.75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9" ht="18.75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9" ht="18.75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9" ht="18.75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9" ht="18.75" x14ac:dyDescent="0.3">
      <c r="A43" s="24"/>
      <c r="B43" s="24"/>
      <c r="C43" s="24"/>
      <c r="D43" s="51" t="s">
        <v>72</v>
      </c>
      <c r="E43" s="24"/>
      <c r="F43" s="24"/>
      <c r="G43" s="51" t="s">
        <v>73</v>
      </c>
      <c r="H43" s="24"/>
      <c r="I43" s="24"/>
      <c r="J43" s="51" t="s">
        <v>74</v>
      </c>
      <c r="K43" s="24"/>
      <c r="L43" s="24"/>
      <c r="M43" s="24"/>
      <c r="N43" s="51" t="s">
        <v>75</v>
      </c>
      <c r="O43" s="24"/>
      <c r="P43" s="24"/>
      <c r="Q43" s="24"/>
      <c r="R43" s="24"/>
    </row>
    <row r="44" spans="1:19" ht="19.5" thickBot="1" x14ac:dyDescent="0.35">
      <c r="A44" s="24"/>
      <c r="B44" s="24"/>
      <c r="C44" s="24"/>
      <c r="D44" s="24"/>
      <c r="E44" s="24"/>
      <c r="F44" s="24"/>
      <c r="G44" s="24"/>
      <c r="H44" s="25"/>
      <c r="I44" s="25"/>
      <c r="J44" s="25"/>
      <c r="K44" s="24"/>
      <c r="L44" s="24"/>
      <c r="M44" s="24"/>
      <c r="N44" s="24"/>
      <c r="O44" s="25"/>
      <c r="P44" s="25"/>
      <c r="Q44" s="24"/>
      <c r="R44" s="24"/>
    </row>
    <row r="45" spans="1:19" ht="18" customHeight="1" thickBot="1" x14ac:dyDescent="0.35">
      <c r="A45" s="24"/>
      <c r="B45" s="24"/>
      <c r="C45" s="24"/>
      <c r="D45" s="43" t="s">
        <v>66</v>
      </c>
      <c r="E45" s="44"/>
      <c r="F45" s="24"/>
      <c r="G45" s="43" t="s">
        <v>68</v>
      </c>
      <c r="H45" s="44"/>
      <c r="I45" s="24"/>
      <c r="J45" s="43" t="s">
        <v>69</v>
      </c>
      <c r="K45" s="61"/>
      <c r="L45" s="106"/>
      <c r="M45" s="44"/>
      <c r="N45" s="24"/>
      <c r="O45" s="43" t="s">
        <v>69</v>
      </c>
      <c r="P45" s="61"/>
      <c r="Q45" s="44"/>
      <c r="R45" s="24"/>
      <c r="S45" s="24"/>
    </row>
    <row r="46" spans="1:19" ht="19.5" thickBot="1" x14ac:dyDescent="0.35">
      <c r="A46" s="24"/>
      <c r="B46" s="24"/>
      <c r="C46" s="24"/>
      <c r="D46" s="10" t="s">
        <v>45</v>
      </c>
      <c r="E46" s="37" t="s">
        <v>67</v>
      </c>
      <c r="F46" s="24"/>
      <c r="G46" s="10" t="s">
        <v>45</v>
      </c>
      <c r="H46" s="37" t="s">
        <v>48</v>
      </c>
      <c r="I46" s="25"/>
      <c r="J46" s="10" t="s">
        <v>45</v>
      </c>
      <c r="K46" s="37" t="s">
        <v>43</v>
      </c>
      <c r="L46" s="105" t="s">
        <v>202</v>
      </c>
      <c r="M46" s="49" t="s">
        <v>100</v>
      </c>
      <c r="N46" s="24" t="s">
        <v>203</v>
      </c>
      <c r="O46" s="10" t="s">
        <v>45</v>
      </c>
      <c r="P46" s="37" t="s">
        <v>43</v>
      </c>
      <c r="Q46" s="49" t="s">
        <v>100</v>
      </c>
      <c r="R46" s="24"/>
      <c r="S46" s="24"/>
    </row>
    <row r="47" spans="1:19" ht="18.75" x14ac:dyDescent="0.3">
      <c r="A47" s="24"/>
      <c r="B47" s="24"/>
      <c r="C47" s="24"/>
      <c r="D47" s="45" t="s">
        <v>57</v>
      </c>
      <c r="E47" s="53" t="e">
        <f>GETPIVOTDATA("MADE Y / N",#REF!,"Race/Ethnicity","BLACK")</f>
        <v>#REF!</v>
      </c>
      <c r="F47" s="24"/>
      <c r="G47" s="54" t="s">
        <v>57</v>
      </c>
      <c r="H47" s="62" t="e">
        <f>GETPIVOTDATA("MADE Y / N",#REF!,"Race/Ethnicity","BLACK")</f>
        <v>#REF!</v>
      </c>
      <c r="I47" s="26"/>
      <c r="J47" s="45" t="s">
        <v>57</v>
      </c>
      <c r="K47" s="63" t="e">
        <f>GETPIVOTDATA("MADE Y / N",#REF!,"MADE Y / N","N","Race/Ethnicity","BLACK")</f>
        <v>#REF!</v>
      </c>
      <c r="L47" s="63" t="e">
        <f>G20</f>
        <v>#REF!</v>
      </c>
      <c r="M47" s="45" t="e">
        <f>GETPIVOTDATA("MADE Y / N",#REF!,"MADE Y / N","y","Race/Ethnicity","BLACK")</f>
        <v>#REF!</v>
      </c>
      <c r="N47" s="24"/>
      <c r="O47" s="45" t="s">
        <v>57</v>
      </c>
      <c r="P47" s="21" t="e">
        <f>GETPIVOTDATA("MADE Y / N",#REF!,"MADE Y / N","N","Race/Ethnicity","BLACK")</f>
        <v>#REF!</v>
      </c>
      <c r="Q47" s="64" t="e">
        <f>GETPIVOTDATA("MADE Y / N",#REF!,"MADE Y / N","Y","Race/Ethnicity","BLACK")</f>
        <v>#REF!</v>
      </c>
      <c r="R47" s="24"/>
      <c r="S47" s="24"/>
    </row>
    <row r="48" spans="1:19" ht="18.75" x14ac:dyDescent="0.3">
      <c r="A48" s="24"/>
      <c r="B48" s="24"/>
      <c r="C48" s="24"/>
      <c r="D48" s="54" t="s">
        <v>4</v>
      </c>
      <c r="E48" s="53" t="e">
        <f>GETPIVOTDATA("MADE Y / N",#REF!,"Race/Ethnicity","HISPANIC")</f>
        <v>#REF!</v>
      </c>
      <c r="F48" s="24"/>
      <c r="G48" s="54" t="s">
        <v>4</v>
      </c>
      <c r="H48" s="62" t="e">
        <f>GETPIVOTDATA("MADE Y / N",#REF!,"Race/Ethnicity","HISPANIC")</f>
        <v>#REF!</v>
      </c>
      <c r="I48" s="26"/>
      <c r="J48" s="100" t="s">
        <v>4</v>
      </c>
      <c r="K48" s="63" t="e">
        <f>GETPIVOTDATA("MADE Y / N",#REF!,"MADE Y / N","N","Race/Ethnicity","HISPANIC")</f>
        <v>#REF!</v>
      </c>
      <c r="L48" s="63" t="e">
        <f>G21</f>
        <v>#REF!</v>
      </c>
      <c r="M48" s="100" t="e">
        <f>GETPIVOTDATA("MADE Y / N",#REF!,"MADE Y / N","y","Race/Ethnicity","HISPANIC")</f>
        <v>#REF!</v>
      </c>
      <c r="N48" s="24"/>
      <c r="O48" s="54" t="s">
        <v>4</v>
      </c>
      <c r="P48" s="55" t="e">
        <f>GETPIVOTDATA("MADE Y / N",#REF!,"MADE Y / N","N","Race/Ethnicity","HISPANIC")</f>
        <v>#REF!</v>
      </c>
      <c r="Q48" s="65" t="e">
        <f>GETPIVOTDATA("MADE Y / N",#REF!,"MADE Y / N","Y","Race/Ethnicity","HISPANIC")</f>
        <v>#REF!</v>
      </c>
      <c r="R48" s="24"/>
      <c r="S48" s="24"/>
    </row>
    <row r="49" spans="1:19" ht="18.75" x14ac:dyDescent="0.3">
      <c r="A49" s="24"/>
      <c r="B49" s="24"/>
      <c r="C49" s="24"/>
      <c r="D49" s="54" t="s">
        <v>58</v>
      </c>
      <c r="E49" s="53" t="e">
        <f>GETPIVOTDATA("MADE Y / N",#REF!,"Race/Ethnicity","other")</f>
        <v>#REF!</v>
      </c>
      <c r="F49" s="24"/>
      <c r="G49" s="54" t="s">
        <v>58</v>
      </c>
      <c r="H49" s="62" t="e">
        <f>GETPIVOTDATA("MADE Y / N",#REF!,"Race/Ethnicity","other")</f>
        <v>#REF!</v>
      </c>
      <c r="I49" s="26"/>
      <c r="J49" s="100" t="s">
        <v>58</v>
      </c>
      <c r="K49" s="63" t="e">
        <f>GETPIVOTDATA("MADE Y / N",#REF!,"MADE Y / N","N","Race/Ethnicity","OTHER")</f>
        <v>#REF!</v>
      </c>
      <c r="L49" s="63" t="e">
        <f>G22</f>
        <v>#REF!</v>
      </c>
      <c r="M49" s="100" t="e">
        <f>GETPIVOTDATA("MADE Y / N",#REF!,"MADE Y / N","y","Race/Ethnicity","OTHER")</f>
        <v>#REF!</v>
      </c>
      <c r="N49" s="24"/>
      <c r="O49" s="54" t="s">
        <v>58</v>
      </c>
      <c r="P49" s="55" t="e">
        <f>GETPIVOTDATA("MADE Y / N",#REF!,"MADE Y / N","N","Race/Ethnicity","OTHER")</f>
        <v>#REF!</v>
      </c>
      <c r="Q49" s="65" t="e">
        <f>GETPIVOTDATA("MADE Y / N",#REF!,"MADE Y / N","Y","Race/Ethnicity","OTHER")</f>
        <v>#REF!</v>
      </c>
      <c r="R49" s="24"/>
      <c r="S49" s="24"/>
    </row>
    <row r="50" spans="1:19" ht="19.5" thickBot="1" x14ac:dyDescent="0.35">
      <c r="A50" s="24"/>
      <c r="B50" s="24"/>
      <c r="C50" s="24"/>
      <c r="D50" s="57" t="s">
        <v>59</v>
      </c>
      <c r="E50" s="66" t="e">
        <f>GETPIVOTDATA("MADE Y / N",#REF!,"Race/Ethnicity","white")</f>
        <v>#REF!</v>
      </c>
      <c r="F50" s="24"/>
      <c r="G50" s="57" t="s">
        <v>59</v>
      </c>
      <c r="H50" s="67" t="e">
        <f>GETPIVOTDATA("MADE Y / N",#REF!,"Race/Ethnicity","white")</f>
        <v>#REF!</v>
      </c>
      <c r="I50" s="26"/>
      <c r="J50" s="103" t="s">
        <v>59</v>
      </c>
      <c r="K50" s="68" t="e">
        <f>GETPIVOTDATA("MADE Y / N",#REF!,"MADE Y / N","N","Race/Ethnicity","WHITE")</f>
        <v>#REF!</v>
      </c>
      <c r="L50" s="68" t="e">
        <f>G23</f>
        <v>#REF!</v>
      </c>
      <c r="M50" s="103" t="e">
        <f>GETPIVOTDATA("MADE Y / N",#REF!,"MADE Y / N","y","Race/Ethnicity","WHITE")</f>
        <v>#REF!</v>
      </c>
      <c r="N50" s="24"/>
      <c r="O50" s="57" t="s">
        <v>59</v>
      </c>
      <c r="P50" s="59" t="e">
        <f>GETPIVOTDATA("MADE Y / N",#REF!,"MADE Y / N","N","Race/Ethnicity","WHITE")</f>
        <v>#REF!</v>
      </c>
      <c r="Q50" s="69" t="e">
        <f>GETPIVOTDATA("MADE Y / N",#REF!,"MADE Y / N","Y","Race/Ethnicity","WHITE")</f>
        <v>#REF!</v>
      </c>
      <c r="R50" s="24"/>
      <c r="S50" s="24"/>
    </row>
    <row r="51" spans="1:19" ht="19.5" thickBot="1" x14ac:dyDescent="0.35">
      <c r="A51" s="24"/>
      <c r="B51" s="24"/>
      <c r="C51" s="24"/>
      <c r="D51" s="4" t="s">
        <v>101</v>
      </c>
      <c r="E51" s="4" t="e">
        <f>GETPIVOTDATA("MADE Y / N",#REF!)</f>
        <v>#REF!</v>
      </c>
      <c r="F51" s="24"/>
      <c r="G51" s="4" t="s">
        <v>101</v>
      </c>
      <c r="H51" s="5" t="e">
        <f>GETPIVOTDATA("MADE Y / N",#REF!)</f>
        <v>#REF!</v>
      </c>
      <c r="I51" s="26"/>
      <c r="J51" s="4" t="s">
        <v>101</v>
      </c>
      <c r="K51" s="12" t="e">
        <f>GETPIVOTDATA("MADE Y / N",#REF!,"MADE Y / N","N")</f>
        <v>#REF!</v>
      </c>
      <c r="L51" s="12" t="e">
        <f>G24</f>
        <v>#REF!</v>
      </c>
      <c r="M51" s="4" t="e">
        <f>GETPIVOTDATA("MADE Y / N",#REF!,"MADE Y / N","Y")</f>
        <v>#REF!</v>
      </c>
      <c r="N51" s="24">
        <v>43</v>
      </c>
      <c r="O51" s="4" t="s">
        <v>101</v>
      </c>
      <c r="P51" s="6" t="e">
        <f>GETPIVOTDATA("MADE Y / N",#REF!,"MADE Y / N","N")</f>
        <v>#REF!</v>
      </c>
      <c r="Q51" s="11" t="e">
        <f>GETPIVOTDATA("MADE Y / N",#REF!,"MADE Y / N","Y")</f>
        <v>#REF!</v>
      </c>
      <c r="R51" s="24"/>
      <c r="S51" s="24"/>
    </row>
    <row r="52" spans="1:19" ht="18.75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9" ht="18.75" x14ac:dyDescent="0.3">
      <c r="A53" s="24"/>
      <c r="B53" s="24"/>
      <c r="C53" s="24"/>
      <c r="D53" s="24"/>
      <c r="E53" s="24"/>
      <c r="F53" s="24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4"/>
      <c r="R53" s="24"/>
    </row>
    <row r="54" spans="1:19" ht="18.75" x14ac:dyDescent="0.3">
      <c r="A54" s="24"/>
      <c r="B54" s="24"/>
      <c r="C54" s="24"/>
      <c r="D54" s="51" t="s">
        <v>76</v>
      </c>
      <c r="E54" s="24"/>
      <c r="F54" s="24"/>
      <c r="G54" s="51" t="s">
        <v>77</v>
      </c>
      <c r="H54" s="24"/>
      <c r="I54" s="24"/>
      <c r="J54" s="51" t="s">
        <v>78</v>
      </c>
      <c r="K54" s="24"/>
      <c r="L54" s="24"/>
      <c r="M54" s="24"/>
      <c r="N54" s="51" t="s">
        <v>79</v>
      </c>
      <c r="O54" s="25"/>
      <c r="P54" s="24"/>
      <c r="Q54" s="24"/>
      <c r="R54" s="24"/>
    </row>
    <row r="55" spans="1:19" ht="19.5" thickBot="1" x14ac:dyDescent="0.35">
      <c r="A55" s="24"/>
      <c r="B55" s="24"/>
      <c r="C55" s="24"/>
      <c r="D55" s="24"/>
      <c r="E55" s="24"/>
      <c r="F55" s="24"/>
      <c r="G55" s="25"/>
      <c r="H55" s="25"/>
      <c r="I55" s="25"/>
      <c r="J55" s="24"/>
      <c r="K55" s="24"/>
      <c r="L55" s="24"/>
      <c r="M55" s="24"/>
      <c r="N55" s="25"/>
      <c r="O55" s="25"/>
      <c r="P55" s="24"/>
      <c r="Q55" s="24"/>
      <c r="R55" s="24"/>
    </row>
    <row r="56" spans="1:19" ht="19.5" thickBot="1" x14ac:dyDescent="0.35">
      <c r="A56" s="24"/>
      <c r="B56" s="24"/>
      <c r="C56" s="24"/>
      <c r="D56" s="43" t="s">
        <v>70</v>
      </c>
      <c r="E56" s="44"/>
      <c r="F56" s="24"/>
      <c r="G56" s="43" t="s">
        <v>70</v>
      </c>
      <c r="H56" s="44"/>
      <c r="I56" s="24"/>
      <c r="J56" s="43" t="s">
        <v>70</v>
      </c>
      <c r="K56" s="61"/>
      <c r="L56" s="44"/>
      <c r="M56" s="24"/>
      <c r="N56" s="43" t="s">
        <v>70</v>
      </c>
      <c r="O56" s="61"/>
      <c r="P56" s="44"/>
      <c r="Q56" s="24"/>
      <c r="R56" s="24"/>
    </row>
    <row r="57" spans="1:19" ht="19.5" thickBot="1" x14ac:dyDescent="0.35">
      <c r="A57" s="24"/>
      <c r="B57" s="24"/>
      <c r="C57" s="24"/>
      <c r="D57" s="10" t="s">
        <v>45</v>
      </c>
      <c r="E57" s="37" t="s">
        <v>67</v>
      </c>
      <c r="F57" s="24"/>
      <c r="G57" s="10" t="s">
        <v>45</v>
      </c>
      <c r="H57" s="37" t="s">
        <v>48</v>
      </c>
      <c r="I57" s="25"/>
      <c r="J57" s="10" t="s">
        <v>45</v>
      </c>
      <c r="K57" s="37" t="s">
        <v>43</v>
      </c>
      <c r="L57" s="49" t="s">
        <v>100</v>
      </c>
      <c r="M57" s="24"/>
      <c r="N57" s="10" t="s">
        <v>45</v>
      </c>
      <c r="O57" s="37" t="s">
        <v>43</v>
      </c>
      <c r="P57" s="49" t="s">
        <v>100</v>
      </c>
      <c r="Q57" s="24"/>
      <c r="R57" s="24"/>
    </row>
    <row r="58" spans="1:19" ht="18.75" x14ac:dyDescent="0.3">
      <c r="A58" s="24"/>
      <c r="B58" s="24"/>
      <c r="C58" s="24"/>
      <c r="D58" s="45" t="s">
        <v>57</v>
      </c>
      <c r="E58" s="53" t="e">
        <f>GETPIVOTDATA("MADE Y / N",#REF!,"Race/Ethnicity","BLACK")</f>
        <v>#REF!</v>
      </c>
      <c r="F58" s="24"/>
      <c r="G58" s="54" t="s">
        <v>57</v>
      </c>
      <c r="H58" s="55" t="e">
        <f>GETPIVOTDATA("MADE Y / N",#REF!,"Race/Ethnicity","BLACK")</f>
        <v>#REF!</v>
      </c>
      <c r="I58" s="26"/>
      <c r="J58" s="54" t="s">
        <v>57</v>
      </c>
      <c r="K58" s="53" t="e">
        <f>GETPIVOTDATA("MADE Y / N",#REF!,"MADE Y / N","N","Race/Ethnicity","BLACK")</f>
        <v>#REF!</v>
      </c>
      <c r="L58" s="56" t="e">
        <f>GETPIVOTDATA("MADE Y / N",#REF!,"MADE Y / N","Y","Race/Ethnicity","BLACK")</f>
        <v>#REF!</v>
      </c>
      <c r="M58" s="24"/>
      <c r="N58" s="54" t="s">
        <v>57</v>
      </c>
      <c r="O58" s="55" t="e">
        <f>GETPIVOTDATA("MADE Y / N",#REF!,"MADE Y / N","N","Race/Ethnicity","BLACK")</f>
        <v>#REF!</v>
      </c>
      <c r="P58" s="65" t="e">
        <f>GETPIVOTDATA("MADE Y / N",#REF!,"MADE Y / N","Y","Race/Ethnicity","BLACK")</f>
        <v>#REF!</v>
      </c>
      <c r="Q58" s="24"/>
      <c r="R58" s="24"/>
    </row>
    <row r="59" spans="1:19" ht="18.75" x14ac:dyDescent="0.3">
      <c r="A59" s="24"/>
      <c r="B59" s="24"/>
      <c r="C59" s="24"/>
      <c r="D59" s="54" t="s">
        <v>4</v>
      </c>
      <c r="E59" s="53" t="e">
        <f>GETPIVOTDATA("MADE Y / N",#REF!,"Race/Ethnicity","HISPANIC")</f>
        <v>#REF!</v>
      </c>
      <c r="F59" s="24"/>
      <c r="G59" s="54" t="s">
        <v>4</v>
      </c>
      <c r="H59" s="55" t="e">
        <f>GETPIVOTDATA("MADE Y / N",#REF!,"Race/Ethnicity","HISPANIC")</f>
        <v>#REF!</v>
      </c>
      <c r="I59" s="26"/>
      <c r="J59" s="54" t="s">
        <v>4</v>
      </c>
      <c r="K59" s="53" t="e">
        <f>GETPIVOTDATA("MADE Y / N",#REF!,"MADE Y / N","N","Race/Ethnicity","HISPANIC")</f>
        <v>#REF!</v>
      </c>
      <c r="L59" s="56" t="e">
        <f>GETPIVOTDATA("MADE Y / N",#REF!,"MADE Y / N","Y","Race/Ethnicity","HISPANIC")</f>
        <v>#REF!</v>
      </c>
      <c r="M59" s="24"/>
      <c r="N59" s="54" t="s">
        <v>4</v>
      </c>
      <c r="O59" s="55" t="e">
        <f>GETPIVOTDATA("MADE Y / N",#REF!,"MADE Y / N","N","Race/Ethnicity","HISPANIC")</f>
        <v>#REF!</v>
      </c>
      <c r="P59" s="65" t="e">
        <f>GETPIVOTDATA("MADE Y / N",#REF!,"MADE Y / N","Y","Race/Ethnicity","HISPANIC")</f>
        <v>#REF!</v>
      </c>
      <c r="Q59" s="24"/>
      <c r="R59" s="24"/>
    </row>
    <row r="60" spans="1:19" ht="18.75" x14ac:dyDescent="0.3">
      <c r="A60" s="24"/>
      <c r="B60" s="24"/>
      <c r="C60" s="24"/>
      <c r="D60" s="54" t="s">
        <v>58</v>
      </c>
      <c r="E60" s="56" t="e">
        <f>GETPIVOTDATA("MADE Y / N",#REF!,"Race/Ethnicity","OTHER")</f>
        <v>#REF!</v>
      </c>
      <c r="F60" s="24"/>
      <c r="G60" s="54" t="s">
        <v>58</v>
      </c>
      <c r="H60" s="55" t="e">
        <f>GETPIVOTDATA("MADE Y / N",#REF!,"Race/Ethnicity","OTHER")</f>
        <v>#REF!</v>
      </c>
      <c r="I60" s="26"/>
      <c r="J60" s="54" t="s">
        <v>58</v>
      </c>
      <c r="K60" s="56" t="e">
        <f>GETPIVOTDATA("MADE Y / N",#REF!,"MADE Y / N","N","Race/Ethnicity","OTHER")</f>
        <v>#REF!</v>
      </c>
      <c r="L60" s="56" t="e">
        <f>GETPIVOTDATA("MADE Y / N",#REF!,"MADE Y / N","Y","Race/Ethnicity","OTHER")</f>
        <v>#REF!</v>
      </c>
      <c r="M60" s="24"/>
      <c r="N60" s="54" t="s">
        <v>58</v>
      </c>
      <c r="O60" s="55" t="e">
        <f>GETPIVOTDATA("MADE Y / N",#REF!,"MADE Y / N","N","Race/Ethnicity","OTHER")</f>
        <v>#REF!</v>
      </c>
      <c r="P60" s="65" t="e">
        <f>GETPIVOTDATA("MADE Y / N",#REF!,"MADE Y / N","Y","Race/Ethnicity","OTHER")</f>
        <v>#REF!</v>
      </c>
      <c r="Q60" s="24"/>
      <c r="R60" s="24"/>
    </row>
    <row r="61" spans="1:19" ht="19.5" thickBot="1" x14ac:dyDescent="0.35">
      <c r="A61" s="24"/>
      <c r="B61" s="24"/>
      <c r="C61" s="24"/>
      <c r="D61" s="57" t="s">
        <v>59</v>
      </c>
      <c r="E61" s="58" t="e">
        <f>GETPIVOTDATA("MADE Y / N",#REF!,"Race/Ethnicity","WHITE")</f>
        <v>#REF!</v>
      </c>
      <c r="F61" s="24"/>
      <c r="G61" s="57" t="s">
        <v>59</v>
      </c>
      <c r="H61" s="59" t="e">
        <f>GETPIVOTDATA("MADE Y / N",#REF!,"Race/Ethnicity","WHITE")</f>
        <v>#REF!</v>
      </c>
      <c r="I61" s="26"/>
      <c r="J61" s="57" t="s">
        <v>59</v>
      </c>
      <c r="K61" s="58" t="e">
        <f>GETPIVOTDATA("MADE Y / N",#REF!,"MADE Y / N","N","Race/Ethnicity","WHITE")</f>
        <v>#REF!</v>
      </c>
      <c r="L61" s="58" t="e">
        <f>GETPIVOTDATA("MADE Y / N",#REF!,"MADE Y / N","Y","Race/Ethnicity","WHITE")</f>
        <v>#REF!</v>
      </c>
      <c r="M61" s="24"/>
      <c r="N61" s="57" t="s">
        <v>59</v>
      </c>
      <c r="O61" s="59" t="e">
        <f>GETPIVOTDATA("MADE Y / N",#REF!,"MADE Y / N","N","Race/Ethnicity","WHITE")</f>
        <v>#REF!</v>
      </c>
      <c r="P61" s="69" t="e">
        <f>GETPIVOTDATA("MADE Y / N",#REF!,"MADE Y / N","Y","Race/Ethnicity","WHITE")</f>
        <v>#REF!</v>
      </c>
      <c r="Q61" s="24"/>
      <c r="R61" s="24"/>
    </row>
    <row r="62" spans="1:19" ht="19.5" thickBot="1" x14ac:dyDescent="0.35">
      <c r="A62" s="24"/>
      <c r="B62" s="24"/>
      <c r="C62" s="24"/>
      <c r="D62" s="4" t="s">
        <v>101</v>
      </c>
      <c r="E62" s="4" t="e">
        <f>GETPIVOTDATA("MADE Y / N",#REF!)</f>
        <v>#REF!</v>
      </c>
      <c r="F62" s="24"/>
      <c r="G62" s="4" t="s">
        <v>101</v>
      </c>
      <c r="H62" s="5" t="e">
        <f>GETPIVOTDATA("MADE Y / N",#REF!)</f>
        <v>#REF!</v>
      </c>
      <c r="I62" s="26"/>
      <c r="J62" s="4" t="s">
        <v>101</v>
      </c>
      <c r="K62" s="12" t="e">
        <f>GETPIVOTDATA("MADE Y / N",#REF!,"MADE Y / N","N")</f>
        <v>#REF!</v>
      </c>
      <c r="L62" s="4" t="e">
        <f>GETPIVOTDATA("MADE Y / N",#REF!,"MADE Y / N","Y")</f>
        <v>#REF!</v>
      </c>
      <c r="M62" s="24"/>
      <c r="N62" s="4" t="s">
        <v>101</v>
      </c>
      <c r="O62" s="6" t="e">
        <f>GETPIVOTDATA("MADE Y / N",#REF!,"MADE Y / N","N")</f>
        <v>#REF!</v>
      </c>
      <c r="P62" s="11" t="e">
        <f>GETPIVOTDATA("MADE Y / N",#REF!,"MADE Y / N","Y")</f>
        <v>#REF!</v>
      </c>
      <c r="Q62" s="24"/>
      <c r="R62" s="24"/>
    </row>
    <row r="63" spans="1:19" ht="18.75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 spans="1:19" ht="18.75" x14ac:dyDescent="0.3">
      <c r="A64" s="24"/>
      <c r="B64" s="24"/>
      <c r="C64" s="24"/>
      <c r="D64" s="24"/>
      <c r="E64" s="24"/>
      <c r="F64" s="24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4"/>
      <c r="R64" s="24"/>
    </row>
    <row r="65" spans="1:18" ht="18.75" x14ac:dyDescent="0.3">
      <c r="A65" s="24"/>
      <c r="B65" s="24"/>
      <c r="C65" s="24"/>
      <c r="D65" s="51" t="s">
        <v>80</v>
      </c>
      <c r="E65" s="24"/>
      <c r="F65" s="24"/>
      <c r="G65" s="51" t="s">
        <v>81</v>
      </c>
      <c r="H65" s="24"/>
      <c r="I65" s="24"/>
      <c r="J65" s="51" t="s">
        <v>82</v>
      </c>
      <c r="K65" s="24"/>
      <c r="L65" s="24"/>
      <c r="M65" s="24"/>
      <c r="N65" s="51" t="s">
        <v>83</v>
      </c>
      <c r="O65" s="24"/>
      <c r="P65" s="24"/>
      <c r="Q65" s="24"/>
      <c r="R65" s="24"/>
    </row>
    <row r="66" spans="1:18" ht="19.5" thickBot="1" x14ac:dyDescent="0.35">
      <c r="A66" s="24"/>
      <c r="B66" s="24"/>
      <c r="C66" s="24"/>
      <c r="D66" s="24"/>
      <c r="E66" s="24"/>
      <c r="F66" s="24"/>
      <c r="G66" s="25"/>
      <c r="H66" s="25"/>
      <c r="I66" s="25"/>
      <c r="J66" s="24"/>
      <c r="K66" s="24"/>
      <c r="L66" s="24"/>
      <c r="M66" s="24"/>
      <c r="N66" s="25"/>
      <c r="O66" s="25"/>
      <c r="P66" s="24"/>
      <c r="Q66" s="24"/>
      <c r="R66" s="24"/>
    </row>
    <row r="67" spans="1:18" ht="19.5" thickBot="1" x14ac:dyDescent="0.35">
      <c r="A67" s="24"/>
      <c r="B67" s="24"/>
      <c r="C67" s="24"/>
      <c r="D67" s="43" t="s">
        <v>40</v>
      </c>
      <c r="E67" s="44"/>
      <c r="F67" s="24"/>
      <c r="G67" s="43" t="s">
        <v>40</v>
      </c>
      <c r="H67" s="44"/>
      <c r="I67" s="24"/>
      <c r="J67" s="43" t="s">
        <v>40</v>
      </c>
      <c r="K67" s="61"/>
      <c r="L67" s="44"/>
      <c r="M67" s="24"/>
      <c r="N67" s="43" t="s">
        <v>40</v>
      </c>
      <c r="O67" s="61"/>
      <c r="P67" s="44"/>
      <c r="Q67" s="24"/>
      <c r="R67" s="24"/>
    </row>
    <row r="68" spans="1:18" ht="19.5" thickBot="1" x14ac:dyDescent="0.35">
      <c r="A68" s="24"/>
      <c r="B68" s="24"/>
      <c r="C68" s="24"/>
      <c r="D68" s="10" t="s">
        <v>45</v>
      </c>
      <c r="E68" s="37" t="s">
        <v>67</v>
      </c>
      <c r="F68" s="24"/>
      <c r="G68" s="10" t="s">
        <v>45</v>
      </c>
      <c r="H68" s="37" t="s">
        <v>48</v>
      </c>
      <c r="I68" s="25"/>
      <c r="J68" s="10" t="s">
        <v>45</v>
      </c>
      <c r="K68" s="37" t="s">
        <v>43</v>
      </c>
      <c r="L68" s="49" t="s">
        <v>100</v>
      </c>
      <c r="M68" s="24"/>
      <c r="N68" s="10" t="s">
        <v>45</v>
      </c>
      <c r="O68" s="37" t="s">
        <v>43</v>
      </c>
      <c r="P68" s="49" t="s">
        <v>100</v>
      </c>
      <c r="Q68" s="24"/>
      <c r="R68" s="24"/>
    </row>
    <row r="69" spans="1:18" ht="18.75" x14ac:dyDescent="0.3">
      <c r="A69" s="24"/>
      <c r="B69" s="24"/>
      <c r="C69" s="24"/>
      <c r="D69" s="45" t="s">
        <v>57</v>
      </c>
      <c r="E69" s="53" t="e">
        <f>GETPIVOTDATA("MADE Y / N",#REF!,"Race/Ethnicity","BLACK")</f>
        <v>#REF!</v>
      </c>
      <c r="F69" s="24"/>
      <c r="G69" s="54" t="s">
        <v>57</v>
      </c>
      <c r="H69" s="55" t="e">
        <f>GETPIVOTDATA("MADE Y / N",#REF!,"Race/Ethnicity","BLACK")</f>
        <v>#REF!</v>
      </c>
      <c r="I69" s="26"/>
      <c r="J69" s="54" t="s">
        <v>57</v>
      </c>
      <c r="K69" s="53" t="e">
        <f>GETPIVOTDATA("MADE Y / N",#REF!,"MADE Y / N","N","Race/Ethnicity","BLACK")</f>
        <v>#REF!</v>
      </c>
      <c r="L69" s="56" t="e">
        <f>GETPIVOTDATA("MADE Y / N",#REF!,"MADE Y / N","Y","Race/Ethnicity","BLACK")</f>
        <v>#REF!</v>
      </c>
      <c r="M69" s="24"/>
      <c r="N69" s="54" t="s">
        <v>57</v>
      </c>
      <c r="O69" s="55" t="e">
        <f>GETPIVOTDATA("MADE Y / N",#REF!,"MADE Y / N","N","Race/Ethnicity","BLACK")</f>
        <v>#REF!</v>
      </c>
      <c r="P69" s="65" t="e">
        <f>GETPIVOTDATA("MADE Y / N",#REF!,"MADE Y / N","Y","Race/Ethnicity","BLACK")</f>
        <v>#REF!</v>
      </c>
      <c r="Q69" s="24"/>
      <c r="R69" s="24"/>
    </row>
    <row r="70" spans="1:18" ht="18.75" x14ac:dyDescent="0.3">
      <c r="A70" s="24"/>
      <c r="B70" s="24"/>
      <c r="C70" s="24"/>
      <c r="D70" s="54" t="s">
        <v>4</v>
      </c>
      <c r="E70" s="53" t="e">
        <f>GETPIVOTDATA("MADE Y / N",#REF!,"Race/Ethnicity","HISPANIC")</f>
        <v>#REF!</v>
      </c>
      <c r="F70" s="24"/>
      <c r="G70" s="54" t="s">
        <v>4</v>
      </c>
      <c r="H70" s="55" t="e">
        <f>GETPIVOTDATA("MADE Y / N",#REF!,"Race/Ethnicity","HISPANIC")</f>
        <v>#REF!</v>
      </c>
      <c r="I70" s="26"/>
      <c r="J70" s="54" t="s">
        <v>4</v>
      </c>
      <c r="K70" s="53" t="e">
        <f>GETPIVOTDATA("MADE Y / N",#REF!,"MADE Y / N","N","Race/Ethnicity","HISPANIC")</f>
        <v>#REF!</v>
      </c>
      <c r="L70" s="56" t="e">
        <f>GETPIVOTDATA("MADE Y / N",#REF!,"MADE Y / N","Y","Race/Ethnicity","HISPANIC")</f>
        <v>#REF!</v>
      </c>
      <c r="M70" s="24"/>
      <c r="N70" s="54" t="s">
        <v>4</v>
      </c>
      <c r="O70" s="55" t="e">
        <f>GETPIVOTDATA("MADE Y / N",#REF!,"MADE Y / N","N","Race/Ethnicity","HISPANIC")</f>
        <v>#REF!</v>
      </c>
      <c r="P70" s="65" t="e">
        <f>GETPIVOTDATA("MADE Y / N",#REF!,"MADE Y / N","Y","Race/Ethnicity","HISPANIC")</f>
        <v>#REF!</v>
      </c>
      <c r="Q70" s="24"/>
      <c r="R70" s="24"/>
    </row>
    <row r="71" spans="1:18" ht="18.75" x14ac:dyDescent="0.3">
      <c r="A71" s="24"/>
      <c r="B71" s="24"/>
      <c r="C71" s="24"/>
      <c r="D71" s="54" t="s">
        <v>58</v>
      </c>
      <c r="E71" s="56" t="e">
        <f>GETPIVOTDATA("MADE Y / N",#REF!,"Race/Ethnicity","OTHER")</f>
        <v>#REF!</v>
      </c>
      <c r="F71" s="24"/>
      <c r="G71" s="54" t="s">
        <v>58</v>
      </c>
      <c r="H71" s="55" t="e">
        <f>GETPIVOTDATA("MADE Y / N",#REF!,"Race/Ethnicity","OTHER")</f>
        <v>#REF!</v>
      </c>
      <c r="I71" s="26"/>
      <c r="J71" s="54" t="s">
        <v>58</v>
      </c>
      <c r="K71" s="56" t="e">
        <f>GETPIVOTDATA("MADE Y / N",#REF!,"MADE Y / N","N","Race/Ethnicity","OTHER")</f>
        <v>#REF!</v>
      </c>
      <c r="L71" s="56" t="e">
        <f>GETPIVOTDATA("MADE Y / N",#REF!,"MADE Y / N","Y","Race/Ethnicity","OTHER")</f>
        <v>#REF!</v>
      </c>
      <c r="M71" s="24"/>
      <c r="N71" s="54" t="s">
        <v>58</v>
      </c>
      <c r="O71" s="55" t="e">
        <f>GETPIVOTDATA("MADE Y / N",#REF!,"MADE Y / N","N","Race/Ethnicity","OTHER")</f>
        <v>#REF!</v>
      </c>
      <c r="P71" s="65" t="e">
        <f>GETPIVOTDATA("MADE Y / N",#REF!,"MADE Y / N","Y","Race/Ethnicity","OTHER")</f>
        <v>#REF!</v>
      </c>
      <c r="Q71" s="24"/>
      <c r="R71" s="24"/>
    </row>
    <row r="72" spans="1:18" ht="19.5" thickBot="1" x14ac:dyDescent="0.35">
      <c r="A72" s="24"/>
      <c r="B72" s="24"/>
      <c r="C72" s="24"/>
      <c r="D72" s="57" t="s">
        <v>59</v>
      </c>
      <c r="E72" s="58" t="e">
        <f>GETPIVOTDATA("MADE Y / N",#REF!,"Race/Ethnicity","WHITE")</f>
        <v>#REF!</v>
      </c>
      <c r="F72" s="24"/>
      <c r="G72" s="57" t="s">
        <v>59</v>
      </c>
      <c r="H72" s="59" t="e">
        <f>GETPIVOTDATA("MADE Y / N",#REF!,"Race/Ethnicity","WHITE")</f>
        <v>#REF!</v>
      </c>
      <c r="I72" s="26"/>
      <c r="J72" s="57" t="s">
        <v>59</v>
      </c>
      <c r="K72" s="58" t="e">
        <f>GETPIVOTDATA("MADE Y / N",#REF!,"MADE Y / N","N","Race/Ethnicity","WHITE")</f>
        <v>#REF!</v>
      </c>
      <c r="L72" s="58" t="e">
        <f>GETPIVOTDATA("MADE Y / N",#REF!,"MADE Y / N","Y","Race/Ethnicity","WHITE")</f>
        <v>#REF!</v>
      </c>
      <c r="M72" s="24"/>
      <c r="N72" s="57" t="s">
        <v>59</v>
      </c>
      <c r="O72" s="59" t="e">
        <f>GETPIVOTDATA("MADE Y / N",#REF!,"MADE Y / N","N","Race/Ethnicity","WHITE")</f>
        <v>#REF!</v>
      </c>
      <c r="P72" s="69" t="e">
        <f>GETPIVOTDATA("MADE Y / N",#REF!,"MADE Y / N","Y","Race/Ethnicity","WHITE")</f>
        <v>#REF!</v>
      </c>
      <c r="Q72" s="24"/>
      <c r="R72" s="24"/>
    </row>
    <row r="73" spans="1:18" ht="19.5" thickBot="1" x14ac:dyDescent="0.35">
      <c r="A73" s="24"/>
      <c r="B73" s="24"/>
      <c r="C73" s="24"/>
      <c r="D73" s="4" t="s">
        <v>101</v>
      </c>
      <c r="E73" s="4" t="e">
        <f>GETPIVOTDATA("MADE Y / N",#REF!)</f>
        <v>#REF!</v>
      </c>
      <c r="F73" s="24"/>
      <c r="G73" s="4" t="s">
        <v>101</v>
      </c>
      <c r="H73" s="5" t="e">
        <f>GETPIVOTDATA("MADE Y / N",#REF!)</f>
        <v>#REF!</v>
      </c>
      <c r="I73" s="26"/>
      <c r="J73" s="4" t="s">
        <v>101</v>
      </c>
      <c r="K73" s="12" t="e">
        <f>GETPIVOTDATA("MADE Y / N",#REF!,"MADE Y / N","N")</f>
        <v>#REF!</v>
      </c>
      <c r="L73" s="4" t="e">
        <f>GETPIVOTDATA("MADE Y / N",#REF!,"MADE Y / N","Y")</f>
        <v>#REF!</v>
      </c>
      <c r="M73" s="24"/>
      <c r="N73" s="4" t="s">
        <v>101</v>
      </c>
      <c r="O73" s="6" t="e">
        <f>GETPIVOTDATA("MADE Y / N",#REF!,"MADE Y / N","N")</f>
        <v>#REF!</v>
      </c>
      <c r="P73" s="11" t="e">
        <f>GETPIVOTDATA("MADE Y / N",#REF!,"MADE Y / N","Y")</f>
        <v>#REF!</v>
      </c>
      <c r="Q73" s="24"/>
      <c r="R73" s="24"/>
    </row>
    <row r="74" spans="1:18" ht="18.75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1:18" ht="18.75" x14ac:dyDescent="0.3">
      <c r="A75" s="24"/>
      <c r="B75" s="24"/>
      <c r="C75" s="24"/>
      <c r="D75" s="24"/>
      <c r="E75" s="24"/>
      <c r="F75" s="24"/>
      <c r="G75" s="25"/>
      <c r="H75" s="25"/>
      <c r="I75" s="25"/>
      <c r="J75" s="24"/>
      <c r="K75" s="24"/>
      <c r="L75" s="24"/>
      <c r="M75" s="24"/>
      <c r="N75" s="25"/>
      <c r="O75" s="25"/>
      <c r="P75" s="24"/>
      <c r="Q75" s="24"/>
      <c r="R75" s="24"/>
    </row>
    <row r="76" spans="1:18" ht="18.75" x14ac:dyDescent="0.3">
      <c r="A76" s="24"/>
      <c r="B76" s="24"/>
      <c r="C76" s="24"/>
      <c r="D76" s="51" t="s">
        <v>84</v>
      </c>
      <c r="E76" s="24"/>
      <c r="F76" s="24"/>
      <c r="G76" s="51" t="s">
        <v>85</v>
      </c>
      <c r="H76" s="24"/>
      <c r="I76" s="24"/>
      <c r="J76" s="51" t="s">
        <v>86</v>
      </c>
      <c r="K76" s="24"/>
      <c r="L76" s="24"/>
      <c r="M76" s="24"/>
      <c r="N76" s="51" t="s">
        <v>87</v>
      </c>
      <c r="O76" s="27"/>
      <c r="P76" s="27"/>
      <c r="Q76" s="24"/>
      <c r="R76" s="24"/>
    </row>
    <row r="77" spans="1:18" ht="19.5" thickBot="1" x14ac:dyDescent="0.35">
      <c r="A77" s="24"/>
      <c r="B77" s="24"/>
      <c r="C77" s="24"/>
      <c r="D77" s="24"/>
      <c r="E77" s="24"/>
      <c r="F77" s="24"/>
      <c r="G77" s="25"/>
      <c r="H77" s="25"/>
      <c r="I77" s="25"/>
      <c r="J77" s="24"/>
      <c r="K77" s="24"/>
      <c r="L77" s="24"/>
      <c r="M77" s="24"/>
      <c r="N77" s="25"/>
      <c r="O77" s="25"/>
      <c r="P77" s="24"/>
      <c r="Q77" s="24"/>
      <c r="R77" s="24"/>
    </row>
    <row r="78" spans="1:18" ht="19.5" thickBot="1" x14ac:dyDescent="0.35">
      <c r="A78" s="24"/>
      <c r="B78" s="24"/>
      <c r="C78" s="24"/>
      <c r="D78" s="43" t="s">
        <v>41</v>
      </c>
      <c r="E78" s="44"/>
      <c r="F78" s="24"/>
      <c r="G78" s="43" t="s">
        <v>41</v>
      </c>
      <c r="H78" s="44"/>
      <c r="I78" s="24"/>
      <c r="J78" s="43" t="s">
        <v>41</v>
      </c>
      <c r="K78" s="61"/>
      <c r="L78" s="44"/>
      <c r="M78" s="24"/>
      <c r="N78" s="43" t="s">
        <v>41</v>
      </c>
      <c r="O78" s="61"/>
      <c r="P78" s="44"/>
      <c r="Q78" s="24"/>
      <c r="R78" s="24"/>
    </row>
    <row r="79" spans="1:18" ht="19.5" thickBot="1" x14ac:dyDescent="0.35">
      <c r="A79" s="24"/>
      <c r="B79" s="24"/>
      <c r="C79" s="24"/>
      <c r="D79" s="10" t="s">
        <v>45</v>
      </c>
      <c r="E79" s="37" t="s">
        <v>67</v>
      </c>
      <c r="F79" s="24"/>
      <c r="G79" s="10" t="s">
        <v>45</v>
      </c>
      <c r="H79" s="37" t="s">
        <v>48</v>
      </c>
      <c r="I79" s="25"/>
      <c r="J79" s="10" t="s">
        <v>45</v>
      </c>
      <c r="K79" s="37" t="s">
        <v>43</v>
      </c>
      <c r="L79" s="49" t="s">
        <v>100</v>
      </c>
      <c r="M79" s="24"/>
      <c r="N79" s="10" t="s">
        <v>45</v>
      </c>
      <c r="O79" s="37" t="s">
        <v>43</v>
      </c>
      <c r="P79" s="49" t="s">
        <v>100</v>
      </c>
      <c r="Q79" s="24"/>
      <c r="R79" s="24"/>
    </row>
    <row r="80" spans="1:18" ht="18.75" x14ac:dyDescent="0.3">
      <c r="A80" s="24"/>
      <c r="B80" s="24"/>
      <c r="C80" s="24"/>
      <c r="D80" s="45" t="s">
        <v>57</v>
      </c>
      <c r="E80" s="53" t="e">
        <f>GETPIVOTDATA("MADE Y / N",#REF!,"Race/Ethnicity","BLACK")</f>
        <v>#REF!</v>
      </c>
      <c r="F80" s="24"/>
      <c r="G80" s="54" t="s">
        <v>57</v>
      </c>
      <c r="H80" s="55" t="e">
        <f>GETPIVOTDATA("MADE Y / N",#REF!,"Race/Ethnicity","BLACK")</f>
        <v>#REF!</v>
      </c>
      <c r="I80" s="26"/>
      <c r="J80" s="54" t="s">
        <v>57</v>
      </c>
      <c r="K80" s="53" t="e">
        <f>GETPIVOTDATA("MADE Y / N",#REF!,"MADE Y / N","N","Race/Ethnicity","BLACK")</f>
        <v>#REF!</v>
      </c>
      <c r="L80" s="56" t="e">
        <f>GETPIVOTDATA("MADE Y / N",#REF!,"MADE Y / N","Y","Race/Ethnicity","BLACK")</f>
        <v>#REF!</v>
      </c>
      <c r="M80" s="24"/>
      <c r="N80" s="54" t="s">
        <v>57</v>
      </c>
      <c r="O80" s="55" t="e">
        <f>GETPIVOTDATA("MADE Y / N",#REF!,"MADE Y / N","N","Race/Ethnicity","BLACK")</f>
        <v>#REF!</v>
      </c>
      <c r="P80" s="65" t="e">
        <f>GETPIVOTDATA("MADE Y / N",#REF!,"MADE Y / N","Y","Race/Ethnicity","BLACK")</f>
        <v>#REF!</v>
      </c>
      <c r="Q80" s="24"/>
      <c r="R80" s="24"/>
    </row>
    <row r="81" spans="1:18" ht="18.75" x14ac:dyDescent="0.3">
      <c r="A81" s="24"/>
      <c r="B81" s="24"/>
      <c r="C81" s="24"/>
      <c r="D81" s="54" t="s">
        <v>4</v>
      </c>
      <c r="E81" s="53" t="e">
        <f>GETPIVOTDATA("MADE Y / N",#REF!,"Race/Ethnicity","HISPANIC")</f>
        <v>#REF!</v>
      </c>
      <c r="F81" s="24"/>
      <c r="G81" s="54" t="s">
        <v>4</v>
      </c>
      <c r="H81" s="55" t="e">
        <f>GETPIVOTDATA("MADE Y / N",#REF!,"Race/Ethnicity","HISPANIC")</f>
        <v>#REF!</v>
      </c>
      <c r="I81" s="26"/>
      <c r="J81" s="54" t="s">
        <v>4</v>
      </c>
      <c r="K81" s="53" t="e">
        <f>GETPIVOTDATA("MADE Y / N",#REF!,"MADE Y / N","N","Race/Ethnicity","HISPANIC")</f>
        <v>#REF!</v>
      </c>
      <c r="L81" s="56" t="e">
        <f>GETPIVOTDATA("MADE Y / N",#REF!,"MADE Y / N","Y","Race/Ethnicity","HISPANIC")</f>
        <v>#REF!</v>
      </c>
      <c r="M81" s="24"/>
      <c r="N81" s="54" t="s">
        <v>4</v>
      </c>
      <c r="O81" s="55" t="e">
        <f>GETPIVOTDATA("MADE Y / N",#REF!,"MADE Y / N","N","Race/Ethnicity","HISPANIC")</f>
        <v>#REF!</v>
      </c>
      <c r="P81" s="65" t="e">
        <f>GETPIVOTDATA("MADE Y / N",#REF!,"MADE Y / N","Y","Race/Ethnicity","HISPANIC")</f>
        <v>#REF!</v>
      </c>
      <c r="Q81" s="24"/>
      <c r="R81" s="24"/>
    </row>
    <row r="82" spans="1:18" ht="18.75" x14ac:dyDescent="0.3">
      <c r="A82" s="24"/>
      <c r="B82" s="24"/>
      <c r="C82" s="24"/>
      <c r="D82" s="54" t="s">
        <v>58</v>
      </c>
      <c r="E82" s="56" t="e">
        <f>GETPIVOTDATA("MADE Y / N",#REF!,"Race/Ethnicity","OTHER")</f>
        <v>#REF!</v>
      </c>
      <c r="F82" s="24"/>
      <c r="G82" s="54" t="s">
        <v>58</v>
      </c>
      <c r="H82" s="55" t="e">
        <f>GETPIVOTDATA("MADE Y / N",#REF!,"Race/Ethnicity","OTHER")</f>
        <v>#REF!</v>
      </c>
      <c r="I82" s="26"/>
      <c r="J82" s="54" t="s">
        <v>58</v>
      </c>
      <c r="K82" s="56" t="e">
        <f>GETPIVOTDATA("MADE Y / N",#REF!,"MADE Y / N","N","Race/Ethnicity","OTHER")</f>
        <v>#REF!</v>
      </c>
      <c r="L82" s="56" t="e">
        <f>GETPIVOTDATA("MADE Y / N",#REF!,"MADE Y / N","Y","Race/Ethnicity","OTHER")</f>
        <v>#REF!</v>
      </c>
      <c r="M82" s="24"/>
      <c r="N82" s="54" t="s">
        <v>58</v>
      </c>
      <c r="O82" s="55" t="e">
        <f>GETPIVOTDATA("MADE Y / N",#REF!,"MADE Y / N","N","Race/Ethnicity","OTHER")</f>
        <v>#REF!</v>
      </c>
      <c r="P82" s="65" t="e">
        <f>GETPIVOTDATA("MADE Y / N",#REF!,"MADE Y / N","Y","Race/Ethnicity","OTHER")</f>
        <v>#REF!</v>
      </c>
      <c r="Q82" s="24"/>
      <c r="R82" s="24"/>
    </row>
    <row r="83" spans="1:18" ht="19.5" thickBot="1" x14ac:dyDescent="0.35">
      <c r="A83" s="24"/>
      <c r="B83" s="24"/>
      <c r="C83" s="24"/>
      <c r="D83" s="57" t="s">
        <v>59</v>
      </c>
      <c r="E83" s="58" t="e">
        <f>GETPIVOTDATA("MADE Y / N",#REF!,"Race/Ethnicity","WHITE")</f>
        <v>#REF!</v>
      </c>
      <c r="F83" s="24"/>
      <c r="G83" s="57" t="s">
        <v>59</v>
      </c>
      <c r="H83" s="59" t="e">
        <f>GETPIVOTDATA("MADE Y / N",#REF!,"Race/Ethnicity","WHITE")</f>
        <v>#REF!</v>
      </c>
      <c r="I83" s="26"/>
      <c r="J83" s="57" t="s">
        <v>59</v>
      </c>
      <c r="K83" s="58" t="e">
        <f>GETPIVOTDATA("MADE Y / N",#REF!,"MADE Y / N","N","Race/Ethnicity","WHITE")</f>
        <v>#REF!</v>
      </c>
      <c r="L83" s="58" t="e">
        <f>GETPIVOTDATA("MADE Y / N",#REF!,"MADE Y / N","Y","Race/Ethnicity","WHITE")</f>
        <v>#REF!</v>
      </c>
      <c r="M83" s="24"/>
      <c r="N83" s="57" t="s">
        <v>59</v>
      </c>
      <c r="O83" s="59" t="e">
        <f>GETPIVOTDATA("MADE Y / N",#REF!,"MADE Y / N","N","Race/Ethnicity","WHITE")</f>
        <v>#REF!</v>
      </c>
      <c r="P83" s="69" t="e">
        <f>GETPIVOTDATA("MADE Y / N",#REF!,"MADE Y / N","Y","Race/Ethnicity","WHITE")</f>
        <v>#REF!</v>
      </c>
      <c r="Q83" s="24"/>
      <c r="R83" s="24"/>
    </row>
    <row r="84" spans="1:18" ht="16.5" customHeight="1" thickBot="1" x14ac:dyDescent="0.35">
      <c r="A84" s="24"/>
      <c r="B84" s="24"/>
      <c r="C84" s="24"/>
      <c r="D84" s="4" t="s">
        <v>50</v>
      </c>
      <c r="E84" s="4" t="e">
        <f>GETPIVOTDATA("MADE Y / N",#REF!)</f>
        <v>#REF!</v>
      </c>
      <c r="F84" s="24"/>
      <c r="G84" s="4" t="s">
        <v>50</v>
      </c>
      <c r="H84" s="5" t="e">
        <f>GETPIVOTDATA("MADE Y / N",#REF!)</f>
        <v>#REF!</v>
      </c>
      <c r="I84" s="26"/>
      <c r="J84" s="4" t="s">
        <v>50</v>
      </c>
      <c r="K84" s="12" t="e">
        <f>GETPIVOTDATA("MADE Y / N",#REF!,"MADE Y / N","N")</f>
        <v>#REF!</v>
      </c>
      <c r="L84" s="4" t="e">
        <f>GETPIVOTDATA("MADE Y / N",#REF!,"MADE Y / N","Y")</f>
        <v>#REF!</v>
      </c>
      <c r="M84" s="24"/>
      <c r="N84" s="4" t="s">
        <v>50</v>
      </c>
      <c r="O84" s="6" t="e">
        <f>GETPIVOTDATA("MADE Y / N",#REF!,"MADE Y / N","N")</f>
        <v>#REF!</v>
      </c>
      <c r="P84" s="11" t="e">
        <f>GETPIVOTDATA("MADE Y / N",#REF!,"MADE Y / N","Y")</f>
        <v>#REF!</v>
      </c>
      <c r="Q84" s="24"/>
      <c r="R84" s="24"/>
    </row>
    <row r="85" spans="1:18" ht="18.75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1:18" ht="18.75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1:18" ht="18.75" x14ac:dyDescent="0.3">
      <c r="A87" s="24"/>
      <c r="B87" s="24"/>
      <c r="C87" s="24"/>
      <c r="D87" s="51" t="s">
        <v>88</v>
      </c>
      <c r="E87" s="24"/>
      <c r="F87" s="24"/>
      <c r="G87" s="51" t="s">
        <v>89</v>
      </c>
      <c r="H87" s="24"/>
      <c r="I87" s="24"/>
      <c r="J87" s="51" t="s">
        <v>90</v>
      </c>
      <c r="K87" s="24"/>
      <c r="L87" s="24"/>
      <c r="M87" s="24"/>
      <c r="N87" s="51" t="s">
        <v>91</v>
      </c>
      <c r="O87" s="27"/>
      <c r="P87" s="27"/>
      <c r="Q87" s="24"/>
      <c r="R87" s="24"/>
    </row>
    <row r="88" spans="1:18" ht="19.5" thickBot="1" x14ac:dyDescent="0.35">
      <c r="A88" s="24"/>
      <c r="B88" s="24"/>
      <c r="C88" s="24"/>
      <c r="D88" s="24"/>
      <c r="E88" s="24"/>
      <c r="F88" s="24"/>
      <c r="G88" s="25"/>
      <c r="H88" s="25"/>
      <c r="I88" s="25"/>
      <c r="J88" s="24"/>
      <c r="K88" s="24"/>
      <c r="L88" s="24"/>
      <c r="M88" s="24"/>
      <c r="N88" s="25"/>
      <c r="O88" s="25"/>
      <c r="P88" s="24"/>
      <c r="Q88" s="24"/>
      <c r="R88" s="24"/>
    </row>
    <row r="89" spans="1:18" ht="19.5" thickBot="1" x14ac:dyDescent="0.35">
      <c r="A89" s="24"/>
      <c r="B89" s="24"/>
      <c r="C89" s="24"/>
      <c r="D89" s="43" t="s">
        <v>42</v>
      </c>
      <c r="E89" s="44"/>
      <c r="F89" s="24"/>
      <c r="G89" s="43" t="s">
        <v>42</v>
      </c>
      <c r="H89" s="44"/>
      <c r="I89" s="24"/>
      <c r="J89" s="43" t="s">
        <v>42</v>
      </c>
      <c r="K89" s="61"/>
      <c r="L89" s="44"/>
      <c r="M89" s="24"/>
      <c r="N89" s="43" t="s">
        <v>42</v>
      </c>
      <c r="O89" s="61"/>
      <c r="P89" s="44"/>
      <c r="Q89" s="24"/>
      <c r="R89" s="24"/>
    </row>
    <row r="90" spans="1:18" ht="19.5" thickBot="1" x14ac:dyDescent="0.35">
      <c r="A90" s="24"/>
      <c r="B90" s="24"/>
      <c r="C90" s="24"/>
      <c r="D90" s="10" t="s">
        <v>45</v>
      </c>
      <c r="E90" s="37" t="s">
        <v>67</v>
      </c>
      <c r="F90" s="24"/>
      <c r="G90" s="10" t="s">
        <v>45</v>
      </c>
      <c r="H90" s="37" t="s">
        <v>48</v>
      </c>
      <c r="I90" s="25"/>
      <c r="J90" s="10" t="s">
        <v>45</v>
      </c>
      <c r="K90" s="37" t="s">
        <v>43</v>
      </c>
      <c r="L90" s="49" t="s">
        <v>100</v>
      </c>
      <c r="M90" s="24"/>
      <c r="N90" s="10" t="s">
        <v>45</v>
      </c>
      <c r="O90" s="37" t="s">
        <v>43</v>
      </c>
      <c r="P90" s="49" t="s">
        <v>100</v>
      </c>
      <c r="Q90" s="24"/>
      <c r="R90" s="24"/>
    </row>
    <row r="91" spans="1:18" ht="18.75" x14ac:dyDescent="0.3">
      <c r="A91" s="24"/>
      <c r="B91" s="24"/>
      <c r="C91" s="24"/>
      <c r="D91" s="45" t="s">
        <v>57</v>
      </c>
      <c r="E91" s="53" t="e">
        <f>GETPIVOTDATA("MADE Y / N",#REF!,"Race/Ethnicity","BLACK")</f>
        <v>#REF!</v>
      </c>
      <c r="F91" s="24"/>
      <c r="G91" s="54" t="s">
        <v>57</v>
      </c>
      <c r="H91" s="55" t="e">
        <f>GETPIVOTDATA("MADE Y / N",#REF!,"Race/Ethnicity","BLACK")</f>
        <v>#REF!</v>
      </c>
      <c r="I91" s="26"/>
      <c r="J91" s="54" t="s">
        <v>57</v>
      </c>
      <c r="K91" s="53" t="e">
        <f>GETPIVOTDATA("MADE Y / N",#REF!,"MADE Y / N","N","Race/Ethnicity","BLACK")</f>
        <v>#REF!</v>
      </c>
      <c r="L91" s="56" t="e">
        <f>GETPIVOTDATA("MADE Y / N",#REF!,"MADE Y / N","Y","Race/Ethnicity","BLACK")</f>
        <v>#REF!</v>
      </c>
      <c r="M91" s="24"/>
      <c r="N91" s="54" t="s">
        <v>57</v>
      </c>
      <c r="O91" s="55" t="e">
        <f>GETPIVOTDATA("MADE Y / N",#REF!,"MADE Y / N","N","Race/Ethnicity","BLACK")</f>
        <v>#REF!</v>
      </c>
      <c r="P91" s="65" t="e">
        <f>GETPIVOTDATA("MADE Y / N",#REF!,"MADE Y / N","Y","Race/Ethnicity","BLACK")</f>
        <v>#REF!</v>
      </c>
      <c r="Q91" s="24"/>
      <c r="R91" s="24"/>
    </row>
    <row r="92" spans="1:18" ht="18.75" x14ac:dyDescent="0.3">
      <c r="A92" s="24"/>
      <c r="B92" s="24"/>
      <c r="C92" s="24"/>
      <c r="D92" s="54" t="s">
        <v>4</v>
      </c>
      <c r="E92" s="53" t="e">
        <f>GETPIVOTDATA("MADE Y / N",#REF!,"Race/Ethnicity","HISPANIC")</f>
        <v>#REF!</v>
      </c>
      <c r="F92" s="24"/>
      <c r="G92" s="54" t="s">
        <v>4</v>
      </c>
      <c r="H92" s="55" t="e">
        <f>GETPIVOTDATA("MADE Y / N",#REF!,"Race/Ethnicity","HISPANIC")</f>
        <v>#REF!</v>
      </c>
      <c r="I92" s="26"/>
      <c r="J92" s="54" t="s">
        <v>4</v>
      </c>
      <c r="K92" s="53" t="e">
        <f>GETPIVOTDATA("MADE Y / N",#REF!,"MADE Y / N","N","Race/Ethnicity","HISPANIC")</f>
        <v>#REF!</v>
      </c>
      <c r="L92" s="56" t="e">
        <f>GETPIVOTDATA("MADE Y / N",#REF!,"MADE Y / N","Y","Race/Ethnicity","HISPANIC")</f>
        <v>#REF!</v>
      </c>
      <c r="M92" s="24"/>
      <c r="N92" s="54" t="s">
        <v>4</v>
      </c>
      <c r="O92" s="55" t="e">
        <f>GETPIVOTDATA("MADE Y / N",#REF!,"MADE Y / N","N","Race/Ethnicity","HISPANIC")</f>
        <v>#REF!</v>
      </c>
      <c r="P92" s="65" t="e">
        <f>GETPIVOTDATA("MADE Y / N",#REF!,"MADE Y / N","Y","Race/Ethnicity","HISPANIC")</f>
        <v>#REF!</v>
      </c>
      <c r="Q92" s="24"/>
      <c r="R92" s="24"/>
    </row>
    <row r="93" spans="1:18" ht="18.75" x14ac:dyDescent="0.3">
      <c r="A93" s="24"/>
      <c r="B93" s="24"/>
      <c r="C93" s="24"/>
      <c r="D93" s="54" t="s">
        <v>58</v>
      </c>
      <c r="E93" s="56" t="e">
        <f>GETPIVOTDATA("MADE Y / N",#REF!,"Race/Ethnicity","OTHER")</f>
        <v>#REF!</v>
      </c>
      <c r="F93" s="24"/>
      <c r="G93" s="54" t="s">
        <v>58</v>
      </c>
      <c r="H93" s="55" t="e">
        <f>GETPIVOTDATA("MADE Y / N",#REF!,"Race/Ethnicity","OTHER")</f>
        <v>#REF!</v>
      </c>
      <c r="I93" s="26"/>
      <c r="J93" s="54" t="s">
        <v>58</v>
      </c>
      <c r="K93" s="56" t="e">
        <f>GETPIVOTDATA("MADE Y / N",#REF!,"MADE Y / N","N","Race/Ethnicity","OTHER")</f>
        <v>#REF!</v>
      </c>
      <c r="L93" s="56" t="e">
        <f>GETPIVOTDATA("MADE Y / N",#REF!,"MADE Y / N","Y","Race/Ethnicity","OTHER")</f>
        <v>#REF!</v>
      </c>
      <c r="M93" s="24"/>
      <c r="N93" s="54" t="s">
        <v>58</v>
      </c>
      <c r="O93" s="55" t="e">
        <f>GETPIVOTDATA("MADE Y / N",#REF!,"MADE Y / N","N","Race/Ethnicity","OTHER")</f>
        <v>#REF!</v>
      </c>
      <c r="P93" s="65" t="e">
        <f>GETPIVOTDATA("MADE Y / N",#REF!,"MADE Y / N","Y","Race/Ethnicity","OTHER")</f>
        <v>#REF!</v>
      </c>
      <c r="Q93" s="24"/>
      <c r="R93" s="24"/>
    </row>
    <row r="94" spans="1:18" ht="19.5" thickBot="1" x14ac:dyDescent="0.35">
      <c r="A94" s="24"/>
      <c r="B94" s="24"/>
      <c r="C94" s="24"/>
      <c r="D94" s="57" t="s">
        <v>59</v>
      </c>
      <c r="E94" s="58" t="e">
        <f>GETPIVOTDATA("MADE Y / N",#REF!,"Race/Ethnicity","WHITE")</f>
        <v>#REF!</v>
      </c>
      <c r="F94" s="24"/>
      <c r="G94" s="57" t="s">
        <v>59</v>
      </c>
      <c r="H94" s="59" t="e">
        <f>GETPIVOTDATA("MADE Y / N",#REF!,"Race/Ethnicity","WHITE")</f>
        <v>#REF!</v>
      </c>
      <c r="I94" s="26"/>
      <c r="J94" s="57" t="s">
        <v>59</v>
      </c>
      <c r="K94" s="58" t="e">
        <f>GETPIVOTDATA("MADE Y / N",#REF!,"MADE Y / N","N","Race/Ethnicity","WHITE")</f>
        <v>#REF!</v>
      </c>
      <c r="L94" s="58" t="e">
        <f>GETPIVOTDATA("MADE Y / N",#REF!,"MADE Y / N","Y","Race/Ethnicity","WHITE")</f>
        <v>#REF!</v>
      </c>
      <c r="M94" s="24"/>
      <c r="N94" s="57" t="s">
        <v>59</v>
      </c>
      <c r="O94" s="59" t="e">
        <f>GETPIVOTDATA("MADE Y / N",#REF!,"MADE Y / N","N","Race/Ethnicity","WHITE")</f>
        <v>#REF!</v>
      </c>
      <c r="P94" s="69" t="e">
        <f>GETPIVOTDATA("MADE Y / N",#REF!,"MADE Y / N","Y","Race/Ethnicity","WHITE")</f>
        <v>#REF!</v>
      </c>
      <c r="Q94" s="24"/>
      <c r="R94" s="24"/>
    </row>
    <row r="95" spans="1:18" ht="19.5" thickBot="1" x14ac:dyDescent="0.35">
      <c r="A95" s="24"/>
      <c r="B95" s="24"/>
      <c r="C95" s="24"/>
      <c r="D95" s="4" t="s">
        <v>50</v>
      </c>
      <c r="E95" s="4" t="e">
        <f>GETPIVOTDATA("MADE Y / N",#REF!)</f>
        <v>#REF!</v>
      </c>
      <c r="F95" s="24"/>
      <c r="G95" s="4" t="s">
        <v>50</v>
      </c>
      <c r="H95" s="5" t="e">
        <f>GETPIVOTDATA("MADE Y / N",#REF!)</f>
        <v>#REF!</v>
      </c>
      <c r="I95" s="26"/>
      <c r="J95" s="4" t="s">
        <v>50</v>
      </c>
      <c r="K95" s="12" t="e">
        <f>GETPIVOTDATA("MADE Y / N",#REF!,"MADE Y / N","N")</f>
        <v>#REF!</v>
      </c>
      <c r="L95" s="4" t="e">
        <f>GETPIVOTDATA("MADE Y / N",#REF!,"MADE Y / N","Y")</f>
        <v>#REF!</v>
      </c>
      <c r="M95" s="24"/>
      <c r="N95" s="4" t="s">
        <v>50</v>
      </c>
      <c r="O95" s="6" t="e">
        <f>GETPIVOTDATA("MADE Y / N",#REF!,"MADE Y / N","N")</f>
        <v>#REF!</v>
      </c>
      <c r="P95" s="11" t="e">
        <f>GETPIVOTDATA("MADE Y / N",#REF!,"MADE Y / N","Y")</f>
        <v>#REF!</v>
      </c>
      <c r="Q95" s="24"/>
      <c r="R95" s="24"/>
    </row>
    <row r="96" spans="1:18" ht="18.75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1:18" ht="18.75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1:18" ht="18.75" x14ac:dyDescent="0.3">
      <c r="A98" s="24"/>
      <c r="B98" s="24"/>
      <c r="C98" s="24"/>
      <c r="D98" s="51" t="s">
        <v>92</v>
      </c>
      <c r="E98" s="24"/>
      <c r="F98" s="24"/>
      <c r="G98" s="51" t="s">
        <v>93</v>
      </c>
      <c r="H98" s="24"/>
      <c r="I98" s="24"/>
      <c r="J98" s="51" t="s">
        <v>94</v>
      </c>
      <c r="K98" s="24"/>
      <c r="L98" s="24"/>
      <c r="M98" s="24"/>
      <c r="N98" s="51" t="s">
        <v>95</v>
      </c>
      <c r="O98" s="27"/>
      <c r="P98" s="27"/>
      <c r="Q98" s="24"/>
      <c r="R98" s="24"/>
    </row>
    <row r="99" spans="1:18" ht="19.5" thickBot="1" x14ac:dyDescent="0.35">
      <c r="A99" s="24"/>
      <c r="B99" s="24"/>
      <c r="C99" s="24"/>
      <c r="D99" s="24"/>
      <c r="E99" s="24"/>
      <c r="F99" s="24"/>
      <c r="G99" s="25"/>
      <c r="H99" s="25"/>
      <c r="I99" s="25"/>
      <c r="J99" s="24"/>
      <c r="K99" s="24"/>
      <c r="L99" s="24"/>
      <c r="M99" s="24"/>
      <c r="N99" s="25"/>
      <c r="O99" s="25"/>
      <c r="P99" s="24"/>
      <c r="Q99" s="24"/>
      <c r="R99" s="24"/>
    </row>
    <row r="100" spans="1:18" ht="19.5" thickBot="1" x14ac:dyDescent="0.35">
      <c r="A100" s="24"/>
      <c r="B100" s="24"/>
      <c r="C100" s="24"/>
      <c r="D100" s="43" t="s">
        <v>71</v>
      </c>
      <c r="E100" s="44"/>
      <c r="F100" s="24"/>
      <c r="G100" s="43" t="s">
        <v>71</v>
      </c>
      <c r="H100" s="44"/>
      <c r="I100" s="24"/>
      <c r="J100" s="43" t="s">
        <v>71</v>
      </c>
      <c r="K100" s="61"/>
      <c r="L100" s="44"/>
      <c r="M100" s="24"/>
      <c r="N100" s="43" t="s">
        <v>71</v>
      </c>
      <c r="O100" s="61"/>
      <c r="P100" s="44"/>
      <c r="Q100" s="24"/>
      <c r="R100" s="24"/>
    </row>
    <row r="101" spans="1:18" ht="19.5" thickBot="1" x14ac:dyDescent="0.35">
      <c r="A101" s="24"/>
      <c r="B101" s="24"/>
      <c r="C101" s="24"/>
      <c r="D101" s="10" t="s">
        <v>45</v>
      </c>
      <c r="E101" s="37" t="s">
        <v>67</v>
      </c>
      <c r="F101" s="24"/>
      <c r="G101" s="10" t="s">
        <v>45</v>
      </c>
      <c r="H101" s="49" t="s">
        <v>48</v>
      </c>
      <c r="I101" s="25"/>
      <c r="J101" s="10" t="s">
        <v>45</v>
      </c>
      <c r="K101" s="37" t="s">
        <v>43</v>
      </c>
      <c r="L101" s="49" t="s">
        <v>100</v>
      </c>
      <c r="M101" s="24"/>
      <c r="N101" s="10" t="s">
        <v>45</v>
      </c>
      <c r="O101" s="37" t="s">
        <v>43</v>
      </c>
      <c r="P101" s="49" t="s">
        <v>100</v>
      </c>
      <c r="Q101" s="24"/>
      <c r="R101" s="24"/>
    </row>
    <row r="102" spans="1:18" ht="18.75" x14ac:dyDescent="0.3">
      <c r="A102" s="24"/>
      <c r="B102" s="24"/>
      <c r="C102" s="24"/>
      <c r="D102" s="45" t="s">
        <v>57</v>
      </c>
      <c r="E102" s="53" t="e">
        <f>GETPIVOTDATA("MADE Y / N",#REF!,"Race/Ethnicity","BLACK")</f>
        <v>#REF!</v>
      </c>
      <c r="F102" s="24"/>
      <c r="G102" s="100" t="s">
        <v>57</v>
      </c>
      <c r="H102" s="102" t="e">
        <f>GETPIVOTDATA("MADE Y / N",#REF!,"Race/Ethnicity","BLACK")</f>
        <v>#REF!</v>
      </c>
      <c r="I102" s="26"/>
      <c r="J102" s="54" t="s">
        <v>57</v>
      </c>
      <c r="K102" s="53" t="e">
        <f>GETPIVOTDATA("MADE Y / N",#REF!,"MADE Y / N","N","Race/Ethnicity","BLACK")</f>
        <v>#REF!</v>
      </c>
      <c r="L102" s="56" t="e">
        <f>GETPIVOTDATA("MADE Y / N",#REF!,"MADE Y / N","Y","Race/Ethnicity","BLACK")</f>
        <v>#REF!</v>
      </c>
      <c r="M102" s="24"/>
      <c r="N102" s="54" t="s">
        <v>57</v>
      </c>
      <c r="O102" s="55" t="e">
        <f>GETPIVOTDATA("MADE Y / N",#REF!,"MADE Y / N","N","Race/Ethnicity","BLACK")</f>
        <v>#REF!</v>
      </c>
      <c r="P102" s="65" t="e">
        <f>GETPIVOTDATA("MADE Y / N",#REF!,"MADE Y / N","Y","Race/Ethnicity","BLACK")</f>
        <v>#REF!</v>
      </c>
      <c r="Q102" s="24"/>
      <c r="R102" s="24"/>
    </row>
    <row r="103" spans="1:18" ht="18.75" x14ac:dyDescent="0.3">
      <c r="A103" s="24"/>
      <c r="B103" s="24"/>
      <c r="C103" s="24"/>
      <c r="D103" s="54" t="s">
        <v>4</v>
      </c>
      <c r="E103" s="53" t="e">
        <f>GETPIVOTDATA("MADE Y / N",#REF!,"Race/Ethnicity","HISPANIC")</f>
        <v>#REF!</v>
      </c>
      <c r="F103" s="24"/>
      <c r="G103" s="100" t="s">
        <v>4</v>
      </c>
      <c r="H103" s="102" t="e">
        <f>GETPIVOTDATA("MADE Y / N",#REF!,"Race/Ethnicity","HISPANIC")</f>
        <v>#REF!</v>
      </c>
      <c r="I103" s="26"/>
      <c r="J103" s="54" t="s">
        <v>4</v>
      </c>
      <c r="K103" s="53" t="e">
        <f>GETPIVOTDATA("MADE Y / N",#REF!,"MADE Y / N","N","Race/Ethnicity","HISPANIC")</f>
        <v>#REF!</v>
      </c>
      <c r="L103" s="56" t="e">
        <f>GETPIVOTDATA("MADE Y / N",#REF!,"MADE Y / N","Y","Race/Ethnicity","HISPANIC")</f>
        <v>#REF!</v>
      </c>
      <c r="M103" s="24"/>
      <c r="N103" s="54" t="s">
        <v>4</v>
      </c>
      <c r="O103" s="55" t="e">
        <f>GETPIVOTDATA("MADE Y / N",#REF!,"MADE Y / N","N","Race/Ethnicity","HISPANIC")</f>
        <v>#REF!</v>
      </c>
      <c r="P103" s="65" t="e">
        <f>GETPIVOTDATA("MADE Y / N",#REF!,"MADE Y / N","Y","Race/Ethnicity","HISPANIC")</f>
        <v>#REF!</v>
      </c>
      <c r="Q103" s="24"/>
      <c r="R103" s="24"/>
    </row>
    <row r="104" spans="1:18" ht="18.75" x14ac:dyDescent="0.3">
      <c r="A104" s="24"/>
      <c r="B104" s="24"/>
      <c r="C104" s="24"/>
      <c r="D104" s="54" t="s">
        <v>58</v>
      </c>
      <c r="E104" s="56" t="e">
        <f>GETPIVOTDATA("MADE Y / N",#REF!,"Race/Ethnicity","OTHER")</f>
        <v>#REF!</v>
      </c>
      <c r="F104" s="24"/>
      <c r="G104" s="100" t="s">
        <v>58</v>
      </c>
      <c r="H104" s="102" t="e">
        <f>GETPIVOTDATA("MADE Y / N",#REF!,"Race/Ethnicity","OTHER")</f>
        <v>#REF!</v>
      </c>
      <c r="I104" s="26"/>
      <c r="J104" s="54" t="s">
        <v>58</v>
      </c>
      <c r="K104" s="56" t="e">
        <f>GETPIVOTDATA("MADE Y / N",#REF!,"MADE Y / N","N","Race/Ethnicity","OTHER")</f>
        <v>#REF!</v>
      </c>
      <c r="L104" s="56" t="e">
        <f>GETPIVOTDATA("MADE Y / N",#REF!,"MADE Y / N","Y","Race/Ethnicity","OTHER")</f>
        <v>#REF!</v>
      </c>
      <c r="M104" s="24"/>
      <c r="N104" s="54" t="s">
        <v>58</v>
      </c>
      <c r="O104" s="55" t="e">
        <f>GETPIVOTDATA("MADE Y / N",#REF!,"MADE Y / N","N","Race/Ethnicity","OTHER")</f>
        <v>#REF!</v>
      </c>
      <c r="P104" s="65" t="e">
        <f>GETPIVOTDATA("MADE Y / N",#REF!,"MADE Y / N","Y","Race/Ethnicity","OTHER")</f>
        <v>#REF!</v>
      </c>
      <c r="Q104" s="24"/>
      <c r="R104" s="24"/>
    </row>
    <row r="105" spans="1:18" ht="19.5" thickBot="1" x14ac:dyDescent="0.35">
      <c r="A105" s="24"/>
      <c r="B105" s="24"/>
      <c r="C105" s="24"/>
      <c r="D105" s="57" t="s">
        <v>59</v>
      </c>
      <c r="E105" s="58" t="e">
        <f>GETPIVOTDATA("MADE Y / N",#REF!,"Race/Ethnicity","WHITE")</f>
        <v>#REF!</v>
      </c>
      <c r="F105" s="24"/>
      <c r="G105" s="103" t="s">
        <v>59</v>
      </c>
      <c r="H105" s="104" t="e">
        <f>GETPIVOTDATA("MADE Y / N",#REF!,"Race/Ethnicity","WHITE")</f>
        <v>#REF!</v>
      </c>
      <c r="I105" s="26"/>
      <c r="J105" s="57" t="s">
        <v>59</v>
      </c>
      <c r="K105" s="58" t="e">
        <f>GETPIVOTDATA("MADE Y / N",#REF!,"MADE Y / N","N","Race/Ethnicity","WHITE")</f>
        <v>#REF!</v>
      </c>
      <c r="L105" s="58" t="e">
        <f>GETPIVOTDATA("MADE Y / N",#REF!,"MADE Y / N","Y","Race/Ethnicity","WHITE")</f>
        <v>#REF!</v>
      </c>
      <c r="M105" s="24"/>
      <c r="N105" s="57" t="s">
        <v>59</v>
      </c>
      <c r="O105" s="59" t="e">
        <f>GETPIVOTDATA("MADE Y / N",#REF!,"MADE Y / N","N","Race/Ethnicity","WHITE")</f>
        <v>#REF!</v>
      </c>
      <c r="P105" s="69" t="e">
        <f>GETPIVOTDATA("MADE Y / N",#REF!,"MADE Y / N","Y","Race/Ethnicity","WHITE")</f>
        <v>#REF!</v>
      </c>
      <c r="Q105" s="24"/>
      <c r="R105" s="24"/>
    </row>
    <row r="106" spans="1:18" ht="19.5" thickBot="1" x14ac:dyDescent="0.35">
      <c r="A106" s="24"/>
      <c r="B106" s="24"/>
      <c r="C106" s="24"/>
      <c r="D106" s="4" t="s">
        <v>50</v>
      </c>
      <c r="E106" s="4" t="e">
        <f>GETPIVOTDATA("MADE Y / N",#REF!)</f>
        <v>#REF!</v>
      </c>
      <c r="F106" s="24"/>
      <c r="G106" s="4" t="s">
        <v>50</v>
      </c>
      <c r="H106" s="5" t="e">
        <f>GETPIVOTDATA("MADE Y / N",#REF!)</f>
        <v>#REF!</v>
      </c>
      <c r="I106" s="26"/>
      <c r="J106" s="4" t="s">
        <v>50</v>
      </c>
      <c r="K106" s="12" t="e">
        <f>GETPIVOTDATA("MADE Y / N",#REF!,"MADE Y / N","N")</f>
        <v>#REF!</v>
      </c>
      <c r="L106" s="4" t="e">
        <f>GETPIVOTDATA("MADE Y / N",#REF!,"MADE Y / N","Y")</f>
        <v>#REF!</v>
      </c>
      <c r="M106" s="24"/>
      <c r="N106" s="4" t="s">
        <v>50</v>
      </c>
      <c r="O106" s="6" t="e">
        <f>GETPIVOTDATA("MADE Y / N",#REF!,"MADE Y / N","N")</f>
        <v>#REF!</v>
      </c>
      <c r="P106" s="11" t="e">
        <f>GETPIVOTDATA("MADE Y / N",#REF!,"MADE Y / N","Y")</f>
        <v>#REF!</v>
      </c>
      <c r="Q106" s="24"/>
      <c r="R106" s="24"/>
    </row>
    <row r="107" spans="1:18" ht="18.75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 spans="1:18" ht="18.75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 spans="1:18" ht="18.75" x14ac:dyDescent="0.3">
      <c r="A109" s="24"/>
      <c r="B109" s="24"/>
      <c r="C109" s="24"/>
      <c r="D109" s="51" t="s">
        <v>96</v>
      </c>
      <c r="E109" s="24"/>
      <c r="F109" s="24"/>
      <c r="G109" s="51" t="s">
        <v>97</v>
      </c>
      <c r="H109" s="24"/>
      <c r="I109" s="24"/>
      <c r="J109" s="51" t="s">
        <v>98</v>
      </c>
      <c r="K109" s="24"/>
      <c r="L109" s="24"/>
      <c r="M109" s="24"/>
      <c r="N109" s="51" t="s">
        <v>99</v>
      </c>
      <c r="O109" s="27"/>
      <c r="P109" s="27"/>
      <c r="Q109" s="24"/>
      <c r="R109" s="24"/>
    </row>
    <row r="110" spans="1:18" ht="19.5" thickBot="1" x14ac:dyDescent="0.35">
      <c r="A110" s="24"/>
      <c r="B110" s="24"/>
      <c r="C110" s="24"/>
      <c r="D110" s="24"/>
      <c r="E110" s="24"/>
      <c r="F110" s="24"/>
      <c r="G110" s="25"/>
      <c r="H110" s="25"/>
      <c r="I110" s="25"/>
      <c r="J110" s="24"/>
      <c r="K110" s="24"/>
      <c r="L110" s="24"/>
      <c r="M110" s="24"/>
      <c r="N110" s="25"/>
      <c r="O110" s="25"/>
      <c r="P110" s="24"/>
      <c r="Q110" s="24"/>
      <c r="R110" s="24"/>
    </row>
    <row r="111" spans="1:18" ht="19.5" thickBot="1" x14ac:dyDescent="0.35">
      <c r="A111" s="24"/>
      <c r="B111" s="24"/>
      <c r="C111" s="24"/>
      <c r="D111" s="43" t="s">
        <v>39</v>
      </c>
      <c r="E111" s="44"/>
      <c r="F111" s="24"/>
      <c r="G111" s="43" t="s">
        <v>39</v>
      </c>
      <c r="H111" s="44"/>
      <c r="I111" s="24"/>
      <c r="J111" s="43" t="s">
        <v>39</v>
      </c>
      <c r="K111" s="61"/>
      <c r="L111" s="44"/>
      <c r="M111" s="24"/>
      <c r="N111" s="43" t="s">
        <v>39</v>
      </c>
      <c r="O111" s="61"/>
      <c r="P111" s="44"/>
      <c r="Q111" s="24"/>
      <c r="R111" s="24"/>
    </row>
    <row r="112" spans="1:18" ht="19.5" thickBot="1" x14ac:dyDescent="0.35">
      <c r="A112" s="24"/>
      <c r="B112" s="24"/>
      <c r="C112" s="24"/>
      <c r="D112" s="10" t="s">
        <v>45</v>
      </c>
      <c r="E112" s="37" t="s">
        <v>67</v>
      </c>
      <c r="F112" s="24"/>
      <c r="G112" s="10" t="s">
        <v>45</v>
      </c>
      <c r="H112" s="37" t="s">
        <v>48</v>
      </c>
      <c r="I112" s="25"/>
      <c r="J112" s="10" t="s">
        <v>45</v>
      </c>
      <c r="K112" s="37" t="s">
        <v>43</v>
      </c>
      <c r="L112" s="49" t="s">
        <v>100</v>
      </c>
      <c r="M112" s="24"/>
      <c r="N112" s="10" t="s">
        <v>45</v>
      </c>
      <c r="O112" s="37" t="s">
        <v>43</v>
      </c>
      <c r="P112" s="49" t="s">
        <v>100</v>
      </c>
      <c r="Q112" s="24"/>
      <c r="R112" s="24"/>
    </row>
    <row r="113" spans="1:18" ht="18.75" x14ac:dyDescent="0.3">
      <c r="A113" s="24"/>
      <c r="B113" s="24"/>
      <c r="C113" s="24"/>
      <c r="D113" s="45" t="s">
        <v>57</v>
      </c>
      <c r="E113" s="53" t="e">
        <f>GETPIVOTDATA("MADE Y / N",#REF!,"Race/Ethnicity","BLACK")</f>
        <v>#REF!</v>
      </c>
      <c r="F113" s="24"/>
      <c r="G113" s="54" t="s">
        <v>57</v>
      </c>
      <c r="H113" s="55" t="e">
        <f>GETPIVOTDATA("MADE Y / N",#REF!,"Race/Ethnicity","BLACK")</f>
        <v>#REF!</v>
      </c>
      <c r="I113" s="26"/>
      <c r="J113" s="54" t="s">
        <v>57</v>
      </c>
      <c r="K113" s="53" t="e">
        <f>GETPIVOTDATA("MADE Y / N",#REF!,"MADE Y / N","N","Race/Ethnicity","BLACK")</f>
        <v>#REF!</v>
      </c>
      <c r="L113" s="56"/>
      <c r="M113" s="24"/>
      <c r="N113" s="54" t="s">
        <v>57</v>
      </c>
      <c r="O113" s="55" t="e">
        <f>GETPIVOTDATA("MADE Y / N",#REF!,"MADE Y / N","N","Race/Ethnicity","BLACK")</f>
        <v>#REF!</v>
      </c>
      <c r="P113" s="65"/>
      <c r="Q113" s="24"/>
      <c r="R113" s="24"/>
    </row>
    <row r="114" spans="1:18" ht="18.75" x14ac:dyDescent="0.3">
      <c r="A114" s="24"/>
      <c r="B114" s="24"/>
      <c r="C114" s="24"/>
      <c r="D114" s="54" t="s">
        <v>4</v>
      </c>
      <c r="E114" s="53" t="e">
        <f>GETPIVOTDATA("MADE Y / N",#REF!,"Race/Ethnicity","HISPANIC")</f>
        <v>#REF!</v>
      </c>
      <c r="F114" s="24"/>
      <c r="G114" s="54" t="s">
        <v>4</v>
      </c>
      <c r="H114" s="55" t="e">
        <f>GETPIVOTDATA("MADE Y / N",#REF!,"Race/Ethnicity","HISPANIC")</f>
        <v>#REF!</v>
      </c>
      <c r="I114" s="26"/>
      <c r="J114" s="54" t="s">
        <v>4</v>
      </c>
      <c r="K114" s="53" t="e">
        <f>GETPIVOTDATA("MADE Y / N",#REF!,"MADE Y / N","N","Race/Ethnicity","HISPANIC")</f>
        <v>#REF!</v>
      </c>
      <c r="L114" s="56"/>
      <c r="M114" s="24"/>
      <c r="N114" s="54" t="s">
        <v>4</v>
      </c>
      <c r="O114" s="55" t="e">
        <f>GETPIVOTDATA("MADE Y / N",#REF!,"MADE Y / N","N","Race/Ethnicity","HISPANIC")</f>
        <v>#REF!</v>
      </c>
      <c r="P114" s="65"/>
      <c r="Q114" s="24"/>
      <c r="R114" s="24"/>
    </row>
    <row r="115" spans="1:18" ht="18.75" x14ac:dyDescent="0.3">
      <c r="A115" s="24"/>
      <c r="B115" s="24"/>
      <c r="C115" s="24"/>
      <c r="D115" s="54" t="s">
        <v>58</v>
      </c>
      <c r="E115" s="56" t="e">
        <f>GETPIVOTDATA("MADE Y / N",#REF!,"Race/Ethnicity","OTHER")</f>
        <v>#REF!</v>
      </c>
      <c r="F115" s="24"/>
      <c r="G115" s="54" t="s">
        <v>58</v>
      </c>
      <c r="H115" s="55" t="e">
        <f>GETPIVOTDATA("MADE Y / N",#REF!,"Race/Ethnicity","OTHER")</f>
        <v>#REF!</v>
      </c>
      <c r="I115" s="26"/>
      <c r="J115" s="54" t="s">
        <v>58</v>
      </c>
      <c r="K115" s="56" t="e">
        <f>GETPIVOTDATA("MADE Y / N",#REF!,"MADE Y / N","N","Race/Ethnicity","OTHER")</f>
        <v>#REF!</v>
      </c>
      <c r="L115" s="56"/>
      <c r="M115" s="24"/>
      <c r="N115" s="54" t="s">
        <v>58</v>
      </c>
      <c r="O115" s="55" t="e">
        <f>GETPIVOTDATA("MADE Y / N",#REF!,"MADE Y / N","N","Race/Ethnicity","OTHER")</f>
        <v>#REF!</v>
      </c>
      <c r="P115" s="65"/>
      <c r="Q115" s="24"/>
      <c r="R115" s="24"/>
    </row>
    <row r="116" spans="1:18" ht="19.5" thickBot="1" x14ac:dyDescent="0.35">
      <c r="A116" s="24"/>
      <c r="B116" s="24"/>
      <c r="C116" s="24"/>
      <c r="D116" s="57" t="s">
        <v>59</v>
      </c>
      <c r="E116" s="58" t="e">
        <f>GETPIVOTDATA("MADE Y / N",#REF!,"Race/Ethnicity","WHITE")</f>
        <v>#REF!</v>
      </c>
      <c r="F116" s="24"/>
      <c r="G116" s="57" t="s">
        <v>59</v>
      </c>
      <c r="H116" s="59" t="e">
        <f>GETPIVOTDATA("MADE Y / N",#REF!,"Race/Ethnicity","WHITE")</f>
        <v>#REF!</v>
      </c>
      <c r="I116" s="26"/>
      <c r="J116" s="57" t="s">
        <v>59</v>
      </c>
      <c r="K116" s="58" t="e">
        <f>GETPIVOTDATA("MADE Y / N",#REF!,"MADE Y / N","N","Race/Ethnicity","WHITE")</f>
        <v>#REF!</v>
      </c>
      <c r="L116" s="58"/>
      <c r="M116" s="24"/>
      <c r="N116" s="57" t="s">
        <v>59</v>
      </c>
      <c r="O116" s="59" t="e">
        <f>GETPIVOTDATA("MADE Y / N",#REF!,"MADE Y / N","N","Race/Ethnicity","WHITE")</f>
        <v>#REF!</v>
      </c>
      <c r="P116" s="69"/>
      <c r="Q116" s="24"/>
      <c r="R116" s="24"/>
    </row>
    <row r="117" spans="1:18" ht="19.5" thickBot="1" x14ac:dyDescent="0.35">
      <c r="A117" s="24"/>
      <c r="B117" s="24"/>
      <c r="C117" s="24"/>
      <c r="D117" s="4" t="s">
        <v>50</v>
      </c>
      <c r="E117" s="4" t="e">
        <f>GETPIVOTDATA("MADE Y / N",#REF!)</f>
        <v>#REF!</v>
      </c>
      <c r="F117" s="24"/>
      <c r="G117" s="4" t="s">
        <v>50</v>
      </c>
      <c r="H117" s="5" t="e">
        <f>GETPIVOTDATA("MADE Y / N",#REF!)</f>
        <v>#REF!</v>
      </c>
      <c r="I117" s="26"/>
      <c r="J117" s="4" t="s">
        <v>50</v>
      </c>
      <c r="K117" s="12" t="e">
        <f>GETPIVOTDATA("MADE Y / N",#REF!,"MADE Y / N","N")</f>
        <v>#REF!</v>
      </c>
      <c r="L117" s="4"/>
      <c r="M117" s="24"/>
      <c r="N117" s="4" t="s">
        <v>50</v>
      </c>
      <c r="O117" s="6" t="e">
        <f>GETPIVOTDATA("MADE Y / N",#REF!,"MADE Y / N","N")</f>
        <v>#REF!</v>
      </c>
      <c r="P117" s="11"/>
      <c r="Q117" s="24"/>
      <c r="R117" s="24"/>
    </row>
    <row r="118" spans="1:18" ht="18.75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 spans="1:18" ht="18.75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 spans="1:18" ht="18.75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1:18" ht="18.75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1:18" ht="18.75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1:18" ht="18.75" x14ac:dyDescent="0.3">
      <c r="A123" s="24"/>
      <c r="B123" s="24"/>
      <c r="C123" s="24"/>
      <c r="D123" s="51" t="s">
        <v>103</v>
      </c>
      <c r="E123" s="24"/>
      <c r="F123" s="24"/>
      <c r="G123" s="24"/>
      <c r="H123" s="51" t="s">
        <v>127</v>
      </c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 spans="1:18" ht="19.5" thickBo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 spans="1:18" ht="19.5" thickBot="1" x14ac:dyDescent="0.35">
      <c r="A125" s="24"/>
      <c r="B125" s="24"/>
      <c r="C125" s="24"/>
      <c r="D125" s="10" t="s">
        <v>54</v>
      </c>
      <c r="E125" s="18" t="s">
        <v>102</v>
      </c>
      <c r="F125" s="18" t="s">
        <v>55</v>
      </c>
      <c r="G125" s="24"/>
      <c r="H125" s="10" t="s">
        <v>54</v>
      </c>
      <c r="I125" s="18" t="s">
        <v>102</v>
      </c>
      <c r="J125" s="18" t="s">
        <v>128</v>
      </c>
      <c r="K125" s="18" t="s">
        <v>55</v>
      </c>
      <c r="L125" s="18" t="s">
        <v>129</v>
      </c>
      <c r="M125" s="18" t="s">
        <v>55</v>
      </c>
      <c r="N125" s="18" t="s">
        <v>130</v>
      </c>
      <c r="O125" s="18" t="s">
        <v>55</v>
      </c>
      <c r="P125" s="18" t="s">
        <v>131</v>
      </c>
      <c r="Q125" s="18" t="s">
        <v>55</v>
      </c>
      <c r="R125" s="24"/>
    </row>
    <row r="126" spans="1:18" ht="18.75" x14ac:dyDescent="0.3">
      <c r="A126" s="24"/>
      <c r="B126" s="24"/>
      <c r="C126" s="24"/>
      <c r="D126" s="45" t="s">
        <v>51</v>
      </c>
      <c r="E126" s="19" t="e">
        <f>GETPIVOTDATA("Count of BAIL TYPE",#REF!,"BAIL TYPE","CASH")</f>
        <v>#REF!</v>
      </c>
      <c r="F126" s="21" t="e">
        <f>GETPIVOTDATA("Count of BAIL TYPE2",#REF!,"BAIL TYPE","CASH")</f>
        <v>#REF!</v>
      </c>
      <c r="G126" s="24"/>
      <c r="H126" s="45" t="s">
        <v>51</v>
      </c>
      <c r="I126" s="19" t="e">
        <f>GETPIVOTDATA("Count of BAIL TYPE",#REF!,"BAIL TYPE","CASH")</f>
        <v>#REF!</v>
      </c>
      <c r="J126" s="19" t="e">
        <f>GETPIVOTDATA("Count of bond fort ",#REF!,"BAIL TYPE","CASH")</f>
        <v>#REF!</v>
      </c>
      <c r="K126" s="21" t="e">
        <f t="shared" ref="K126:K132" si="0">J126/I126</f>
        <v>#REF!</v>
      </c>
      <c r="L126" s="19" t="e">
        <f>GETPIVOTDATA("Count of BD REVOKED",#REF!,"BAIL TYPE","CASH")</f>
        <v>#REF!</v>
      </c>
      <c r="M126" s="21" t="e">
        <f t="shared" ref="M126:M132" si="1">L126/I126</f>
        <v>#REF!</v>
      </c>
      <c r="N126" s="19" t="e">
        <f>GETPIVOTDATA("Count of FUGITIVE",#REF!,"BAIL TYPE","CASH")</f>
        <v>#REF!</v>
      </c>
      <c r="O126" s="21" t="e">
        <f t="shared" ref="O126:O132" si="2">N126/I126</f>
        <v>#REF!</v>
      </c>
      <c r="P126" s="19" t="e">
        <f t="shared" ref="P126:P131" si="3">N126+L126+J126</f>
        <v>#REF!</v>
      </c>
      <c r="Q126" s="21" t="e">
        <f>P126/I126</f>
        <v>#REF!</v>
      </c>
      <c r="R126" s="24"/>
    </row>
    <row r="127" spans="1:18" ht="18.75" x14ac:dyDescent="0.3">
      <c r="A127" s="24"/>
      <c r="B127" s="24"/>
      <c r="C127" s="24"/>
      <c r="D127" s="54" t="s">
        <v>52</v>
      </c>
      <c r="E127" s="70" t="e">
        <f>GETPIVOTDATA("Count of BAIL TYPE",#REF!,"BAIL TYPE","CASHPTRc")</f>
        <v>#REF!</v>
      </c>
      <c r="F127" s="55" t="e">
        <f>GETPIVOTDATA("Count of BAIL TYPE2",#REF!,"BAIL TYPE","CASHPTRc")</f>
        <v>#REF!</v>
      </c>
      <c r="G127" s="24"/>
      <c r="H127" s="54" t="s">
        <v>52</v>
      </c>
      <c r="I127" s="70" t="e">
        <f>GETPIVOTDATA("Count of BAIL TYPE",#REF!,"BAIL TYPE","CASHPTRc")</f>
        <v>#REF!</v>
      </c>
      <c r="J127" s="19" t="e">
        <f>GETPIVOTDATA("Count of bond fort ",#REF!,"BAIL TYPE","CASHPTRc")</f>
        <v>#REF!</v>
      </c>
      <c r="K127" s="21" t="e">
        <f t="shared" si="0"/>
        <v>#REF!</v>
      </c>
      <c r="L127" s="70" t="e">
        <f>GETPIVOTDATA("Count of BD REVOKED",#REF!,"BAIL TYPE","CASHPTRc")</f>
        <v>#REF!</v>
      </c>
      <c r="M127" s="21" t="e">
        <f t="shared" si="1"/>
        <v>#REF!</v>
      </c>
      <c r="N127" s="70" t="e">
        <f>GETPIVOTDATA("Count of FUGITIVE",#REF!,"BAIL TYPE","CASHPTRc")</f>
        <v>#REF!</v>
      </c>
      <c r="O127" s="21" t="e">
        <f t="shared" si="2"/>
        <v>#REF!</v>
      </c>
      <c r="P127" s="70" t="e">
        <f t="shared" si="3"/>
        <v>#REF!</v>
      </c>
      <c r="Q127" s="21" t="e">
        <f t="shared" ref="Q127:Q132" si="4">P127/I127</f>
        <v>#REF!</v>
      </c>
      <c r="R127" s="24"/>
    </row>
    <row r="128" spans="1:18" ht="18.75" x14ac:dyDescent="0.3">
      <c r="A128" s="24"/>
      <c r="B128" s="24"/>
      <c r="C128" s="24"/>
      <c r="D128" s="54" t="s">
        <v>27</v>
      </c>
      <c r="E128" s="70" t="e">
        <f>GETPIVOTDATA("Count of BAIL TYPE",#REF!,"BAIL TYPE","PTR")</f>
        <v>#REF!</v>
      </c>
      <c r="F128" s="55" t="e">
        <f>GETPIVOTDATA("Count of BAIL TYPE2",#REF!,"BAIL TYPE","PTR")</f>
        <v>#REF!</v>
      </c>
      <c r="G128" s="24"/>
      <c r="H128" s="54" t="s">
        <v>27</v>
      </c>
      <c r="I128" s="70" t="e">
        <f>GETPIVOTDATA("Count of BAIL TYPE",#REF!,"BAIL TYPE","PTR")</f>
        <v>#REF!</v>
      </c>
      <c r="J128" s="19" t="e">
        <f>GETPIVOTDATA("Count of bond fort ",#REF!,"BAIL TYPE","PTR")</f>
        <v>#REF!</v>
      </c>
      <c r="K128" s="21" t="e">
        <f t="shared" si="0"/>
        <v>#REF!</v>
      </c>
      <c r="L128" s="70" t="e">
        <f>GETPIVOTDATA("Count of BD REVOKED",#REF!,"BAIL TYPE","PTR")</f>
        <v>#REF!</v>
      </c>
      <c r="M128" s="21" t="e">
        <f t="shared" si="1"/>
        <v>#REF!</v>
      </c>
      <c r="N128" s="70" t="e">
        <f>GETPIVOTDATA("Count of FUGITIVE",#REF!,"BAIL TYPE","PTR")</f>
        <v>#REF!</v>
      </c>
      <c r="O128" s="21" t="e">
        <f t="shared" si="2"/>
        <v>#REF!</v>
      </c>
      <c r="P128" s="70" t="e">
        <f t="shared" si="3"/>
        <v>#REF!</v>
      </c>
      <c r="Q128" s="21" t="e">
        <f t="shared" si="4"/>
        <v>#REF!</v>
      </c>
      <c r="R128" s="24"/>
    </row>
    <row r="129" spans="1:18" ht="18.75" x14ac:dyDescent="0.3">
      <c r="A129" s="24"/>
      <c r="B129" s="24"/>
      <c r="C129" s="24"/>
      <c r="D129" s="54" t="s">
        <v>10</v>
      </c>
      <c r="E129" s="70" t="e">
        <f>GETPIVOTDATA("Count of BAIL TYPE",#REF!,"BAIL TYPE","PTRc")</f>
        <v>#REF!</v>
      </c>
      <c r="F129" s="55" t="e">
        <f>GETPIVOTDATA("Count of BAIL TYPE2",#REF!,"BAIL TYPE","PTRc")</f>
        <v>#REF!</v>
      </c>
      <c r="G129" s="24"/>
      <c r="H129" s="54" t="s">
        <v>10</v>
      </c>
      <c r="I129" s="70" t="e">
        <f>GETPIVOTDATA("Count of BAIL TYPE",#REF!,"BAIL TYPE","PTRc")</f>
        <v>#REF!</v>
      </c>
      <c r="J129" s="19" t="e">
        <f>GETPIVOTDATA("Count of bond fort ",#REF!,"BAIL TYPE","PTRc")</f>
        <v>#REF!</v>
      </c>
      <c r="K129" s="21" t="e">
        <f t="shared" si="0"/>
        <v>#REF!</v>
      </c>
      <c r="L129" s="70" t="e">
        <f>GETPIVOTDATA("Count of BD REVOKED",#REF!,"BAIL TYPE","PTRc")</f>
        <v>#REF!</v>
      </c>
      <c r="M129" s="21" t="e">
        <f t="shared" si="1"/>
        <v>#REF!</v>
      </c>
      <c r="N129" s="70" t="e">
        <f>GETPIVOTDATA("Count of FUGITIVE",#REF!,"BAIL TYPE","PTRc")</f>
        <v>#REF!</v>
      </c>
      <c r="O129" s="21" t="e">
        <f t="shared" si="2"/>
        <v>#REF!</v>
      </c>
      <c r="P129" s="70" t="e">
        <f t="shared" si="3"/>
        <v>#REF!</v>
      </c>
      <c r="Q129" s="21" t="e">
        <f t="shared" si="4"/>
        <v>#REF!</v>
      </c>
      <c r="R129" s="24"/>
    </row>
    <row r="130" spans="1:18" ht="18.75" x14ac:dyDescent="0.3">
      <c r="A130" s="24"/>
      <c r="B130" s="24"/>
      <c r="C130" s="24"/>
      <c r="D130" s="54" t="s">
        <v>18</v>
      </c>
      <c r="E130" s="70" t="e">
        <f>GETPIVOTDATA("Count of BAIL TYPE",#REF!,"BAIL TYPE","SURETY")</f>
        <v>#REF!</v>
      </c>
      <c r="F130" s="55" t="e">
        <f>GETPIVOTDATA("Count of BAIL TYPE2",#REF!,"BAIL TYPE","SURETY")</f>
        <v>#REF!</v>
      </c>
      <c r="G130" s="24"/>
      <c r="H130" s="54" t="s">
        <v>18</v>
      </c>
      <c r="I130" s="70" t="e">
        <f>GETPIVOTDATA("Count of BAIL TYPE",#REF!,"BAIL TYPE","SURETY")</f>
        <v>#REF!</v>
      </c>
      <c r="J130" s="19" t="e">
        <f>GETPIVOTDATA("Count of bond fort ",#REF!,"BAIL TYPE","SURETY")</f>
        <v>#REF!</v>
      </c>
      <c r="K130" s="21" t="e">
        <f t="shared" si="0"/>
        <v>#REF!</v>
      </c>
      <c r="L130" s="70" t="e">
        <f>GETPIVOTDATA("Count of BD REVOKED",#REF!,"BAIL TYPE","SURETY")</f>
        <v>#REF!</v>
      </c>
      <c r="M130" s="21" t="e">
        <f t="shared" si="1"/>
        <v>#REF!</v>
      </c>
      <c r="N130" s="70" t="e">
        <f>GETPIVOTDATA("Count of FUGITIVE",#REF!,"BAIL TYPE","SURETY")</f>
        <v>#REF!</v>
      </c>
      <c r="O130" s="21" t="e">
        <f t="shared" si="2"/>
        <v>#REF!</v>
      </c>
      <c r="P130" s="70" t="e">
        <f t="shared" si="3"/>
        <v>#REF!</v>
      </c>
      <c r="Q130" s="21" t="e">
        <f t="shared" si="4"/>
        <v>#REF!</v>
      </c>
      <c r="R130" s="24"/>
    </row>
    <row r="131" spans="1:18" ht="19.5" thickBot="1" x14ac:dyDescent="0.35">
      <c r="A131" s="24"/>
      <c r="B131" s="24"/>
      <c r="C131" s="24"/>
      <c r="D131" s="54" t="s">
        <v>53</v>
      </c>
      <c r="E131" s="70" t="e">
        <f>GETPIVOTDATA("Count of BAIL TYPE",#REF!,"BAIL TYPE","SURETYPTRc")</f>
        <v>#REF!</v>
      </c>
      <c r="F131" s="55" t="e">
        <f>GETPIVOTDATA("Count of BAIL TYPE2",#REF!,"BAIL TYPE","SURETYPTRc")</f>
        <v>#REF!</v>
      </c>
      <c r="G131" s="24"/>
      <c r="H131" s="54" t="s">
        <v>53</v>
      </c>
      <c r="I131" s="70" t="e">
        <f>GETPIVOTDATA("Count of BAIL TYPE",#REF!,"BAIL TYPE","SURETYPTRc")</f>
        <v>#REF!</v>
      </c>
      <c r="J131" s="19" t="e">
        <f>GETPIVOTDATA("Count of bond fort ",#REF!,"BAIL TYPE","SURETYPTRc")</f>
        <v>#REF!</v>
      </c>
      <c r="K131" s="21" t="e">
        <f t="shared" si="0"/>
        <v>#REF!</v>
      </c>
      <c r="L131" s="70" t="e">
        <f>GETPIVOTDATA("Count of BD REVOKED",#REF!,"BAIL TYPE","SURETYPTRc")</f>
        <v>#REF!</v>
      </c>
      <c r="M131" s="21" t="e">
        <f t="shared" si="1"/>
        <v>#REF!</v>
      </c>
      <c r="N131" s="70" t="e">
        <f>GETPIVOTDATA("Count of FUGITIVE",#REF!,"BAIL TYPE","SURETYPTRc")</f>
        <v>#REF!</v>
      </c>
      <c r="O131" s="21" t="e">
        <f t="shared" si="2"/>
        <v>#REF!</v>
      </c>
      <c r="P131" s="70" t="e">
        <f t="shared" si="3"/>
        <v>#REF!</v>
      </c>
      <c r="Q131" s="21" t="e">
        <f t="shared" si="4"/>
        <v>#REF!</v>
      </c>
      <c r="R131" s="24"/>
    </row>
    <row r="132" spans="1:18" ht="19.5" thickBot="1" x14ac:dyDescent="0.35">
      <c r="A132" s="24"/>
      <c r="B132" s="24"/>
      <c r="C132" s="24"/>
      <c r="D132" s="10" t="s">
        <v>101</v>
      </c>
      <c r="E132" s="14" t="e">
        <f>SUM(E126:E131)</f>
        <v>#REF!</v>
      </c>
      <c r="F132" s="13" t="e">
        <f>SUM(F126:F131)</f>
        <v>#REF!</v>
      </c>
      <c r="G132" s="24"/>
      <c r="H132" s="10" t="s">
        <v>101</v>
      </c>
      <c r="I132" s="14" t="e">
        <f>SUM(I126:I131)</f>
        <v>#REF!</v>
      </c>
      <c r="J132" s="14" t="e">
        <f>SUM(J126:J131)</f>
        <v>#REF!</v>
      </c>
      <c r="K132" s="13" t="e">
        <f t="shared" si="0"/>
        <v>#REF!</v>
      </c>
      <c r="L132" s="14" t="e">
        <f>SUM(L126:L131)</f>
        <v>#REF!</v>
      </c>
      <c r="M132" s="13" t="e">
        <f t="shared" si="1"/>
        <v>#REF!</v>
      </c>
      <c r="N132" s="14" t="e">
        <f>SUM(N126:N131)</f>
        <v>#REF!</v>
      </c>
      <c r="O132" s="13" t="e">
        <f t="shared" si="2"/>
        <v>#REF!</v>
      </c>
      <c r="P132" s="14" t="e">
        <f>SUM(P126:P131)</f>
        <v>#REF!</v>
      </c>
      <c r="Q132" s="13" t="e">
        <f t="shared" si="4"/>
        <v>#REF!</v>
      </c>
      <c r="R132" s="24"/>
    </row>
    <row r="133" spans="1:18" ht="19.5" thickBo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 spans="1:18" ht="19.5" thickBot="1" x14ac:dyDescent="0.35">
      <c r="A134" s="24"/>
      <c r="B134" s="24"/>
      <c r="C134" s="24"/>
      <c r="D134" s="10" t="s">
        <v>104</v>
      </c>
      <c r="E134" s="71" t="e">
        <f>E130+E131+E126+E127</f>
        <v>#REF!</v>
      </c>
      <c r="F134" s="6" t="e">
        <f>F130+F131+F126+F127</f>
        <v>#REF!</v>
      </c>
      <c r="G134" s="24"/>
      <c r="H134" s="7"/>
      <c r="I134" s="17"/>
      <c r="J134" s="8"/>
      <c r="K134" s="24"/>
      <c r="L134" s="24"/>
      <c r="M134" s="24"/>
      <c r="N134" s="24"/>
      <c r="O134" s="24"/>
      <c r="P134" s="24"/>
      <c r="Q134" s="72"/>
      <c r="R134" s="24"/>
    </row>
    <row r="135" spans="1:18" ht="18.75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1:18" ht="18.75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1:18" ht="18.75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 spans="1:18" ht="18.75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1:18" ht="18.75" x14ac:dyDescent="0.3">
      <c r="A139" s="24"/>
      <c r="B139" s="24"/>
      <c r="C139" s="24"/>
      <c r="D139" s="51" t="s">
        <v>107</v>
      </c>
      <c r="E139" s="24"/>
      <c r="F139" s="24"/>
      <c r="G139" s="24"/>
      <c r="H139" s="24"/>
      <c r="I139" s="51" t="s">
        <v>109</v>
      </c>
      <c r="J139" s="24"/>
      <c r="K139" s="24"/>
      <c r="L139" s="24"/>
      <c r="M139" s="24"/>
      <c r="N139" s="51" t="s">
        <v>110</v>
      </c>
      <c r="O139" s="24"/>
      <c r="P139" s="24"/>
      <c r="Q139" s="24"/>
      <c r="R139" s="24"/>
    </row>
    <row r="140" spans="1:18" ht="19.5" thickBot="1" x14ac:dyDescent="0.35">
      <c r="A140" s="24"/>
      <c r="B140" s="24"/>
      <c r="C140" s="24"/>
      <c r="D140" s="51"/>
      <c r="E140" s="24"/>
      <c r="F140" s="24"/>
      <c r="G140" s="24"/>
      <c r="H140" s="24"/>
      <c r="I140" s="51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1:18" ht="19.5" thickBot="1" x14ac:dyDescent="0.35">
      <c r="A141" s="24"/>
      <c r="B141" s="24"/>
      <c r="C141" s="24"/>
      <c r="D141" s="10" t="s">
        <v>49</v>
      </c>
      <c r="E141" s="10" t="s">
        <v>0</v>
      </c>
      <c r="F141" s="37" t="s">
        <v>105</v>
      </c>
      <c r="G141" s="49" t="s">
        <v>106</v>
      </c>
      <c r="H141" s="24"/>
      <c r="I141" s="10" t="s">
        <v>49</v>
      </c>
      <c r="J141" s="10" t="s">
        <v>0</v>
      </c>
      <c r="K141" s="37" t="s">
        <v>105</v>
      </c>
      <c r="L141" s="49" t="s">
        <v>106</v>
      </c>
      <c r="M141" s="73"/>
      <c r="N141" s="10" t="s">
        <v>49</v>
      </c>
      <c r="O141" s="10" t="s">
        <v>0</v>
      </c>
      <c r="P141" s="37" t="s">
        <v>105</v>
      </c>
      <c r="Q141" s="49" t="s">
        <v>106</v>
      </c>
      <c r="R141" s="24"/>
    </row>
    <row r="142" spans="1:18" ht="18.75" x14ac:dyDescent="0.3">
      <c r="A142" s="24"/>
      <c r="B142" s="24"/>
      <c r="C142" s="24"/>
      <c r="D142" s="45" t="s">
        <v>57</v>
      </c>
      <c r="E142" s="45" t="e">
        <f>GETPIVOTDATA("Sum of DAYS DETAINED ",#REF!,"Race/Ethnicity","BLACK")</f>
        <v>#REF!</v>
      </c>
      <c r="F142" s="53" t="e">
        <f>GETPIVOTDATA("Count of Race/Ethnicity",#REF!,"Race/Ethnicity","BLACK")</f>
        <v>#REF!</v>
      </c>
      <c r="G142" s="74" t="e">
        <f>#REF!</f>
        <v>#REF!</v>
      </c>
      <c r="H142" s="24"/>
      <c r="I142" s="45" t="s">
        <v>57</v>
      </c>
      <c r="J142" s="45" t="e">
        <f>GETPIVOTDATA("Sum of DAYS DETAINED ",#REF!,"Race/Ethnicity","BLACK")</f>
        <v>#REF!</v>
      </c>
      <c r="K142" s="53" t="e">
        <f>GETPIVOTDATA("Count of Race/Ethnicity",#REF!,"Race/Ethnicity","BLACK")</f>
        <v>#REF!</v>
      </c>
      <c r="L142" s="74" t="e">
        <f>J142/K142</f>
        <v>#REF!</v>
      </c>
      <c r="M142" s="73"/>
      <c r="N142" s="45" t="s">
        <v>57</v>
      </c>
      <c r="O142" s="45" t="e">
        <f>GETPIVOTDATA("Sum of DAYS DETAINED ",#REF!,"Race/Ethnicity","BLACK")</f>
        <v>#REF!</v>
      </c>
      <c r="P142" s="53" t="e">
        <f>GETPIVOTDATA("Count of Race/Ethnicity",#REF!,"Race/Ethnicity","BLACK")</f>
        <v>#REF!</v>
      </c>
      <c r="Q142" s="74" t="e">
        <f>O142/P142</f>
        <v>#REF!</v>
      </c>
      <c r="R142" s="24"/>
    </row>
    <row r="143" spans="1:18" ht="18.75" x14ac:dyDescent="0.3">
      <c r="A143" s="24"/>
      <c r="B143" s="24"/>
      <c r="C143" s="24"/>
      <c r="D143" s="54" t="s">
        <v>4</v>
      </c>
      <c r="E143" s="54" t="e">
        <f>GETPIVOTDATA("Sum of DAYS DETAINED ",#REF!,"Race/Ethnicity","HISPANIC")</f>
        <v>#REF!</v>
      </c>
      <c r="F143" s="56" t="e">
        <f>GETPIVOTDATA("Count of Race/Ethnicity",#REF!,"Race/Ethnicity","HISPANIC")</f>
        <v>#REF!</v>
      </c>
      <c r="G143" s="74" t="e">
        <f>#REF!</f>
        <v>#REF!</v>
      </c>
      <c r="H143" s="24"/>
      <c r="I143" s="54" t="s">
        <v>4</v>
      </c>
      <c r="J143" s="54" t="e">
        <f>GETPIVOTDATA("Sum of DAYS DETAINED ",#REF!,"Race/Ethnicity","HISPANIC")</f>
        <v>#REF!</v>
      </c>
      <c r="K143" s="56" t="e">
        <f>GETPIVOTDATA("Count of Race/Ethnicity",#REF!,"Race/Ethnicity","HISPANIC")</f>
        <v>#REF!</v>
      </c>
      <c r="L143" s="74" t="e">
        <f>J143/K143</f>
        <v>#REF!</v>
      </c>
      <c r="M143" s="73"/>
      <c r="N143" s="54" t="s">
        <v>4</v>
      </c>
      <c r="O143" s="54" t="e">
        <f>GETPIVOTDATA("Sum of DAYS DETAINED ",#REF!,"Race/Ethnicity","HISPANIC")</f>
        <v>#REF!</v>
      </c>
      <c r="P143" s="56" t="e">
        <f>GETPIVOTDATA("Count of Race/Ethnicity",#REF!,"Race/Ethnicity","HISPANIC")</f>
        <v>#REF!</v>
      </c>
      <c r="Q143" s="74" t="e">
        <f>O143/P143</f>
        <v>#REF!</v>
      </c>
      <c r="R143" s="24"/>
    </row>
    <row r="144" spans="1:18" ht="18.75" x14ac:dyDescent="0.3">
      <c r="A144" s="24"/>
      <c r="B144" s="24"/>
      <c r="C144" s="24"/>
      <c r="D144" s="54" t="s">
        <v>59</v>
      </c>
      <c r="E144" s="54" t="e">
        <f>GETPIVOTDATA("Sum of DAYS DETAINED ",#REF!,"Race/Ethnicity","WHITE")</f>
        <v>#REF!</v>
      </c>
      <c r="F144" s="56" t="e">
        <f>GETPIVOTDATA("Count of Race/Ethnicity",#REF!,"Race/Ethnicity","WHITE")</f>
        <v>#REF!</v>
      </c>
      <c r="G144" s="74" t="e">
        <f>#REF!</f>
        <v>#REF!</v>
      </c>
      <c r="H144" s="24"/>
      <c r="I144" s="54" t="s">
        <v>59</v>
      </c>
      <c r="J144" s="54" t="e">
        <f>GETPIVOTDATA("Sum of DAYS DETAINED ",#REF!,"Race/Ethnicity","WHITE")</f>
        <v>#REF!</v>
      </c>
      <c r="K144" s="56" t="e">
        <f>GETPIVOTDATA("Count of Race/Ethnicity",#REF!,"Race/Ethnicity","WHITE")</f>
        <v>#REF!</v>
      </c>
      <c r="L144" s="74" t="e">
        <f>J144/K144</f>
        <v>#REF!</v>
      </c>
      <c r="M144" s="73"/>
      <c r="N144" s="54" t="s">
        <v>59</v>
      </c>
      <c r="O144" s="54" t="e">
        <f>GETPIVOTDATA("Sum of DAYS DETAINED ",#REF!,"Race/Ethnicity","WHITE")</f>
        <v>#REF!</v>
      </c>
      <c r="P144" s="56" t="e">
        <f>GETPIVOTDATA("Count of Race/Ethnicity",#REF!,"Race/Ethnicity","WHITE")</f>
        <v>#REF!</v>
      </c>
      <c r="Q144" s="74" t="e">
        <f>O144/P144</f>
        <v>#REF!</v>
      </c>
      <c r="R144" s="24"/>
    </row>
    <row r="145" spans="1:18" ht="19.5" thickBot="1" x14ac:dyDescent="0.35">
      <c r="A145" s="24"/>
      <c r="B145" s="24"/>
      <c r="C145" s="24"/>
      <c r="D145" s="57" t="s">
        <v>58</v>
      </c>
      <c r="E145" s="57" t="e">
        <f>GETPIVOTDATA("Sum of DAYS DETAINED ",#REF!,"Race/Ethnicity","OTHER")</f>
        <v>#REF!</v>
      </c>
      <c r="F145" s="58" t="e">
        <f>GETPIVOTDATA("Count of Race/Ethnicity",#REF!,"Race/Ethnicity","OTHER")</f>
        <v>#REF!</v>
      </c>
      <c r="G145" s="75" t="e">
        <f>#REF!</f>
        <v>#REF!</v>
      </c>
      <c r="H145" s="24"/>
      <c r="I145" s="57" t="s">
        <v>58</v>
      </c>
      <c r="J145" s="57" t="e">
        <f>GETPIVOTDATA("Sum of DAYS DETAINED ",#REF!,"Race/Ethnicity","OTHER")</f>
        <v>#REF!</v>
      </c>
      <c r="K145" s="58" t="e">
        <f>GETPIVOTDATA("Count of Race/Ethnicity",#REF!,"Race/Ethnicity","OTHER")</f>
        <v>#REF!</v>
      </c>
      <c r="L145" s="75" t="e">
        <f>J145/K145</f>
        <v>#REF!</v>
      </c>
      <c r="M145" s="73"/>
      <c r="N145" s="57" t="s">
        <v>58</v>
      </c>
      <c r="O145" s="57" t="e">
        <f>GETPIVOTDATA("Sum of DAYS DETAINED ",#REF!,"Race/Ethnicity","OTHER")</f>
        <v>#REF!</v>
      </c>
      <c r="P145" s="58" t="e">
        <f>GETPIVOTDATA("Count of Race/Ethnicity",#REF!,"Race/Ethnicity","OTHER")</f>
        <v>#REF!</v>
      </c>
      <c r="Q145" s="75" t="e">
        <f>O145/P145</f>
        <v>#REF!</v>
      </c>
      <c r="R145" s="24"/>
    </row>
    <row r="146" spans="1:18" ht="19.5" thickBot="1" x14ac:dyDescent="0.35">
      <c r="A146" s="24"/>
      <c r="B146" s="24"/>
      <c r="C146" s="24"/>
      <c r="D146" s="10" t="s">
        <v>101</v>
      </c>
      <c r="E146" s="4" t="e">
        <f>GETPIVOTDATA("Sum of DAYS DETAINED ",#REF!)</f>
        <v>#REF!</v>
      </c>
      <c r="F146" s="60" t="e">
        <f>GETPIVOTDATA("Count of Race/Ethnicity",#REF!)</f>
        <v>#REF!</v>
      </c>
      <c r="G146" s="76" t="e">
        <f>#REF!</f>
        <v>#REF!</v>
      </c>
      <c r="H146" s="24"/>
      <c r="I146" s="10" t="s">
        <v>101</v>
      </c>
      <c r="J146" s="4" t="e">
        <f>GETPIVOTDATA("Sum of DAYS DETAINED ",#REF!)</f>
        <v>#REF!</v>
      </c>
      <c r="K146" s="60" t="e">
        <f>GETPIVOTDATA("Count of Race/Ethnicity",#REF!)</f>
        <v>#REF!</v>
      </c>
      <c r="L146" s="76" t="e">
        <f>J146/K146</f>
        <v>#REF!</v>
      </c>
      <c r="M146" s="73"/>
      <c r="N146" s="10" t="s">
        <v>101</v>
      </c>
      <c r="O146" s="4" t="e">
        <f>GETPIVOTDATA("Sum of DAYS DETAINED ",#REF!)</f>
        <v>#REF!</v>
      </c>
      <c r="P146" s="60" t="e">
        <f>GETPIVOTDATA("Count of Race/Ethnicity",#REF!)</f>
        <v>#REF!</v>
      </c>
      <c r="Q146" s="76" t="e">
        <f>O146/P146</f>
        <v>#REF!</v>
      </c>
      <c r="R146" s="24"/>
    </row>
    <row r="147" spans="1:18" ht="18.75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 spans="1:18" ht="18.75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 spans="1:18" ht="18.75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 spans="1:18" ht="18.75" x14ac:dyDescent="0.3">
      <c r="A150" s="24"/>
      <c r="B150" s="24"/>
      <c r="C150" s="24"/>
      <c r="D150" s="51" t="s">
        <v>108</v>
      </c>
      <c r="E150" s="24"/>
      <c r="F150" s="24"/>
      <c r="G150" s="24"/>
      <c r="H150" s="24"/>
      <c r="I150" s="51" t="s">
        <v>111</v>
      </c>
      <c r="J150" s="24"/>
      <c r="K150" s="24"/>
      <c r="L150" s="24"/>
      <c r="M150" s="24"/>
      <c r="N150" s="51" t="s">
        <v>112</v>
      </c>
      <c r="O150" s="24"/>
      <c r="P150" s="24"/>
      <c r="Q150" s="24"/>
      <c r="R150" s="24"/>
    </row>
    <row r="151" spans="1:18" ht="19.5" thickBot="1" x14ac:dyDescent="0.35">
      <c r="A151" s="24"/>
      <c r="B151" s="24"/>
      <c r="C151" s="24"/>
      <c r="D151" s="51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 spans="1:18" ht="19.5" thickBot="1" x14ac:dyDescent="0.35">
      <c r="A152" s="24"/>
      <c r="B152" s="24"/>
      <c r="C152" s="24"/>
      <c r="D152" s="10" t="s">
        <v>49</v>
      </c>
      <c r="E152" s="10" t="s">
        <v>38</v>
      </c>
      <c r="F152" s="37" t="s">
        <v>105</v>
      </c>
      <c r="G152" s="49" t="s">
        <v>106</v>
      </c>
      <c r="H152" s="24"/>
      <c r="I152" s="10" t="s">
        <v>49</v>
      </c>
      <c r="J152" s="10" t="s">
        <v>38</v>
      </c>
      <c r="K152" s="37" t="s">
        <v>105</v>
      </c>
      <c r="L152" s="49" t="s">
        <v>106</v>
      </c>
      <c r="M152" s="73"/>
      <c r="N152" s="10" t="s">
        <v>49</v>
      </c>
      <c r="O152" s="10" t="s">
        <v>38</v>
      </c>
      <c r="P152" s="37" t="s">
        <v>105</v>
      </c>
      <c r="Q152" s="49" t="s">
        <v>106</v>
      </c>
      <c r="R152" s="24"/>
    </row>
    <row r="153" spans="1:18" ht="18.75" x14ac:dyDescent="0.3">
      <c r="A153" s="24"/>
      <c r="B153" s="24"/>
      <c r="C153" s="24"/>
      <c r="D153" s="45" t="s">
        <v>57</v>
      </c>
      <c r="E153" s="45" t="e">
        <f>GETPIVOTDATA("Sum of CASE AGE",#REF!,"Race/Ethnicity","BLACK")</f>
        <v>#REF!</v>
      </c>
      <c r="F153" s="53" t="e">
        <f>GETPIVOTDATA("Count of Race/Ethnicity",#REF!,"Race/Ethnicity","BLACK")</f>
        <v>#REF!</v>
      </c>
      <c r="G153" s="74" t="e">
        <f>E153/F153</f>
        <v>#REF!</v>
      </c>
      <c r="H153" s="24"/>
      <c r="I153" s="45" t="s">
        <v>57</v>
      </c>
      <c r="J153" s="45" t="e">
        <f>GETPIVOTDATA("Sum of CASE AGE",#REF!,"Race/Ethnicity","BLACK")</f>
        <v>#REF!</v>
      </c>
      <c r="K153" s="53" t="e">
        <f>GETPIVOTDATA("Count of Race/Ethnicity",#REF!,"Race/Ethnicity","BLACK")</f>
        <v>#REF!</v>
      </c>
      <c r="L153" s="74" t="e">
        <f>J153/K153</f>
        <v>#REF!</v>
      </c>
      <c r="M153" s="73"/>
      <c r="N153" s="45" t="s">
        <v>57</v>
      </c>
      <c r="O153" s="45" t="e">
        <f>GETPIVOTDATA("Sum of CASE AGE",#REF!,"Race/Ethnicity","BLACK")</f>
        <v>#REF!</v>
      </c>
      <c r="P153" s="53" t="e">
        <f>GETPIVOTDATA("Count of Race/Ethnicity",#REF!,"Race/Ethnicity","BLACK")</f>
        <v>#REF!</v>
      </c>
      <c r="Q153" s="74" t="e">
        <f>O153/P153</f>
        <v>#REF!</v>
      </c>
      <c r="R153" s="24"/>
    </row>
    <row r="154" spans="1:18" ht="18.75" x14ac:dyDescent="0.3">
      <c r="A154" s="24"/>
      <c r="B154" s="24"/>
      <c r="C154" s="24"/>
      <c r="D154" s="54" t="s">
        <v>4</v>
      </c>
      <c r="E154" s="54" t="e">
        <f>GETPIVOTDATA("Sum of CASE AGE",#REF!,"Race/Ethnicity","HISPANIC")</f>
        <v>#REF!</v>
      </c>
      <c r="F154" s="56" t="e">
        <f>GETPIVOTDATA("Count of Race/Ethnicity",#REF!,"Race/Ethnicity","HISPANIC")</f>
        <v>#REF!</v>
      </c>
      <c r="G154" s="74" t="e">
        <f>E154/F154</f>
        <v>#REF!</v>
      </c>
      <c r="H154" s="24"/>
      <c r="I154" s="54" t="s">
        <v>4</v>
      </c>
      <c r="J154" s="54" t="e">
        <f>GETPIVOTDATA("Sum of CASE AGE",#REF!,"Race/Ethnicity","HISPANIC")</f>
        <v>#REF!</v>
      </c>
      <c r="K154" s="56" t="e">
        <f>GETPIVOTDATA("Count of Race/Ethnicity",#REF!,"Race/Ethnicity","HISPANIC")</f>
        <v>#REF!</v>
      </c>
      <c r="L154" s="74" t="e">
        <f>J154/K154</f>
        <v>#REF!</v>
      </c>
      <c r="M154" s="73"/>
      <c r="N154" s="54" t="s">
        <v>4</v>
      </c>
      <c r="O154" s="54" t="e">
        <f>GETPIVOTDATA("Sum of CASE AGE",#REF!,"Race/Ethnicity","HISPANIC")</f>
        <v>#REF!</v>
      </c>
      <c r="P154" s="56" t="e">
        <f>GETPIVOTDATA("Count of Race/Ethnicity",#REF!,"Race/Ethnicity","HISPANIC")</f>
        <v>#REF!</v>
      </c>
      <c r="Q154" s="74" t="e">
        <f>O154/P154</f>
        <v>#REF!</v>
      </c>
      <c r="R154" s="24"/>
    </row>
    <row r="155" spans="1:18" ht="18.75" x14ac:dyDescent="0.3">
      <c r="A155" s="24"/>
      <c r="B155" s="24"/>
      <c r="C155" s="24"/>
      <c r="D155" s="54" t="s">
        <v>59</v>
      </c>
      <c r="E155" s="54" t="e">
        <f>GETPIVOTDATA("Sum of CASE AGE",#REF!,"Race/Ethnicity","WHITE")</f>
        <v>#REF!</v>
      </c>
      <c r="F155" s="56" t="e">
        <f>GETPIVOTDATA("Count of Race/Ethnicity",#REF!,"Race/Ethnicity","WHITE")</f>
        <v>#REF!</v>
      </c>
      <c r="G155" s="74" t="e">
        <f>E155/F155</f>
        <v>#REF!</v>
      </c>
      <c r="H155" s="24"/>
      <c r="I155" s="54" t="s">
        <v>59</v>
      </c>
      <c r="J155" s="54" t="e">
        <f>GETPIVOTDATA("Sum of CASE AGE",#REF!,"Race/Ethnicity","WHITE")</f>
        <v>#REF!</v>
      </c>
      <c r="K155" s="56" t="e">
        <f>GETPIVOTDATA("Count of Race/Ethnicity",#REF!,"Race/Ethnicity","WHITE")</f>
        <v>#REF!</v>
      </c>
      <c r="L155" s="74" t="e">
        <f>J155/K155</f>
        <v>#REF!</v>
      </c>
      <c r="M155" s="73"/>
      <c r="N155" s="54" t="s">
        <v>59</v>
      </c>
      <c r="O155" s="54" t="e">
        <f>GETPIVOTDATA("Sum of CASE AGE",#REF!,"Race/Ethnicity","WHITE")</f>
        <v>#REF!</v>
      </c>
      <c r="P155" s="56" t="e">
        <f>GETPIVOTDATA("Count of Race/Ethnicity",#REF!,"Race/Ethnicity","WHITE")</f>
        <v>#REF!</v>
      </c>
      <c r="Q155" s="74" t="e">
        <f>O155/P155</f>
        <v>#REF!</v>
      </c>
      <c r="R155" s="24"/>
    </row>
    <row r="156" spans="1:18" ht="19.5" thickBot="1" x14ac:dyDescent="0.35">
      <c r="A156" s="24"/>
      <c r="B156" s="24"/>
      <c r="C156" s="24"/>
      <c r="D156" s="57" t="s">
        <v>58</v>
      </c>
      <c r="E156" s="57" t="e">
        <f>GETPIVOTDATA("Sum of CASE AGE",#REF!,"Race/Ethnicity","OTHER")</f>
        <v>#REF!</v>
      </c>
      <c r="F156" s="58" t="e">
        <f>GETPIVOTDATA("Count of Race/Ethnicity",#REF!,"Race/Ethnicity","OTHER")</f>
        <v>#REF!</v>
      </c>
      <c r="G156" s="75" t="e">
        <f>E156/F156</f>
        <v>#REF!</v>
      </c>
      <c r="H156" s="24"/>
      <c r="I156" s="57" t="s">
        <v>58</v>
      </c>
      <c r="J156" s="57" t="e">
        <f>GETPIVOTDATA("Sum of CASE AGE",#REF!,"Race/Ethnicity","OTHER")</f>
        <v>#REF!</v>
      </c>
      <c r="K156" s="58" t="e">
        <f>GETPIVOTDATA("Count of Race/Ethnicity",#REF!,"Race/Ethnicity","OTHER")</f>
        <v>#REF!</v>
      </c>
      <c r="L156" s="75" t="e">
        <f>J156/K156</f>
        <v>#REF!</v>
      </c>
      <c r="M156" s="73"/>
      <c r="N156" s="57" t="s">
        <v>58</v>
      </c>
      <c r="O156" s="57" t="e">
        <f>GETPIVOTDATA("Sum of CASE AGE",#REF!,"Race/Ethnicity","OTHER")</f>
        <v>#REF!</v>
      </c>
      <c r="P156" s="58" t="e">
        <f>GETPIVOTDATA("Count of Race/Ethnicity",#REF!,"Race/Ethnicity","OTHER")</f>
        <v>#REF!</v>
      </c>
      <c r="Q156" s="75" t="e">
        <f>O156/P156</f>
        <v>#REF!</v>
      </c>
      <c r="R156" s="24"/>
    </row>
    <row r="157" spans="1:18" ht="19.5" thickBot="1" x14ac:dyDescent="0.35">
      <c r="A157" s="24"/>
      <c r="B157" s="24"/>
      <c r="C157" s="24"/>
      <c r="D157" s="10" t="s">
        <v>101</v>
      </c>
      <c r="E157" s="4">
        <v>307067</v>
      </c>
      <c r="F157" s="60" t="e">
        <f>GETPIVOTDATA("Count of Race/Ethnicity",#REF!)</f>
        <v>#REF!</v>
      </c>
      <c r="G157" s="76" t="e">
        <f>E157/F157</f>
        <v>#REF!</v>
      </c>
      <c r="H157" s="24"/>
      <c r="I157" s="10" t="s">
        <v>101</v>
      </c>
      <c r="J157" s="4" t="e">
        <f>GETPIVOTDATA("Sum of CASE AGE",#REF!)</f>
        <v>#REF!</v>
      </c>
      <c r="K157" s="60" t="e">
        <f>GETPIVOTDATA("Count of Race/Ethnicity",#REF!)</f>
        <v>#REF!</v>
      </c>
      <c r="L157" s="76" t="e">
        <f>J157/K157</f>
        <v>#REF!</v>
      </c>
      <c r="M157" s="73"/>
      <c r="N157" s="10" t="s">
        <v>101</v>
      </c>
      <c r="O157" s="4" t="e">
        <f>GETPIVOTDATA("Sum of CASE AGE",#REF!)</f>
        <v>#REF!</v>
      </c>
      <c r="P157" s="60" t="e">
        <f>GETPIVOTDATA("Count of Race/Ethnicity",#REF!)</f>
        <v>#REF!</v>
      </c>
      <c r="Q157" s="76" t="e">
        <f>O157/P157</f>
        <v>#REF!</v>
      </c>
      <c r="R157" s="24"/>
    </row>
    <row r="158" spans="1:18" ht="18.75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 spans="1:18" ht="18.75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 spans="1:18" ht="18.75" x14ac:dyDescent="0.3">
      <c r="A160" s="24"/>
      <c r="B160" s="24"/>
      <c r="C160" s="24"/>
      <c r="D160" s="24"/>
      <c r="E160" s="24"/>
      <c r="F160" s="24"/>
      <c r="G160" s="7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1:18" ht="18.75" x14ac:dyDescent="0.3">
      <c r="A161" s="24"/>
      <c r="B161" s="24"/>
      <c r="C161" s="24"/>
      <c r="D161" s="51" t="s">
        <v>115</v>
      </c>
      <c r="E161" s="24"/>
      <c r="F161" s="24"/>
      <c r="G161" s="7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 spans="1:18" ht="18.75" x14ac:dyDescent="0.3">
      <c r="A162" s="24"/>
      <c r="B162" s="24"/>
      <c r="C162" s="24"/>
      <c r="D162" s="24"/>
      <c r="E162" s="24"/>
      <c r="F162" s="24"/>
      <c r="G162" s="7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 spans="1:18" ht="19.5" thickBot="1" x14ac:dyDescent="0.35">
      <c r="A163" s="24"/>
      <c r="B163" s="24"/>
      <c r="C163" s="24"/>
      <c r="D163" s="24"/>
      <c r="E163" s="24"/>
      <c r="F163" s="24"/>
      <c r="G163" s="7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 spans="1:18" ht="19.5" thickBot="1" x14ac:dyDescent="0.35">
      <c r="A164" s="24"/>
      <c r="B164" s="24"/>
      <c r="C164" s="24"/>
      <c r="D164" s="10" t="s">
        <v>114</v>
      </c>
      <c r="E164" s="37" t="s">
        <v>21</v>
      </c>
      <c r="F164" s="37" t="s">
        <v>8</v>
      </c>
      <c r="G164" s="37" t="s">
        <v>15</v>
      </c>
      <c r="H164" s="37" t="s">
        <v>1</v>
      </c>
      <c r="I164" s="37" t="s">
        <v>5</v>
      </c>
      <c r="J164" s="37" t="s">
        <v>113</v>
      </c>
      <c r="K164" s="37" t="s">
        <v>102</v>
      </c>
      <c r="L164" s="24"/>
      <c r="M164" s="24"/>
      <c r="N164" s="24"/>
      <c r="O164" s="24"/>
      <c r="P164" s="24"/>
      <c r="Q164" s="24"/>
      <c r="R164" s="24"/>
    </row>
    <row r="165" spans="1:18" ht="18.75" x14ac:dyDescent="0.3">
      <c r="A165" s="24"/>
      <c r="B165" s="24"/>
      <c r="C165" s="24"/>
      <c r="D165" s="45" t="s">
        <v>6</v>
      </c>
      <c r="E165" s="74" t="e">
        <f>VLOOKUP($D165,#REF!,3,0)</f>
        <v>#REF!</v>
      </c>
      <c r="F165" s="74" t="e">
        <f>VLOOKUP($D165,#REF!,4,0)</f>
        <v>#REF!</v>
      </c>
      <c r="G165" s="74" t="e">
        <f>VLOOKUP($D165,#REF!,5,0)</f>
        <v>#REF!</v>
      </c>
      <c r="H165" s="74" t="e">
        <f>VLOOKUP($D165,#REF!,6,0)</f>
        <v>#REF!</v>
      </c>
      <c r="I165" s="74" t="e">
        <f>VLOOKUP($D165,#REF!,7,0)</f>
        <v>#REF!</v>
      </c>
      <c r="J165" s="74" t="e">
        <f>K165-SUM(E165:I165)</f>
        <v>#REF!</v>
      </c>
      <c r="K165" s="74" t="e">
        <f>VLOOKUP($D165,#REF!,9,0)</f>
        <v>#REF!</v>
      </c>
      <c r="L165" s="77"/>
      <c r="M165" s="24"/>
      <c r="N165" s="24"/>
      <c r="O165" s="24"/>
      <c r="P165" s="24"/>
      <c r="Q165" s="24"/>
      <c r="R165" s="24"/>
    </row>
    <row r="166" spans="1:18" ht="18.75" x14ac:dyDescent="0.3">
      <c r="A166" s="24"/>
      <c r="B166" s="24"/>
      <c r="C166" s="24"/>
      <c r="D166" s="54" t="s">
        <v>14</v>
      </c>
      <c r="E166" s="74" t="e">
        <f>VLOOKUP($D166,#REF!,3,0)</f>
        <v>#REF!</v>
      </c>
      <c r="F166" s="74" t="e">
        <f>VLOOKUP($D166,#REF!,4,0)</f>
        <v>#REF!</v>
      </c>
      <c r="G166" s="74" t="e">
        <f>VLOOKUP($D166,#REF!,5,0)</f>
        <v>#REF!</v>
      </c>
      <c r="H166" s="74" t="e">
        <f>VLOOKUP($D166,#REF!,6,0)</f>
        <v>#REF!</v>
      </c>
      <c r="I166" s="74" t="e">
        <f>VLOOKUP($D166,#REF!,7,0)</f>
        <v>#REF!</v>
      </c>
      <c r="J166" s="74" t="e">
        <f t="shared" ref="J166:J180" si="5">K166-SUM(E166:I166)</f>
        <v>#REF!</v>
      </c>
      <c r="K166" s="74" t="e">
        <f>VLOOKUP($D166,#REF!,9,0)</f>
        <v>#REF!</v>
      </c>
      <c r="L166" s="77"/>
      <c r="M166" s="78"/>
      <c r="N166" s="24"/>
      <c r="O166" s="24"/>
      <c r="P166" s="24"/>
      <c r="Q166" s="24"/>
      <c r="R166" s="24"/>
    </row>
    <row r="167" spans="1:18" ht="18.75" x14ac:dyDescent="0.3">
      <c r="A167" s="24"/>
      <c r="B167" s="24"/>
      <c r="C167" s="24"/>
      <c r="D167" s="54" t="s">
        <v>13</v>
      </c>
      <c r="E167" s="74" t="e">
        <f>VLOOKUP($D167,#REF!,3,0)</f>
        <v>#REF!</v>
      </c>
      <c r="F167" s="74" t="e">
        <f>VLOOKUP($D167,#REF!,4,0)</f>
        <v>#REF!</v>
      </c>
      <c r="G167" s="74" t="e">
        <f>VLOOKUP($D167,#REF!,5,0)</f>
        <v>#REF!</v>
      </c>
      <c r="H167" s="74" t="e">
        <f>VLOOKUP($D167,#REF!,6,0)</f>
        <v>#REF!</v>
      </c>
      <c r="I167" s="74" t="e">
        <f>VLOOKUP($D167,#REF!,7,0)</f>
        <v>#REF!</v>
      </c>
      <c r="J167" s="74" t="e">
        <f t="shared" si="5"/>
        <v>#REF!</v>
      </c>
      <c r="K167" s="74" t="e">
        <f>VLOOKUP($D167,#REF!,9,0)</f>
        <v>#REF!</v>
      </c>
      <c r="L167" s="77"/>
      <c r="M167" s="78"/>
      <c r="N167" s="24"/>
      <c r="O167" s="24"/>
      <c r="P167" s="24"/>
      <c r="Q167" s="24"/>
      <c r="R167" s="24"/>
    </row>
    <row r="168" spans="1:18" ht="18.75" x14ac:dyDescent="0.3">
      <c r="A168" s="24"/>
      <c r="B168" s="24"/>
      <c r="C168" s="24"/>
      <c r="D168" s="57" t="s">
        <v>17</v>
      </c>
      <c r="E168" s="74" t="e">
        <f>VLOOKUP($D168,#REF!,3,0)</f>
        <v>#REF!</v>
      </c>
      <c r="F168" s="74" t="e">
        <f>VLOOKUP($D168,#REF!,4,0)</f>
        <v>#REF!</v>
      </c>
      <c r="G168" s="74" t="e">
        <f>VLOOKUP($D168,#REF!,5,0)</f>
        <v>#REF!</v>
      </c>
      <c r="H168" s="74" t="e">
        <f>VLOOKUP($D168,#REF!,6,0)</f>
        <v>#REF!</v>
      </c>
      <c r="I168" s="74" t="e">
        <f>VLOOKUP($D168,#REF!,7,0)</f>
        <v>#REF!</v>
      </c>
      <c r="J168" s="74" t="e">
        <f t="shared" si="5"/>
        <v>#REF!</v>
      </c>
      <c r="K168" s="74" t="e">
        <f>VLOOKUP($D168,#REF!,9,0)</f>
        <v>#REF!</v>
      </c>
      <c r="L168" s="77"/>
      <c r="M168" s="78"/>
      <c r="N168" s="24"/>
      <c r="O168" s="24"/>
      <c r="P168" s="24"/>
      <c r="Q168" s="24"/>
      <c r="R168" s="24"/>
    </row>
    <row r="169" spans="1:18" ht="18.75" x14ac:dyDescent="0.3">
      <c r="A169" s="24"/>
      <c r="B169" s="24"/>
      <c r="C169" s="24"/>
      <c r="D169" s="54" t="s">
        <v>12</v>
      </c>
      <c r="E169" s="74" t="e">
        <f>VLOOKUP($D169,#REF!,3,0)</f>
        <v>#REF!</v>
      </c>
      <c r="F169" s="74" t="e">
        <f>VLOOKUP($D169,#REF!,4,0)</f>
        <v>#REF!</v>
      </c>
      <c r="G169" s="74" t="e">
        <f>VLOOKUP($D169,#REF!,5,0)</f>
        <v>#REF!</v>
      </c>
      <c r="H169" s="74" t="e">
        <f>VLOOKUP($D169,#REF!,6,0)</f>
        <v>#REF!</v>
      </c>
      <c r="I169" s="74" t="e">
        <f>VLOOKUP($D169,#REF!,7,0)</f>
        <v>#REF!</v>
      </c>
      <c r="J169" s="74" t="e">
        <f t="shared" si="5"/>
        <v>#REF!</v>
      </c>
      <c r="K169" s="74" t="e">
        <f>VLOOKUP($D169,#REF!,9,0)</f>
        <v>#REF!</v>
      </c>
      <c r="L169" s="77"/>
      <c r="M169" s="78"/>
      <c r="N169" s="24"/>
      <c r="O169" s="24"/>
      <c r="P169" s="24"/>
      <c r="Q169" s="24"/>
      <c r="R169" s="24"/>
    </row>
    <row r="170" spans="1:18" ht="18.75" x14ac:dyDescent="0.3">
      <c r="A170" s="24"/>
      <c r="B170" s="24"/>
      <c r="C170" s="24"/>
      <c r="D170" s="54" t="s">
        <v>20</v>
      </c>
      <c r="E170" s="74" t="e">
        <f>VLOOKUP($D170,#REF!,3,0)</f>
        <v>#REF!</v>
      </c>
      <c r="F170" s="74" t="e">
        <f>VLOOKUP($D170,#REF!,4,0)</f>
        <v>#REF!</v>
      </c>
      <c r="G170" s="74" t="e">
        <f>VLOOKUP($D170,#REF!,5,0)</f>
        <v>#REF!</v>
      </c>
      <c r="H170" s="74" t="e">
        <f>VLOOKUP($D170,#REF!,6,0)</f>
        <v>#REF!</v>
      </c>
      <c r="I170" s="74" t="e">
        <f>VLOOKUP($D170,#REF!,7,0)</f>
        <v>#REF!</v>
      </c>
      <c r="J170" s="74" t="e">
        <f t="shared" si="5"/>
        <v>#REF!</v>
      </c>
      <c r="K170" s="74" t="e">
        <f>VLOOKUP($D170,#REF!,9,0)</f>
        <v>#REF!</v>
      </c>
      <c r="L170" s="77"/>
      <c r="M170" s="78"/>
      <c r="N170" s="24"/>
      <c r="O170" s="24"/>
      <c r="P170" s="24"/>
      <c r="Q170" s="24"/>
      <c r="R170" s="24"/>
    </row>
    <row r="171" spans="1:18" ht="18.75" x14ac:dyDescent="0.3">
      <c r="A171" s="24"/>
      <c r="B171" s="24"/>
      <c r="C171" s="24"/>
      <c r="D171" s="54" t="s">
        <v>23</v>
      </c>
      <c r="E171" s="74" t="e">
        <f>VLOOKUP($D171,#REF!,3,0)</f>
        <v>#REF!</v>
      </c>
      <c r="F171" s="74" t="e">
        <f>VLOOKUP($D171,#REF!,4,0)</f>
        <v>#REF!</v>
      </c>
      <c r="G171" s="74" t="e">
        <f>VLOOKUP($D171,#REF!,5,0)</f>
        <v>#REF!</v>
      </c>
      <c r="H171" s="74" t="e">
        <f>VLOOKUP($D171,#REF!,6,0)</f>
        <v>#REF!</v>
      </c>
      <c r="I171" s="74" t="e">
        <f>VLOOKUP($D171,#REF!,7,0)</f>
        <v>#REF!</v>
      </c>
      <c r="J171" s="74" t="e">
        <f t="shared" si="5"/>
        <v>#REF!</v>
      </c>
      <c r="K171" s="74" t="e">
        <f>VLOOKUP($D171,#REF!,9,0)</f>
        <v>#REF!</v>
      </c>
      <c r="L171" s="77"/>
      <c r="M171" s="78"/>
      <c r="N171" s="24"/>
      <c r="O171" s="24"/>
      <c r="P171" s="24"/>
      <c r="Q171" s="24"/>
      <c r="R171" s="24"/>
    </row>
    <row r="172" spans="1:18" ht="18.75" x14ac:dyDescent="0.3">
      <c r="A172" s="24"/>
      <c r="B172" s="24"/>
      <c r="C172" s="24"/>
      <c r="D172" s="54" t="s">
        <v>16</v>
      </c>
      <c r="E172" s="74" t="e">
        <f>VLOOKUP($D172,#REF!,3,0)</f>
        <v>#REF!</v>
      </c>
      <c r="F172" s="74" t="e">
        <f>VLOOKUP($D172,#REF!,4,0)</f>
        <v>#REF!</v>
      </c>
      <c r="G172" s="74" t="e">
        <f>VLOOKUP($D172,#REF!,5,0)</f>
        <v>#REF!</v>
      </c>
      <c r="H172" s="74" t="e">
        <f>VLOOKUP($D172,#REF!,6,0)</f>
        <v>#REF!</v>
      </c>
      <c r="I172" s="74" t="e">
        <f>VLOOKUP($D172,#REF!,7,0)</f>
        <v>#REF!</v>
      </c>
      <c r="J172" s="74" t="e">
        <f t="shared" si="5"/>
        <v>#REF!</v>
      </c>
      <c r="K172" s="74" t="e">
        <f>VLOOKUP($D172,#REF!,9,0)</f>
        <v>#REF!</v>
      </c>
      <c r="L172" s="77"/>
      <c r="M172" s="78"/>
      <c r="N172" s="24"/>
      <c r="O172" s="24"/>
      <c r="P172" s="24"/>
      <c r="Q172" s="24"/>
      <c r="R172" s="24"/>
    </row>
    <row r="173" spans="1:18" ht="18.75" x14ac:dyDescent="0.3">
      <c r="A173" s="24"/>
      <c r="B173" s="24"/>
      <c r="C173" s="24"/>
      <c r="D173" s="54" t="s">
        <v>26</v>
      </c>
      <c r="E173" s="74" t="e">
        <f>VLOOKUP($D173,#REF!,3,0)</f>
        <v>#REF!</v>
      </c>
      <c r="F173" s="74" t="e">
        <f>VLOOKUP($D173,#REF!,4,0)</f>
        <v>#REF!</v>
      </c>
      <c r="G173" s="74" t="e">
        <f>VLOOKUP($D173,#REF!,5,0)</f>
        <v>#REF!</v>
      </c>
      <c r="H173" s="74" t="e">
        <f>VLOOKUP($D173,#REF!,6,0)</f>
        <v>#REF!</v>
      </c>
      <c r="I173" s="74" t="e">
        <f>VLOOKUP($D173,#REF!,7,0)</f>
        <v>#REF!</v>
      </c>
      <c r="J173" s="74" t="e">
        <f t="shared" si="5"/>
        <v>#REF!</v>
      </c>
      <c r="K173" s="74" t="e">
        <f>VLOOKUP($D173,#REF!,9,0)</f>
        <v>#REF!</v>
      </c>
      <c r="L173" s="77"/>
      <c r="M173" s="78"/>
      <c r="N173" s="24"/>
      <c r="O173" s="24"/>
      <c r="P173" s="24"/>
      <c r="Q173" s="24"/>
      <c r="R173" s="24"/>
    </row>
    <row r="174" spans="1:18" ht="18.75" x14ac:dyDescent="0.3">
      <c r="A174" s="24"/>
      <c r="B174" s="24"/>
      <c r="C174" s="24"/>
      <c r="D174" s="54" t="s">
        <v>24</v>
      </c>
      <c r="E174" s="74" t="e">
        <f>VLOOKUP($D174,#REF!,3,0)</f>
        <v>#REF!</v>
      </c>
      <c r="F174" s="74" t="e">
        <f>VLOOKUP($D174,#REF!,4,0)</f>
        <v>#REF!</v>
      </c>
      <c r="G174" s="74" t="e">
        <f>VLOOKUP($D174,#REF!,5,0)</f>
        <v>#REF!</v>
      </c>
      <c r="H174" s="74" t="e">
        <f>VLOOKUP($D174,#REF!,6,0)</f>
        <v>#REF!</v>
      </c>
      <c r="I174" s="74" t="e">
        <f>VLOOKUP($D174,#REF!,7,0)</f>
        <v>#REF!</v>
      </c>
      <c r="J174" s="74" t="e">
        <f t="shared" si="5"/>
        <v>#REF!</v>
      </c>
      <c r="K174" s="74" t="e">
        <f>VLOOKUP($D174,#REF!,9,0)</f>
        <v>#REF!</v>
      </c>
      <c r="L174" s="77"/>
      <c r="M174" s="78"/>
      <c r="N174" s="24"/>
      <c r="O174" s="24"/>
      <c r="P174" s="24"/>
      <c r="Q174" s="24"/>
      <c r="R174" s="24"/>
    </row>
    <row r="175" spans="1:18" ht="18.75" x14ac:dyDescent="0.3">
      <c r="A175" s="24"/>
      <c r="B175" s="24"/>
      <c r="C175" s="24"/>
      <c r="D175" s="54" t="s">
        <v>29</v>
      </c>
      <c r="E175" s="74" t="e">
        <f>VLOOKUP($D175,#REF!,3,0)</f>
        <v>#REF!</v>
      </c>
      <c r="F175" s="74" t="e">
        <f>VLOOKUP($D175,#REF!,4,0)</f>
        <v>#REF!</v>
      </c>
      <c r="G175" s="74" t="e">
        <f>VLOOKUP($D175,#REF!,5,0)</f>
        <v>#REF!</v>
      </c>
      <c r="H175" s="74" t="e">
        <f>VLOOKUP($D175,#REF!,6,0)</f>
        <v>#REF!</v>
      </c>
      <c r="I175" s="74" t="e">
        <f>VLOOKUP($D175,#REF!,7,0)</f>
        <v>#REF!</v>
      </c>
      <c r="J175" s="74" t="e">
        <f t="shared" si="5"/>
        <v>#REF!</v>
      </c>
      <c r="K175" s="74" t="e">
        <f>VLOOKUP($D175,#REF!,9,0)</f>
        <v>#REF!</v>
      </c>
      <c r="L175" s="77"/>
      <c r="M175" s="78"/>
      <c r="N175" s="24"/>
      <c r="O175" s="24"/>
      <c r="P175" s="24"/>
      <c r="Q175" s="24"/>
      <c r="R175" s="24"/>
    </row>
    <row r="176" spans="1:18" ht="18.75" x14ac:dyDescent="0.3">
      <c r="A176" s="24"/>
      <c r="B176" s="24"/>
      <c r="C176" s="24"/>
      <c r="D176" s="54" t="s">
        <v>28</v>
      </c>
      <c r="E176" s="74" t="e">
        <f>VLOOKUP($D176,#REF!,3,0)</f>
        <v>#REF!</v>
      </c>
      <c r="F176" s="74" t="e">
        <f>VLOOKUP($D176,#REF!,4,0)</f>
        <v>#REF!</v>
      </c>
      <c r="G176" s="74" t="e">
        <f>VLOOKUP($D176,#REF!,5,0)</f>
        <v>#REF!</v>
      </c>
      <c r="H176" s="74" t="e">
        <f>VLOOKUP($D176,#REF!,6,0)</f>
        <v>#REF!</v>
      </c>
      <c r="I176" s="74" t="e">
        <f>VLOOKUP($D176,#REF!,7,0)</f>
        <v>#REF!</v>
      </c>
      <c r="J176" s="74" t="e">
        <f t="shared" si="5"/>
        <v>#REF!</v>
      </c>
      <c r="K176" s="74" t="e">
        <f>VLOOKUP($D176,#REF!,9,0)</f>
        <v>#REF!</v>
      </c>
      <c r="L176" s="77"/>
      <c r="M176" s="78"/>
      <c r="N176" s="24"/>
      <c r="O176" s="24"/>
      <c r="P176" s="24"/>
      <c r="Q176" s="24"/>
      <c r="R176" s="24"/>
    </row>
    <row r="177" spans="1:18" ht="18.75" x14ac:dyDescent="0.3">
      <c r="A177" s="24"/>
      <c r="B177" s="24"/>
      <c r="C177" s="24"/>
      <c r="D177" s="54" t="s">
        <v>2</v>
      </c>
      <c r="E177" s="74" t="e">
        <f>VLOOKUP($D177,#REF!,3,0)</f>
        <v>#REF!</v>
      </c>
      <c r="F177" s="74" t="e">
        <f>VLOOKUP($D177,#REF!,4,0)</f>
        <v>#REF!</v>
      </c>
      <c r="G177" s="74" t="e">
        <f>VLOOKUP($D177,#REF!,5,0)</f>
        <v>#REF!</v>
      </c>
      <c r="H177" s="74" t="e">
        <f>VLOOKUP($D177,#REF!,6,0)</f>
        <v>#REF!</v>
      </c>
      <c r="I177" s="74" t="e">
        <f>VLOOKUP($D177,#REF!,7,0)</f>
        <v>#REF!</v>
      </c>
      <c r="J177" s="74" t="e">
        <f t="shared" si="5"/>
        <v>#REF!</v>
      </c>
      <c r="K177" s="74" t="e">
        <f>VLOOKUP($D177,#REF!,9,0)</f>
        <v>#REF!</v>
      </c>
      <c r="L177" s="77"/>
      <c r="M177" s="78"/>
      <c r="N177" s="24"/>
      <c r="O177" s="24"/>
      <c r="P177" s="24"/>
      <c r="Q177" s="24"/>
      <c r="R177" s="24"/>
    </row>
    <row r="178" spans="1:18" ht="18.75" x14ac:dyDescent="0.3">
      <c r="A178" s="24"/>
      <c r="B178" s="24"/>
      <c r="C178" s="24"/>
      <c r="D178" s="54" t="s">
        <v>31</v>
      </c>
      <c r="E178" s="74" t="e">
        <f>VLOOKUP($D178,#REF!,3,0)</f>
        <v>#REF!</v>
      </c>
      <c r="F178" s="74" t="e">
        <f>VLOOKUP($D178,#REF!,4,0)</f>
        <v>#REF!</v>
      </c>
      <c r="G178" s="74" t="e">
        <f>VLOOKUP($D178,#REF!,5,0)</f>
        <v>#REF!</v>
      </c>
      <c r="H178" s="74" t="e">
        <f>VLOOKUP($D178,#REF!,6,0)</f>
        <v>#REF!</v>
      </c>
      <c r="I178" s="74" t="e">
        <f>VLOOKUP($D178,#REF!,7,0)</f>
        <v>#REF!</v>
      </c>
      <c r="J178" s="74" t="e">
        <f t="shared" si="5"/>
        <v>#REF!</v>
      </c>
      <c r="K178" s="74" t="e">
        <f>VLOOKUP($D178,#REF!,9,0)</f>
        <v>#REF!</v>
      </c>
      <c r="L178" s="77"/>
      <c r="M178" s="78"/>
      <c r="N178" s="24"/>
      <c r="O178" s="24"/>
      <c r="P178" s="24"/>
      <c r="Q178" s="24"/>
      <c r="R178" s="24"/>
    </row>
    <row r="179" spans="1:18" ht="18.75" x14ac:dyDescent="0.3">
      <c r="A179" s="24"/>
      <c r="B179" s="24"/>
      <c r="C179" s="24"/>
      <c r="D179" s="54" t="s">
        <v>34</v>
      </c>
      <c r="E179" s="74" t="e">
        <f>VLOOKUP($D179,#REF!,3,0)</f>
        <v>#REF!</v>
      </c>
      <c r="F179" s="74" t="e">
        <f>VLOOKUP($D179,#REF!,4,0)</f>
        <v>#REF!</v>
      </c>
      <c r="G179" s="74" t="e">
        <f>VLOOKUP($D179,#REF!,5,0)</f>
        <v>#REF!</v>
      </c>
      <c r="H179" s="74" t="e">
        <f>VLOOKUP($D179,#REF!,6,0)</f>
        <v>#REF!</v>
      </c>
      <c r="I179" s="74" t="e">
        <f>VLOOKUP($D179,#REF!,7,0)</f>
        <v>#REF!</v>
      </c>
      <c r="J179" s="74" t="e">
        <f t="shared" si="5"/>
        <v>#REF!</v>
      </c>
      <c r="K179" s="74" t="e">
        <f>VLOOKUP($D179,#REF!,9,0)</f>
        <v>#REF!</v>
      </c>
      <c r="L179" s="77"/>
      <c r="M179" s="78"/>
      <c r="N179" s="24"/>
      <c r="O179" s="24"/>
      <c r="P179" s="24"/>
      <c r="Q179" s="24"/>
      <c r="R179" s="24"/>
    </row>
    <row r="180" spans="1:18" ht="19.5" thickBot="1" x14ac:dyDescent="0.35">
      <c r="A180" s="24"/>
      <c r="B180" s="24"/>
      <c r="C180" s="24"/>
      <c r="D180" s="57" t="s">
        <v>33</v>
      </c>
      <c r="E180" s="75"/>
      <c r="F180" s="75"/>
      <c r="G180" s="75"/>
      <c r="H180" s="75"/>
      <c r="I180" s="75"/>
      <c r="J180" s="74" t="e">
        <f t="shared" si="5"/>
        <v>#REF!</v>
      </c>
      <c r="K180" s="74" t="e">
        <f>VLOOKUP($D180,#REF!,9,0)</f>
        <v>#REF!</v>
      </c>
      <c r="L180" s="77"/>
      <c r="M180" s="78"/>
      <c r="N180" s="24"/>
      <c r="O180" s="24"/>
      <c r="P180" s="24"/>
      <c r="Q180" s="24"/>
      <c r="R180" s="24"/>
    </row>
    <row r="181" spans="1:18" ht="19.5" thickBot="1" x14ac:dyDescent="0.35">
      <c r="A181" s="24"/>
      <c r="B181" s="24"/>
      <c r="C181" s="24"/>
      <c r="D181" s="4" t="s">
        <v>50</v>
      </c>
      <c r="E181" s="79" t="e">
        <f>SUM(E165:E179)</f>
        <v>#REF!</v>
      </c>
      <c r="F181" s="79" t="e">
        <f>SUM(F165:F178)</f>
        <v>#REF!</v>
      </c>
      <c r="G181" s="79" t="e">
        <f>SUM(G165:G178)</f>
        <v>#REF!</v>
      </c>
      <c r="H181" s="79" t="e">
        <f>SUM(H165:H179)</f>
        <v>#REF!</v>
      </c>
      <c r="I181" s="79" t="e">
        <f>SUM(I165:I178)</f>
        <v>#REF!</v>
      </c>
      <c r="J181" s="79" t="e">
        <f>SUM(J165:J180)</f>
        <v>#REF!</v>
      </c>
      <c r="K181" s="79" t="e">
        <f>SUM(K165:K180)</f>
        <v>#REF!</v>
      </c>
      <c r="L181" s="78"/>
      <c r="M181" s="78"/>
      <c r="N181" s="24"/>
      <c r="O181" s="24"/>
      <c r="P181" s="24"/>
      <c r="Q181" s="24"/>
      <c r="R181" s="24"/>
    </row>
    <row r="182" spans="1:18" ht="18.75" x14ac:dyDescent="0.3">
      <c r="A182" s="24"/>
      <c r="B182" s="24"/>
      <c r="C182" s="24"/>
      <c r="D182" s="7"/>
      <c r="E182" s="80"/>
      <c r="F182" s="80"/>
      <c r="G182" s="80"/>
      <c r="H182" s="80"/>
      <c r="I182" s="80"/>
      <c r="J182" s="80"/>
      <c r="K182" s="24"/>
      <c r="L182" s="24"/>
      <c r="M182" s="24"/>
      <c r="N182" s="24"/>
      <c r="O182" s="24"/>
      <c r="P182" s="24"/>
      <c r="Q182" s="24"/>
      <c r="R182" s="24"/>
    </row>
    <row r="183" spans="1:18" ht="18.75" x14ac:dyDescent="0.3">
      <c r="A183" s="24"/>
      <c r="B183" s="24"/>
      <c r="C183" s="24"/>
      <c r="D183" s="51" t="s">
        <v>132</v>
      </c>
      <c r="E183" s="24"/>
      <c r="F183" s="24"/>
      <c r="G183" s="7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1:18" ht="18.75" x14ac:dyDescent="0.3">
      <c r="A184" s="24"/>
      <c r="B184" s="24"/>
      <c r="C184" s="24"/>
      <c r="D184" s="24"/>
      <c r="E184" s="24"/>
      <c r="F184" s="24"/>
      <c r="G184" s="81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 spans="1:18" ht="19.5" thickBot="1" x14ac:dyDescent="0.35">
      <c r="A185" s="24"/>
      <c r="B185" s="24"/>
      <c r="C185" s="24"/>
      <c r="D185" s="24"/>
      <c r="E185" s="24"/>
      <c r="F185" s="24"/>
      <c r="G185" s="7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 spans="1:18" ht="19.5" thickBot="1" x14ac:dyDescent="0.35">
      <c r="A186" s="24"/>
      <c r="B186" s="24"/>
      <c r="C186" s="24"/>
      <c r="D186" s="10" t="s">
        <v>114</v>
      </c>
      <c r="E186" s="37" t="s">
        <v>21</v>
      </c>
      <c r="F186" s="37" t="s">
        <v>8</v>
      </c>
      <c r="G186" s="37" t="s">
        <v>15</v>
      </c>
      <c r="H186" s="37" t="s">
        <v>1</v>
      </c>
      <c r="I186" s="37" t="s">
        <v>5</v>
      </c>
      <c r="J186" s="37" t="s">
        <v>113</v>
      </c>
      <c r="K186" s="37" t="s">
        <v>102</v>
      </c>
      <c r="L186" s="24"/>
      <c r="M186" s="24"/>
      <c r="N186" s="24"/>
      <c r="O186" s="24"/>
      <c r="P186" s="24"/>
      <c r="Q186" s="24"/>
      <c r="R186" s="24"/>
    </row>
    <row r="187" spans="1:18" ht="18.75" x14ac:dyDescent="0.3">
      <c r="A187" s="24"/>
      <c r="B187" s="24"/>
      <c r="C187" s="24"/>
      <c r="D187" s="45" t="s">
        <v>6</v>
      </c>
      <c r="E187" s="74" t="e">
        <f>VLOOKUP($D187,#REF!,3,0)</f>
        <v>#REF!</v>
      </c>
      <c r="F187" s="74" t="e">
        <f>VLOOKUP($D187,#REF!,4,0)</f>
        <v>#REF!</v>
      </c>
      <c r="G187" s="74" t="e">
        <f>VLOOKUP($D187,#REF!,5,0)</f>
        <v>#REF!</v>
      </c>
      <c r="H187" s="74"/>
      <c r="I187" s="74" t="e">
        <f>VLOOKUP($D187,#REF!,6,0)</f>
        <v>#REF!</v>
      </c>
      <c r="J187" s="74" t="e">
        <f>VLOOKUP($D187,#REF!,7,0)+VLOOKUP($D187,#REF!,2,0)</f>
        <v>#REF!</v>
      </c>
      <c r="K187" s="74" t="e">
        <f>+SUM(E187:J187)</f>
        <v>#REF!</v>
      </c>
      <c r="L187" s="24"/>
      <c r="M187" s="24"/>
      <c r="N187" s="24"/>
      <c r="O187" s="24"/>
      <c r="P187" s="24"/>
      <c r="Q187" s="24"/>
      <c r="R187" s="24"/>
    </row>
    <row r="188" spans="1:18" ht="18.75" x14ac:dyDescent="0.3">
      <c r="A188" s="24"/>
      <c r="B188" s="24"/>
      <c r="C188" s="24"/>
      <c r="D188" s="54" t="s">
        <v>14</v>
      </c>
      <c r="E188" s="74" t="e">
        <f>VLOOKUP($D188,#REF!,3,0)</f>
        <v>#REF!</v>
      </c>
      <c r="F188" s="74" t="e">
        <f>VLOOKUP($D188,#REF!,4,0)</f>
        <v>#REF!</v>
      </c>
      <c r="G188" s="74" t="e">
        <f>VLOOKUP($D188,#REF!,5,0)</f>
        <v>#REF!</v>
      </c>
      <c r="H188" s="74"/>
      <c r="I188" s="74" t="e">
        <f>VLOOKUP($D188,#REF!,6,0)</f>
        <v>#REF!</v>
      </c>
      <c r="J188" s="74" t="e">
        <f>VLOOKUP($D188,#REF!,7,0)+VLOOKUP($D188,#REF!,2,0)</f>
        <v>#REF!</v>
      </c>
      <c r="K188" s="74" t="e">
        <f t="shared" ref="K188:K202" si="6">+SUM(E188:J188)</f>
        <v>#REF!</v>
      </c>
      <c r="L188" s="24"/>
      <c r="M188" s="24"/>
      <c r="N188" s="24"/>
      <c r="O188" s="24"/>
      <c r="P188" s="24"/>
      <c r="Q188" s="24"/>
      <c r="R188" s="24"/>
    </row>
    <row r="189" spans="1:18" ht="18.75" x14ac:dyDescent="0.3">
      <c r="A189" s="24"/>
      <c r="B189" s="24"/>
      <c r="C189" s="24"/>
      <c r="D189" s="54" t="s">
        <v>13</v>
      </c>
      <c r="E189" s="74" t="e">
        <f>VLOOKUP($D189,#REF!,3,0)</f>
        <v>#REF!</v>
      </c>
      <c r="F189" s="74" t="e">
        <f>VLOOKUP($D189,#REF!,4,0)</f>
        <v>#REF!</v>
      </c>
      <c r="G189" s="74" t="e">
        <f>VLOOKUP($D189,#REF!,5,0)</f>
        <v>#REF!</v>
      </c>
      <c r="H189" s="74"/>
      <c r="I189" s="74" t="e">
        <f>VLOOKUP($D189,#REF!,6,0)</f>
        <v>#REF!</v>
      </c>
      <c r="J189" s="74" t="e">
        <f>VLOOKUP($D189,#REF!,7,0)+VLOOKUP($D189,#REF!,2,0)</f>
        <v>#REF!</v>
      </c>
      <c r="K189" s="74" t="e">
        <f t="shared" si="6"/>
        <v>#REF!</v>
      </c>
      <c r="L189" s="24"/>
      <c r="M189" s="24"/>
      <c r="N189" s="24"/>
      <c r="O189" s="24"/>
      <c r="P189" s="24"/>
      <c r="Q189" s="24"/>
      <c r="R189" s="24"/>
    </row>
    <row r="190" spans="1:18" ht="18.75" x14ac:dyDescent="0.3">
      <c r="A190" s="24"/>
      <c r="B190" s="24"/>
      <c r="C190" s="24"/>
      <c r="D190" s="57" t="s">
        <v>17</v>
      </c>
      <c r="E190" s="74" t="e">
        <f>VLOOKUP($D190,#REF!,3,0)</f>
        <v>#REF!</v>
      </c>
      <c r="F190" s="74" t="e">
        <f>VLOOKUP($D190,#REF!,4,0)</f>
        <v>#REF!</v>
      </c>
      <c r="G190" s="74" t="e">
        <f>VLOOKUP($D190,#REF!,5,0)</f>
        <v>#REF!</v>
      </c>
      <c r="H190" s="74"/>
      <c r="I190" s="74" t="e">
        <f>VLOOKUP($D190,#REF!,6,0)</f>
        <v>#REF!</v>
      </c>
      <c r="J190" s="74" t="e">
        <f>VLOOKUP($D190,#REF!,7,0)+VLOOKUP($D190,#REF!,2,0)</f>
        <v>#REF!</v>
      </c>
      <c r="K190" s="74" t="e">
        <f t="shared" si="6"/>
        <v>#REF!</v>
      </c>
      <c r="L190" s="24"/>
      <c r="M190" s="24"/>
      <c r="N190" s="24"/>
      <c r="O190" s="24"/>
      <c r="P190" s="24"/>
      <c r="Q190" s="24"/>
      <c r="R190" s="24"/>
    </row>
    <row r="191" spans="1:18" ht="18.75" x14ac:dyDescent="0.3">
      <c r="A191" s="24"/>
      <c r="B191" s="24"/>
      <c r="C191" s="24"/>
      <c r="D191" s="54" t="s">
        <v>12</v>
      </c>
      <c r="E191" s="74" t="e">
        <f>VLOOKUP($D191,#REF!,3,0)</f>
        <v>#REF!</v>
      </c>
      <c r="F191" s="74" t="e">
        <f>VLOOKUP($D191,#REF!,4,0)</f>
        <v>#REF!</v>
      </c>
      <c r="G191" s="74" t="e">
        <f>VLOOKUP($D191,#REF!,5,0)</f>
        <v>#REF!</v>
      </c>
      <c r="H191" s="74"/>
      <c r="I191" s="74" t="e">
        <f>VLOOKUP($D191,#REF!,6,0)</f>
        <v>#REF!</v>
      </c>
      <c r="J191" s="74" t="e">
        <f>VLOOKUP($D191,#REF!,7,0)+VLOOKUP($D191,#REF!,2,0)</f>
        <v>#REF!</v>
      </c>
      <c r="K191" s="74" t="e">
        <f t="shared" si="6"/>
        <v>#REF!</v>
      </c>
      <c r="L191" s="24"/>
      <c r="M191" s="24"/>
      <c r="N191" s="24"/>
      <c r="O191" s="24"/>
      <c r="P191" s="24"/>
      <c r="Q191" s="24"/>
      <c r="R191" s="24"/>
    </row>
    <row r="192" spans="1:18" ht="18.75" x14ac:dyDescent="0.3">
      <c r="A192" s="24"/>
      <c r="B192" s="24"/>
      <c r="C192" s="24"/>
      <c r="D192" s="54" t="s">
        <v>20</v>
      </c>
      <c r="E192" s="74" t="e">
        <f>VLOOKUP($D192,#REF!,3,0)</f>
        <v>#REF!</v>
      </c>
      <c r="F192" s="74" t="e">
        <f>VLOOKUP($D192,#REF!,4,0)</f>
        <v>#REF!</v>
      </c>
      <c r="G192" s="74" t="e">
        <f>VLOOKUP($D192,#REF!,5,0)</f>
        <v>#REF!</v>
      </c>
      <c r="H192" s="74"/>
      <c r="I192" s="74" t="e">
        <f>VLOOKUP($D192,#REF!,6,0)</f>
        <v>#REF!</v>
      </c>
      <c r="J192" s="74" t="e">
        <f>VLOOKUP($D192,#REF!,7,0)+VLOOKUP($D192,#REF!,2,0)</f>
        <v>#REF!</v>
      </c>
      <c r="K192" s="74" t="e">
        <f t="shared" si="6"/>
        <v>#REF!</v>
      </c>
      <c r="L192" s="24"/>
      <c r="M192" s="24"/>
      <c r="N192" s="24"/>
      <c r="O192" s="24"/>
      <c r="P192" s="24"/>
      <c r="Q192" s="24"/>
      <c r="R192" s="24"/>
    </row>
    <row r="193" spans="1:18" ht="18.75" x14ac:dyDescent="0.3">
      <c r="A193" s="24"/>
      <c r="B193" s="24"/>
      <c r="C193" s="24"/>
      <c r="D193" s="54" t="s">
        <v>23</v>
      </c>
      <c r="E193" s="74" t="e">
        <f>VLOOKUP($D193,#REF!,3,0)</f>
        <v>#REF!</v>
      </c>
      <c r="F193" s="74" t="e">
        <f>VLOOKUP($D193,#REF!,4,0)</f>
        <v>#REF!</v>
      </c>
      <c r="G193" s="74" t="e">
        <f>VLOOKUP($D193,#REF!,5,0)</f>
        <v>#REF!</v>
      </c>
      <c r="H193" s="74"/>
      <c r="I193" s="74" t="e">
        <f>VLOOKUP($D193,#REF!,6,0)</f>
        <v>#REF!</v>
      </c>
      <c r="J193" s="74" t="e">
        <f>VLOOKUP($D193,#REF!,7,0)+VLOOKUP($D193,#REF!,2,0)</f>
        <v>#REF!</v>
      </c>
      <c r="K193" s="74" t="e">
        <f t="shared" si="6"/>
        <v>#REF!</v>
      </c>
      <c r="L193" s="24"/>
      <c r="M193" s="24"/>
      <c r="N193" s="24"/>
      <c r="O193" s="24"/>
      <c r="P193" s="24"/>
      <c r="Q193" s="24"/>
      <c r="R193" s="24"/>
    </row>
    <row r="194" spans="1:18" ht="18.75" x14ac:dyDescent="0.3">
      <c r="A194" s="24"/>
      <c r="B194" s="24"/>
      <c r="C194" s="24"/>
      <c r="D194" s="54" t="s">
        <v>16</v>
      </c>
      <c r="E194" s="74" t="e">
        <f>VLOOKUP($D194,#REF!,3,0)</f>
        <v>#REF!</v>
      </c>
      <c r="F194" s="74" t="e">
        <f>VLOOKUP($D194,#REF!,4,0)</f>
        <v>#REF!</v>
      </c>
      <c r="G194" s="74" t="e">
        <f>VLOOKUP($D194,#REF!,5,0)</f>
        <v>#REF!</v>
      </c>
      <c r="H194" s="74"/>
      <c r="I194" s="74" t="e">
        <f>VLOOKUP($D194,#REF!,6,0)</f>
        <v>#REF!</v>
      </c>
      <c r="J194" s="74" t="e">
        <f>VLOOKUP($D194,#REF!,7,0)+VLOOKUP($D194,#REF!,2,0)</f>
        <v>#REF!</v>
      </c>
      <c r="K194" s="74" t="e">
        <f t="shared" si="6"/>
        <v>#REF!</v>
      </c>
      <c r="L194" s="24"/>
      <c r="M194" s="24"/>
      <c r="N194" s="24"/>
      <c r="O194" s="24"/>
      <c r="P194" s="24"/>
      <c r="Q194" s="24"/>
      <c r="R194" s="24"/>
    </row>
    <row r="195" spans="1:18" ht="18.75" x14ac:dyDescent="0.3">
      <c r="A195" s="24"/>
      <c r="B195" s="24"/>
      <c r="C195" s="24"/>
      <c r="D195" s="54" t="s">
        <v>26</v>
      </c>
      <c r="E195" s="74" t="e">
        <f>VLOOKUP($D195,#REF!,3,0)</f>
        <v>#REF!</v>
      </c>
      <c r="F195" s="74" t="e">
        <f>VLOOKUP($D195,#REF!,4,0)</f>
        <v>#REF!</v>
      </c>
      <c r="G195" s="74" t="e">
        <f>VLOOKUP($D195,#REF!,5,0)</f>
        <v>#REF!</v>
      </c>
      <c r="H195" s="74"/>
      <c r="I195" s="74" t="e">
        <f>VLOOKUP($D195,#REF!,6,0)</f>
        <v>#REF!</v>
      </c>
      <c r="J195" s="74" t="e">
        <f>VLOOKUP($D195,#REF!,7,0)+VLOOKUP($D195,#REF!,2,0)</f>
        <v>#REF!</v>
      </c>
      <c r="K195" s="74" t="e">
        <f t="shared" si="6"/>
        <v>#REF!</v>
      </c>
      <c r="L195" s="24"/>
      <c r="M195" s="24"/>
      <c r="N195" s="24"/>
      <c r="O195" s="24"/>
      <c r="P195" s="24"/>
      <c r="Q195" s="24"/>
      <c r="R195" s="24"/>
    </row>
    <row r="196" spans="1:18" ht="18.75" x14ac:dyDescent="0.3">
      <c r="A196" s="24"/>
      <c r="B196" s="24"/>
      <c r="C196" s="24"/>
      <c r="D196" s="54" t="s">
        <v>24</v>
      </c>
      <c r="E196" s="74" t="e">
        <f>VLOOKUP($D196,#REF!,3,0)</f>
        <v>#REF!</v>
      </c>
      <c r="F196" s="74" t="e">
        <f>VLOOKUP($D196,#REF!,4,0)</f>
        <v>#REF!</v>
      </c>
      <c r="G196" s="74" t="e">
        <f>VLOOKUP($D196,#REF!,5,0)</f>
        <v>#REF!</v>
      </c>
      <c r="H196" s="74"/>
      <c r="I196" s="74" t="e">
        <f>VLOOKUP($D196,#REF!,6,0)</f>
        <v>#REF!</v>
      </c>
      <c r="J196" s="74" t="e">
        <f>VLOOKUP($D196,#REF!,7,0)+VLOOKUP($D196,#REF!,2,0)</f>
        <v>#REF!</v>
      </c>
      <c r="K196" s="74" t="e">
        <f t="shared" si="6"/>
        <v>#REF!</v>
      </c>
      <c r="L196" s="24"/>
      <c r="M196" s="24"/>
      <c r="N196" s="24"/>
      <c r="O196" s="24"/>
      <c r="P196" s="24"/>
      <c r="Q196" s="24"/>
      <c r="R196" s="24"/>
    </row>
    <row r="197" spans="1:18" ht="18.75" x14ac:dyDescent="0.3">
      <c r="A197" s="24"/>
      <c r="B197" s="24"/>
      <c r="C197" s="24"/>
      <c r="D197" s="54" t="s">
        <v>29</v>
      </c>
      <c r="E197" s="74" t="e">
        <f>VLOOKUP($D197,#REF!,3,0)</f>
        <v>#REF!</v>
      </c>
      <c r="F197" s="74" t="e">
        <f>VLOOKUP($D197,#REF!,4,0)</f>
        <v>#REF!</v>
      </c>
      <c r="G197" s="74" t="e">
        <f>VLOOKUP($D197,#REF!,5,0)</f>
        <v>#REF!</v>
      </c>
      <c r="H197" s="74"/>
      <c r="I197" s="74" t="e">
        <f>VLOOKUP($D197,#REF!,6,0)</f>
        <v>#REF!</v>
      </c>
      <c r="J197" s="74" t="e">
        <f>VLOOKUP($D197,#REF!,7,0)+VLOOKUP($D197,#REF!,2,0)</f>
        <v>#REF!</v>
      </c>
      <c r="K197" s="74" t="e">
        <f t="shared" si="6"/>
        <v>#REF!</v>
      </c>
      <c r="L197" s="24"/>
      <c r="M197" s="24"/>
      <c r="N197" s="24"/>
      <c r="O197" s="24"/>
      <c r="P197" s="24"/>
      <c r="Q197" s="24"/>
      <c r="R197" s="24"/>
    </row>
    <row r="198" spans="1:18" ht="18.75" x14ac:dyDescent="0.3">
      <c r="A198" s="24"/>
      <c r="B198" s="24"/>
      <c r="C198" s="24"/>
      <c r="D198" s="54" t="s">
        <v>28</v>
      </c>
      <c r="E198" s="74" t="e">
        <f>VLOOKUP($D198,#REF!,3,0)</f>
        <v>#REF!</v>
      </c>
      <c r="F198" s="74" t="e">
        <f>VLOOKUP($D198,#REF!,4,0)</f>
        <v>#REF!</v>
      </c>
      <c r="G198" s="74" t="e">
        <f>VLOOKUP($D198,#REF!,5,0)</f>
        <v>#REF!</v>
      </c>
      <c r="H198" s="74"/>
      <c r="I198" s="74" t="e">
        <f>VLOOKUP($D198,#REF!,6,0)</f>
        <v>#REF!</v>
      </c>
      <c r="J198" s="74" t="e">
        <f>VLOOKUP($D198,#REF!,7,0)+VLOOKUP($D198,#REF!,2,0)</f>
        <v>#REF!</v>
      </c>
      <c r="K198" s="74" t="e">
        <f t="shared" si="6"/>
        <v>#REF!</v>
      </c>
      <c r="L198" s="24"/>
      <c r="M198" s="24"/>
      <c r="N198" s="24"/>
      <c r="O198" s="24"/>
      <c r="P198" s="24"/>
      <c r="Q198" s="24"/>
      <c r="R198" s="24"/>
    </row>
    <row r="199" spans="1:18" ht="18.75" x14ac:dyDescent="0.3">
      <c r="A199" s="24"/>
      <c r="B199" s="24"/>
      <c r="C199" s="24"/>
      <c r="D199" s="54" t="s">
        <v>2</v>
      </c>
      <c r="E199" s="74">
        <v>0</v>
      </c>
      <c r="F199" s="74">
        <v>0</v>
      </c>
      <c r="G199" s="74">
        <v>0</v>
      </c>
      <c r="H199" s="74"/>
      <c r="I199" s="74">
        <v>0</v>
      </c>
      <c r="J199" s="74">
        <v>0</v>
      </c>
      <c r="K199" s="74">
        <f t="shared" si="6"/>
        <v>0</v>
      </c>
      <c r="L199" s="24"/>
      <c r="M199" s="24"/>
      <c r="N199" s="24"/>
      <c r="O199" s="24"/>
      <c r="P199" s="24"/>
      <c r="Q199" s="24"/>
      <c r="R199" s="24"/>
    </row>
    <row r="200" spans="1:18" ht="18.75" x14ac:dyDescent="0.3">
      <c r="A200" s="24"/>
      <c r="B200" s="24"/>
      <c r="C200" s="24"/>
      <c r="D200" s="54" t="s">
        <v>31</v>
      </c>
      <c r="E200" s="74" t="e">
        <f>VLOOKUP($D200,#REF!,3,0)</f>
        <v>#REF!</v>
      </c>
      <c r="F200" s="74" t="e">
        <f>VLOOKUP($D200,#REF!,4,0)</f>
        <v>#REF!</v>
      </c>
      <c r="G200" s="74" t="e">
        <f>VLOOKUP($D200,#REF!,5,0)</f>
        <v>#REF!</v>
      </c>
      <c r="H200" s="74"/>
      <c r="I200" s="74" t="e">
        <f>VLOOKUP($D200,#REF!,6,0)</f>
        <v>#REF!</v>
      </c>
      <c r="J200" s="74" t="e">
        <f>VLOOKUP($D200,#REF!,7,0)+VLOOKUP($D200,#REF!,2,0)</f>
        <v>#REF!</v>
      </c>
      <c r="K200" s="74" t="e">
        <f t="shared" si="6"/>
        <v>#REF!</v>
      </c>
      <c r="L200" s="24"/>
      <c r="M200" s="24"/>
      <c r="N200" s="24"/>
      <c r="O200" s="24"/>
      <c r="P200" s="24"/>
      <c r="Q200" s="24"/>
      <c r="R200" s="24"/>
    </row>
    <row r="201" spans="1:18" ht="18.75" x14ac:dyDescent="0.3">
      <c r="A201" s="24"/>
      <c r="B201" s="24"/>
      <c r="C201" s="24"/>
      <c r="D201" s="54" t="s">
        <v>34</v>
      </c>
      <c r="E201" s="74" t="e">
        <f>VLOOKUP($D201,#REF!,3,0)</f>
        <v>#REF!</v>
      </c>
      <c r="F201" s="74" t="e">
        <f>VLOOKUP($D201,#REF!,4,0)</f>
        <v>#REF!</v>
      </c>
      <c r="G201" s="74" t="e">
        <f>VLOOKUP($D201,#REF!,5,0)</f>
        <v>#REF!</v>
      </c>
      <c r="H201" s="74"/>
      <c r="I201" s="74" t="e">
        <f>VLOOKUP($D201,#REF!,6,0)</f>
        <v>#REF!</v>
      </c>
      <c r="J201" s="74" t="e">
        <f>VLOOKUP($D201,#REF!,7,0)+VLOOKUP($D201,#REF!,2,0)</f>
        <v>#REF!</v>
      </c>
      <c r="K201" s="74" t="e">
        <f t="shared" si="6"/>
        <v>#REF!</v>
      </c>
      <c r="L201" s="24"/>
      <c r="M201" s="24"/>
      <c r="N201" s="24"/>
      <c r="O201" s="24"/>
      <c r="P201" s="24"/>
      <c r="Q201" s="24"/>
      <c r="R201" s="24"/>
    </row>
    <row r="202" spans="1:18" ht="19.5" thickBot="1" x14ac:dyDescent="0.35">
      <c r="A202" s="24"/>
      <c r="B202" s="24"/>
      <c r="C202" s="24"/>
      <c r="D202" s="57" t="s">
        <v>33</v>
      </c>
      <c r="E202" s="74" t="e">
        <f>VLOOKUP($D202,#REF!,3,0)</f>
        <v>#REF!</v>
      </c>
      <c r="F202" s="74" t="e">
        <f>VLOOKUP($D202,#REF!,4,0)</f>
        <v>#REF!</v>
      </c>
      <c r="G202" s="74" t="e">
        <f>VLOOKUP($D202,#REF!,5,0)</f>
        <v>#REF!</v>
      </c>
      <c r="H202" s="74"/>
      <c r="I202" s="74" t="e">
        <f>VLOOKUP($D202,#REF!,6,0)</f>
        <v>#REF!</v>
      </c>
      <c r="J202" s="74" t="e">
        <f>VLOOKUP($D202,#REF!,7,0)+VLOOKUP($D202,#REF!,2,0)</f>
        <v>#REF!</v>
      </c>
      <c r="K202" s="74" t="e">
        <f t="shared" si="6"/>
        <v>#REF!</v>
      </c>
      <c r="L202" s="24"/>
      <c r="M202" s="24"/>
      <c r="N202" s="24"/>
      <c r="O202" s="24"/>
      <c r="P202" s="24"/>
      <c r="Q202" s="24"/>
      <c r="R202" s="24"/>
    </row>
    <row r="203" spans="1:18" ht="19.5" thickBot="1" x14ac:dyDescent="0.35">
      <c r="A203" s="24"/>
      <c r="B203" s="24"/>
      <c r="C203" s="24"/>
      <c r="D203" s="4" t="s">
        <v>50</v>
      </c>
      <c r="E203" s="79" t="e">
        <f>SUM(E187:E201)</f>
        <v>#REF!</v>
      </c>
      <c r="F203" s="79" t="e">
        <f>SUM(F187:F200)</f>
        <v>#REF!</v>
      </c>
      <c r="G203" s="79" t="e">
        <f>SUM(G187:G200)</f>
        <v>#REF!</v>
      </c>
      <c r="H203" s="79">
        <f>SUM(H187:H201)</f>
        <v>0</v>
      </c>
      <c r="I203" s="79" t="e">
        <f>SUM(I187:I200)</f>
        <v>#REF!</v>
      </c>
      <c r="J203" s="79" t="e">
        <f>SUM(J187:J202)</f>
        <v>#REF!</v>
      </c>
      <c r="K203" s="79" t="e">
        <f>SUM(K187:K202)</f>
        <v>#REF!</v>
      </c>
      <c r="L203" s="24"/>
      <c r="M203" s="24"/>
      <c r="N203" s="24"/>
      <c r="O203" s="24"/>
      <c r="P203" s="24"/>
      <c r="Q203" s="24"/>
      <c r="R203" s="24"/>
    </row>
    <row r="204" spans="1:18" ht="18.75" x14ac:dyDescent="0.3">
      <c r="A204" s="24"/>
      <c r="B204" s="24"/>
      <c r="C204" s="24"/>
      <c r="D204" s="7"/>
      <c r="E204" s="80"/>
      <c r="F204" s="80"/>
      <c r="G204" s="80"/>
      <c r="H204" s="80"/>
      <c r="I204" s="80"/>
      <c r="J204" s="80"/>
      <c r="K204" s="24"/>
      <c r="L204" s="24"/>
      <c r="M204" s="24"/>
      <c r="N204" s="24"/>
      <c r="O204" s="24"/>
      <c r="P204" s="24"/>
      <c r="Q204" s="24"/>
      <c r="R204" s="24"/>
    </row>
    <row r="205" spans="1:18" ht="18.75" x14ac:dyDescent="0.3">
      <c r="A205" s="24"/>
      <c r="B205" s="24"/>
      <c r="C205" s="24"/>
      <c r="D205" s="7"/>
      <c r="E205" s="80"/>
      <c r="F205" s="80"/>
      <c r="G205" s="80"/>
      <c r="H205" s="80"/>
      <c r="I205" s="80"/>
      <c r="J205" s="80"/>
      <c r="K205" s="24"/>
      <c r="L205" s="24"/>
      <c r="M205" s="24"/>
      <c r="N205" s="24"/>
      <c r="O205" s="24"/>
      <c r="P205" s="24"/>
      <c r="Q205" s="24"/>
      <c r="R205" s="24"/>
    </row>
    <row r="206" spans="1:18" ht="18.75" x14ac:dyDescent="0.3">
      <c r="A206" s="24"/>
      <c r="B206" s="24"/>
      <c r="C206" s="24"/>
      <c r="D206" s="7"/>
      <c r="E206" s="80"/>
      <c r="F206" s="80"/>
      <c r="G206" s="80"/>
      <c r="H206" s="80"/>
      <c r="I206" s="80"/>
      <c r="J206" s="80"/>
      <c r="K206" s="24"/>
      <c r="L206" s="24"/>
      <c r="M206" s="24"/>
      <c r="N206" s="24"/>
      <c r="O206" s="24"/>
      <c r="P206" s="24"/>
      <c r="Q206" s="24"/>
      <c r="R206" s="24"/>
    </row>
    <row r="207" spans="1:18" ht="18.75" x14ac:dyDescent="0.3">
      <c r="A207" s="24"/>
      <c r="B207" s="24"/>
      <c r="C207" s="24"/>
      <c r="D207" s="7"/>
      <c r="E207" s="80"/>
      <c r="F207" s="80"/>
      <c r="G207" s="80"/>
      <c r="H207" s="80"/>
      <c r="I207" s="80"/>
      <c r="J207" s="80"/>
      <c r="K207" s="24"/>
      <c r="L207" s="24"/>
      <c r="M207" s="24"/>
      <c r="N207" s="24"/>
      <c r="O207" s="24"/>
      <c r="P207" s="24"/>
      <c r="Q207" s="24"/>
      <c r="R207" s="24"/>
    </row>
    <row r="208" spans="1:18" ht="18.75" x14ac:dyDescent="0.3">
      <c r="A208" s="24"/>
      <c r="B208" s="24"/>
      <c r="C208" s="24"/>
      <c r="D208" s="7"/>
      <c r="E208" s="80"/>
      <c r="F208" s="80"/>
      <c r="G208" s="80"/>
      <c r="H208" s="80"/>
      <c r="I208" s="80"/>
      <c r="J208" s="80"/>
      <c r="K208" s="24"/>
      <c r="L208" s="24"/>
      <c r="M208" s="24"/>
      <c r="N208" s="24"/>
      <c r="O208" s="24"/>
      <c r="P208" s="24"/>
      <c r="Q208" s="24"/>
      <c r="R208" s="24"/>
    </row>
    <row r="209" spans="1:18" ht="18.75" x14ac:dyDescent="0.3">
      <c r="A209" s="24"/>
      <c r="B209" s="24"/>
      <c r="C209" s="24"/>
      <c r="D209" s="51" t="s">
        <v>126</v>
      </c>
      <c r="E209" s="24"/>
      <c r="F209" s="24"/>
      <c r="G209" s="72"/>
      <c r="H209" s="24"/>
      <c r="I209" s="51" t="s">
        <v>139</v>
      </c>
      <c r="J209" s="24"/>
      <c r="K209" s="24"/>
      <c r="L209" s="72"/>
      <c r="M209" s="24"/>
      <c r="N209" s="24"/>
      <c r="O209" s="24"/>
      <c r="P209" s="24"/>
      <c r="Q209" s="24"/>
      <c r="R209" s="24"/>
    </row>
    <row r="210" spans="1:18" ht="18.75" x14ac:dyDescent="0.3">
      <c r="A210" s="24"/>
      <c r="B210" s="24"/>
      <c r="C210" s="24"/>
      <c r="D210" s="51" t="s">
        <v>125</v>
      </c>
      <c r="E210" s="24"/>
      <c r="F210" s="24"/>
      <c r="G210" s="72"/>
      <c r="H210" s="24"/>
      <c r="I210" s="51" t="s">
        <v>125</v>
      </c>
      <c r="J210" s="24"/>
      <c r="K210" s="24"/>
      <c r="L210" s="72"/>
      <c r="M210" s="24"/>
      <c r="N210" s="24"/>
      <c r="O210" s="24"/>
      <c r="P210" s="24"/>
      <c r="Q210" s="24"/>
      <c r="R210" s="24"/>
    </row>
    <row r="211" spans="1:18" ht="19.5" thickBot="1" x14ac:dyDescent="0.35">
      <c r="A211" s="24"/>
      <c r="B211" s="24"/>
      <c r="C211" s="24"/>
      <c r="D211" s="24"/>
      <c r="E211" s="24"/>
      <c r="F211" s="24"/>
      <c r="G211" s="72"/>
      <c r="H211" s="24"/>
      <c r="I211" s="24"/>
      <c r="J211" s="24"/>
      <c r="K211" s="24"/>
      <c r="L211" s="72"/>
      <c r="M211" s="24"/>
      <c r="N211" s="24"/>
      <c r="O211" s="24"/>
      <c r="P211" s="24"/>
      <c r="Q211" s="24"/>
      <c r="R211" s="24"/>
    </row>
    <row r="212" spans="1:18" ht="19.5" thickBot="1" x14ac:dyDescent="0.35">
      <c r="A212" s="24"/>
      <c r="B212" s="24"/>
      <c r="C212" s="24"/>
      <c r="D212" s="10" t="s">
        <v>49</v>
      </c>
      <c r="E212" s="10" t="s">
        <v>119</v>
      </c>
      <c r="F212" s="37" t="s">
        <v>120</v>
      </c>
      <c r="G212" s="49" t="s">
        <v>121</v>
      </c>
      <c r="H212" s="24"/>
      <c r="I212" s="10" t="s">
        <v>49</v>
      </c>
      <c r="J212" s="10" t="s">
        <v>119</v>
      </c>
      <c r="K212" s="37" t="s">
        <v>120</v>
      </c>
      <c r="L212" s="49" t="s">
        <v>121</v>
      </c>
      <c r="M212" s="24"/>
      <c r="N212" s="24"/>
      <c r="O212" s="24"/>
      <c r="P212" s="24"/>
      <c r="Q212" s="24"/>
      <c r="R212" s="24"/>
    </row>
    <row r="213" spans="1:18" ht="18.75" x14ac:dyDescent="0.3">
      <c r="A213" s="24"/>
      <c r="B213" s="24"/>
      <c r="C213" s="24"/>
      <c r="D213" s="45" t="s">
        <v>57</v>
      </c>
      <c r="E213" s="45" t="e">
        <f>VLOOKUP($D213,#REF!,4,0)</f>
        <v>#REF!</v>
      </c>
      <c r="F213" s="45" t="e">
        <f>VLOOKUP($D213,#REF!,2,0)</f>
        <v>#REF!</v>
      </c>
      <c r="G213" s="82" t="e">
        <f>VLOOKUP($D213,#REF!,3,0)</f>
        <v>#REF!</v>
      </c>
      <c r="H213" s="24"/>
      <c r="I213" s="45" t="s">
        <v>57</v>
      </c>
      <c r="J213" s="45" t="e">
        <f>VLOOKUP($I213,#REF!,4,0)</f>
        <v>#REF!</v>
      </c>
      <c r="K213" s="45" t="e">
        <f>VLOOKUP($I213,#REF!,2,0)</f>
        <v>#REF!</v>
      </c>
      <c r="L213" s="82" t="e">
        <f>VLOOKUP($I213,#REF!,3,0)</f>
        <v>#REF!</v>
      </c>
      <c r="M213" s="24"/>
      <c r="N213" s="24"/>
      <c r="O213" s="24"/>
      <c r="P213" s="24"/>
      <c r="Q213" s="24"/>
      <c r="R213" s="24"/>
    </row>
    <row r="214" spans="1:18" ht="18.75" x14ac:dyDescent="0.3">
      <c r="A214" s="24"/>
      <c r="B214" s="24"/>
      <c r="C214" s="24"/>
      <c r="D214" s="54" t="s">
        <v>4</v>
      </c>
      <c r="E214" s="45" t="e">
        <f>VLOOKUP($D214,#REF!,4,0)</f>
        <v>#REF!</v>
      </c>
      <c r="F214" s="45" t="e">
        <f>VLOOKUP($D214,#REF!,2,0)</f>
        <v>#REF!</v>
      </c>
      <c r="G214" s="82" t="e">
        <f>VLOOKUP($D214,#REF!,3,0)</f>
        <v>#REF!</v>
      </c>
      <c r="H214" s="24"/>
      <c r="I214" s="54" t="s">
        <v>4</v>
      </c>
      <c r="J214" s="45" t="e">
        <f>VLOOKUP($I214,#REF!,4,0)</f>
        <v>#REF!</v>
      </c>
      <c r="K214" s="45" t="e">
        <f>VLOOKUP($I214,#REF!,2,0)</f>
        <v>#REF!</v>
      </c>
      <c r="L214" s="82" t="e">
        <f>VLOOKUP($I214,#REF!,3,0)</f>
        <v>#REF!</v>
      </c>
      <c r="M214" s="24"/>
      <c r="N214" s="24"/>
      <c r="O214" s="24"/>
      <c r="P214" s="24"/>
      <c r="Q214" s="24"/>
      <c r="R214" s="24"/>
    </row>
    <row r="215" spans="1:18" ht="18.75" x14ac:dyDescent="0.3">
      <c r="A215" s="24"/>
      <c r="B215" s="24"/>
      <c r="C215" s="24"/>
      <c r="D215" s="54" t="s">
        <v>59</v>
      </c>
      <c r="E215" s="45" t="e">
        <f>VLOOKUP($D215,#REF!,4,0)</f>
        <v>#REF!</v>
      </c>
      <c r="F215" s="45" t="e">
        <f>VLOOKUP($D215,#REF!,2,0)</f>
        <v>#REF!</v>
      </c>
      <c r="G215" s="82" t="e">
        <f>VLOOKUP($D215,#REF!,3,0)</f>
        <v>#REF!</v>
      </c>
      <c r="H215" s="24"/>
      <c r="I215" s="54" t="s">
        <v>59</v>
      </c>
      <c r="J215" s="45" t="e">
        <f>VLOOKUP($I215,#REF!,4,0)</f>
        <v>#REF!</v>
      </c>
      <c r="K215" s="45" t="e">
        <f>VLOOKUP($I215,#REF!,2,0)</f>
        <v>#REF!</v>
      </c>
      <c r="L215" s="82" t="e">
        <f>VLOOKUP($I215,#REF!,3,0)</f>
        <v>#REF!</v>
      </c>
      <c r="M215" s="24"/>
      <c r="N215" s="24"/>
      <c r="O215" s="24"/>
      <c r="P215" s="24"/>
      <c r="Q215" s="24"/>
      <c r="R215" s="24"/>
    </row>
    <row r="216" spans="1:18" ht="19.5" thickBot="1" x14ac:dyDescent="0.35">
      <c r="A216" s="24"/>
      <c r="B216" s="24"/>
      <c r="C216" s="24"/>
      <c r="D216" s="57" t="s">
        <v>58</v>
      </c>
      <c r="E216" s="45" t="e">
        <f>VLOOKUP($D216,#REF!,4,0)</f>
        <v>#REF!</v>
      </c>
      <c r="F216" s="83" t="e">
        <f>VLOOKUP($D216,#REF!,2,0)</f>
        <v>#REF!</v>
      </c>
      <c r="G216" s="82" t="e">
        <f>VLOOKUP($D216,#REF!,3,0)</f>
        <v>#REF!</v>
      </c>
      <c r="H216" s="24"/>
      <c r="I216" s="57" t="s">
        <v>58</v>
      </c>
      <c r="J216" s="45" t="e">
        <f>VLOOKUP($I216,#REF!,4,0)</f>
        <v>#REF!</v>
      </c>
      <c r="K216" s="45" t="e">
        <f>VLOOKUP($I216,#REF!,2,0)</f>
        <v>#REF!</v>
      </c>
      <c r="L216" s="82" t="e">
        <f>VLOOKUP($I216,#REF!,3,0)</f>
        <v>#REF!</v>
      </c>
      <c r="M216" s="24"/>
      <c r="N216" s="24"/>
      <c r="O216" s="24"/>
      <c r="P216" s="24"/>
      <c r="Q216" s="24"/>
      <c r="R216" s="24"/>
    </row>
    <row r="217" spans="1:18" ht="19.5" thickBot="1" x14ac:dyDescent="0.35">
      <c r="A217" s="24"/>
      <c r="B217" s="24"/>
      <c r="C217" s="24"/>
      <c r="D217" s="10" t="s">
        <v>122</v>
      </c>
      <c r="E217" s="10" t="e">
        <f>SUM(E213:E216)</f>
        <v>#REF!</v>
      </c>
      <c r="F217" s="10" t="e">
        <f>SUM(F213:F216)</f>
        <v>#REF!</v>
      </c>
      <c r="G217" s="15" t="e">
        <f>F217/E218</f>
        <v>#REF!</v>
      </c>
      <c r="H217" s="24"/>
      <c r="I217" s="10" t="s">
        <v>122</v>
      </c>
      <c r="J217" s="10" t="e">
        <f>SUM(J213:J216)</f>
        <v>#REF!</v>
      </c>
      <c r="K217" s="10" t="e">
        <f>SUM(K213:K216)</f>
        <v>#REF!</v>
      </c>
      <c r="L217" s="15" t="e">
        <f>K217/J218</f>
        <v>#REF!</v>
      </c>
      <c r="M217" s="24"/>
      <c r="N217" s="24"/>
      <c r="O217" s="24"/>
      <c r="P217" s="24"/>
      <c r="Q217" s="24"/>
      <c r="R217" s="24"/>
    </row>
    <row r="218" spans="1:18" ht="19.5" thickBot="1" x14ac:dyDescent="0.35">
      <c r="A218" s="24"/>
      <c r="B218" s="24"/>
      <c r="C218" s="24"/>
      <c r="D218" s="16" t="s">
        <v>101</v>
      </c>
      <c r="E218" s="107" t="e">
        <f>E217+F217</f>
        <v>#REF!</v>
      </c>
      <c r="F218" s="108"/>
      <c r="G218" s="80"/>
      <c r="H218" s="80"/>
      <c r="I218" s="16" t="s">
        <v>101</v>
      </c>
      <c r="J218" s="107" t="e">
        <f>J217+K217</f>
        <v>#REF!</v>
      </c>
      <c r="K218" s="108"/>
      <c r="L218" s="80"/>
      <c r="M218" s="24"/>
      <c r="N218" s="24"/>
      <c r="O218" s="24"/>
      <c r="P218" s="24"/>
      <c r="Q218" s="24"/>
      <c r="R218" s="24"/>
    </row>
    <row r="219" spans="1:18" ht="18.75" x14ac:dyDescent="0.3">
      <c r="A219" s="24"/>
      <c r="B219" s="24"/>
      <c r="C219" s="24"/>
      <c r="D219" s="7"/>
      <c r="E219" s="80"/>
      <c r="F219" s="80"/>
      <c r="G219" s="80"/>
      <c r="H219" s="80"/>
      <c r="I219" s="7"/>
      <c r="J219" s="80"/>
      <c r="K219" s="80"/>
      <c r="L219" s="80"/>
      <c r="M219" s="24"/>
      <c r="N219" s="24"/>
      <c r="O219" s="24"/>
      <c r="P219" s="24"/>
      <c r="Q219" s="24"/>
      <c r="R219" s="24"/>
    </row>
    <row r="220" spans="1:18" ht="18.75" x14ac:dyDescent="0.3">
      <c r="A220" s="24"/>
      <c r="B220" s="24"/>
      <c r="C220" s="24"/>
      <c r="D220" s="51" t="s">
        <v>124</v>
      </c>
      <c r="E220" s="24"/>
      <c r="F220" s="24"/>
      <c r="G220" s="72"/>
      <c r="H220" s="24"/>
      <c r="I220" s="51" t="s">
        <v>140</v>
      </c>
      <c r="J220" s="24"/>
      <c r="K220" s="24"/>
      <c r="L220" s="72"/>
      <c r="M220" s="24"/>
      <c r="N220" s="24"/>
      <c r="O220" s="24"/>
      <c r="P220" s="24"/>
      <c r="Q220" s="24"/>
      <c r="R220" s="24"/>
    </row>
    <row r="221" spans="1:18" ht="18.75" x14ac:dyDescent="0.3">
      <c r="A221" s="24"/>
      <c r="B221" s="24"/>
      <c r="C221" s="24"/>
      <c r="D221" s="51" t="s">
        <v>123</v>
      </c>
      <c r="E221" s="24"/>
      <c r="F221" s="24"/>
      <c r="G221" s="72"/>
      <c r="H221" s="24"/>
      <c r="I221" s="51" t="s">
        <v>123</v>
      </c>
      <c r="J221" s="24"/>
      <c r="K221" s="24"/>
      <c r="L221" s="72"/>
      <c r="M221" s="24"/>
      <c r="N221" s="24"/>
      <c r="O221" s="24"/>
      <c r="P221" s="24"/>
      <c r="Q221" s="24"/>
      <c r="R221" s="24"/>
    </row>
    <row r="222" spans="1:18" ht="19.5" thickBot="1" x14ac:dyDescent="0.35">
      <c r="A222" s="24"/>
      <c r="B222" s="24"/>
      <c r="C222" s="24"/>
      <c r="D222" s="24"/>
      <c r="E222" s="24"/>
      <c r="F222" s="24"/>
      <c r="G222" s="72"/>
      <c r="H222" s="24"/>
      <c r="I222" s="24"/>
      <c r="J222" s="24"/>
      <c r="K222" s="24"/>
      <c r="L222" s="72"/>
      <c r="M222" s="24"/>
      <c r="N222" s="24"/>
      <c r="O222" s="24"/>
      <c r="P222" s="24"/>
      <c r="Q222" s="24"/>
      <c r="R222" s="24"/>
    </row>
    <row r="223" spans="1:18" ht="19.5" thickBot="1" x14ac:dyDescent="0.35">
      <c r="A223" s="24"/>
      <c r="B223" s="24"/>
      <c r="C223" s="24"/>
      <c r="D223" s="10" t="s">
        <v>49</v>
      </c>
      <c r="E223" s="10" t="s">
        <v>116</v>
      </c>
      <c r="F223" s="37" t="s">
        <v>117</v>
      </c>
      <c r="G223" s="49" t="s">
        <v>118</v>
      </c>
      <c r="H223" s="24"/>
      <c r="I223" s="10" t="s">
        <v>49</v>
      </c>
      <c r="J223" s="10" t="s">
        <v>116</v>
      </c>
      <c r="K223" s="37" t="s">
        <v>117</v>
      </c>
      <c r="L223" s="49" t="s">
        <v>118</v>
      </c>
      <c r="M223" s="24"/>
      <c r="N223" s="24"/>
      <c r="O223" s="24"/>
      <c r="P223" s="24"/>
      <c r="Q223" s="24"/>
      <c r="R223" s="24"/>
    </row>
    <row r="224" spans="1:18" ht="18.75" x14ac:dyDescent="0.3">
      <c r="A224" s="24"/>
      <c r="B224" s="24"/>
      <c r="C224" s="24"/>
      <c r="D224" s="45" t="s">
        <v>57</v>
      </c>
      <c r="E224" s="45" t="e">
        <f>VLOOKUP($D224,#REF!,4,0)</f>
        <v>#REF!</v>
      </c>
      <c r="F224" s="45" t="e">
        <f>VLOOKUP($D224,#REF!,2,0)</f>
        <v>#REF!</v>
      </c>
      <c r="G224" s="82" t="e">
        <f>VLOOKUP($D224,#REF!,3,0)</f>
        <v>#REF!</v>
      </c>
      <c r="H224" s="24"/>
      <c r="I224" s="45" t="s">
        <v>57</v>
      </c>
      <c r="J224" s="45" t="e">
        <f>VLOOKUP($I224,#REF!,4,0)</f>
        <v>#REF!</v>
      </c>
      <c r="K224" s="45" t="e">
        <f>VLOOKUP($I224,#REF!,2,0)</f>
        <v>#REF!</v>
      </c>
      <c r="L224" s="82" t="e">
        <f>VLOOKUP($I224,#REF!,3,0)</f>
        <v>#REF!</v>
      </c>
      <c r="M224" s="24"/>
      <c r="N224" s="24"/>
      <c r="O224" s="24"/>
      <c r="P224" s="24"/>
      <c r="Q224" s="24"/>
      <c r="R224" s="24"/>
    </row>
    <row r="225" spans="1:18" ht="18.75" x14ac:dyDescent="0.3">
      <c r="A225" s="24"/>
      <c r="B225" s="24"/>
      <c r="C225" s="24"/>
      <c r="D225" s="54" t="s">
        <v>4</v>
      </c>
      <c r="E225" s="45" t="e">
        <f>VLOOKUP($D225,#REF!,4,0)</f>
        <v>#REF!</v>
      </c>
      <c r="F225" s="45" t="e">
        <f>VLOOKUP($D225,#REF!,2,0)</f>
        <v>#REF!</v>
      </c>
      <c r="G225" s="82" t="e">
        <f>VLOOKUP($D225,#REF!,3,0)</f>
        <v>#REF!</v>
      </c>
      <c r="H225" s="24"/>
      <c r="I225" s="54" t="s">
        <v>4</v>
      </c>
      <c r="J225" s="45" t="e">
        <f>VLOOKUP($I225,#REF!,4,0)</f>
        <v>#REF!</v>
      </c>
      <c r="K225" s="45" t="e">
        <f>VLOOKUP($I225,#REF!,2,0)</f>
        <v>#REF!</v>
      </c>
      <c r="L225" s="82" t="e">
        <f>VLOOKUP($I225,#REF!,3,0)</f>
        <v>#REF!</v>
      </c>
      <c r="M225" s="24"/>
      <c r="N225" s="24"/>
      <c r="O225" s="24"/>
      <c r="P225" s="24"/>
      <c r="Q225" s="24"/>
      <c r="R225" s="24"/>
    </row>
    <row r="226" spans="1:18" ht="18.75" x14ac:dyDescent="0.3">
      <c r="A226" s="24"/>
      <c r="B226" s="24"/>
      <c r="C226" s="24"/>
      <c r="D226" s="54" t="s">
        <v>59</v>
      </c>
      <c r="E226" s="45" t="e">
        <f>VLOOKUP($D226,#REF!,4,0)</f>
        <v>#REF!</v>
      </c>
      <c r="F226" s="45" t="e">
        <f>VLOOKUP($D226,#REF!,2,0)</f>
        <v>#REF!</v>
      </c>
      <c r="G226" s="82" t="e">
        <f>VLOOKUP($D226,#REF!,3,0)</f>
        <v>#REF!</v>
      </c>
      <c r="H226" s="24"/>
      <c r="I226" s="54" t="s">
        <v>59</v>
      </c>
      <c r="J226" s="45" t="e">
        <f>VLOOKUP($I226,#REF!,4,0)</f>
        <v>#REF!</v>
      </c>
      <c r="K226" s="45" t="e">
        <f>VLOOKUP($I226,#REF!,2,0)</f>
        <v>#REF!</v>
      </c>
      <c r="L226" s="82" t="e">
        <f>VLOOKUP($I226,#REF!,3,0)</f>
        <v>#REF!</v>
      </c>
      <c r="M226" s="24"/>
      <c r="N226" s="24"/>
      <c r="O226" s="24"/>
      <c r="P226" s="24"/>
      <c r="Q226" s="24"/>
      <c r="R226" s="24"/>
    </row>
    <row r="227" spans="1:18" ht="19.5" thickBot="1" x14ac:dyDescent="0.35">
      <c r="A227" s="24"/>
      <c r="B227" s="24"/>
      <c r="C227" s="24"/>
      <c r="D227" s="57" t="s">
        <v>58</v>
      </c>
      <c r="E227" s="45" t="e">
        <f>VLOOKUP($D227,#REF!,4,0)</f>
        <v>#REF!</v>
      </c>
      <c r="F227" s="45" t="e">
        <f>VLOOKUP($D227,#REF!,2,0)</f>
        <v>#REF!</v>
      </c>
      <c r="G227" s="82" t="e">
        <f>VLOOKUP($D227,#REF!,3,0)</f>
        <v>#REF!</v>
      </c>
      <c r="H227" s="24"/>
      <c r="I227" s="57" t="s">
        <v>58</v>
      </c>
      <c r="J227" s="45" t="e">
        <f>VLOOKUP($I227,#REF!,4,0)</f>
        <v>#REF!</v>
      </c>
      <c r="K227" s="45" t="e">
        <f>VLOOKUP($I227,#REF!,2,0)</f>
        <v>#REF!</v>
      </c>
      <c r="L227" s="82" t="e">
        <f>VLOOKUP($I227,#REF!,3,0)</f>
        <v>#REF!</v>
      </c>
      <c r="M227" s="24"/>
      <c r="N227" s="24"/>
      <c r="O227" s="24"/>
      <c r="P227" s="24"/>
      <c r="Q227" s="24"/>
      <c r="R227" s="24"/>
    </row>
    <row r="228" spans="1:18" ht="19.5" thickBot="1" x14ac:dyDescent="0.35">
      <c r="A228" s="24"/>
      <c r="B228" s="24"/>
      <c r="C228" s="24"/>
      <c r="D228" s="10" t="s">
        <v>101</v>
      </c>
      <c r="E228" s="10" t="e">
        <f>SUM(E224:E227)</f>
        <v>#REF!</v>
      </c>
      <c r="F228" s="10" t="e">
        <f>SUM(F224:F227)</f>
        <v>#REF!</v>
      </c>
      <c r="G228" s="15" t="e">
        <f>F228/E229</f>
        <v>#REF!</v>
      </c>
      <c r="H228" s="24"/>
      <c r="I228" s="10" t="s">
        <v>101</v>
      </c>
      <c r="J228" s="10" t="e">
        <f>SUM(J224:J227)</f>
        <v>#REF!</v>
      </c>
      <c r="K228" s="10" t="e">
        <f>SUM(K224:K227)</f>
        <v>#REF!</v>
      </c>
      <c r="L228" s="15" t="e">
        <f>K228/J229</f>
        <v>#REF!</v>
      </c>
      <c r="M228" s="24"/>
      <c r="N228" s="24"/>
      <c r="O228" s="24"/>
      <c r="P228" s="24"/>
      <c r="Q228" s="24"/>
      <c r="R228" s="24"/>
    </row>
    <row r="229" spans="1:18" ht="19.5" thickBot="1" x14ac:dyDescent="0.35">
      <c r="A229" s="24"/>
      <c r="B229" s="24"/>
      <c r="C229" s="24"/>
      <c r="D229" s="16" t="s">
        <v>101</v>
      </c>
      <c r="E229" s="107" t="e">
        <f>E228+F228</f>
        <v>#REF!</v>
      </c>
      <c r="F229" s="108"/>
      <c r="G229" s="24"/>
      <c r="H229" s="24"/>
      <c r="I229" s="16" t="s">
        <v>101</v>
      </c>
      <c r="J229" s="107" t="e">
        <f>J228+K228</f>
        <v>#REF!</v>
      </c>
      <c r="K229" s="108"/>
      <c r="L229" s="24"/>
      <c r="M229" s="24"/>
      <c r="N229" s="24"/>
      <c r="O229" s="24"/>
      <c r="P229" s="24"/>
      <c r="Q229" s="24"/>
      <c r="R229" s="24"/>
    </row>
    <row r="230" spans="1:18" ht="18.75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1:18" ht="18.75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 spans="1:18" ht="18.75" x14ac:dyDescent="0.3">
      <c r="A232" s="24"/>
      <c r="B232" s="24"/>
      <c r="C232" s="24"/>
      <c r="D232" s="51" t="s">
        <v>134</v>
      </c>
      <c r="E232" s="24"/>
      <c r="F232" s="24"/>
      <c r="G232" s="72"/>
      <c r="H232" s="24"/>
      <c r="I232" s="51" t="s">
        <v>141</v>
      </c>
      <c r="J232" s="24"/>
      <c r="K232" s="24"/>
      <c r="L232" s="72"/>
      <c r="M232" s="24"/>
      <c r="N232" s="24"/>
      <c r="O232" s="24"/>
      <c r="P232" s="24"/>
      <c r="Q232" s="24"/>
      <c r="R232" s="24"/>
    </row>
    <row r="233" spans="1:18" ht="18.75" x14ac:dyDescent="0.3">
      <c r="A233" s="24"/>
      <c r="B233" s="24"/>
      <c r="C233" s="24"/>
      <c r="D233" s="51" t="s">
        <v>133</v>
      </c>
      <c r="E233" s="24"/>
      <c r="F233" s="24"/>
      <c r="G233" s="72"/>
      <c r="H233" s="24"/>
      <c r="I233" s="51" t="s">
        <v>133</v>
      </c>
      <c r="J233" s="24"/>
      <c r="K233" s="24"/>
      <c r="L233" s="72"/>
      <c r="M233" s="24"/>
      <c r="N233" s="24"/>
      <c r="O233" s="24"/>
      <c r="P233" s="24"/>
      <c r="Q233" s="24"/>
      <c r="R233" s="24"/>
    </row>
    <row r="234" spans="1:18" ht="19.5" thickBot="1" x14ac:dyDescent="0.35">
      <c r="A234" s="24"/>
      <c r="B234" s="24"/>
      <c r="C234" s="24"/>
      <c r="D234" s="24"/>
      <c r="E234" s="24"/>
      <c r="F234" s="24"/>
      <c r="G234" s="72"/>
      <c r="H234" s="24"/>
      <c r="I234" s="24"/>
      <c r="J234" s="24"/>
      <c r="K234" s="24"/>
      <c r="L234" s="72"/>
      <c r="M234" s="24"/>
      <c r="N234" s="24"/>
      <c r="O234" s="24"/>
      <c r="P234" s="24"/>
      <c r="Q234" s="24"/>
      <c r="R234" s="24"/>
    </row>
    <row r="235" spans="1:18" ht="19.5" thickBot="1" x14ac:dyDescent="0.35">
      <c r="A235" s="24"/>
      <c r="B235" s="24"/>
      <c r="C235" s="24"/>
      <c r="D235" s="10" t="s">
        <v>49</v>
      </c>
      <c r="E235" s="10" t="s">
        <v>116</v>
      </c>
      <c r="F235" s="37" t="s">
        <v>117</v>
      </c>
      <c r="G235" s="49" t="s">
        <v>118</v>
      </c>
      <c r="H235" s="24"/>
      <c r="I235" s="10" t="s">
        <v>49</v>
      </c>
      <c r="J235" s="10" t="s">
        <v>116</v>
      </c>
      <c r="K235" s="37" t="s">
        <v>117</v>
      </c>
      <c r="L235" s="49" t="s">
        <v>118</v>
      </c>
      <c r="M235" s="24"/>
      <c r="N235" s="24"/>
      <c r="O235" s="24"/>
      <c r="P235" s="24"/>
      <c r="Q235" s="24"/>
      <c r="R235" s="24"/>
    </row>
    <row r="236" spans="1:18" ht="18.75" x14ac:dyDescent="0.3">
      <c r="A236" s="24"/>
      <c r="B236" s="24"/>
      <c r="C236" s="24"/>
      <c r="D236" s="45" t="s">
        <v>57</v>
      </c>
      <c r="E236" s="45" t="e">
        <f>VLOOKUP($D236,#REF!,4,0)</f>
        <v>#REF!</v>
      </c>
      <c r="F236" s="45" t="e">
        <f>VLOOKUP($D236,#REF!,2,0)</f>
        <v>#REF!</v>
      </c>
      <c r="G236" s="82" t="e">
        <f>VLOOKUP($D236,#REF!,3,0)</f>
        <v>#REF!</v>
      </c>
      <c r="H236" s="24"/>
      <c r="I236" s="45" t="s">
        <v>57</v>
      </c>
      <c r="J236" s="45" t="e">
        <f>VLOOKUP($I236,#REF!,4,0)</f>
        <v>#REF!</v>
      </c>
      <c r="K236" s="45" t="e">
        <f>VLOOKUP($I236,#REF!,2,0)</f>
        <v>#REF!</v>
      </c>
      <c r="L236" s="82" t="e">
        <f>VLOOKUP($I236,#REF!,3,0)</f>
        <v>#REF!</v>
      </c>
      <c r="M236" s="24"/>
      <c r="N236" s="24"/>
      <c r="O236" s="24"/>
      <c r="P236" s="24"/>
      <c r="Q236" s="24"/>
      <c r="R236" s="24"/>
    </row>
    <row r="237" spans="1:18" ht="18.75" x14ac:dyDescent="0.3">
      <c r="A237" s="24"/>
      <c r="B237" s="24"/>
      <c r="C237" s="24"/>
      <c r="D237" s="54" t="s">
        <v>4</v>
      </c>
      <c r="E237" s="45" t="e">
        <f>VLOOKUP($D237,#REF!,4,0)</f>
        <v>#REF!</v>
      </c>
      <c r="F237" s="45" t="e">
        <f>VLOOKUP($D237,#REF!,2,0)</f>
        <v>#REF!</v>
      </c>
      <c r="G237" s="82" t="e">
        <f>VLOOKUP($D237,#REF!,3,0)</f>
        <v>#REF!</v>
      </c>
      <c r="H237" s="24"/>
      <c r="I237" s="54" t="s">
        <v>4</v>
      </c>
      <c r="J237" s="45" t="e">
        <f>VLOOKUP($I237,#REF!,4,0)</f>
        <v>#REF!</v>
      </c>
      <c r="K237" s="45" t="e">
        <f>VLOOKUP($I237,#REF!,2,0)</f>
        <v>#REF!</v>
      </c>
      <c r="L237" s="82" t="e">
        <f>VLOOKUP($I237,#REF!,3,0)</f>
        <v>#REF!</v>
      </c>
      <c r="M237" s="24"/>
      <c r="N237" s="24"/>
      <c r="O237" s="24"/>
      <c r="P237" s="24"/>
      <c r="Q237" s="24"/>
      <c r="R237" s="24"/>
    </row>
    <row r="238" spans="1:18" ht="18.75" x14ac:dyDescent="0.3">
      <c r="A238" s="24"/>
      <c r="B238" s="24"/>
      <c r="C238" s="24"/>
      <c r="D238" s="54" t="s">
        <v>59</v>
      </c>
      <c r="E238" s="45" t="e">
        <f>VLOOKUP($D238,#REF!,4,0)</f>
        <v>#REF!</v>
      </c>
      <c r="F238" s="45" t="e">
        <f>VLOOKUP($D238,#REF!,2,0)</f>
        <v>#REF!</v>
      </c>
      <c r="G238" s="82" t="e">
        <f>VLOOKUP($D238,#REF!,3,0)</f>
        <v>#REF!</v>
      </c>
      <c r="H238" s="24"/>
      <c r="I238" s="54" t="s">
        <v>59</v>
      </c>
      <c r="J238" s="45" t="e">
        <f>VLOOKUP($I238,#REF!,4,0)</f>
        <v>#REF!</v>
      </c>
      <c r="K238" s="45" t="e">
        <f>VLOOKUP($I238,#REF!,2,0)</f>
        <v>#REF!</v>
      </c>
      <c r="L238" s="82" t="e">
        <f>VLOOKUP($I238,#REF!,3,0)</f>
        <v>#REF!</v>
      </c>
      <c r="M238" s="24"/>
      <c r="N238" s="24"/>
      <c r="O238" s="24"/>
      <c r="P238" s="24"/>
      <c r="Q238" s="24"/>
      <c r="R238" s="24"/>
    </row>
    <row r="239" spans="1:18" ht="19.5" thickBot="1" x14ac:dyDescent="0.35">
      <c r="A239" s="24"/>
      <c r="B239" s="24"/>
      <c r="C239" s="24"/>
      <c r="D239" s="57" t="s">
        <v>58</v>
      </c>
      <c r="E239" s="45" t="e">
        <f>VLOOKUP($D239,#REF!,4,0)</f>
        <v>#REF!</v>
      </c>
      <c r="F239" s="45" t="e">
        <f>VLOOKUP($D239,#REF!,2,0)</f>
        <v>#REF!</v>
      </c>
      <c r="G239" s="82" t="e">
        <f>VLOOKUP($D239,#REF!,3,0)</f>
        <v>#REF!</v>
      </c>
      <c r="H239" s="24"/>
      <c r="I239" s="57" t="s">
        <v>58</v>
      </c>
      <c r="J239" s="45" t="e">
        <f>VLOOKUP($I239,#REF!,4,0)</f>
        <v>#REF!</v>
      </c>
      <c r="K239" s="45" t="e">
        <f>VLOOKUP($I239,#REF!,2,0)</f>
        <v>#REF!</v>
      </c>
      <c r="L239" s="82" t="e">
        <f>VLOOKUP($I239,#REF!,3,0)</f>
        <v>#REF!</v>
      </c>
      <c r="M239" s="24"/>
      <c r="N239" s="24"/>
      <c r="O239" s="24"/>
      <c r="P239" s="24"/>
      <c r="Q239" s="24"/>
      <c r="R239" s="24"/>
    </row>
    <row r="240" spans="1:18" ht="19.5" thickBot="1" x14ac:dyDescent="0.35">
      <c r="A240" s="24"/>
      <c r="B240" s="24"/>
      <c r="C240" s="24"/>
      <c r="D240" s="10" t="s">
        <v>101</v>
      </c>
      <c r="E240" s="10" t="e">
        <f>SUM(E236:E239)</f>
        <v>#REF!</v>
      </c>
      <c r="F240" s="10" t="e">
        <f>SUM(F236:F239)</f>
        <v>#REF!</v>
      </c>
      <c r="G240" s="15" t="e">
        <f>F240/E241</f>
        <v>#REF!</v>
      </c>
      <c r="H240" s="24"/>
      <c r="I240" s="10" t="s">
        <v>101</v>
      </c>
      <c r="J240" s="10" t="e">
        <f>SUM(J236:J239)</f>
        <v>#REF!</v>
      </c>
      <c r="K240" s="10" t="e">
        <f>SUM(K236:K239)</f>
        <v>#REF!</v>
      </c>
      <c r="L240" s="15" t="e">
        <f>K240/J241</f>
        <v>#REF!</v>
      </c>
      <c r="M240" s="24"/>
      <c r="N240" s="24"/>
      <c r="O240" s="24"/>
      <c r="P240" s="24"/>
      <c r="Q240" s="24"/>
      <c r="R240" s="24"/>
    </row>
    <row r="241" spans="1:18" ht="19.5" thickBot="1" x14ac:dyDescent="0.35">
      <c r="A241" s="24"/>
      <c r="B241" s="24"/>
      <c r="C241" s="24"/>
      <c r="D241" s="16" t="s">
        <v>101</v>
      </c>
      <c r="E241" s="107" t="e">
        <f>E240+F240</f>
        <v>#REF!</v>
      </c>
      <c r="F241" s="108"/>
      <c r="G241" s="24"/>
      <c r="H241" s="24"/>
      <c r="I241" s="16" t="s">
        <v>101</v>
      </c>
      <c r="J241" s="107" t="e">
        <f>J240+K240</f>
        <v>#REF!</v>
      </c>
      <c r="K241" s="108"/>
      <c r="L241" s="24"/>
      <c r="M241" s="24"/>
      <c r="N241" s="24"/>
      <c r="O241" s="24"/>
      <c r="P241" s="24"/>
      <c r="Q241" s="24"/>
      <c r="R241" s="24"/>
    </row>
    <row r="242" spans="1:18" ht="18.75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1:18" ht="18.75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</row>
    <row r="244" spans="1:18" ht="18.75" x14ac:dyDescent="0.3">
      <c r="A244" s="24"/>
      <c r="B244" s="24"/>
      <c r="C244" s="24"/>
      <c r="D244" s="51" t="s">
        <v>136</v>
      </c>
      <c r="E244" s="24"/>
      <c r="F244" s="24"/>
      <c r="G244" s="72"/>
      <c r="H244" s="24"/>
      <c r="I244" s="51" t="s">
        <v>142</v>
      </c>
      <c r="J244" s="24"/>
      <c r="K244" s="24"/>
      <c r="L244" s="72"/>
      <c r="M244" s="24"/>
      <c r="N244" s="24"/>
      <c r="O244" s="24"/>
      <c r="P244" s="24"/>
      <c r="Q244" s="24"/>
      <c r="R244" s="24"/>
    </row>
    <row r="245" spans="1:18" ht="18.75" x14ac:dyDescent="0.3">
      <c r="A245" s="24"/>
      <c r="B245" s="24"/>
      <c r="C245" s="24"/>
      <c r="D245" s="51" t="s">
        <v>135</v>
      </c>
      <c r="E245" s="24"/>
      <c r="F245" s="24"/>
      <c r="G245" s="72"/>
      <c r="H245" s="24"/>
      <c r="I245" s="51" t="s">
        <v>135</v>
      </c>
      <c r="J245" s="24"/>
      <c r="K245" s="24"/>
      <c r="L245" s="72"/>
      <c r="M245" s="24"/>
      <c r="N245" s="24"/>
      <c r="O245" s="24"/>
      <c r="P245" s="24"/>
      <c r="Q245" s="24"/>
      <c r="R245" s="24"/>
    </row>
    <row r="246" spans="1:18" ht="19.5" thickBot="1" x14ac:dyDescent="0.35">
      <c r="A246" s="24"/>
      <c r="B246" s="24"/>
      <c r="C246" s="24"/>
      <c r="D246" s="24"/>
      <c r="E246" s="24"/>
      <c r="F246" s="24"/>
      <c r="G246" s="72"/>
      <c r="H246" s="24"/>
      <c r="I246" s="24"/>
      <c r="J246" s="24"/>
      <c r="K246" s="24"/>
      <c r="L246" s="72"/>
      <c r="M246" s="24"/>
      <c r="N246" s="24"/>
      <c r="O246" s="24"/>
      <c r="P246" s="24"/>
      <c r="Q246" s="24"/>
      <c r="R246" s="24"/>
    </row>
    <row r="247" spans="1:18" ht="19.5" thickBot="1" x14ac:dyDescent="0.35">
      <c r="A247" s="24"/>
      <c r="B247" s="24"/>
      <c r="C247" s="24"/>
      <c r="D247" s="10" t="s">
        <v>49</v>
      </c>
      <c r="E247" s="10" t="s">
        <v>116</v>
      </c>
      <c r="F247" s="37" t="s">
        <v>117</v>
      </c>
      <c r="G247" s="49" t="s">
        <v>118</v>
      </c>
      <c r="H247" s="24"/>
      <c r="I247" s="10" t="s">
        <v>49</v>
      </c>
      <c r="J247" s="10" t="s">
        <v>116</v>
      </c>
      <c r="K247" s="37" t="s">
        <v>117</v>
      </c>
      <c r="L247" s="49" t="s">
        <v>118</v>
      </c>
      <c r="M247" s="24"/>
      <c r="N247" s="24"/>
      <c r="O247" s="24"/>
      <c r="P247" s="24"/>
      <c r="Q247" s="24"/>
      <c r="R247" s="24"/>
    </row>
    <row r="248" spans="1:18" ht="18.75" x14ac:dyDescent="0.3">
      <c r="A248" s="24"/>
      <c r="B248" s="24"/>
      <c r="C248" s="24"/>
      <c r="D248" s="45" t="s">
        <v>57</v>
      </c>
      <c r="E248" s="45" t="e">
        <f>VLOOKUP($D248,#REF!,4,0)</f>
        <v>#REF!</v>
      </c>
      <c r="F248" s="45" t="e">
        <f>VLOOKUP($D248,#REF!,2,0)</f>
        <v>#REF!</v>
      </c>
      <c r="G248" s="82" t="e">
        <f>VLOOKUP($D248,#REF!,3,0)</f>
        <v>#REF!</v>
      </c>
      <c r="H248" s="24"/>
      <c r="I248" s="45" t="s">
        <v>57</v>
      </c>
      <c r="J248" s="45" t="e">
        <f>VLOOKUP($I248,#REF!,4,0)</f>
        <v>#REF!</v>
      </c>
      <c r="K248" s="45" t="e">
        <f>VLOOKUP($I248,#REF!,2,0)</f>
        <v>#REF!</v>
      </c>
      <c r="L248" s="82" t="e">
        <f>VLOOKUP($I248,#REF!,3,0)</f>
        <v>#REF!</v>
      </c>
      <c r="M248" s="24"/>
      <c r="N248" s="24"/>
      <c r="O248" s="24"/>
      <c r="P248" s="24"/>
      <c r="Q248" s="24"/>
      <c r="R248" s="24"/>
    </row>
    <row r="249" spans="1:18" ht="18.75" x14ac:dyDescent="0.3">
      <c r="A249" s="24"/>
      <c r="B249" s="24"/>
      <c r="C249" s="24"/>
      <c r="D249" s="54" t="s">
        <v>4</v>
      </c>
      <c r="E249" s="45" t="e">
        <f>VLOOKUP($D249,#REF!,4,0)</f>
        <v>#REF!</v>
      </c>
      <c r="F249" s="45" t="e">
        <f>VLOOKUP($D249,#REF!,2,0)</f>
        <v>#REF!</v>
      </c>
      <c r="G249" s="82" t="e">
        <f>VLOOKUP($D249,#REF!,3,0)</f>
        <v>#REF!</v>
      </c>
      <c r="H249" s="24"/>
      <c r="I249" s="54" t="s">
        <v>4</v>
      </c>
      <c r="J249" s="45" t="e">
        <f>VLOOKUP($I249,#REF!,4,0)</f>
        <v>#REF!</v>
      </c>
      <c r="K249" s="45" t="e">
        <f>VLOOKUP($I249,#REF!,2,0)</f>
        <v>#REF!</v>
      </c>
      <c r="L249" s="82" t="e">
        <f>VLOOKUP($I249,#REF!,3,0)</f>
        <v>#REF!</v>
      </c>
      <c r="M249" s="24"/>
      <c r="N249" s="24"/>
      <c r="O249" s="24"/>
      <c r="P249" s="24"/>
      <c r="Q249" s="24"/>
      <c r="R249" s="24"/>
    </row>
    <row r="250" spans="1:18" ht="18.75" x14ac:dyDescent="0.3">
      <c r="A250" s="24"/>
      <c r="B250" s="24"/>
      <c r="C250" s="24"/>
      <c r="D250" s="54" t="s">
        <v>59</v>
      </c>
      <c r="E250" s="45" t="e">
        <f>VLOOKUP($D250,#REF!,4,0)</f>
        <v>#REF!</v>
      </c>
      <c r="F250" s="45" t="e">
        <f>VLOOKUP($D250,#REF!,2,0)</f>
        <v>#REF!</v>
      </c>
      <c r="G250" s="82" t="e">
        <f>VLOOKUP($D250,#REF!,3,0)</f>
        <v>#REF!</v>
      </c>
      <c r="H250" s="24"/>
      <c r="I250" s="54" t="s">
        <v>59</v>
      </c>
      <c r="J250" s="45" t="e">
        <f>VLOOKUP($I250,#REF!,4,0)</f>
        <v>#REF!</v>
      </c>
      <c r="K250" s="45" t="e">
        <f>VLOOKUP($I250,#REF!,2,0)</f>
        <v>#REF!</v>
      </c>
      <c r="L250" s="82" t="e">
        <f>VLOOKUP($I250,#REF!,3,0)</f>
        <v>#REF!</v>
      </c>
      <c r="M250" s="24"/>
      <c r="N250" s="24"/>
      <c r="O250" s="24"/>
      <c r="P250" s="24"/>
      <c r="Q250" s="24"/>
      <c r="R250" s="24"/>
    </row>
    <row r="251" spans="1:18" ht="19.5" thickBot="1" x14ac:dyDescent="0.35">
      <c r="A251" s="24"/>
      <c r="B251" s="24"/>
      <c r="C251" s="24"/>
      <c r="D251" s="57" t="s">
        <v>58</v>
      </c>
      <c r="E251" s="45" t="e">
        <f>VLOOKUP($D251,#REF!,4,0)</f>
        <v>#REF!</v>
      </c>
      <c r="F251" s="45" t="e">
        <f>VLOOKUP($D251,#REF!,2,0)</f>
        <v>#REF!</v>
      </c>
      <c r="G251" s="82" t="e">
        <f>VLOOKUP($D251,#REF!,3,0)</f>
        <v>#REF!</v>
      </c>
      <c r="H251" s="24"/>
      <c r="I251" s="57" t="s">
        <v>58</v>
      </c>
      <c r="J251" s="45" t="e">
        <f>VLOOKUP($I251,#REF!,4,0)</f>
        <v>#REF!</v>
      </c>
      <c r="K251" s="45" t="e">
        <f>VLOOKUP($I251,#REF!,2,0)</f>
        <v>#REF!</v>
      </c>
      <c r="L251" s="82" t="e">
        <f>VLOOKUP($I251,#REF!,3,0)</f>
        <v>#REF!</v>
      </c>
      <c r="M251" s="24"/>
      <c r="N251" s="24"/>
      <c r="O251" s="24"/>
      <c r="P251" s="24"/>
      <c r="Q251" s="24"/>
      <c r="R251" s="24"/>
    </row>
    <row r="252" spans="1:18" ht="19.5" thickBot="1" x14ac:dyDescent="0.35">
      <c r="A252" s="24"/>
      <c r="B252" s="24"/>
      <c r="C252" s="24"/>
      <c r="D252" s="10" t="s">
        <v>101</v>
      </c>
      <c r="E252" s="10" t="e">
        <f>SUM(E248:E251)</f>
        <v>#REF!</v>
      </c>
      <c r="F252" s="10" t="e">
        <f>SUM(F248:F251)</f>
        <v>#REF!</v>
      </c>
      <c r="G252" s="15" t="e">
        <f>F252/E253</f>
        <v>#REF!</v>
      </c>
      <c r="H252" s="24"/>
      <c r="I252" s="10" t="s">
        <v>101</v>
      </c>
      <c r="J252" s="10" t="e">
        <f>SUM(J248:J251)</f>
        <v>#REF!</v>
      </c>
      <c r="K252" s="10" t="e">
        <f>SUM(K248:K251)</f>
        <v>#REF!</v>
      </c>
      <c r="L252" s="15" t="e">
        <f>K252/J253</f>
        <v>#REF!</v>
      </c>
      <c r="M252" s="24"/>
      <c r="N252" s="24"/>
      <c r="O252" s="24"/>
      <c r="P252" s="24"/>
      <c r="Q252" s="24"/>
      <c r="R252" s="24"/>
    </row>
    <row r="253" spans="1:18" ht="19.5" thickBot="1" x14ac:dyDescent="0.35">
      <c r="A253" s="24"/>
      <c r="B253" s="24"/>
      <c r="C253" s="24"/>
      <c r="D253" s="16" t="s">
        <v>101</v>
      </c>
      <c r="E253" s="107" t="e">
        <f>E252+F252</f>
        <v>#REF!</v>
      </c>
      <c r="F253" s="108"/>
      <c r="G253" s="24"/>
      <c r="H253" s="24"/>
      <c r="I253" s="16" t="s">
        <v>101</v>
      </c>
      <c r="J253" s="107" t="e">
        <f>J252+K252</f>
        <v>#REF!</v>
      </c>
      <c r="K253" s="108"/>
      <c r="L253" s="24"/>
      <c r="M253" s="24"/>
      <c r="N253" s="24"/>
      <c r="O253" s="24"/>
      <c r="P253" s="24"/>
      <c r="Q253" s="24"/>
      <c r="R253" s="24"/>
    </row>
    <row r="254" spans="1:18" ht="18.75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1:18" ht="18.75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</row>
    <row r="256" spans="1:18" ht="18.75" x14ac:dyDescent="0.3">
      <c r="A256" s="24"/>
      <c r="B256" s="24"/>
      <c r="C256" s="24"/>
      <c r="D256" s="51" t="s">
        <v>137</v>
      </c>
      <c r="E256" s="24"/>
      <c r="F256" s="24"/>
      <c r="G256" s="72"/>
      <c r="H256" s="24"/>
      <c r="I256" s="51" t="s">
        <v>143</v>
      </c>
      <c r="J256" s="24"/>
      <c r="K256" s="24"/>
      <c r="L256" s="72"/>
      <c r="M256" s="24"/>
      <c r="N256" s="24"/>
      <c r="O256" s="24"/>
      <c r="P256" s="24"/>
      <c r="Q256" s="24"/>
      <c r="R256" s="24"/>
    </row>
    <row r="257" spans="1:18" ht="18.75" x14ac:dyDescent="0.3">
      <c r="A257" s="24"/>
      <c r="B257" s="24"/>
      <c r="C257" s="24"/>
      <c r="D257" s="51" t="s">
        <v>138</v>
      </c>
      <c r="E257" s="24"/>
      <c r="F257" s="24"/>
      <c r="G257" s="72"/>
      <c r="H257" s="24"/>
      <c r="I257" s="51" t="s">
        <v>138</v>
      </c>
      <c r="J257" s="24"/>
      <c r="K257" s="24"/>
      <c r="L257" s="72"/>
      <c r="M257" s="24"/>
      <c r="N257" s="24"/>
      <c r="O257" s="24"/>
      <c r="P257" s="24"/>
      <c r="Q257" s="24"/>
      <c r="R257" s="24"/>
    </row>
    <row r="258" spans="1:18" ht="19.5" thickBot="1" x14ac:dyDescent="0.35">
      <c r="A258" s="24"/>
      <c r="B258" s="24"/>
      <c r="C258" s="24"/>
      <c r="D258" s="24"/>
      <c r="E258" s="24"/>
      <c r="F258" s="24"/>
      <c r="G258" s="72"/>
      <c r="H258" s="24"/>
      <c r="I258" s="24"/>
      <c r="J258" s="24"/>
      <c r="K258" s="24"/>
      <c r="L258" s="72"/>
      <c r="M258" s="24"/>
      <c r="N258" s="24"/>
      <c r="O258" s="24"/>
      <c r="P258" s="24"/>
      <c r="Q258" s="24"/>
      <c r="R258" s="24"/>
    </row>
    <row r="259" spans="1:18" ht="19.5" thickBot="1" x14ac:dyDescent="0.35">
      <c r="A259" s="24"/>
      <c r="B259" s="24"/>
      <c r="C259" s="24"/>
      <c r="D259" s="10" t="s">
        <v>49</v>
      </c>
      <c r="E259" s="10" t="s">
        <v>116</v>
      </c>
      <c r="F259" s="37" t="s">
        <v>117</v>
      </c>
      <c r="G259" s="49" t="s">
        <v>118</v>
      </c>
      <c r="H259" s="24"/>
      <c r="I259" s="10" t="s">
        <v>49</v>
      </c>
      <c r="J259" s="10" t="s">
        <v>116</v>
      </c>
      <c r="K259" s="37" t="s">
        <v>117</v>
      </c>
      <c r="L259" s="49" t="s">
        <v>118</v>
      </c>
      <c r="M259" s="24"/>
      <c r="N259" s="24"/>
      <c r="O259" s="24"/>
      <c r="P259" s="24"/>
      <c r="Q259" s="24"/>
      <c r="R259" s="24"/>
    </row>
    <row r="260" spans="1:18" ht="18.75" x14ac:dyDescent="0.3">
      <c r="A260" s="24"/>
      <c r="B260" s="24"/>
      <c r="C260" s="24"/>
      <c r="D260" s="45" t="s">
        <v>57</v>
      </c>
      <c r="E260" s="45" t="e">
        <f>VLOOKUP($D260,#REF!,4,0)</f>
        <v>#REF!</v>
      </c>
      <c r="F260" s="45" t="e">
        <f>VLOOKUP($D260,#REF!,2,0)</f>
        <v>#REF!</v>
      </c>
      <c r="G260" s="82" t="e">
        <f>VLOOKUP($D260,#REF!,3,0)</f>
        <v>#REF!</v>
      </c>
      <c r="H260" s="24"/>
      <c r="I260" s="45" t="s">
        <v>57</v>
      </c>
      <c r="J260" s="45" t="e">
        <f>VLOOKUP($I260,#REF!,4,0)</f>
        <v>#REF!</v>
      </c>
      <c r="K260" s="45" t="e">
        <f>VLOOKUP($I260,#REF!,2,0)</f>
        <v>#REF!</v>
      </c>
      <c r="L260" s="82" t="e">
        <f>VLOOKUP($I260,#REF!,3,0)</f>
        <v>#REF!</v>
      </c>
      <c r="M260" s="24"/>
      <c r="N260" s="24"/>
      <c r="O260" s="24"/>
      <c r="P260" s="24"/>
      <c r="Q260" s="24"/>
      <c r="R260" s="24"/>
    </row>
    <row r="261" spans="1:18" ht="18.75" x14ac:dyDescent="0.3">
      <c r="A261" s="24"/>
      <c r="B261" s="24"/>
      <c r="C261" s="24"/>
      <c r="D261" s="54" t="s">
        <v>4</v>
      </c>
      <c r="E261" s="45" t="e">
        <f>VLOOKUP($D261,#REF!,4,0)</f>
        <v>#REF!</v>
      </c>
      <c r="F261" s="45" t="e">
        <f>VLOOKUP($D261,#REF!,2,0)</f>
        <v>#REF!</v>
      </c>
      <c r="G261" s="82" t="e">
        <f>VLOOKUP($D261,#REF!,3,0)</f>
        <v>#REF!</v>
      </c>
      <c r="H261" s="24"/>
      <c r="I261" s="54" t="s">
        <v>4</v>
      </c>
      <c r="J261" s="45" t="e">
        <f>VLOOKUP($I261,#REF!,4,0)</f>
        <v>#REF!</v>
      </c>
      <c r="K261" s="45" t="e">
        <f>VLOOKUP($I261,#REF!,2,0)</f>
        <v>#REF!</v>
      </c>
      <c r="L261" s="82" t="e">
        <f>VLOOKUP($I261,#REF!,3,0)</f>
        <v>#REF!</v>
      </c>
      <c r="M261" s="24"/>
      <c r="N261" s="24"/>
      <c r="O261" s="24"/>
      <c r="P261" s="24"/>
      <c r="Q261" s="24"/>
      <c r="R261" s="24"/>
    </row>
    <row r="262" spans="1:18" ht="18.75" x14ac:dyDescent="0.3">
      <c r="A262" s="24"/>
      <c r="B262" s="24"/>
      <c r="C262" s="24"/>
      <c r="D262" s="54" t="s">
        <v>59</v>
      </c>
      <c r="E262" s="45" t="e">
        <f>VLOOKUP($D262,#REF!,4,0)</f>
        <v>#REF!</v>
      </c>
      <c r="F262" s="45" t="e">
        <f>VLOOKUP($D262,#REF!,2,0)</f>
        <v>#REF!</v>
      </c>
      <c r="G262" s="82" t="e">
        <f>VLOOKUP($D262,#REF!,3,0)</f>
        <v>#REF!</v>
      </c>
      <c r="H262" s="24"/>
      <c r="I262" s="54" t="s">
        <v>59</v>
      </c>
      <c r="J262" s="45" t="e">
        <f>VLOOKUP($I262,#REF!,4,0)</f>
        <v>#REF!</v>
      </c>
      <c r="K262" s="45" t="e">
        <f>VLOOKUP($I262,#REF!,2,0)</f>
        <v>#REF!</v>
      </c>
      <c r="L262" s="82" t="e">
        <f>VLOOKUP($I262,#REF!,3,0)</f>
        <v>#REF!</v>
      </c>
      <c r="M262" s="24"/>
      <c r="N262" s="24"/>
      <c r="O262" s="24"/>
      <c r="P262" s="24"/>
      <c r="Q262" s="24"/>
      <c r="R262" s="24"/>
    </row>
    <row r="263" spans="1:18" ht="19.5" thickBot="1" x14ac:dyDescent="0.35">
      <c r="A263" s="24"/>
      <c r="B263" s="24"/>
      <c r="C263" s="24"/>
      <c r="D263" s="57" t="s">
        <v>58</v>
      </c>
      <c r="E263" s="45">
        <v>0</v>
      </c>
      <c r="F263" s="45">
        <v>0</v>
      </c>
      <c r="G263" s="82">
        <v>0</v>
      </c>
      <c r="H263" s="24"/>
      <c r="I263" s="57" t="s">
        <v>58</v>
      </c>
      <c r="J263" s="45" t="e">
        <f>VLOOKUP($I263,#REF!,4,0)</f>
        <v>#REF!</v>
      </c>
      <c r="K263" s="45" t="e">
        <f>VLOOKUP($I263,#REF!,2,0)</f>
        <v>#REF!</v>
      </c>
      <c r="L263" s="82" t="e">
        <f>VLOOKUP($I263,#REF!,3,0)</f>
        <v>#REF!</v>
      </c>
      <c r="M263" s="24"/>
      <c r="N263" s="24"/>
      <c r="O263" s="24"/>
      <c r="P263" s="24"/>
      <c r="Q263" s="24"/>
      <c r="R263" s="24"/>
    </row>
    <row r="264" spans="1:18" ht="19.5" thickBot="1" x14ac:dyDescent="0.35">
      <c r="A264" s="24"/>
      <c r="B264" s="24"/>
      <c r="C264" s="24"/>
      <c r="D264" s="10" t="s">
        <v>101</v>
      </c>
      <c r="E264" s="10" t="e">
        <f>SUM(E260:E263)</f>
        <v>#REF!</v>
      </c>
      <c r="F264" s="10" t="e">
        <f>SUM(F260:F263)</f>
        <v>#REF!</v>
      </c>
      <c r="G264" s="15" t="e">
        <f>F264/E265</f>
        <v>#REF!</v>
      </c>
      <c r="H264" s="24"/>
      <c r="I264" s="10" t="s">
        <v>101</v>
      </c>
      <c r="J264" s="10" t="e">
        <f>SUM(J260:J263)</f>
        <v>#REF!</v>
      </c>
      <c r="K264" s="10" t="e">
        <f>SUM(K260:K263)</f>
        <v>#REF!</v>
      </c>
      <c r="L264" s="15" t="e">
        <f>K264/J265</f>
        <v>#REF!</v>
      </c>
      <c r="M264" s="24"/>
      <c r="N264" s="24"/>
      <c r="O264" s="24"/>
      <c r="P264" s="24"/>
      <c r="Q264" s="24"/>
      <c r="R264" s="24"/>
    </row>
    <row r="265" spans="1:18" ht="19.5" thickBot="1" x14ac:dyDescent="0.35">
      <c r="A265" s="24"/>
      <c r="B265" s="24"/>
      <c r="C265" s="24"/>
      <c r="D265" s="16" t="s">
        <v>101</v>
      </c>
      <c r="E265" s="107" t="e">
        <f>E264+F264</f>
        <v>#REF!</v>
      </c>
      <c r="F265" s="108"/>
      <c r="G265" s="24"/>
      <c r="H265" s="24"/>
      <c r="I265" s="16" t="s">
        <v>101</v>
      </c>
      <c r="J265" s="107" t="e">
        <f>J264+K264</f>
        <v>#REF!</v>
      </c>
      <c r="K265" s="108"/>
      <c r="L265" s="24"/>
      <c r="M265" s="24"/>
      <c r="N265" s="24"/>
      <c r="O265" s="24"/>
      <c r="P265" s="24"/>
      <c r="Q265" s="24"/>
      <c r="R265" s="24"/>
    </row>
    <row r="266" spans="1:18" ht="18.75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1:18" ht="18.75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</row>
    <row r="268" spans="1:18" ht="18.75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 spans="1:18" ht="18.75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</row>
    <row r="270" spans="1:18" ht="18.75" x14ac:dyDescent="0.3">
      <c r="A270" s="24"/>
      <c r="B270" s="24"/>
      <c r="C270" s="24"/>
      <c r="D270" s="51" t="s">
        <v>156</v>
      </c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1:18" ht="18.75" x14ac:dyDescent="0.3">
      <c r="A271" s="24"/>
      <c r="B271" s="24"/>
      <c r="C271" s="24"/>
      <c r="D271" s="51" t="s">
        <v>123</v>
      </c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</row>
    <row r="272" spans="1:18" ht="19.5" thickBot="1" x14ac:dyDescent="0.3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</row>
    <row r="273" spans="1:18" ht="19.5" thickBot="1" x14ac:dyDescent="0.35">
      <c r="A273" s="24"/>
      <c r="B273" s="24"/>
      <c r="C273" s="24"/>
      <c r="D273" s="10" t="s">
        <v>54</v>
      </c>
      <c r="E273" s="18" t="s">
        <v>146</v>
      </c>
      <c r="F273" s="37" t="s">
        <v>7</v>
      </c>
      <c r="G273" s="49" t="s">
        <v>11</v>
      </c>
      <c r="H273" s="37" t="s">
        <v>147</v>
      </c>
      <c r="I273" s="49" t="s">
        <v>25</v>
      </c>
      <c r="J273" s="37" t="s">
        <v>30</v>
      </c>
      <c r="K273" s="49" t="s">
        <v>148</v>
      </c>
      <c r="L273" s="49" t="s">
        <v>32</v>
      </c>
      <c r="M273" s="27"/>
      <c r="N273" s="24"/>
      <c r="O273" s="24"/>
      <c r="P273" s="24"/>
      <c r="Q273" s="24"/>
      <c r="R273" s="24"/>
    </row>
    <row r="274" spans="1:18" ht="18.75" x14ac:dyDescent="0.3">
      <c r="A274" s="24"/>
      <c r="B274" s="24"/>
      <c r="C274" s="24"/>
      <c r="D274" s="45" t="s">
        <v>144</v>
      </c>
      <c r="E274" s="19" t="e">
        <f>SUM(F274:M274)</f>
        <v>#REF!</v>
      </c>
      <c r="F274" s="19" t="e">
        <f>GETPIVOTDATA("Count of Race/Ethnicity",#REF!,"MADE Y / N","N","Sentence","DEFERRED")</f>
        <v>#REF!</v>
      </c>
      <c r="G274" s="19" t="e">
        <f>GETPIVOTDATA("Count of Race/Ethnicity",#REF!,"MADE Y / N","N","Sentence","DISMISSED")</f>
        <v>#REF!</v>
      </c>
      <c r="H274" s="19" t="e">
        <f>GETPIVOTDATA("Count of Race/Ethnicity",#REF!,"MADE Y / N","N","Sentence","hcj")</f>
        <v>#REF!</v>
      </c>
      <c r="I274" s="19" t="e">
        <f>GETPIVOTDATA("Count of Race/Ethnicity",#REF!,"MADE Y / N","N","Sentence","NO BILL")</f>
        <v>#REF!</v>
      </c>
      <c r="J274" s="19" t="e">
        <f>GETPIVOTDATA("Count of Race/Ethnicity",#REF!,"MADE Y / N","N","Sentence","PROBATION")</f>
        <v>#REF!</v>
      </c>
      <c r="K274" s="19" t="e">
        <f>GETPIVOTDATA("Count of Race/Ethnicity",#REF!,"MADE Y / N","N","Sentence","stj")</f>
        <v>#REF!</v>
      </c>
      <c r="L274" s="84" t="e">
        <f>GETPIVOTDATA("Count of Race/Ethnicity",#REF!,"MADE Y / N","N","Sentence","tdc")</f>
        <v>#REF!</v>
      </c>
      <c r="M274" s="17"/>
      <c r="N274" s="24"/>
      <c r="O274" s="24"/>
      <c r="P274" s="24"/>
      <c r="Q274" s="24"/>
      <c r="R274" s="24"/>
    </row>
    <row r="275" spans="1:18" ht="19.5" thickBot="1" x14ac:dyDescent="0.35">
      <c r="A275" s="24"/>
      <c r="B275" s="24"/>
      <c r="C275" s="24"/>
      <c r="D275" s="54" t="s">
        <v>145</v>
      </c>
      <c r="E275" s="19" t="e">
        <f>SUM(F275:M275)</f>
        <v>#REF!</v>
      </c>
      <c r="F275" s="19" t="e">
        <f>GETPIVOTDATA("Count of Race/Ethnicity",#REF!,"MADE Y / N","Y","Sentence","DEFERRED")</f>
        <v>#REF!</v>
      </c>
      <c r="G275" s="19" t="e">
        <f>GETPIVOTDATA("Count of Race/Ethnicity",#REF!,"MADE Y / N","Y","Sentence","DISMISSED")</f>
        <v>#REF!</v>
      </c>
      <c r="H275" s="19" t="e">
        <f>GETPIVOTDATA("Count of Race/Ethnicity",#REF!,"MADE Y / N","Y","Sentence","hcj")</f>
        <v>#REF!</v>
      </c>
      <c r="I275" s="19" t="e">
        <f>GETPIVOTDATA("Count of Race/Ethnicity",#REF!,"MADE Y / N","Y","Sentence","NO BILL")</f>
        <v>#REF!</v>
      </c>
      <c r="J275" s="19" t="e">
        <f>GETPIVOTDATA("Count of Race/Ethnicity",#REF!,"MADE Y / N","Y","Sentence","PROBATION")</f>
        <v>#REF!</v>
      </c>
      <c r="K275" s="19" t="e">
        <f>GETPIVOTDATA("Count of Race/Ethnicity",#REF!,"MADE Y / N","Y","Sentence","stj")</f>
        <v>#REF!</v>
      </c>
      <c r="L275" s="84" t="e">
        <f>GETPIVOTDATA("Count of Race/Ethnicity",#REF!,"MADE Y / N","Y","Sentence","tdc")</f>
        <v>#REF!</v>
      </c>
      <c r="M275" s="17"/>
      <c r="N275" s="24"/>
      <c r="O275" s="24"/>
      <c r="P275" s="24"/>
      <c r="Q275" s="24"/>
      <c r="R275" s="24"/>
    </row>
    <row r="276" spans="1:18" ht="19.5" thickBot="1" x14ac:dyDescent="0.35">
      <c r="A276" s="24"/>
      <c r="B276" s="24"/>
      <c r="C276" s="24"/>
      <c r="D276" s="10" t="s">
        <v>101</v>
      </c>
      <c r="E276" s="20" t="e">
        <f t="shared" ref="E276:L276" si="7">SUM(E274:E275)</f>
        <v>#REF!</v>
      </c>
      <c r="F276" s="20" t="e">
        <f t="shared" si="7"/>
        <v>#REF!</v>
      </c>
      <c r="G276" s="20" t="e">
        <f t="shared" si="7"/>
        <v>#REF!</v>
      </c>
      <c r="H276" s="20" t="e">
        <f t="shared" si="7"/>
        <v>#REF!</v>
      </c>
      <c r="I276" s="20" t="e">
        <f t="shared" si="7"/>
        <v>#REF!</v>
      </c>
      <c r="J276" s="20" t="e">
        <f t="shared" si="7"/>
        <v>#REF!</v>
      </c>
      <c r="K276" s="20" t="e">
        <f t="shared" si="7"/>
        <v>#REF!</v>
      </c>
      <c r="L276" s="33" t="e">
        <f t="shared" si="7"/>
        <v>#REF!</v>
      </c>
      <c r="M276" s="32"/>
      <c r="N276" s="24"/>
      <c r="O276" s="24"/>
      <c r="P276" s="24"/>
      <c r="Q276" s="24"/>
      <c r="R276" s="24"/>
    </row>
    <row r="277" spans="1:18" ht="19.5" thickBot="1" x14ac:dyDescent="0.3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</row>
    <row r="278" spans="1:18" ht="19.5" thickBot="1" x14ac:dyDescent="0.35">
      <c r="A278" s="24"/>
      <c r="B278" s="24"/>
      <c r="C278" s="24"/>
      <c r="D278" s="10" t="s">
        <v>54</v>
      </c>
      <c r="E278" s="18" t="s">
        <v>48</v>
      </c>
      <c r="F278" s="37" t="s">
        <v>149</v>
      </c>
      <c r="G278" s="49" t="s">
        <v>150</v>
      </c>
      <c r="H278" s="37" t="s">
        <v>151</v>
      </c>
      <c r="I278" s="49" t="s">
        <v>152</v>
      </c>
      <c r="J278" s="37" t="s">
        <v>153</v>
      </c>
      <c r="K278" s="49" t="s">
        <v>154</v>
      </c>
      <c r="L278" s="85" t="s">
        <v>155</v>
      </c>
      <c r="M278" s="27"/>
      <c r="N278" s="24"/>
      <c r="O278" s="24"/>
      <c r="P278" s="24"/>
      <c r="Q278" s="24"/>
      <c r="R278" s="24"/>
    </row>
    <row r="279" spans="1:18" ht="18.75" x14ac:dyDescent="0.3">
      <c r="A279" s="24"/>
      <c r="B279" s="24"/>
      <c r="C279" s="24"/>
      <c r="D279" s="45" t="s">
        <v>144</v>
      </c>
      <c r="E279" s="21" t="e">
        <f>SUM(F279:M279)</f>
        <v>#REF!</v>
      </c>
      <c r="F279" s="21" t="e">
        <f>GETPIVOTDATA("Count of Race/Ethnicity2",#REF!,"MADE Y / N","N","Sentence","DEFERRED")</f>
        <v>#REF!</v>
      </c>
      <c r="G279" s="21" t="e">
        <f>GETPIVOTDATA("Count of Race/Ethnicity2",#REF!,"MADE Y / N","N","Sentence","DISMISSED")</f>
        <v>#REF!</v>
      </c>
      <c r="H279" s="21" t="e">
        <f>GETPIVOTDATA("Count of Race/Ethnicity2",#REF!,"MADE Y / N","N","Sentence","hcj")</f>
        <v>#REF!</v>
      </c>
      <c r="I279" s="21" t="e">
        <f>GETPIVOTDATA("Count of Race/Ethnicity2",#REF!,"MADE Y / N","N","Sentence","NO BILL")</f>
        <v>#REF!</v>
      </c>
      <c r="J279" s="21" t="e">
        <f>GETPIVOTDATA("Count of Race/Ethnicity2",#REF!,"MADE Y / N","N","Sentence","PROBATION")</f>
        <v>#REF!</v>
      </c>
      <c r="K279" s="21" t="e">
        <f>GETPIVOTDATA("Count of Race/Ethnicity2",#REF!,"MADE Y / N","N","Sentence","stj")</f>
        <v>#REF!</v>
      </c>
      <c r="L279" s="82" t="e">
        <f>GETPIVOTDATA("Count of Race/Ethnicity2",#REF!,"MADE Y / N","N","Sentence","tdc")</f>
        <v>#REF!</v>
      </c>
      <c r="M279" s="17"/>
      <c r="N279" s="24"/>
      <c r="O279" s="24"/>
      <c r="P279" s="24"/>
      <c r="Q279" s="24"/>
      <c r="R279" s="24"/>
    </row>
    <row r="280" spans="1:18" ht="19.5" thickBot="1" x14ac:dyDescent="0.35">
      <c r="A280" s="24"/>
      <c r="B280" s="24"/>
      <c r="C280" s="24"/>
      <c r="D280" s="54" t="s">
        <v>145</v>
      </c>
      <c r="E280" s="21" t="e">
        <f>SUM(F280:M280)</f>
        <v>#REF!</v>
      </c>
      <c r="F280" s="21" t="e">
        <f>GETPIVOTDATA("Count of Race/Ethnicity2",#REF!,"MADE Y / N","Y","Sentence","DEFERRED")</f>
        <v>#REF!</v>
      </c>
      <c r="G280" s="21" t="e">
        <f>GETPIVOTDATA("Count of Race/Ethnicity2",#REF!,"MADE Y / N","Y","Sentence","DISMISSED")</f>
        <v>#REF!</v>
      </c>
      <c r="H280" s="21" t="e">
        <f>GETPIVOTDATA("Count of Race/Ethnicity2",#REF!,"MADE Y / N","Y","Sentence","hcj")</f>
        <v>#REF!</v>
      </c>
      <c r="I280" s="21" t="e">
        <f>GETPIVOTDATA("Count of Race/Ethnicity2",#REF!,"MADE Y / N","Y","Sentence","NO BILL")</f>
        <v>#REF!</v>
      </c>
      <c r="J280" s="21" t="e">
        <f>GETPIVOTDATA("Count of Race/Ethnicity2",#REF!,"MADE Y / N","Y","Sentence","PROBATION")</f>
        <v>#REF!</v>
      </c>
      <c r="K280" s="21" t="e">
        <f>GETPIVOTDATA("Count of Race/Ethnicity2",#REF!,"MADE Y / N","Y","Sentence","stj")</f>
        <v>#REF!</v>
      </c>
      <c r="L280" s="82" t="e">
        <f>GETPIVOTDATA("Count of Race/Ethnicity2",#REF!,"MADE Y / N","Y","Sentence","tdc")</f>
        <v>#REF!</v>
      </c>
      <c r="M280" s="17"/>
      <c r="N280" s="9"/>
      <c r="O280" s="9"/>
      <c r="P280" s="24"/>
      <c r="Q280" s="24"/>
      <c r="R280" s="24"/>
    </row>
    <row r="281" spans="1:18" ht="19.5" thickBot="1" x14ac:dyDescent="0.35">
      <c r="A281" s="24"/>
      <c r="B281" s="24"/>
      <c r="C281" s="24"/>
      <c r="D281" s="10" t="s">
        <v>101</v>
      </c>
      <c r="E281" s="13"/>
      <c r="F281" s="13" t="e">
        <f t="shared" ref="F281:L281" si="8">SUM(F279:F280)</f>
        <v>#REF!</v>
      </c>
      <c r="G281" s="13" t="e">
        <f t="shared" si="8"/>
        <v>#REF!</v>
      </c>
      <c r="H281" s="13" t="e">
        <f t="shared" si="8"/>
        <v>#REF!</v>
      </c>
      <c r="I281" s="13" t="e">
        <f t="shared" si="8"/>
        <v>#REF!</v>
      </c>
      <c r="J281" s="13" t="e">
        <f t="shared" si="8"/>
        <v>#REF!</v>
      </c>
      <c r="K281" s="13" t="e">
        <f t="shared" si="8"/>
        <v>#REF!</v>
      </c>
      <c r="L281" s="15" t="e">
        <f t="shared" si="8"/>
        <v>#REF!</v>
      </c>
      <c r="M281" s="32"/>
      <c r="N281" s="9"/>
      <c r="O281" s="9"/>
      <c r="P281" s="24"/>
      <c r="Q281" s="24"/>
      <c r="R281" s="24"/>
    </row>
    <row r="282" spans="1:18" ht="19.5" thickBot="1" x14ac:dyDescent="0.35">
      <c r="A282" s="24"/>
      <c r="B282" s="24"/>
      <c r="C282" s="24"/>
      <c r="D282" s="24"/>
      <c r="E282" s="24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24"/>
      <c r="Q282" s="24"/>
      <c r="R282" s="24"/>
    </row>
    <row r="283" spans="1:18" ht="19.5" thickBot="1" x14ac:dyDescent="0.35">
      <c r="A283" s="24"/>
      <c r="B283" s="24"/>
      <c r="C283" s="24"/>
      <c r="D283" s="10" t="s">
        <v>54</v>
      </c>
      <c r="E283" s="18" t="s">
        <v>48</v>
      </c>
      <c r="F283" s="37" t="s">
        <v>149</v>
      </c>
      <c r="G283" s="49" t="s">
        <v>150</v>
      </c>
      <c r="H283" s="37" t="s">
        <v>151</v>
      </c>
      <c r="I283" s="49" t="s">
        <v>152</v>
      </c>
      <c r="J283" s="37" t="s">
        <v>153</v>
      </c>
      <c r="K283" s="49" t="s">
        <v>154</v>
      </c>
      <c r="L283" s="85" t="s">
        <v>155</v>
      </c>
      <c r="M283" s="27"/>
      <c r="N283" s="9"/>
      <c r="O283" s="9"/>
      <c r="P283" s="24"/>
      <c r="Q283" s="24"/>
      <c r="R283" s="24"/>
    </row>
    <row r="284" spans="1:18" ht="18.75" x14ac:dyDescent="0.3">
      <c r="A284" s="24"/>
      <c r="B284" s="24"/>
      <c r="C284" s="24"/>
      <c r="D284" s="45" t="s">
        <v>144</v>
      </c>
      <c r="E284" s="21" t="e">
        <f>GETPIVOTDATA("Count of Race/Ethnicity2",#REF!,"MADE Y / N","N")</f>
        <v>#REF!</v>
      </c>
      <c r="F284" s="21" t="e">
        <f>GETPIVOTDATA("Count of Race/Ethnicity2",#REF!,"MADE Y / N","N","Sentence","DEFERRED")</f>
        <v>#REF!</v>
      </c>
      <c r="G284" s="21" t="e">
        <f>GETPIVOTDATA("Count of Race/Ethnicity2",#REF!,"MADE Y / N","N","Sentence","DISMISSED")</f>
        <v>#REF!</v>
      </c>
      <c r="H284" s="21" t="e">
        <f>GETPIVOTDATA("Count of Race/Ethnicity2",#REF!,"MADE Y / N","N","Sentence","hcj")</f>
        <v>#REF!</v>
      </c>
      <c r="I284" s="21" t="e">
        <f>GETPIVOTDATA("Count of Race/Ethnicity2",#REF!,"MADE Y / N","N","Sentence","NO BILL")</f>
        <v>#REF!</v>
      </c>
      <c r="J284" s="21" t="e">
        <f>GETPIVOTDATA("Count of Race/Ethnicity2",#REF!,"MADE Y / N","N","Sentence","PROBATION")</f>
        <v>#REF!</v>
      </c>
      <c r="K284" s="21" t="e">
        <f>GETPIVOTDATA("Count of Race/Ethnicity2",#REF!,"MADE Y / N","N","Sentence","stj")</f>
        <v>#REF!</v>
      </c>
      <c r="L284" s="82" t="e">
        <f>GETPIVOTDATA("Count of Race/Ethnicity2",#REF!,"MADE Y / N","N","Sentence","tdc")</f>
        <v>#REF!</v>
      </c>
      <c r="M284" s="17"/>
      <c r="N284" s="9"/>
      <c r="O284" s="9"/>
      <c r="P284" s="24"/>
      <c r="Q284" s="24"/>
      <c r="R284" s="24"/>
    </row>
    <row r="285" spans="1:18" ht="19.5" thickBot="1" x14ac:dyDescent="0.35">
      <c r="A285" s="24"/>
      <c r="B285" s="24"/>
      <c r="C285" s="24"/>
      <c r="D285" s="54" t="s">
        <v>145</v>
      </c>
      <c r="E285" s="21" t="e">
        <f>GETPIVOTDATA("Count of Race/Ethnicity2",#REF!,"MADE Y / N","Y")</f>
        <v>#REF!</v>
      </c>
      <c r="F285" s="21" t="e">
        <f>GETPIVOTDATA("Count of Race/Ethnicity2",#REF!,"MADE Y / N","Y","Sentence","DEFERRED")</f>
        <v>#REF!</v>
      </c>
      <c r="G285" s="21" t="e">
        <f>GETPIVOTDATA("Count of Race/Ethnicity2",#REF!,"MADE Y / N","Y","Sentence","DISMISSED")</f>
        <v>#REF!</v>
      </c>
      <c r="H285" s="21" t="e">
        <f>GETPIVOTDATA("Count of Race/Ethnicity2",#REF!,"MADE Y / N","Y","Sentence","hcj")</f>
        <v>#REF!</v>
      </c>
      <c r="I285" s="21" t="e">
        <f>GETPIVOTDATA("Count of Race/Ethnicity2",#REF!,"MADE Y / N","Y","Sentence","NO BILL")</f>
        <v>#REF!</v>
      </c>
      <c r="J285" s="21" t="e">
        <f>GETPIVOTDATA("Count of Race/Ethnicity2",#REF!,"MADE Y / N","Y","Sentence","PROBATION")</f>
        <v>#REF!</v>
      </c>
      <c r="K285" s="21" t="e">
        <f>GETPIVOTDATA("Count of Race/Ethnicity2",#REF!,"MADE Y / N","Y","Sentence","stj")</f>
        <v>#REF!</v>
      </c>
      <c r="L285" s="82" t="e">
        <f>GETPIVOTDATA("Count of Race/Ethnicity2",#REF!,"MADE Y / N","Y","Sentence","tdc")</f>
        <v>#REF!</v>
      </c>
      <c r="M285" s="17"/>
      <c r="N285" s="24"/>
      <c r="O285" s="24"/>
      <c r="P285" s="24"/>
      <c r="Q285" s="24"/>
      <c r="R285" s="24"/>
    </row>
    <row r="286" spans="1:18" ht="19.5" thickBot="1" x14ac:dyDescent="0.35">
      <c r="A286" s="24"/>
      <c r="B286" s="24"/>
      <c r="C286" s="24"/>
      <c r="D286" s="10" t="s">
        <v>101</v>
      </c>
      <c r="E286" s="13" t="e">
        <f t="shared" ref="E286:L286" si="9">SUM(E284:E285)</f>
        <v>#REF!</v>
      </c>
      <c r="F286" s="13" t="e">
        <f t="shared" si="9"/>
        <v>#REF!</v>
      </c>
      <c r="G286" s="13" t="e">
        <f t="shared" si="9"/>
        <v>#REF!</v>
      </c>
      <c r="H286" s="13" t="e">
        <f t="shared" si="9"/>
        <v>#REF!</v>
      </c>
      <c r="I286" s="13" t="e">
        <f t="shared" si="9"/>
        <v>#REF!</v>
      </c>
      <c r="J286" s="13" t="e">
        <f t="shared" si="9"/>
        <v>#REF!</v>
      </c>
      <c r="K286" s="13" t="e">
        <f t="shared" si="9"/>
        <v>#REF!</v>
      </c>
      <c r="L286" s="15" t="e">
        <f t="shared" si="9"/>
        <v>#REF!</v>
      </c>
      <c r="M286" s="32"/>
      <c r="N286" s="24"/>
      <c r="O286" s="24"/>
      <c r="P286" s="24"/>
      <c r="Q286" s="24"/>
      <c r="R286" s="24"/>
    </row>
    <row r="287" spans="1:18" ht="18.75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</row>
    <row r="288" spans="1:18" ht="18.75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</row>
    <row r="289" spans="4:14" ht="19.5" customHeight="1" x14ac:dyDescent="0.3">
      <c r="D289" s="24"/>
      <c r="E289" s="24"/>
      <c r="F289" s="24"/>
    </row>
    <row r="291" spans="4:14" ht="18.75" x14ac:dyDescent="0.3">
      <c r="D291" s="51" t="s">
        <v>157</v>
      </c>
    </row>
    <row r="292" spans="4:14" ht="18.75" x14ac:dyDescent="0.3">
      <c r="D292" s="51"/>
    </row>
    <row r="293" spans="4:14" ht="15.75" thickBot="1" x14ac:dyDescent="0.3"/>
    <row r="294" spans="4:14" ht="19.5" thickBot="1" x14ac:dyDescent="0.35">
      <c r="D294" s="10" t="s">
        <v>54</v>
      </c>
      <c r="E294" s="18" t="e">
        <f>+#REF!</f>
        <v>#REF!</v>
      </c>
      <c r="F294" s="37" t="e">
        <f>+#REF!</f>
        <v>#REF!</v>
      </c>
      <c r="G294" s="49" t="e">
        <f>+#REF!</f>
        <v>#REF!</v>
      </c>
      <c r="H294" s="37" t="e">
        <f>+#REF!</f>
        <v>#REF!</v>
      </c>
      <c r="I294" s="49" t="s">
        <v>131</v>
      </c>
      <c r="J294" s="29"/>
      <c r="K294" s="29"/>
      <c r="L294" s="29"/>
      <c r="M294" s="29"/>
    </row>
    <row r="295" spans="4:14" ht="18.75" x14ac:dyDescent="0.3">
      <c r="D295" s="45" t="s">
        <v>144</v>
      </c>
      <c r="E295" s="19" t="e">
        <f>GETPIVOTDATA("BAIL TYPE",#REF!,"MADE Y / N","N","Counsel Type ","Appointed Attorney")</f>
        <v>#REF!</v>
      </c>
      <c r="F295" s="19" t="e">
        <f>GETPIVOTDATA("BAIL TYPE",#REF!,"MADE Y / N","N","Counsel Type ","Hired Attorney")</f>
        <v>#REF!</v>
      </c>
      <c r="G295" s="19" t="e">
        <f>GETPIVOTDATA("BAIL TYPE",#REF!,"MADE Y / N","N","Counsel Type ","Other/Unknown")</f>
        <v>#REF!</v>
      </c>
      <c r="H295" s="19" t="e">
        <f>GETPIVOTDATA("BAIL TYPE",#REF!,"MADE Y / N","N","Counsel Type ","Public Defender")</f>
        <v>#REF!</v>
      </c>
      <c r="I295" s="19" t="e">
        <f>SUM(E295:H295)</f>
        <v>#REF!</v>
      </c>
      <c r="J295" s="30"/>
      <c r="K295" s="30"/>
      <c r="L295" s="30"/>
      <c r="M295" s="30"/>
    </row>
    <row r="296" spans="4:14" ht="19.5" thickBot="1" x14ac:dyDescent="0.35">
      <c r="D296" s="86" t="s">
        <v>145</v>
      </c>
      <c r="E296" s="19" t="e">
        <f>GETPIVOTDATA("BAIL TYPE",#REF!,"MADE Y / N","Y","Counsel Type ","Appointed Attorney")</f>
        <v>#REF!</v>
      </c>
      <c r="F296" s="19" t="e">
        <f>GETPIVOTDATA("BAIL TYPE",#REF!,"MADE Y / N","Y","Counsel Type ","Hired Attorney")</f>
        <v>#REF!</v>
      </c>
      <c r="G296" s="19" t="e">
        <f>GETPIVOTDATA("BAIL TYPE",#REF!,"MADE Y / N","Y","Counsel Type ","Other/Unknown")</f>
        <v>#REF!</v>
      </c>
      <c r="H296" s="19" t="e">
        <f>GETPIVOTDATA("BAIL TYPE",#REF!,"MADE Y / N","Y","Counsel Type ","Public Defender")</f>
        <v>#REF!</v>
      </c>
      <c r="I296" s="19" t="e">
        <f>SUM(E296:H296)</f>
        <v>#REF!</v>
      </c>
      <c r="J296" s="30"/>
      <c r="K296" s="30"/>
      <c r="L296" s="30"/>
      <c r="M296" s="30"/>
    </row>
    <row r="297" spans="4:14" ht="19.5" thickBot="1" x14ac:dyDescent="0.35">
      <c r="D297" s="10" t="s">
        <v>101</v>
      </c>
      <c r="E297" s="20" t="e">
        <f>SUM(E295:E296)</f>
        <v>#REF!</v>
      </c>
      <c r="F297" s="20" t="e">
        <f>SUM(F295:F296)</f>
        <v>#REF!</v>
      </c>
      <c r="G297" s="20" t="e">
        <f>SUM(G295:G296)</f>
        <v>#REF!</v>
      </c>
      <c r="H297" s="20" t="e">
        <f>SUM(H295:H296)</f>
        <v>#REF!</v>
      </c>
      <c r="I297" s="20" t="e">
        <f>SUM(I295:I296)</f>
        <v>#REF!</v>
      </c>
      <c r="J297" s="28"/>
      <c r="K297" s="28"/>
      <c r="L297" s="28"/>
      <c r="M297" s="28"/>
    </row>
    <row r="298" spans="4:14" ht="19.5" thickBot="1" x14ac:dyDescent="0.35"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4:14" ht="19.5" thickBot="1" x14ac:dyDescent="0.35">
      <c r="D299" s="10" t="s">
        <v>54</v>
      </c>
      <c r="E299" s="18" t="s">
        <v>3</v>
      </c>
      <c r="F299" s="37" t="s">
        <v>9</v>
      </c>
      <c r="G299" s="49" t="s">
        <v>19</v>
      </c>
      <c r="H299" s="37" t="s">
        <v>22</v>
      </c>
      <c r="I299" s="49" t="s">
        <v>131</v>
      </c>
      <c r="J299" s="29"/>
      <c r="K299" s="29"/>
      <c r="L299" s="29"/>
      <c r="M299" s="29"/>
      <c r="N299" s="29"/>
    </row>
    <row r="300" spans="4:14" ht="18.75" x14ac:dyDescent="0.3">
      <c r="D300" s="45" t="s">
        <v>144</v>
      </c>
      <c r="E300" s="21" t="e">
        <f>GETPIVOTDATA("BAIL TYPE",#REF!,"MADE Y / N","N","Counsel Type ","Appointed Attorney")</f>
        <v>#REF!</v>
      </c>
      <c r="F300" s="21" t="e">
        <f>GETPIVOTDATA("BAIL TYPE",#REF!,"MADE Y / N","N","Counsel Type ","Hired Attorney")</f>
        <v>#REF!</v>
      </c>
      <c r="G300" s="21" t="e">
        <f>GETPIVOTDATA("BAIL TYPE",#REF!,"MADE Y / N","N","Counsel Type ","Other/Unknown")</f>
        <v>#REF!</v>
      </c>
      <c r="H300" s="21" t="e">
        <f>GETPIVOTDATA("BAIL TYPE",#REF!,"MADE Y / N","N","Counsel Type ","Public Defender")</f>
        <v>#REF!</v>
      </c>
      <c r="I300" s="21" t="e">
        <f>SUM(E300:H300)</f>
        <v>#REF!</v>
      </c>
      <c r="J300" s="30"/>
      <c r="K300" s="30"/>
      <c r="L300" s="30"/>
      <c r="M300" s="30"/>
      <c r="N300" s="30"/>
    </row>
    <row r="301" spans="4:14" ht="19.5" thickBot="1" x14ac:dyDescent="0.35">
      <c r="D301" s="86" t="s">
        <v>145</v>
      </c>
      <c r="E301" s="21" t="e">
        <f>GETPIVOTDATA("BAIL TYPE",#REF!,"MADE Y / N","Y","Counsel Type ","Appointed Attorney")</f>
        <v>#REF!</v>
      </c>
      <c r="F301" s="21" t="e">
        <f>GETPIVOTDATA("BAIL TYPE",#REF!,"MADE Y / N","Y","Counsel Type ","Hired Attorney")</f>
        <v>#REF!</v>
      </c>
      <c r="G301" s="21" t="e">
        <f>GETPIVOTDATA("BAIL TYPE",#REF!,"MADE Y / N","Y","Counsel Type ","Other/Unknown")</f>
        <v>#REF!</v>
      </c>
      <c r="H301" s="21" t="e">
        <f>GETPIVOTDATA("BAIL TYPE",#REF!,"MADE Y / N","Y","Counsel Type ","Public Defender")</f>
        <v>#REF!</v>
      </c>
      <c r="I301" s="21" t="e">
        <f>SUM(E301:H301)</f>
        <v>#REF!</v>
      </c>
      <c r="J301" s="30"/>
      <c r="K301" s="30"/>
      <c r="L301" s="30"/>
      <c r="M301" s="30"/>
      <c r="N301" s="30"/>
    </row>
    <row r="302" spans="4:14" ht="19.5" thickBot="1" x14ac:dyDescent="0.35">
      <c r="D302" s="10" t="s">
        <v>101</v>
      </c>
      <c r="E302" s="13" t="e">
        <f>SUM(E300:E301)</f>
        <v>#REF!</v>
      </c>
      <c r="F302" s="13" t="e">
        <f>SUM(F300:F301)</f>
        <v>#REF!</v>
      </c>
      <c r="G302" s="13" t="e">
        <f>SUM(G300:G301)</f>
        <v>#REF!</v>
      </c>
      <c r="H302" s="13" t="e">
        <f>SUM(H300:H301)</f>
        <v>#REF!</v>
      </c>
      <c r="I302" s="13"/>
      <c r="J302" s="28"/>
      <c r="K302" s="28"/>
      <c r="L302" s="28"/>
      <c r="M302" s="28"/>
      <c r="N302" s="28"/>
    </row>
    <row r="303" spans="4:14" ht="19.5" thickBot="1" x14ac:dyDescent="0.35">
      <c r="J303" s="29"/>
      <c r="K303" s="29"/>
      <c r="L303" s="29"/>
      <c r="M303" s="29"/>
      <c r="N303" s="29"/>
    </row>
    <row r="304" spans="4:14" ht="19.5" thickBot="1" x14ac:dyDescent="0.35">
      <c r="D304" s="10" t="s">
        <v>54</v>
      </c>
      <c r="E304" s="18" t="s">
        <v>3</v>
      </c>
      <c r="F304" s="37" t="s">
        <v>9</v>
      </c>
      <c r="G304" s="49" t="s">
        <v>19</v>
      </c>
      <c r="H304" s="37" t="s">
        <v>22</v>
      </c>
      <c r="I304" s="49" t="s">
        <v>131</v>
      </c>
    </row>
    <row r="305" spans="2:9" ht="18.75" x14ac:dyDescent="0.3">
      <c r="D305" s="45" t="s">
        <v>144</v>
      </c>
      <c r="E305" s="21" t="e">
        <f>GETPIVOTDATA("BAIL TYPE",#REF!,"MADE Y / N","N","Counsel Type ","Appointed Attorney")</f>
        <v>#REF!</v>
      </c>
      <c r="F305" s="21" t="e">
        <f>GETPIVOTDATA("BAIL TYPE",#REF!,"MADE Y / N","N","Counsel Type ","Hired Attorney")</f>
        <v>#REF!</v>
      </c>
      <c r="G305" s="21" t="e">
        <f>GETPIVOTDATA("BAIL TYPE",#REF!,"MADE Y / N","N","Counsel Type ","Other/Unknown")</f>
        <v>#REF!</v>
      </c>
      <c r="H305" s="21" t="e">
        <f>GETPIVOTDATA("BAIL TYPE",#REF!,"MADE Y / N","N","Counsel Type ","Public Defender")</f>
        <v>#REF!</v>
      </c>
      <c r="I305" s="21" t="e">
        <f>SUM(E305:H305)</f>
        <v>#REF!</v>
      </c>
    </row>
    <row r="306" spans="2:9" ht="19.5" thickBot="1" x14ac:dyDescent="0.35">
      <c r="D306" s="86" t="s">
        <v>145</v>
      </c>
      <c r="E306" s="21" t="e">
        <f>GETPIVOTDATA("BAIL TYPE",#REF!,"MADE Y / N","Y","Counsel Type ","Appointed Attorney")</f>
        <v>#REF!</v>
      </c>
      <c r="F306" s="21" t="e">
        <f>GETPIVOTDATA("BAIL TYPE",#REF!,"MADE Y / N","Y","Counsel Type ","Hired Attorney")</f>
        <v>#REF!</v>
      </c>
      <c r="G306" s="21" t="e">
        <f>GETPIVOTDATA("BAIL TYPE",#REF!,"MADE Y / N","Y","Counsel Type ","Other/Unknown")</f>
        <v>#REF!</v>
      </c>
      <c r="H306" s="21" t="e">
        <f>GETPIVOTDATA("BAIL TYPE",#REF!,"MADE Y / N","Y","Counsel Type ","Public Defender")</f>
        <v>#REF!</v>
      </c>
      <c r="I306" s="21" t="e">
        <f>SUM(E306:H306)</f>
        <v>#REF!</v>
      </c>
    </row>
    <row r="307" spans="2:9" ht="19.5" thickBot="1" x14ac:dyDescent="0.35">
      <c r="D307" s="10" t="s">
        <v>101</v>
      </c>
      <c r="E307" s="13" t="e">
        <f>SUM(E305:E306)</f>
        <v>#REF!</v>
      </c>
      <c r="F307" s="13" t="e">
        <f>SUM(F305:F306)</f>
        <v>#REF!</v>
      </c>
      <c r="G307" s="13" t="e">
        <f>SUM(G305:G306)</f>
        <v>#REF!</v>
      </c>
      <c r="H307" s="13" t="e">
        <f>SUM(H305:H306)</f>
        <v>#REF!</v>
      </c>
      <c r="I307" s="13"/>
    </row>
    <row r="310" spans="2:9" ht="18.75" x14ac:dyDescent="0.3">
      <c r="D310" s="24"/>
      <c r="E310" s="24"/>
      <c r="F310" s="24"/>
    </row>
    <row r="312" spans="2:9" ht="18.75" x14ac:dyDescent="0.3">
      <c r="D312" s="51" t="s">
        <v>158</v>
      </c>
    </row>
    <row r="314" spans="2:9" ht="15.75" thickBot="1" x14ac:dyDescent="0.3"/>
    <row r="315" spans="2:9" ht="19.5" thickBot="1" x14ac:dyDescent="0.35">
      <c r="D315" s="10" t="s">
        <v>54</v>
      </c>
      <c r="E315" s="18" t="s">
        <v>3</v>
      </c>
      <c r="F315" s="18" t="s">
        <v>9</v>
      </c>
      <c r="G315" s="18" t="s">
        <v>19</v>
      </c>
      <c r="H315" s="18" t="s">
        <v>22</v>
      </c>
      <c r="I315" s="18" t="s">
        <v>131</v>
      </c>
    </row>
    <row r="316" spans="2:9" ht="18.75" x14ac:dyDescent="0.3">
      <c r="B316" s="87"/>
      <c r="D316" s="45" t="s">
        <v>51</v>
      </c>
      <c r="E316" s="19" t="e">
        <f>VLOOKUP($D316,#REF!,2,0)</f>
        <v>#REF!</v>
      </c>
      <c r="F316" s="19" t="e">
        <f>VLOOKUP($D316,#REF!,3,0)</f>
        <v>#REF!</v>
      </c>
      <c r="G316" s="19" t="e">
        <f>VLOOKUP($D316,#REF!,4,0)</f>
        <v>#REF!</v>
      </c>
      <c r="H316" s="19" t="e">
        <f>VLOOKUP($D316,#REF!,5,0)</f>
        <v>#REF!</v>
      </c>
      <c r="I316" s="19" t="e">
        <f>VLOOKUP($D316,#REF!,6,0)</f>
        <v>#REF!</v>
      </c>
    </row>
    <row r="317" spans="2:9" ht="18.75" x14ac:dyDescent="0.3">
      <c r="B317" s="87"/>
      <c r="D317" s="54" t="s">
        <v>52</v>
      </c>
      <c r="E317" s="19" t="e">
        <f>VLOOKUP($D317,#REF!,2,0)</f>
        <v>#REF!</v>
      </c>
      <c r="F317" s="19" t="e">
        <f>VLOOKUP($D317,#REF!,3,0)</f>
        <v>#REF!</v>
      </c>
      <c r="G317" s="19" t="e">
        <f>VLOOKUP($D317,#REF!,4,0)</f>
        <v>#REF!</v>
      </c>
      <c r="H317" s="19" t="e">
        <f>VLOOKUP($D317,#REF!,5,0)</f>
        <v>#REF!</v>
      </c>
      <c r="I317" s="19" t="e">
        <f>VLOOKUP($D317,#REF!,6,0)</f>
        <v>#REF!</v>
      </c>
    </row>
    <row r="318" spans="2:9" ht="18.75" x14ac:dyDescent="0.3">
      <c r="B318" s="87"/>
      <c r="D318" s="54" t="s">
        <v>27</v>
      </c>
      <c r="E318" s="19" t="e">
        <f>VLOOKUP($D318,#REF!,2,0)</f>
        <v>#REF!</v>
      </c>
      <c r="F318" s="19" t="e">
        <f>VLOOKUP($D318,#REF!,3,0)</f>
        <v>#REF!</v>
      </c>
      <c r="G318" s="19" t="e">
        <f>VLOOKUP($D318,#REF!,4,0)</f>
        <v>#REF!</v>
      </c>
      <c r="H318" s="19" t="e">
        <f>VLOOKUP($D318,#REF!,5,0)</f>
        <v>#REF!</v>
      </c>
      <c r="I318" s="19" t="e">
        <f>VLOOKUP($D318,#REF!,6,0)</f>
        <v>#REF!</v>
      </c>
    </row>
    <row r="319" spans="2:9" ht="18.75" x14ac:dyDescent="0.3">
      <c r="B319" s="87"/>
      <c r="D319" s="54" t="s">
        <v>10</v>
      </c>
      <c r="E319" s="19" t="e">
        <f>VLOOKUP($D319,#REF!,2,0)</f>
        <v>#REF!</v>
      </c>
      <c r="F319" s="19" t="e">
        <f>VLOOKUP($D319,#REF!,3,0)</f>
        <v>#REF!</v>
      </c>
      <c r="G319" s="19" t="e">
        <f>VLOOKUP($D319,#REF!,4,0)</f>
        <v>#REF!</v>
      </c>
      <c r="H319" s="19" t="e">
        <f>VLOOKUP($D319,#REF!,5,0)</f>
        <v>#REF!</v>
      </c>
      <c r="I319" s="19" t="e">
        <f>VLOOKUP($D319,#REF!,6,0)</f>
        <v>#REF!</v>
      </c>
    </row>
    <row r="320" spans="2:9" ht="18.75" x14ac:dyDescent="0.3">
      <c r="B320" s="87"/>
      <c r="D320" s="54" t="s">
        <v>18</v>
      </c>
      <c r="E320" s="19" t="e">
        <f>VLOOKUP($D320,#REF!,2,0)</f>
        <v>#REF!</v>
      </c>
      <c r="F320" s="19" t="e">
        <f>VLOOKUP($D320,#REF!,3,0)</f>
        <v>#REF!</v>
      </c>
      <c r="G320" s="19" t="e">
        <f>VLOOKUP($D320,#REF!,4,0)</f>
        <v>#REF!</v>
      </c>
      <c r="H320" s="19" t="e">
        <f>VLOOKUP($D320,#REF!,5,0)</f>
        <v>#REF!</v>
      </c>
      <c r="I320" s="19" t="e">
        <f>VLOOKUP($D320,#REF!,6,0)</f>
        <v>#REF!</v>
      </c>
    </row>
    <row r="321" spans="2:14" ht="18.75" x14ac:dyDescent="0.3">
      <c r="B321" s="87"/>
      <c r="D321" s="54" t="s">
        <v>53</v>
      </c>
      <c r="E321" s="19" t="e">
        <f>VLOOKUP($D321,#REF!,2,0)</f>
        <v>#REF!</v>
      </c>
      <c r="F321" s="19" t="e">
        <f>VLOOKUP($D321,#REF!,3,0)</f>
        <v>#REF!</v>
      </c>
      <c r="G321" s="19" t="e">
        <f>VLOOKUP($D321,#REF!,4,0)</f>
        <v>#REF!</v>
      </c>
      <c r="H321" s="19" t="e">
        <f>VLOOKUP($D321,#REF!,5,0)</f>
        <v>#REF!</v>
      </c>
      <c r="I321" s="19" t="e">
        <f>VLOOKUP($D321,#REF!,6,0)</f>
        <v>#REF!</v>
      </c>
    </row>
    <row r="322" spans="2:14" ht="19.5" thickBot="1" x14ac:dyDescent="0.35">
      <c r="B322" s="87"/>
      <c r="D322" s="54" t="s">
        <v>159</v>
      </c>
      <c r="E322" s="19" t="e">
        <f>GETPIVOTDATA("BAIL TYPE",#REF!,"BAIL TYPE","NONE","Counsel Type ","Appointed Attorney")</f>
        <v>#REF!</v>
      </c>
      <c r="F322" s="19" t="e">
        <f>GETPIVOTDATA("BAIL TYPE",#REF!,"BAIL TYPE","NONE","Counsel Type ","Hired Attorney")</f>
        <v>#REF!</v>
      </c>
      <c r="G322" s="19" t="e">
        <f>GETPIVOTDATA("BAIL TYPE",#REF!,"BAIL TYPE","NONE","Counsel Type ","Other/Unknown")</f>
        <v>#REF!</v>
      </c>
      <c r="H322" s="19" t="e">
        <f>GETPIVOTDATA("BAIL TYPE",#REF!,"BAIL TYPE","NONE","Counsel Type ","Public Defender")</f>
        <v>#REF!</v>
      </c>
      <c r="I322" s="19" t="e">
        <f>SUM(E322:H322)</f>
        <v>#REF!</v>
      </c>
    </row>
    <row r="323" spans="2:14" ht="19.5" thickBot="1" x14ac:dyDescent="0.35">
      <c r="B323" s="87"/>
      <c r="D323" s="10" t="s">
        <v>101</v>
      </c>
      <c r="E323" s="14" t="e">
        <f>SUM(E316:E322)</f>
        <v>#REF!</v>
      </c>
      <c r="F323" s="14" t="e">
        <f>SUM(F316:F322)</f>
        <v>#REF!</v>
      </c>
      <c r="G323" s="14" t="e">
        <f>SUM(G316:G322)</f>
        <v>#REF!</v>
      </c>
      <c r="H323" s="14" t="e">
        <f>SUM(H316:H322)</f>
        <v>#REF!</v>
      </c>
      <c r="I323" s="14" t="e">
        <f>SUM(I316:I322)</f>
        <v>#REF!</v>
      </c>
    </row>
    <row r="324" spans="2:14" x14ac:dyDescent="0.25">
      <c r="B324" s="87"/>
    </row>
    <row r="325" spans="2:14" x14ac:dyDescent="0.25">
      <c r="B325" s="87"/>
    </row>
    <row r="326" spans="2:14" ht="18.75" x14ac:dyDescent="0.3">
      <c r="B326" s="87"/>
      <c r="D326" s="51" t="s">
        <v>165</v>
      </c>
    </row>
    <row r="327" spans="2:14" ht="18.75" x14ac:dyDescent="0.3">
      <c r="D327" s="51" t="s">
        <v>125</v>
      </c>
    </row>
    <row r="328" spans="2:14" ht="15.75" thickBot="1" x14ac:dyDescent="0.3"/>
    <row r="329" spans="2:14" ht="19.5" thickBot="1" x14ac:dyDescent="0.35">
      <c r="D329" s="10" t="s">
        <v>164</v>
      </c>
      <c r="E329" s="18" t="s">
        <v>160</v>
      </c>
      <c r="F329" s="18" t="s">
        <v>161</v>
      </c>
      <c r="G329" s="18" t="s">
        <v>162</v>
      </c>
      <c r="H329" s="18" t="s">
        <v>35</v>
      </c>
      <c r="I329" s="18" t="s">
        <v>7</v>
      </c>
      <c r="J329" s="10" t="s">
        <v>163</v>
      </c>
      <c r="K329" s="18" t="s">
        <v>147</v>
      </c>
      <c r="L329" s="18" t="s">
        <v>148</v>
      </c>
      <c r="M329" s="18" t="s">
        <v>32</v>
      </c>
      <c r="N329" s="49" t="s">
        <v>166</v>
      </c>
    </row>
    <row r="330" spans="2:14" ht="18.75" x14ac:dyDescent="0.3">
      <c r="D330" s="45" t="s">
        <v>3</v>
      </c>
      <c r="E330" s="19" t="e">
        <f>VLOOKUP(D330,#REF!,4,0)</f>
        <v>#REF!</v>
      </c>
      <c r="F330" s="19" t="e">
        <f>VLOOKUP($D330,#REF!,8,0)</f>
        <v>#REF!</v>
      </c>
      <c r="G330" s="19" t="e">
        <f>VLOOKUP($D330,#REF!,2,0)</f>
        <v>#REF!</v>
      </c>
      <c r="H330" s="19" t="e">
        <f>VLOOKUP($D330,#REF!,7,0)</f>
        <v>#REF!</v>
      </c>
      <c r="I330" s="19" t="e">
        <f>VLOOKUP($D330,#REF!,3,0)</f>
        <v>#REF!</v>
      </c>
      <c r="J330" s="45" t="e">
        <f>VLOOKUP($D330,#REF!,9,0)+VLOOKUP($D330,#REF!,5,0)</f>
        <v>#REF!</v>
      </c>
      <c r="K330" s="19" t="e">
        <f>VLOOKUP($D330,#REF!,6,0)</f>
        <v>#REF!</v>
      </c>
      <c r="L330" s="19" t="e">
        <f>VLOOKUP($D330,#REF!,10,0)</f>
        <v>#REF!</v>
      </c>
      <c r="M330" s="19" t="e">
        <f>VLOOKUP($D330,#REF!,11,0)</f>
        <v>#REF!</v>
      </c>
      <c r="N330" s="45" t="e">
        <f>SUM(E330:M330)</f>
        <v>#REF!</v>
      </c>
    </row>
    <row r="331" spans="2:14" ht="18.75" x14ac:dyDescent="0.3">
      <c r="D331" s="54" t="s">
        <v>9</v>
      </c>
      <c r="E331" s="19" t="e">
        <f>VLOOKUP(D331,#REF!,4,0)</f>
        <v>#REF!</v>
      </c>
      <c r="F331" s="19" t="e">
        <f>VLOOKUP($D331,#REF!,8,0)</f>
        <v>#REF!</v>
      </c>
      <c r="G331" s="19" t="e">
        <f>VLOOKUP($D331,#REF!,2,0)</f>
        <v>#REF!</v>
      </c>
      <c r="H331" s="19" t="e">
        <f>VLOOKUP($D331,#REF!,7,0)</f>
        <v>#REF!</v>
      </c>
      <c r="I331" s="19" t="e">
        <f>VLOOKUP($D331,#REF!,3,0)</f>
        <v>#REF!</v>
      </c>
      <c r="J331" s="45" t="e">
        <f>VLOOKUP($D331,#REF!,9,0)+VLOOKUP($D331,#REF!,5,0)</f>
        <v>#REF!</v>
      </c>
      <c r="K331" s="19" t="e">
        <f>VLOOKUP($D331,#REF!,6,0)</f>
        <v>#REF!</v>
      </c>
      <c r="L331" s="19" t="e">
        <f>VLOOKUP($D331,#REF!,10,0)</f>
        <v>#REF!</v>
      </c>
      <c r="M331" s="19" t="e">
        <f>VLOOKUP($D331,#REF!,11,0)</f>
        <v>#REF!</v>
      </c>
      <c r="N331" s="45" t="e">
        <f>SUM(E331:M331)</f>
        <v>#REF!</v>
      </c>
    </row>
    <row r="332" spans="2:14" ht="18.75" x14ac:dyDescent="0.3">
      <c r="D332" s="54" t="s">
        <v>19</v>
      </c>
      <c r="E332" s="19" t="e">
        <f>VLOOKUP(D332,#REF!,4,0)</f>
        <v>#REF!</v>
      </c>
      <c r="F332" s="19" t="e">
        <f>VLOOKUP($D332,#REF!,8,0)</f>
        <v>#REF!</v>
      </c>
      <c r="G332" s="19" t="e">
        <f>VLOOKUP($D332,#REF!,2,0)</f>
        <v>#REF!</v>
      </c>
      <c r="H332" s="19" t="e">
        <f>VLOOKUP($D332,#REF!,7,0)</f>
        <v>#REF!</v>
      </c>
      <c r="I332" s="19" t="e">
        <f>VLOOKUP($D332,#REF!,3,0)</f>
        <v>#REF!</v>
      </c>
      <c r="J332" s="45" t="e">
        <f>VLOOKUP($D332,#REF!,9,0)+VLOOKUP($D332,#REF!,5,0)</f>
        <v>#REF!</v>
      </c>
      <c r="K332" s="19" t="e">
        <f>VLOOKUP($D332,#REF!,6,0)</f>
        <v>#REF!</v>
      </c>
      <c r="L332" s="19" t="e">
        <f>VLOOKUP($D332,#REF!,10,0)</f>
        <v>#REF!</v>
      </c>
      <c r="M332" s="19" t="e">
        <f>VLOOKUP($D332,#REF!,11,0)</f>
        <v>#REF!</v>
      </c>
      <c r="N332" s="45" t="e">
        <f>SUM(E332:M332)</f>
        <v>#REF!</v>
      </c>
    </row>
    <row r="333" spans="2:14" ht="19.5" thickBot="1" x14ac:dyDescent="0.35">
      <c r="D333" s="54" t="s">
        <v>22</v>
      </c>
      <c r="E333" s="19" t="e">
        <f>VLOOKUP(D333,#REF!,4,0)</f>
        <v>#REF!</v>
      </c>
      <c r="F333" s="19" t="e">
        <f>VLOOKUP($D333,#REF!,8,0)</f>
        <v>#REF!</v>
      </c>
      <c r="G333" s="19" t="e">
        <f>VLOOKUP($D333,#REF!,2,0)</f>
        <v>#REF!</v>
      </c>
      <c r="H333" s="19" t="e">
        <f>VLOOKUP($D333,#REF!,7,0)</f>
        <v>#REF!</v>
      </c>
      <c r="I333" s="19" t="e">
        <f>VLOOKUP($D333,#REF!,3,0)</f>
        <v>#REF!</v>
      </c>
      <c r="J333" s="45" t="e">
        <f>VLOOKUP($D333,#REF!,9,0)+VLOOKUP($D333,#REF!,5,0)</f>
        <v>#REF!</v>
      </c>
      <c r="K333" s="19" t="e">
        <f>VLOOKUP($D333,#REF!,6,0)</f>
        <v>#REF!</v>
      </c>
      <c r="L333" s="19" t="e">
        <f>VLOOKUP($D333,#REF!,10,0)</f>
        <v>#REF!</v>
      </c>
      <c r="M333" s="19" t="e">
        <f>VLOOKUP($D333,#REF!,11,0)</f>
        <v>#REF!</v>
      </c>
      <c r="N333" s="45" t="e">
        <f>SUM(E333:M333)</f>
        <v>#REF!</v>
      </c>
    </row>
    <row r="334" spans="2:14" ht="19.5" thickBot="1" x14ac:dyDescent="0.35">
      <c r="D334" s="10" t="s">
        <v>101</v>
      </c>
      <c r="E334" s="14" t="e">
        <f t="shared" ref="E334:M334" si="10">SUM(E327:E333)</f>
        <v>#REF!</v>
      </c>
      <c r="F334" s="14" t="e">
        <f t="shared" si="10"/>
        <v>#REF!</v>
      </c>
      <c r="G334" s="14" t="e">
        <f t="shared" si="10"/>
        <v>#REF!</v>
      </c>
      <c r="H334" s="14" t="e">
        <f t="shared" si="10"/>
        <v>#REF!</v>
      </c>
      <c r="I334" s="14" t="e">
        <f t="shared" si="10"/>
        <v>#REF!</v>
      </c>
      <c r="J334" s="14" t="e">
        <f t="shared" si="10"/>
        <v>#REF!</v>
      </c>
      <c r="K334" s="14" t="e">
        <f t="shared" si="10"/>
        <v>#REF!</v>
      </c>
      <c r="L334" s="14" t="e">
        <f t="shared" si="10"/>
        <v>#REF!</v>
      </c>
      <c r="M334" s="14" t="e">
        <f t="shared" si="10"/>
        <v>#REF!</v>
      </c>
      <c r="N334" s="10" t="e">
        <f>SUM(E334:M334)</f>
        <v>#REF!</v>
      </c>
    </row>
    <row r="337" spans="4:14" ht="18.75" x14ac:dyDescent="0.3">
      <c r="D337" s="51" t="s">
        <v>167</v>
      </c>
    </row>
    <row r="338" spans="4:14" ht="18.75" x14ac:dyDescent="0.3">
      <c r="D338" s="51" t="s">
        <v>123</v>
      </c>
    </row>
    <row r="340" spans="4:14" ht="15.75" thickBot="1" x14ac:dyDescent="0.3"/>
    <row r="341" spans="4:14" ht="19.5" thickBot="1" x14ac:dyDescent="0.35">
      <c r="D341" s="10" t="s">
        <v>44</v>
      </c>
      <c r="E341" s="18" t="s">
        <v>160</v>
      </c>
      <c r="F341" s="18" t="s">
        <v>161</v>
      </c>
      <c r="G341" s="18" t="s">
        <v>162</v>
      </c>
      <c r="H341" s="18" t="s">
        <v>35</v>
      </c>
      <c r="I341" s="18" t="s">
        <v>7</v>
      </c>
      <c r="J341" s="10" t="s">
        <v>163</v>
      </c>
      <c r="K341" s="18" t="s">
        <v>147</v>
      </c>
      <c r="L341" s="18" t="s">
        <v>148</v>
      </c>
      <c r="M341" s="18" t="s">
        <v>32</v>
      </c>
      <c r="N341" s="49" t="s">
        <v>166</v>
      </c>
    </row>
    <row r="342" spans="4:14" ht="18.75" x14ac:dyDescent="0.3">
      <c r="D342" s="45" t="s">
        <v>3</v>
      </c>
      <c r="E342" s="19" t="e">
        <f>VLOOKUP(D342,#REF!,4,0)</f>
        <v>#REF!</v>
      </c>
      <c r="F342" s="19" t="e">
        <f>VLOOKUP($D342,#REF!,6,0)</f>
        <v>#REF!</v>
      </c>
      <c r="G342" s="19" t="e">
        <f>VLOOKUP($D342,#REF!,2,0)</f>
        <v>#REF!</v>
      </c>
      <c r="H342" s="19">
        <v>0</v>
      </c>
      <c r="I342" s="19" t="e">
        <f>VLOOKUP($D342,#REF!,3,0)</f>
        <v>#REF!</v>
      </c>
      <c r="J342" s="45" t="e">
        <f>VLOOKUP($D342,#REF!,7,0)</f>
        <v>#REF!</v>
      </c>
      <c r="K342" s="19" t="e">
        <f>VLOOKUP($D342,#REF!,5,0)</f>
        <v>#REF!</v>
      </c>
      <c r="L342" s="19" t="e">
        <f>VLOOKUP($D342,#REF!,8,0)</f>
        <v>#REF!</v>
      </c>
      <c r="M342" s="19" t="e">
        <f>VLOOKUP($D342,#REF!,9,0)</f>
        <v>#REF!</v>
      </c>
      <c r="N342" s="45" t="e">
        <f>SUM(E342:M342)</f>
        <v>#REF!</v>
      </c>
    </row>
    <row r="343" spans="4:14" ht="18.75" x14ac:dyDescent="0.3">
      <c r="D343" s="54" t="s">
        <v>9</v>
      </c>
      <c r="E343" s="19" t="e">
        <f>VLOOKUP(D343,#REF!,4,0)</f>
        <v>#REF!</v>
      </c>
      <c r="F343" s="19" t="e">
        <f>VLOOKUP($D343,#REF!,6,0)</f>
        <v>#REF!</v>
      </c>
      <c r="G343" s="19" t="e">
        <f>VLOOKUP($D343,#REF!,2,0)</f>
        <v>#REF!</v>
      </c>
      <c r="H343" s="19">
        <v>0</v>
      </c>
      <c r="I343" s="19" t="e">
        <f>VLOOKUP($D343,#REF!,3,0)</f>
        <v>#REF!</v>
      </c>
      <c r="J343" s="45" t="e">
        <f>VLOOKUP($D343,#REF!,7,0)</f>
        <v>#REF!</v>
      </c>
      <c r="K343" s="19" t="e">
        <f>VLOOKUP($D343,#REF!,5,0)</f>
        <v>#REF!</v>
      </c>
      <c r="L343" s="19" t="e">
        <f>VLOOKUP($D343,#REF!,8,0)</f>
        <v>#REF!</v>
      </c>
      <c r="M343" s="19" t="e">
        <f>VLOOKUP($D343,#REF!,9,0)</f>
        <v>#REF!</v>
      </c>
      <c r="N343" s="54" t="e">
        <f>SUM(E343:M343)</f>
        <v>#REF!</v>
      </c>
    </row>
    <row r="344" spans="4:14" ht="18.75" x14ac:dyDescent="0.3">
      <c r="D344" s="54" t="s">
        <v>19</v>
      </c>
      <c r="E344" s="19" t="e">
        <f>VLOOKUP(D344,#REF!,4,0)</f>
        <v>#REF!</v>
      </c>
      <c r="F344" s="19" t="e">
        <f>VLOOKUP($D344,#REF!,6,0)</f>
        <v>#REF!</v>
      </c>
      <c r="G344" s="19" t="e">
        <f>VLOOKUP($D344,#REF!,2,0)</f>
        <v>#REF!</v>
      </c>
      <c r="H344" s="19">
        <v>0</v>
      </c>
      <c r="I344" s="19" t="e">
        <f>VLOOKUP($D344,#REF!,3,0)</f>
        <v>#REF!</v>
      </c>
      <c r="J344" s="45" t="e">
        <f>VLOOKUP($D344,#REF!,7,0)</f>
        <v>#REF!</v>
      </c>
      <c r="K344" s="19" t="e">
        <f>VLOOKUP($D344,#REF!,5,0)</f>
        <v>#REF!</v>
      </c>
      <c r="L344" s="19" t="e">
        <f>VLOOKUP($D344,#REF!,8,0)</f>
        <v>#REF!</v>
      </c>
      <c r="M344" s="19" t="e">
        <f>VLOOKUP($D344,#REF!,9,0)</f>
        <v>#REF!</v>
      </c>
      <c r="N344" s="54" t="e">
        <f>SUM(E344:M344)</f>
        <v>#REF!</v>
      </c>
    </row>
    <row r="345" spans="4:14" ht="19.5" thickBot="1" x14ac:dyDescent="0.35">
      <c r="D345" s="54" t="s">
        <v>22</v>
      </c>
      <c r="E345" s="19" t="e">
        <f>VLOOKUP(D345,#REF!,4,0)</f>
        <v>#REF!</v>
      </c>
      <c r="F345" s="19" t="e">
        <f>VLOOKUP($D345,#REF!,6,0)</f>
        <v>#REF!</v>
      </c>
      <c r="G345" s="19" t="e">
        <f>VLOOKUP($D345,#REF!,2,0)</f>
        <v>#REF!</v>
      </c>
      <c r="H345" s="19">
        <v>0</v>
      </c>
      <c r="I345" s="19" t="e">
        <f>VLOOKUP($D345,#REF!,3,0)</f>
        <v>#REF!</v>
      </c>
      <c r="J345" s="45" t="e">
        <f>VLOOKUP($D345,#REF!,7,0)</f>
        <v>#REF!</v>
      </c>
      <c r="K345" s="19" t="e">
        <f>VLOOKUP($D345,#REF!,5,0)</f>
        <v>#REF!</v>
      </c>
      <c r="L345" s="19" t="e">
        <f>VLOOKUP($D345,#REF!,8,0)</f>
        <v>#REF!</v>
      </c>
      <c r="M345" s="19" t="e">
        <f>VLOOKUP($D345,#REF!,9,0)</f>
        <v>#REF!</v>
      </c>
      <c r="N345" s="54" t="e">
        <f>SUM(E345:M345)</f>
        <v>#REF!</v>
      </c>
    </row>
    <row r="346" spans="4:14" ht="19.5" thickBot="1" x14ac:dyDescent="0.35">
      <c r="D346" s="10" t="s">
        <v>50</v>
      </c>
      <c r="E346" s="14" t="e">
        <f t="shared" ref="E346:M346" si="11">SUM(E342:E345)</f>
        <v>#REF!</v>
      </c>
      <c r="F346" s="14" t="e">
        <f t="shared" si="11"/>
        <v>#REF!</v>
      </c>
      <c r="G346" s="14" t="e">
        <f t="shared" si="11"/>
        <v>#REF!</v>
      </c>
      <c r="H346" s="14">
        <f t="shared" si="11"/>
        <v>0</v>
      </c>
      <c r="I346" s="14" t="e">
        <f t="shared" si="11"/>
        <v>#REF!</v>
      </c>
      <c r="J346" s="14" t="e">
        <f t="shared" si="11"/>
        <v>#REF!</v>
      </c>
      <c r="K346" s="14" t="e">
        <f t="shared" si="11"/>
        <v>#REF!</v>
      </c>
      <c r="L346" s="14" t="e">
        <f t="shared" si="11"/>
        <v>#REF!</v>
      </c>
      <c r="M346" s="14" t="e">
        <f t="shared" si="11"/>
        <v>#REF!</v>
      </c>
      <c r="N346" s="10" t="e">
        <f>SUM(E346:M346)</f>
        <v>#REF!</v>
      </c>
    </row>
    <row r="347" spans="4:14" ht="15.75" thickBot="1" x14ac:dyDescent="0.3"/>
    <row r="348" spans="4:14" ht="19.5" thickBot="1" x14ac:dyDescent="0.35">
      <c r="D348" s="10" t="s">
        <v>44</v>
      </c>
      <c r="E348" s="18" t="s">
        <v>160</v>
      </c>
      <c r="F348" s="18" t="s">
        <v>161</v>
      </c>
      <c r="G348" s="18" t="s">
        <v>162</v>
      </c>
      <c r="H348" s="18" t="s">
        <v>35</v>
      </c>
      <c r="I348" s="18" t="s">
        <v>7</v>
      </c>
      <c r="J348" s="18" t="s">
        <v>163</v>
      </c>
      <c r="K348" s="18" t="s">
        <v>147</v>
      </c>
      <c r="L348" s="18" t="s">
        <v>148</v>
      </c>
      <c r="M348" s="18" t="s">
        <v>32</v>
      </c>
      <c r="N348" s="49" t="s">
        <v>166</v>
      </c>
    </row>
    <row r="349" spans="4:14" ht="18.75" x14ac:dyDescent="0.3">
      <c r="D349" s="45" t="s">
        <v>3</v>
      </c>
      <c r="E349" s="21" t="e">
        <f>+E342/$N342</f>
        <v>#REF!</v>
      </c>
      <c r="F349" s="21" t="e">
        <f t="shared" ref="F349:M349" si="12">+F342/$N342</f>
        <v>#REF!</v>
      </c>
      <c r="G349" s="21" t="e">
        <f t="shared" si="12"/>
        <v>#REF!</v>
      </c>
      <c r="H349" s="21" t="e">
        <f t="shared" si="12"/>
        <v>#REF!</v>
      </c>
      <c r="I349" s="21" t="e">
        <f t="shared" si="12"/>
        <v>#REF!</v>
      </c>
      <c r="J349" s="21" t="e">
        <f t="shared" si="12"/>
        <v>#REF!</v>
      </c>
      <c r="K349" s="21" t="e">
        <f t="shared" si="12"/>
        <v>#REF!</v>
      </c>
      <c r="L349" s="21" t="e">
        <f t="shared" si="12"/>
        <v>#REF!</v>
      </c>
      <c r="M349" s="21" t="e">
        <f t="shared" si="12"/>
        <v>#REF!</v>
      </c>
      <c r="N349" s="82" t="e">
        <f>SUM(E349:M349)</f>
        <v>#REF!</v>
      </c>
    </row>
    <row r="350" spans="4:14" ht="18.75" x14ac:dyDescent="0.3">
      <c r="D350" s="46" t="s">
        <v>9</v>
      </c>
      <c r="E350" s="21" t="e">
        <f>+E343/$N343</f>
        <v>#REF!</v>
      </c>
      <c r="F350" s="21" t="e">
        <f t="shared" ref="F350:M350" si="13">+F343/$N343</f>
        <v>#REF!</v>
      </c>
      <c r="G350" s="21" t="e">
        <f t="shared" si="13"/>
        <v>#REF!</v>
      </c>
      <c r="H350" s="21" t="e">
        <f t="shared" si="13"/>
        <v>#REF!</v>
      </c>
      <c r="I350" s="21" t="e">
        <f t="shared" si="13"/>
        <v>#REF!</v>
      </c>
      <c r="J350" s="21" t="e">
        <f t="shared" si="13"/>
        <v>#REF!</v>
      </c>
      <c r="K350" s="21" t="e">
        <f t="shared" si="13"/>
        <v>#REF!</v>
      </c>
      <c r="L350" s="21" t="e">
        <f t="shared" si="13"/>
        <v>#REF!</v>
      </c>
      <c r="M350" s="21" t="e">
        <f t="shared" si="13"/>
        <v>#REF!</v>
      </c>
      <c r="N350" s="88" t="e">
        <f>SUM(E350:M350)</f>
        <v>#REF!</v>
      </c>
    </row>
    <row r="351" spans="4:14" ht="18.75" x14ac:dyDescent="0.3">
      <c r="D351" s="46" t="s">
        <v>19</v>
      </c>
      <c r="E351" s="21" t="e">
        <f t="shared" ref="E351:M352" si="14">+E344/$N344</f>
        <v>#REF!</v>
      </c>
      <c r="F351" s="21" t="e">
        <f t="shared" si="14"/>
        <v>#REF!</v>
      </c>
      <c r="G351" s="21" t="e">
        <f t="shared" si="14"/>
        <v>#REF!</v>
      </c>
      <c r="H351" s="21" t="e">
        <f t="shared" si="14"/>
        <v>#REF!</v>
      </c>
      <c r="I351" s="21" t="e">
        <f t="shared" si="14"/>
        <v>#REF!</v>
      </c>
      <c r="J351" s="21" t="e">
        <f t="shared" si="14"/>
        <v>#REF!</v>
      </c>
      <c r="K351" s="21" t="e">
        <f t="shared" si="14"/>
        <v>#REF!</v>
      </c>
      <c r="L351" s="21" t="e">
        <f t="shared" si="14"/>
        <v>#REF!</v>
      </c>
      <c r="M351" s="21" t="e">
        <f t="shared" si="14"/>
        <v>#REF!</v>
      </c>
      <c r="N351" s="88" t="e">
        <f>SUM(E351:M351)</f>
        <v>#REF!</v>
      </c>
    </row>
    <row r="352" spans="4:14" ht="19.5" thickBot="1" x14ac:dyDescent="0.35">
      <c r="D352" s="48" t="s">
        <v>22</v>
      </c>
      <c r="E352" s="47" t="e">
        <f t="shared" si="14"/>
        <v>#REF!</v>
      </c>
      <c r="F352" s="47" t="e">
        <f t="shared" si="14"/>
        <v>#REF!</v>
      </c>
      <c r="G352" s="47" t="e">
        <f t="shared" si="14"/>
        <v>#REF!</v>
      </c>
      <c r="H352" s="47" t="e">
        <f t="shared" si="14"/>
        <v>#REF!</v>
      </c>
      <c r="I352" s="47" t="e">
        <f t="shared" si="14"/>
        <v>#REF!</v>
      </c>
      <c r="J352" s="47" t="e">
        <f t="shared" si="14"/>
        <v>#REF!</v>
      </c>
      <c r="K352" s="47" t="e">
        <f t="shared" si="14"/>
        <v>#REF!</v>
      </c>
      <c r="L352" s="47" t="e">
        <f t="shared" si="14"/>
        <v>#REF!</v>
      </c>
      <c r="M352" s="47" t="e">
        <f t="shared" si="14"/>
        <v>#REF!</v>
      </c>
      <c r="N352" s="89" t="e">
        <f>SUM(E352:M352)</f>
        <v>#REF!</v>
      </c>
    </row>
    <row r="355" spans="4:14" ht="18.75" x14ac:dyDescent="0.3">
      <c r="D355" s="51" t="s">
        <v>168</v>
      </c>
    </row>
    <row r="356" spans="4:14" ht="18.75" x14ac:dyDescent="0.3">
      <c r="D356" s="51" t="s">
        <v>133</v>
      </c>
    </row>
    <row r="357" spans="4:14" ht="15.75" thickBot="1" x14ac:dyDescent="0.3"/>
    <row r="358" spans="4:14" ht="19.5" thickBot="1" x14ac:dyDescent="0.35">
      <c r="D358" s="10" t="s">
        <v>44</v>
      </c>
      <c r="E358" s="18" t="s">
        <v>160</v>
      </c>
      <c r="F358" s="18" t="s">
        <v>161</v>
      </c>
      <c r="G358" s="18" t="s">
        <v>162</v>
      </c>
      <c r="H358" s="18" t="s">
        <v>35</v>
      </c>
      <c r="I358" s="18" t="s">
        <v>7</v>
      </c>
      <c r="J358" s="10" t="s">
        <v>163</v>
      </c>
      <c r="K358" s="18" t="s">
        <v>147</v>
      </c>
      <c r="L358" s="18" t="s">
        <v>148</v>
      </c>
      <c r="M358" s="18" t="s">
        <v>32</v>
      </c>
      <c r="N358" s="49" t="s">
        <v>166</v>
      </c>
    </row>
    <row r="359" spans="4:14" ht="18.75" x14ac:dyDescent="0.3">
      <c r="D359" s="45" t="s">
        <v>3</v>
      </c>
      <c r="E359" s="19" t="e">
        <f>VLOOKUP($D359,#REF!,3,0)</f>
        <v>#REF!</v>
      </c>
      <c r="F359" s="19">
        <v>0</v>
      </c>
      <c r="G359" s="19">
        <v>0</v>
      </c>
      <c r="H359" s="19">
        <v>0</v>
      </c>
      <c r="I359" s="19" t="e">
        <f>VLOOKUP($D359,#REF!,2,0)</f>
        <v>#REF!</v>
      </c>
      <c r="J359" s="19" t="e">
        <f>VLOOKUP($D359,#REF!,5,0)</f>
        <v>#REF!</v>
      </c>
      <c r="K359" s="19" t="e">
        <f>VLOOKUP($D359,#REF!,4,0)</f>
        <v>#REF!</v>
      </c>
      <c r="L359" s="19" t="e">
        <f>VLOOKUP($D359,#REF!,6,0)</f>
        <v>#REF!</v>
      </c>
      <c r="M359" s="19" t="e">
        <f>VLOOKUP($D359,#REF!,7,0)</f>
        <v>#REF!</v>
      </c>
      <c r="N359" s="45" t="e">
        <f>SUM(E359:M359)</f>
        <v>#REF!</v>
      </c>
    </row>
    <row r="360" spans="4:14" ht="18.75" x14ac:dyDescent="0.3">
      <c r="D360" s="54" t="s">
        <v>9</v>
      </c>
      <c r="E360" s="19" t="e">
        <f>VLOOKUP($D360,#REF!,3,0)</f>
        <v>#REF!</v>
      </c>
      <c r="F360" s="19">
        <v>0</v>
      </c>
      <c r="G360" s="19">
        <v>0</v>
      </c>
      <c r="H360" s="19">
        <v>0</v>
      </c>
      <c r="I360" s="19" t="e">
        <f>VLOOKUP($D360,#REF!,2,0)</f>
        <v>#REF!</v>
      </c>
      <c r="J360" s="19" t="e">
        <f>VLOOKUP($D360,#REF!,5,0)</f>
        <v>#REF!</v>
      </c>
      <c r="K360" s="19" t="e">
        <f>VLOOKUP($D360,#REF!,4,0)</f>
        <v>#REF!</v>
      </c>
      <c r="L360" s="19" t="e">
        <f>VLOOKUP($D360,#REF!,6,0)</f>
        <v>#REF!</v>
      </c>
      <c r="M360" s="19" t="e">
        <f>VLOOKUP($D360,#REF!,7,0)</f>
        <v>#REF!</v>
      </c>
      <c r="N360" s="54" t="e">
        <f>SUM(E360:M360)</f>
        <v>#REF!</v>
      </c>
    </row>
    <row r="361" spans="4:14" ht="18.75" x14ac:dyDescent="0.3">
      <c r="D361" s="54" t="s">
        <v>19</v>
      </c>
      <c r="E361" s="19" t="e">
        <f>VLOOKUP($D361,#REF!,3,0)</f>
        <v>#REF!</v>
      </c>
      <c r="F361" s="19">
        <v>0</v>
      </c>
      <c r="G361" s="19">
        <v>0</v>
      </c>
      <c r="H361" s="19">
        <v>0</v>
      </c>
      <c r="I361" s="19" t="e">
        <f>VLOOKUP($D361,#REF!,2,0)</f>
        <v>#REF!</v>
      </c>
      <c r="J361" s="19" t="e">
        <f>VLOOKUP($D361,#REF!,5,0)</f>
        <v>#REF!</v>
      </c>
      <c r="K361" s="19" t="e">
        <f>VLOOKUP($D361,#REF!,4,0)</f>
        <v>#REF!</v>
      </c>
      <c r="L361" s="19" t="e">
        <f>VLOOKUP($D361,#REF!,6,0)</f>
        <v>#REF!</v>
      </c>
      <c r="M361" s="19" t="e">
        <f>VLOOKUP($D361,#REF!,7,0)</f>
        <v>#REF!</v>
      </c>
      <c r="N361" s="54" t="e">
        <f>SUM(E361:M361)</f>
        <v>#REF!</v>
      </c>
    </row>
    <row r="362" spans="4:14" ht="19.5" thickBot="1" x14ac:dyDescent="0.35">
      <c r="D362" s="54" t="s">
        <v>22</v>
      </c>
      <c r="E362" s="19" t="e">
        <f>VLOOKUP($D362,#REF!,3,0)</f>
        <v>#REF!</v>
      </c>
      <c r="F362" s="19">
        <v>0</v>
      </c>
      <c r="G362" s="19">
        <v>0</v>
      </c>
      <c r="H362" s="19">
        <v>0</v>
      </c>
      <c r="I362" s="19" t="e">
        <f>VLOOKUP($D362,#REF!,2,0)</f>
        <v>#REF!</v>
      </c>
      <c r="J362" s="19" t="e">
        <f>VLOOKUP($D362,#REF!,5,0)</f>
        <v>#REF!</v>
      </c>
      <c r="K362" s="19" t="e">
        <f>VLOOKUP($D362,#REF!,4,0)</f>
        <v>#REF!</v>
      </c>
      <c r="L362" s="19" t="e">
        <f>VLOOKUP($D362,#REF!,6,0)</f>
        <v>#REF!</v>
      </c>
      <c r="M362" s="19" t="e">
        <f>VLOOKUP($D362,#REF!,7,0)</f>
        <v>#REF!</v>
      </c>
      <c r="N362" s="54" t="e">
        <f>SUM(E362:M362)</f>
        <v>#REF!</v>
      </c>
    </row>
    <row r="363" spans="4:14" ht="19.5" thickBot="1" x14ac:dyDescent="0.35">
      <c r="D363" s="10" t="s">
        <v>50</v>
      </c>
      <c r="E363" s="14" t="e">
        <f t="shared" ref="E363:N363" si="15">SUM(E359:E362)</f>
        <v>#REF!</v>
      </c>
      <c r="F363" s="14">
        <f t="shared" si="15"/>
        <v>0</v>
      </c>
      <c r="G363" s="14">
        <f t="shared" si="15"/>
        <v>0</v>
      </c>
      <c r="H363" s="14">
        <f t="shared" si="15"/>
        <v>0</v>
      </c>
      <c r="I363" s="14" t="e">
        <f t="shared" si="15"/>
        <v>#REF!</v>
      </c>
      <c r="J363" s="14" t="e">
        <f t="shared" si="15"/>
        <v>#REF!</v>
      </c>
      <c r="K363" s="14" t="e">
        <f t="shared" si="15"/>
        <v>#REF!</v>
      </c>
      <c r="L363" s="14" t="e">
        <f t="shared" si="15"/>
        <v>#REF!</v>
      </c>
      <c r="M363" s="14" t="e">
        <f t="shared" si="15"/>
        <v>#REF!</v>
      </c>
      <c r="N363" s="14" t="e">
        <f t="shared" si="15"/>
        <v>#REF!</v>
      </c>
    </row>
    <row r="364" spans="4:14" ht="15.75" thickBot="1" x14ac:dyDescent="0.3"/>
    <row r="365" spans="4:14" ht="19.5" thickBot="1" x14ac:dyDescent="0.35">
      <c r="D365" s="10" t="s">
        <v>44</v>
      </c>
      <c r="E365" s="18" t="s">
        <v>160</v>
      </c>
      <c r="F365" s="18" t="s">
        <v>161</v>
      </c>
      <c r="G365" s="18" t="s">
        <v>162</v>
      </c>
      <c r="H365" s="18" t="s">
        <v>35</v>
      </c>
      <c r="I365" s="18" t="s">
        <v>7</v>
      </c>
      <c r="J365" s="15" t="s">
        <v>163</v>
      </c>
      <c r="K365" s="18" t="s">
        <v>147</v>
      </c>
      <c r="L365" s="18" t="s">
        <v>148</v>
      </c>
      <c r="M365" s="18" t="s">
        <v>32</v>
      </c>
      <c r="N365" s="49" t="s">
        <v>166</v>
      </c>
    </row>
    <row r="366" spans="4:14" ht="18.75" x14ac:dyDescent="0.3">
      <c r="D366" s="45" t="s">
        <v>3</v>
      </c>
      <c r="E366" s="21" t="e">
        <f>+E359/$N359</f>
        <v>#REF!</v>
      </c>
      <c r="F366" s="21" t="e">
        <f t="shared" ref="F366:M366" si="16">+F359/$N359</f>
        <v>#REF!</v>
      </c>
      <c r="G366" s="21" t="e">
        <f t="shared" si="16"/>
        <v>#REF!</v>
      </c>
      <c r="H366" s="21" t="e">
        <f t="shared" si="16"/>
        <v>#REF!</v>
      </c>
      <c r="I366" s="21" t="e">
        <f t="shared" si="16"/>
        <v>#REF!</v>
      </c>
      <c r="J366" s="82" t="e">
        <f t="shared" si="16"/>
        <v>#REF!</v>
      </c>
      <c r="K366" s="21" t="e">
        <f t="shared" si="16"/>
        <v>#REF!</v>
      </c>
      <c r="L366" s="21" t="e">
        <f t="shared" si="16"/>
        <v>#REF!</v>
      </c>
      <c r="M366" s="21" t="e">
        <f t="shared" si="16"/>
        <v>#REF!</v>
      </c>
      <c r="N366" s="82" t="e">
        <f>SUM(E366:M366)</f>
        <v>#REF!</v>
      </c>
    </row>
    <row r="367" spans="4:14" ht="18.75" x14ac:dyDescent="0.3">
      <c r="D367" s="46" t="s">
        <v>9</v>
      </c>
      <c r="E367" s="21" t="e">
        <f>+E360/$N360</f>
        <v>#REF!</v>
      </c>
      <c r="F367" s="21" t="e">
        <f t="shared" ref="F367:M367" si="17">+F360/$N360</f>
        <v>#REF!</v>
      </c>
      <c r="G367" s="21" t="e">
        <f t="shared" si="17"/>
        <v>#REF!</v>
      </c>
      <c r="H367" s="21" t="e">
        <f t="shared" si="17"/>
        <v>#REF!</v>
      </c>
      <c r="I367" s="21" t="e">
        <f t="shared" si="17"/>
        <v>#REF!</v>
      </c>
      <c r="J367" s="82" t="e">
        <f t="shared" si="17"/>
        <v>#REF!</v>
      </c>
      <c r="K367" s="21" t="e">
        <f t="shared" si="17"/>
        <v>#REF!</v>
      </c>
      <c r="L367" s="21" t="e">
        <f t="shared" si="17"/>
        <v>#REF!</v>
      </c>
      <c r="M367" s="21" t="e">
        <f t="shared" si="17"/>
        <v>#REF!</v>
      </c>
      <c r="N367" s="88" t="e">
        <f>SUM(E367:M367)</f>
        <v>#REF!</v>
      </c>
    </row>
    <row r="368" spans="4:14" ht="18.75" x14ac:dyDescent="0.3">
      <c r="D368" s="46" t="s">
        <v>19</v>
      </c>
      <c r="E368" s="21" t="e">
        <f t="shared" ref="E368:M368" si="18">+E361/$N361</f>
        <v>#REF!</v>
      </c>
      <c r="F368" s="21" t="e">
        <f t="shared" si="18"/>
        <v>#REF!</v>
      </c>
      <c r="G368" s="21" t="e">
        <f t="shared" si="18"/>
        <v>#REF!</v>
      </c>
      <c r="H368" s="21" t="e">
        <f t="shared" si="18"/>
        <v>#REF!</v>
      </c>
      <c r="I368" s="21" t="e">
        <f t="shared" si="18"/>
        <v>#REF!</v>
      </c>
      <c r="J368" s="82" t="e">
        <f t="shared" si="18"/>
        <v>#REF!</v>
      </c>
      <c r="K368" s="21" t="e">
        <f t="shared" si="18"/>
        <v>#REF!</v>
      </c>
      <c r="L368" s="21" t="e">
        <f t="shared" si="18"/>
        <v>#REF!</v>
      </c>
      <c r="M368" s="21" t="e">
        <f t="shared" si="18"/>
        <v>#REF!</v>
      </c>
      <c r="N368" s="88" t="e">
        <f>SUM(E368:M368)</f>
        <v>#REF!</v>
      </c>
    </row>
    <row r="369" spans="4:14" ht="19.5" thickBot="1" x14ac:dyDescent="0.35">
      <c r="D369" s="48" t="s">
        <v>22</v>
      </c>
      <c r="E369" s="47" t="e">
        <f t="shared" ref="E369:M369" si="19">+E362/$N362</f>
        <v>#REF!</v>
      </c>
      <c r="F369" s="47" t="e">
        <f t="shared" si="19"/>
        <v>#REF!</v>
      </c>
      <c r="G369" s="47" t="e">
        <f t="shared" si="19"/>
        <v>#REF!</v>
      </c>
      <c r="H369" s="47" t="e">
        <f t="shared" si="19"/>
        <v>#REF!</v>
      </c>
      <c r="I369" s="47" t="e">
        <f t="shared" si="19"/>
        <v>#REF!</v>
      </c>
      <c r="J369" s="90" t="e">
        <f t="shared" si="19"/>
        <v>#REF!</v>
      </c>
      <c r="K369" s="47" t="e">
        <f t="shared" si="19"/>
        <v>#REF!</v>
      </c>
      <c r="L369" s="47" t="e">
        <f t="shared" si="19"/>
        <v>#REF!</v>
      </c>
      <c r="M369" s="47" t="e">
        <f t="shared" si="19"/>
        <v>#REF!</v>
      </c>
      <c r="N369" s="89" t="e">
        <f>SUM(E369:M369)</f>
        <v>#REF!</v>
      </c>
    </row>
    <row r="372" spans="4:14" ht="18.75" x14ac:dyDescent="0.3">
      <c r="D372" s="51" t="s">
        <v>169</v>
      </c>
    </row>
    <row r="373" spans="4:14" ht="18.75" x14ac:dyDescent="0.3">
      <c r="D373" s="51" t="s">
        <v>170</v>
      </c>
    </row>
    <row r="374" spans="4:14" ht="15.75" thickBot="1" x14ac:dyDescent="0.3"/>
    <row r="375" spans="4:14" ht="19.5" thickBot="1" x14ac:dyDescent="0.35">
      <c r="D375" s="10" t="s">
        <v>44</v>
      </c>
      <c r="E375" s="18" t="s">
        <v>160</v>
      </c>
      <c r="F375" s="18" t="s">
        <v>161</v>
      </c>
      <c r="G375" s="18" t="s">
        <v>162</v>
      </c>
      <c r="H375" s="18" t="s">
        <v>35</v>
      </c>
      <c r="I375" s="18" t="s">
        <v>7</v>
      </c>
      <c r="J375" s="10" t="s">
        <v>163</v>
      </c>
      <c r="K375" s="18" t="s">
        <v>147</v>
      </c>
      <c r="L375" s="18" t="s">
        <v>148</v>
      </c>
      <c r="M375" s="18" t="s">
        <v>32</v>
      </c>
      <c r="N375" s="49" t="s">
        <v>166</v>
      </c>
    </row>
    <row r="376" spans="4:14" ht="18.75" x14ac:dyDescent="0.3">
      <c r="D376" s="45" t="s">
        <v>3</v>
      </c>
      <c r="E376" s="19" t="e">
        <f>VLOOKUP($D376,#REF!,3,0)</f>
        <v>#REF!</v>
      </c>
      <c r="F376" s="19" t="e">
        <f>VLOOKUP($D376,#REF!,6,0)</f>
        <v>#REF!</v>
      </c>
      <c r="G376" s="19">
        <v>0</v>
      </c>
      <c r="H376" s="19" t="e">
        <f>VLOOKUP($D376,#REF!,5,0)</f>
        <v>#REF!</v>
      </c>
      <c r="I376" s="19" t="e">
        <f>VLOOKUP($D376,#REF!,2,0)</f>
        <v>#REF!</v>
      </c>
      <c r="J376" s="19" t="e">
        <f>VLOOKUP($D376,#REF!,7,0)</f>
        <v>#REF!</v>
      </c>
      <c r="K376" s="19" t="e">
        <f>VLOOKUP($D376,#REF!,4,0)</f>
        <v>#REF!</v>
      </c>
      <c r="L376" s="19" t="e">
        <f>VLOOKUP($D376,#REF!,8,0)</f>
        <v>#REF!</v>
      </c>
      <c r="M376" s="19" t="e">
        <f>VLOOKUP($D376,#REF!,9,0)</f>
        <v>#REF!</v>
      </c>
      <c r="N376" s="45" t="e">
        <f>SUM(E376:M376)</f>
        <v>#REF!</v>
      </c>
    </row>
    <row r="377" spans="4:14" ht="18.75" x14ac:dyDescent="0.3">
      <c r="D377" s="54" t="s">
        <v>9</v>
      </c>
      <c r="E377" s="19" t="e">
        <f>VLOOKUP($D377,#REF!,3,0)</f>
        <v>#REF!</v>
      </c>
      <c r="F377" s="19" t="e">
        <f>VLOOKUP($D377,#REF!,6,0)</f>
        <v>#REF!</v>
      </c>
      <c r="G377" s="19">
        <v>0</v>
      </c>
      <c r="H377" s="19" t="e">
        <f>VLOOKUP($D377,#REF!,5,0)</f>
        <v>#REF!</v>
      </c>
      <c r="I377" s="19" t="e">
        <f>VLOOKUP($D377,#REF!,2,0)</f>
        <v>#REF!</v>
      </c>
      <c r="J377" s="19" t="e">
        <f>VLOOKUP($D377,#REF!,7,0)</f>
        <v>#REF!</v>
      </c>
      <c r="K377" s="19" t="e">
        <f>VLOOKUP($D377,#REF!,4,0)</f>
        <v>#REF!</v>
      </c>
      <c r="L377" s="19" t="e">
        <f>VLOOKUP($D377,#REF!,8,0)</f>
        <v>#REF!</v>
      </c>
      <c r="M377" s="19" t="e">
        <f>VLOOKUP($D377,#REF!,9,0)</f>
        <v>#REF!</v>
      </c>
      <c r="N377" s="54" t="e">
        <f>SUM(E377:M377)</f>
        <v>#REF!</v>
      </c>
    </row>
    <row r="378" spans="4:14" ht="18.75" x14ac:dyDescent="0.3">
      <c r="D378" s="54" t="s">
        <v>19</v>
      </c>
      <c r="E378" s="19" t="e">
        <f>VLOOKUP($D378,#REF!,3,0)</f>
        <v>#REF!</v>
      </c>
      <c r="F378" s="19" t="e">
        <f>VLOOKUP($D378,#REF!,6,0)</f>
        <v>#REF!</v>
      </c>
      <c r="G378" s="19">
        <v>0</v>
      </c>
      <c r="H378" s="19" t="e">
        <f>VLOOKUP($D378,#REF!,5,0)</f>
        <v>#REF!</v>
      </c>
      <c r="I378" s="19" t="e">
        <f>VLOOKUP($D378,#REF!,2,0)</f>
        <v>#REF!</v>
      </c>
      <c r="J378" s="19" t="e">
        <f>VLOOKUP($D378,#REF!,7,0)</f>
        <v>#REF!</v>
      </c>
      <c r="K378" s="19" t="e">
        <f>VLOOKUP($D378,#REF!,4,0)</f>
        <v>#REF!</v>
      </c>
      <c r="L378" s="19" t="e">
        <f>VLOOKUP($D378,#REF!,8,0)</f>
        <v>#REF!</v>
      </c>
      <c r="M378" s="19" t="e">
        <f>VLOOKUP($D378,#REF!,9,0)</f>
        <v>#REF!</v>
      </c>
      <c r="N378" s="54" t="e">
        <f>SUM(E378:M378)</f>
        <v>#REF!</v>
      </c>
    </row>
    <row r="379" spans="4:14" ht="19.5" thickBot="1" x14ac:dyDescent="0.35">
      <c r="D379" s="54" t="s">
        <v>22</v>
      </c>
      <c r="E379" s="19" t="e">
        <f>VLOOKUP($D379,#REF!,3,0)</f>
        <v>#REF!</v>
      </c>
      <c r="F379" s="19" t="e">
        <f>VLOOKUP($D379,#REF!,6,0)</f>
        <v>#REF!</v>
      </c>
      <c r="G379" s="19">
        <v>0</v>
      </c>
      <c r="H379" s="19" t="e">
        <f>VLOOKUP($D379,#REF!,5,0)</f>
        <v>#REF!</v>
      </c>
      <c r="I379" s="19" t="e">
        <f>VLOOKUP($D379,#REF!,2,0)</f>
        <v>#REF!</v>
      </c>
      <c r="J379" s="19" t="e">
        <f>VLOOKUP($D379,#REF!,7,0)</f>
        <v>#REF!</v>
      </c>
      <c r="K379" s="19" t="e">
        <f>VLOOKUP($D379,#REF!,4,0)</f>
        <v>#REF!</v>
      </c>
      <c r="L379" s="19" t="e">
        <f>VLOOKUP($D379,#REF!,8,0)</f>
        <v>#REF!</v>
      </c>
      <c r="M379" s="19" t="e">
        <f>VLOOKUP($D379,#REF!,9,0)</f>
        <v>#REF!</v>
      </c>
      <c r="N379" s="54" t="e">
        <f>SUM(E379:M379)</f>
        <v>#REF!</v>
      </c>
    </row>
    <row r="380" spans="4:14" ht="19.5" thickBot="1" x14ac:dyDescent="0.35">
      <c r="D380" s="10" t="s">
        <v>50</v>
      </c>
      <c r="E380" s="14" t="e">
        <f t="shared" ref="E380:N380" si="20">SUM(E376:E379)</f>
        <v>#REF!</v>
      </c>
      <c r="F380" s="14" t="e">
        <f t="shared" si="20"/>
        <v>#REF!</v>
      </c>
      <c r="G380" s="14">
        <f t="shared" si="20"/>
        <v>0</v>
      </c>
      <c r="H380" s="14" t="e">
        <f t="shared" si="20"/>
        <v>#REF!</v>
      </c>
      <c r="I380" s="14" t="e">
        <f t="shared" si="20"/>
        <v>#REF!</v>
      </c>
      <c r="J380" s="14" t="e">
        <f t="shared" si="20"/>
        <v>#REF!</v>
      </c>
      <c r="K380" s="14" t="e">
        <f t="shared" si="20"/>
        <v>#REF!</v>
      </c>
      <c r="L380" s="14" t="e">
        <f t="shared" si="20"/>
        <v>#REF!</v>
      </c>
      <c r="M380" s="14" t="e">
        <f t="shared" si="20"/>
        <v>#REF!</v>
      </c>
      <c r="N380" s="14" t="e">
        <f t="shared" si="20"/>
        <v>#REF!</v>
      </c>
    </row>
    <row r="381" spans="4:14" ht="15.75" thickBot="1" x14ac:dyDescent="0.3"/>
    <row r="382" spans="4:14" ht="19.5" thickBot="1" x14ac:dyDescent="0.35">
      <c r="D382" s="10" t="s">
        <v>44</v>
      </c>
      <c r="E382" s="18" t="s">
        <v>160</v>
      </c>
      <c r="F382" s="18" t="s">
        <v>161</v>
      </c>
      <c r="G382" s="18" t="s">
        <v>162</v>
      </c>
      <c r="H382" s="18" t="s">
        <v>35</v>
      </c>
      <c r="I382" s="18" t="s">
        <v>7</v>
      </c>
      <c r="J382" s="15" t="s">
        <v>163</v>
      </c>
      <c r="K382" s="18" t="s">
        <v>147</v>
      </c>
      <c r="L382" s="18" t="s">
        <v>148</v>
      </c>
      <c r="M382" s="18" t="s">
        <v>32</v>
      </c>
      <c r="N382" s="49" t="s">
        <v>166</v>
      </c>
    </row>
    <row r="383" spans="4:14" ht="18.75" x14ac:dyDescent="0.3">
      <c r="D383" s="45" t="s">
        <v>3</v>
      </c>
      <c r="E383" s="21" t="e">
        <f>+E376/$N376</f>
        <v>#REF!</v>
      </c>
      <c r="F383" s="21" t="e">
        <f t="shared" ref="F383:M383" si="21">+F376/$N376</f>
        <v>#REF!</v>
      </c>
      <c r="G383" s="21" t="e">
        <f t="shared" si="21"/>
        <v>#REF!</v>
      </c>
      <c r="H383" s="21" t="e">
        <f t="shared" si="21"/>
        <v>#REF!</v>
      </c>
      <c r="I383" s="21" t="e">
        <f t="shared" si="21"/>
        <v>#REF!</v>
      </c>
      <c r="J383" s="82" t="e">
        <f t="shared" si="21"/>
        <v>#REF!</v>
      </c>
      <c r="K383" s="21" t="e">
        <f t="shared" si="21"/>
        <v>#REF!</v>
      </c>
      <c r="L383" s="21" t="e">
        <f t="shared" si="21"/>
        <v>#REF!</v>
      </c>
      <c r="M383" s="21" t="e">
        <f t="shared" si="21"/>
        <v>#REF!</v>
      </c>
      <c r="N383" s="82" t="e">
        <f>SUM(E383:M383)</f>
        <v>#REF!</v>
      </c>
    </row>
    <row r="384" spans="4:14" ht="18.75" x14ac:dyDescent="0.3">
      <c r="D384" s="46" t="s">
        <v>9</v>
      </c>
      <c r="E384" s="21" t="e">
        <f>+E377/$N377</f>
        <v>#REF!</v>
      </c>
      <c r="F384" s="21" t="e">
        <f t="shared" ref="F384:M384" si="22">+F377/$N377</f>
        <v>#REF!</v>
      </c>
      <c r="G384" s="21" t="e">
        <f t="shared" si="22"/>
        <v>#REF!</v>
      </c>
      <c r="H384" s="21" t="e">
        <f t="shared" si="22"/>
        <v>#REF!</v>
      </c>
      <c r="I384" s="21" t="e">
        <f t="shared" si="22"/>
        <v>#REF!</v>
      </c>
      <c r="J384" s="82" t="e">
        <f t="shared" si="22"/>
        <v>#REF!</v>
      </c>
      <c r="K384" s="21" t="e">
        <f t="shared" si="22"/>
        <v>#REF!</v>
      </c>
      <c r="L384" s="21" t="e">
        <f t="shared" si="22"/>
        <v>#REF!</v>
      </c>
      <c r="M384" s="21" t="e">
        <f t="shared" si="22"/>
        <v>#REF!</v>
      </c>
      <c r="N384" s="88" t="e">
        <f>SUM(E384:M384)</f>
        <v>#REF!</v>
      </c>
    </row>
    <row r="385" spans="4:14" ht="18.75" x14ac:dyDescent="0.3">
      <c r="D385" s="46" t="s">
        <v>19</v>
      </c>
      <c r="E385" s="21" t="e">
        <f t="shared" ref="E385:M385" si="23">+E378/$N378</f>
        <v>#REF!</v>
      </c>
      <c r="F385" s="21" t="e">
        <f t="shared" si="23"/>
        <v>#REF!</v>
      </c>
      <c r="G385" s="21" t="e">
        <f t="shared" si="23"/>
        <v>#REF!</v>
      </c>
      <c r="H385" s="21" t="e">
        <f t="shared" si="23"/>
        <v>#REF!</v>
      </c>
      <c r="I385" s="21" t="e">
        <f t="shared" si="23"/>
        <v>#REF!</v>
      </c>
      <c r="J385" s="82" t="e">
        <f t="shared" si="23"/>
        <v>#REF!</v>
      </c>
      <c r="K385" s="21" t="e">
        <f t="shared" si="23"/>
        <v>#REF!</v>
      </c>
      <c r="L385" s="21" t="e">
        <f t="shared" si="23"/>
        <v>#REF!</v>
      </c>
      <c r="M385" s="21" t="e">
        <f t="shared" si="23"/>
        <v>#REF!</v>
      </c>
      <c r="N385" s="88" t="e">
        <f>SUM(E385:M385)</f>
        <v>#REF!</v>
      </c>
    </row>
    <row r="386" spans="4:14" ht="19.5" thickBot="1" x14ac:dyDescent="0.35">
      <c r="D386" s="48" t="s">
        <v>22</v>
      </c>
      <c r="E386" s="47" t="e">
        <f t="shared" ref="E386:M386" si="24">+E379/$N379</f>
        <v>#REF!</v>
      </c>
      <c r="F386" s="47" t="e">
        <f t="shared" si="24"/>
        <v>#REF!</v>
      </c>
      <c r="G386" s="47" t="e">
        <f t="shared" si="24"/>
        <v>#REF!</v>
      </c>
      <c r="H386" s="47" t="e">
        <f t="shared" si="24"/>
        <v>#REF!</v>
      </c>
      <c r="I386" s="47" t="e">
        <f t="shared" si="24"/>
        <v>#REF!</v>
      </c>
      <c r="J386" s="90" t="e">
        <f t="shared" si="24"/>
        <v>#REF!</v>
      </c>
      <c r="K386" s="47" t="e">
        <f t="shared" si="24"/>
        <v>#REF!</v>
      </c>
      <c r="L386" s="47" t="e">
        <f t="shared" si="24"/>
        <v>#REF!</v>
      </c>
      <c r="M386" s="47" t="e">
        <f t="shared" si="24"/>
        <v>#REF!</v>
      </c>
      <c r="N386" s="89" t="e">
        <f>SUM(E386:M386)</f>
        <v>#REF!</v>
      </c>
    </row>
    <row r="389" spans="4:14" ht="18.75" x14ac:dyDescent="0.3">
      <c r="D389" s="51" t="s">
        <v>171</v>
      </c>
    </row>
    <row r="390" spans="4:14" ht="18.75" x14ac:dyDescent="0.3">
      <c r="D390" s="51" t="s">
        <v>138</v>
      </c>
    </row>
    <row r="391" spans="4:14" ht="15.75" thickBot="1" x14ac:dyDescent="0.3"/>
    <row r="392" spans="4:14" ht="19.5" thickBot="1" x14ac:dyDescent="0.35">
      <c r="D392" s="10" t="s">
        <v>44</v>
      </c>
      <c r="E392" s="18" t="s">
        <v>160</v>
      </c>
      <c r="F392" s="18" t="s">
        <v>161</v>
      </c>
      <c r="G392" s="18" t="s">
        <v>162</v>
      </c>
      <c r="H392" s="18" t="s">
        <v>35</v>
      </c>
      <c r="I392" s="18" t="s">
        <v>7</v>
      </c>
      <c r="J392" s="10" t="s">
        <v>163</v>
      </c>
      <c r="K392" s="18" t="s">
        <v>147</v>
      </c>
      <c r="L392" s="18" t="s">
        <v>148</v>
      </c>
      <c r="M392" s="18" t="s">
        <v>32</v>
      </c>
      <c r="N392" s="49" t="s">
        <v>166</v>
      </c>
    </row>
    <row r="393" spans="4:14" ht="18.75" x14ac:dyDescent="0.3">
      <c r="D393" s="45" t="s">
        <v>3</v>
      </c>
      <c r="E393" s="19" t="e">
        <f>VLOOKUP($D393,#REF!,3,0)</f>
        <v>#REF!</v>
      </c>
      <c r="F393" s="19" t="e">
        <f>VLOOKUP($D393,#REF!,5,0)</f>
        <v>#REF!</v>
      </c>
      <c r="G393" s="19">
        <v>0</v>
      </c>
      <c r="H393" s="19">
        <v>0</v>
      </c>
      <c r="I393" s="19" t="e">
        <f>VLOOKUP($D393,#REF!,2,0)</f>
        <v>#REF!</v>
      </c>
      <c r="J393" s="19">
        <v>0</v>
      </c>
      <c r="K393" s="19" t="e">
        <f>VLOOKUP($D393,#REF!,4,0)</f>
        <v>#REF!</v>
      </c>
      <c r="L393" s="19" t="e">
        <f>VLOOKUP($D393,#REF!,6,0)</f>
        <v>#REF!</v>
      </c>
      <c r="M393" s="19" t="e">
        <f>VLOOKUP($D393,#REF!,7,0)</f>
        <v>#REF!</v>
      </c>
      <c r="N393" s="45" t="e">
        <f>SUM(E393:M393)</f>
        <v>#REF!</v>
      </c>
    </row>
    <row r="394" spans="4:14" ht="18.75" x14ac:dyDescent="0.3">
      <c r="D394" s="54" t="s">
        <v>9</v>
      </c>
      <c r="E394" s="19" t="e">
        <f>VLOOKUP($D394,#REF!,3,0)</f>
        <v>#REF!</v>
      </c>
      <c r="F394" s="19" t="e">
        <f>VLOOKUP($D394,#REF!,5,0)</f>
        <v>#REF!</v>
      </c>
      <c r="G394" s="19">
        <v>0</v>
      </c>
      <c r="H394" s="19">
        <v>0</v>
      </c>
      <c r="I394" s="19" t="e">
        <f>VLOOKUP($D394,#REF!,2,0)</f>
        <v>#REF!</v>
      </c>
      <c r="J394" s="19">
        <v>0</v>
      </c>
      <c r="K394" s="19" t="e">
        <f>VLOOKUP($D394,#REF!,4,0)</f>
        <v>#REF!</v>
      </c>
      <c r="L394" s="19" t="e">
        <f>VLOOKUP($D394,#REF!,6,0)</f>
        <v>#REF!</v>
      </c>
      <c r="M394" s="19" t="e">
        <f>VLOOKUP($D394,#REF!,7,0)</f>
        <v>#REF!</v>
      </c>
      <c r="N394" s="54" t="e">
        <f>SUM(E394:M394)</f>
        <v>#REF!</v>
      </c>
    </row>
    <row r="395" spans="4:14" ht="18.75" x14ac:dyDescent="0.3">
      <c r="D395" s="54" t="s">
        <v>19</v>
      </c>
      <c r="E395" s="19" t="e">
        <f>VLOOKUP($D395,#REF!,3,0)</f>
        <v>#REF!</v>
      </c>
      <c r="F395" s="19" t="e">
        <f>VLOOKUP($D395,#REF!,5,0)</f>
        <v>#REF!</v>
      </c>
      <c r="G395" s="19">
        <v>0</v>
      </c>
      <c r="H395" s="19">
        <v>0</v>
      </c>
      <c r="I395" s="19" t="e">
        <f>VLOOKUP($D395,#REF!,2,0)</f>
        <v>#REF!</v>
      </c>
      <c r="J395" s="19">
        <v>0</v>
      </c>
      <c r="K395" s="19" t="e">
        <f>VLOOKUP($D395,#REF!,4,0)</f>
        <v>#REF!</v>
      </c>
      <c r="L395" s="19" t="e">
        <f>VLOOKUP($D395,#REF!,6,0)</f>
        <v>#REF!</v>
      </c>
      <c r="M395" s="19" t="e">
        <f>VLOOKUP($D395,#REF!,7,0)</f>
        <v>#REF!</v>
      </c>
      <c r="N395" s="54" t="e">
        <f>SUM(E395:M395)</f>
        <v>#REF!</v>
      </c>
    </row>
    <row r="396" spans="4:14" ht="19.5" thickBot="1" x14ac:dyDescent="0.35">
      <c r="D396" s="54" t="s">
        <v>22</v>
      </c>
      <c r="E396" s="19" t="e">
        <f>VLOOKUP($D396,#REF!,3,0)</f>
        <v>#REF!</v>
      </c>
      <c r="F396" s="19" t="e">
        <f>VLOOKUP($D396,#REF!,5,0)</f>
        <v>#REF!</v>
      </c>
      <c r="G396" s="19">
        <v>0</v>
      </c>
      <c r="H396" s="19">
        <v>0</v>
      </c>
      <c r="I396" s="19" t="e">
        <f>VLOOKUP($D396,#REF!,2,0)</f>
        <v>#REF!</v>
      </c>
      <c r="J396" s="19">
        <v>0</v>
      </c>
      <c r="K396" s="19" t="e">
        <f>VLOOKUP($D396,#REF!,4,0)</f>
        <v>#REF!</v>
      </c>
      <c r="L396" s="19" t="e">
        <f>VLOOKUP($D396,#REF!,6,0)</f>
        <v>#REF!</v>
      </c>
      <c r="M396" s="19" t="e">
        <f>VLOOKUP($D396,#REF!,7,0)</f>
        <v>#REF!</v>
      </c>
      <c r="N396" s="54" t="e">
        <f>SUM(E396:M396)</f>
        <v>#REF!</v>
      </c>
    </row>
    <row r="397" spans="4:14" ht="19.5" thickBot="1" x14ac:dyDescent="0.35">
      <c r="D397" s="10" t="s">
        <v>50</v>
      </c>
      <c r="E397" s="14" t="e">
        <f t="shared" ref="E397:N397" si="25">SUM(E393:E396)</f>
        <v>#REF!</v>
      </c>
      <c r="F397" s="14" t="e">
        <f t="shared" si="25"/>
        <v>#REF!</v>
      </c>
      <c r="G397" s="14">
        <f t="shared" si="25"/>
        <v>0</v>
      </c>
      <c r="H397" s="14">
        <f t="shared" si="25"/>
        <v>0</v>
      </c>
      <c r="I397" s="14" t="e">
        <f t="shared" si="25"/>
        <v>#REF!</v>
      </c>
      <c r="J397" s="14">
        <f t="shared" si="25"/>
        <v>0</v>
      </c>
      <c r="K397" s="14" t="e">
        <f t="shared" si="25"/>
        <v>#REF!</v>
      </c>
      <c r="L397" s="14" t="e">
        <f t="shared" si="25"/>
        <v>#REF!</v>
      </c>
      <c r="M397" s="14" t="e">
        <f t="shared" si="25"/>
        <v>#REF!</v>
      </c>
      <c r="N397" s="14" t="e">
        <f t="shared" si="25"/>
        <v>#REF!</v>
      </c>
    </row>
    <row r="398" spans="4:14" ht="15.75" thickBot="1" x14ac:dyDescent="0.3"/>
    <row r="399" spans="4:14" ht="19.5" thickBot="1" x14ac:dyDescent="0.35">
      <c r="D399" s="10" t="s">
        <v>44</v>
      </c>
      <c r="E399" s="18" t="s">
        <v>160</v>
      </c>
      <c r="F399" s="18" t="s">
        <v>161</v>
      </c>
      <c r="G399" s="18" t="s">
        <v>162</v>
      </c>
      <c r="H399" s="18" t="s">
        <v>35</v>
      </c>
      <c r="I399" s="18" t="s">
        <v>7</v>
      </c>
      <c r="J399" s="15" t="s">
        <v>163</v>
      </c>
      <c r="K399" s="18" t="s">
        <v>147</v>
      </c>
      <c r="L399" s="18" t="s">
        <v>148</v>
      </c>
      <c r="M399" s="18" t="s">
        <v>32</v>
      </c>
      <c r="N399" s="49" t="s">
        <v>166</v>
      </c>
    </row>
    <row r="400" spans="4:14" ht="18.75" x14ac:dyDescent="0.3">
      <c r="D400" s="45" t="s">
        <v>3</v>
      </c>
      <c r="E400" s="21" t="e">
        <f>+E393/$N393</f>
        <v>#REF!</v>
      </c>
      <c r="F400" s="21" t="e">
        <f t="shared" ref="F400:M400" si="26">+F393/$N393</f>
        <v>#REF!</v>
      </c>
      <c r="G400" s="21" t="e">
        <f t="shared" si="26"/>
        <v>#REF!</v>
      </c>
      <c r="H400" s="21" t="e">
        <f t="shared" si="26"/>
        <v>#REF!</v>
      </c>
      <c r="I400" s="21" t="e">
        <f t="shared" si="26"/>
        <v>#REF!</v>
      </c>
      <c r="J400" s="82" t="e">
        <f t="shared" si="26"/>
        <v>#REF!</v>
      </c>
      <c r="K400" s="21" t="e">
        <f t="shared" si="26"/>
        <v>#REF!</v>
      </c>
      <c r="L400" s="21" t="e">
        <f t="shared" si="26"/>
        <v>#REF!</v>
      </c>
      <c r="M400" s="21" t="e">
        <f t="shared" si="26"/>
        <v>#REF!</v>
      </c>
      <c r="N400" s="82" t="e">
        <f>SUM(E400:M400)</f>
        <v>#REF!</v>
      </c>
    </row>
    <row r="401" spans="4:26" ht="18.75" x14ac:dyDescent="0.3">
      <c r="D401" s="46" t="s">
        <v>9</v>
      </c>
      <c r="E401" s="21" t="e">
        <f>+E394/$N394</f>
        <v>#REF!</v>
      </c>
      <c r="F401" s="21" t="e">
        <f t="shared" ref="F401:M401" si="27">+F394/$N394</f>
        <v>#REF!</v>
      </c>
      <c r="G401" s="21" t="e">
        <f t="shared" si="27"/>
        <v>#REF!</v>
      </c>
      <c r="H401" s="21" t="e">
        <f t="shared" si="27"/>
        <v>#REF!</v>
      </c>
      <c r="I401" s="21" t="e">
        <f t="shared" si="27"/>
        <v>#REF!</v>
      </c>
      <c r="J401" s="82" t="e">
        <f t="shared" si="27"/>
        <v>#REF!</v>
      </c>
      <c r="K401" s="21" t="e">
        <f t="shared" si="27"/>
        <v>#REF!</v>
      </c>
      <c r="L401" s="21" t="e">
        <f t="shared" si="27"/>
        <v>#REF!</v>
      </c>
      <c r="M401" s="21" t="e">
        <f t="shared" si="27"/>
        <v>#REF!</v>
      </c>
      <c r="N401" s="88" t="e">
        <f>SUM(E401:M401)</f>
        <v>#REF!</v>
      </c>
    </row>
    <row r="402" spans="4:26" ht="18.75" x14ac:dyDescent="0.3">
      <c r="D402" s="46" t="s">
        <v>19</v>
      </c>
      <c r="E402" s="21" t="e">
        <f t="shared" ref="E402:M402" si="28">+E395/$N395</f>
        <v>#REF!</v>
      </c>
      <c r="F402" s="21" t="e">
        <f t="shared" si="28"/>
        <v>#REF!</v>
      </c>
      <c r="G402" s="21" t="e">
        <f t="shared" si="28"/>
        <v>#REF!</v>
      </c>
      <c r="H402" s="21" t="e">
        <f t="shared" si="28"/>
        <v>#REF!</v>
      </c>
      <c r="I402" s="21" t="e">
        <f t="shared" si="28"/>
        <v>#REF!</v>
      </c>
      <c r="J402" s="82" t="e">
        <f t="shared" si="28"/>
        <v>#REF!</v>
      </c>
      <c r="K402" s="21" t="e">
        <f t="shared" si="28"/>
        <v>#REF!</v>
      </c>
      <c r="L402" s="21" t="e">
        <f t="shared" si="28"/>
        <v>#REF!</v>
      </c>
      <c r="M402" s="21" t="e">
        <f t="shared" si="28"/>
        <v>#REF!</v>
      </c>
      <c r="N402" s="88" t="e">
        <f>SUM(E402:M402)</f>
        <v>#REF!</v>
      </c>
    </row>
    <row r="403" spans="4:26" ht="19.5" thickBot="1" x14ac:dyDescent="0.35">
      <c r="D403" s="48" t="s">
        <v>22</v>
      </c>
      <c r="E403" s="47" t="e">
        <f t="shared" ref="E403:M403" si="29">+E396/$N396</f>
        <v>#REF!</v>
      </c>
      <c r="F403" s="47" t="e">
        <f t="shared" si="29"/>
        <v>#REF!</v>
      </c>
      <c r="G403" s="47" t="e">
        <f t="shared" si="29"/>
        <v>#REF!</v>
      </c>
      <c r="H403" s="47" t="e">
        <f t="shared" si="29"/>
        <v>#REF!</v>
      </c>
      <c r="I403" s="47" t="e">
        <f t="shared" si="29"/>
        <v>#REF!</v>
      </c>
      <c r="J403" s="90" t="e">
        <f t="shared" si="29"/>
        <v>#REF!</v>
      </c>
      <c r="K403" s="47" t="e">
        <f t="shared" si="29"/>
        <v>#REF!</v>
      </c>
      <c r="L403" s="47" t="e">
        <f t="shared" si="29"/>
        <v>#REF!</v>
      </c>
      <c r="M403" s="47" t="e">
        <f t="shared" si="29"/>
        <v>#REF!</v>
      </c>
      <c r="N403" s="89" t="e">
        <f>SUM(E403:M403)</f>
        <v>#REF!</v>
      </c>
    </row>
    <row r="407" spans="4:26" ht="18.75" x14ac:dyDescent="0.3">
      <c r="D407" s="51" t="s">
        <v>174</v>
      </c>
    </row>
    <row r="408" spans="4:26" ht="15.75" thickBot="1" x14ac:dyDescent="0.3">
      <c r="H408" s="2"/>
    </row>
    <row r="409" spans="4:26" ht="19.5" thickBot="1" x14ac:dyDescent="0.35">
      <c r="D409" s="10" t="s">
        <v>44</v>
      </c>
      <c r="E409" s="18" t="s">
        <v>65</v>
      </c>
      <c r="F409" s="18" t="s">
        <v>172</v>
      </c>
      <c r="G409" s="49" t="s">
        <v>39</v>
      </c>
      <c r="H409" s="27"/>
    </row>
    <row r="410" spans="4:26" ht="18.75" x14ac:dyDescent="0.3">
      <c r="D410" s="45" t="s">
        <v>3</v>
      </c>
      <c r="E410" s="91" t="e">
        <f>GETPIVOTDATA("Average of CASE AGE",#REF!,"Counsel Type ","Appointed Attorney")</f>
        <v>#REF!</v>
      </c>
      <c r="F410" s="91" t="e">
        <f>GETPIVOTDATA("Average of CASE AGE",#REF!,"Counsel Type ","Appointed Attorney")</f>
        <v>#REF!</v>
      </c>
      <c r="G410" s="92" t="e">
        <f>GETPIVOTDATA("Average of CASE AGE",#REF!,"Counsel Type ","Appointed Attorney")</f>
        <v>#REF!</v>
      </c>
      <c r="H410" s="17"/>
    </row>
    <row r="411" spans="4:26" ht="18.75" x14ac:dyDescent="0.3">
      <c r="D411" s="54" t="s">
        <v>9</v>
      </c>
      <c r="E411" s="91" t="e">
        <f>GETPIVOTDATA("Average of CASE AGE",#REF!,"Counsel Type ","Hired Attorney")</f>
        <v>#REF!</v>
      </c>
      <c r="F411" s="91" t="e">
        <f>GETPIVOTDATA("Average of CASE AGE",#REF!,"Counsel Type ","Hired Attorney")</f>
        <v>#REF!</v>
      </c>
      <c r="G411" s="92" t="e">
        <f>GETPIVOTDATA("Average of CASE AGE",#REF!,"Counsel Type ","Hired Attorney")</f>
        <v>#REF!</v>
      </c>
      <c r="H411" s="17"/>
    </row>
    <row r="412" spans="4:26" ht="18.75" x14ac:dyDescent="0.3">
      <c r="D412" s="54" t="s">
        <v>19</v>
      </c>
      <c r="E412" s="91" t="e">
        <f>GETPIVOTDATA("Average of CASE AGE",#REF!,"Counsel Type ","Other/Unknown")</f>
        <v>#REF!</v>
      </c>
      <c r="F412" s="91" t="e">
        <f>GETPIVOTDATA("Average of CASE AGE",#REF!,"Counsel Type ","Other/Unknown")</f>
        <v>#REF!</v>
      </c>
      <c r="G412" s="92" t="e">
        <f>GETPIVOTDATA("Average of CASE AGE",#REF!,"Counsel Type ","Other/Unknown")</f>
        <v>#REF!</v>
      </c>
      <c r="H412" s="17"/>
    </row>
    <row r="413" spans="4:26" ht="19.5" thickBot="1" x14ac:dyDescent="0.35">
      <c r="D413" s="54" t="s">
        <v>22</v>
      </c>
      <c r="E413" s="91" t="e">
        <f>GETPIVOTDATA("Average of CASE AGE",#REF!,"Counsel Type ","Public Defender")</f>
        <v>#REF!</v>
      </c>
      <c r="F413" s="91" t="e">
        <f>GETPIVOTDATA("Average of CASE AGE",#REF!,"Counsel Type ","Public Defender")</f>
        <v>#REF!</v>
      </c>
      <c r="G413" s="92" t="e">
        <f>GETPIVOTDATA("Average of CASE AGE",#REF!,"Counsel Type ","Public Defender")</f>
        <v>#REF!</v>
      </c>
      <c r="H413" s="17"/>
    </row>
    <row r="414" spans="4:26" ht="19.5" thickBot="1" x14ac:dyDescent="0.35">
      <c r="D414" s="10" t="s">
        <v>173</v>
      </c>
      <c r="E414" s="35" t="e">
        <f>GETPIVOTDATA("Average of CASE AGE",#REF!)</f>
        <v>#REF!</v>
      </c>
      <c r="F414" s="35" t="e">
        <f>GETPIVOTDATA("Average of CASE AGE",#REF!)</f>
        <v>#REF!</v>
      </c>
      <c r="G414" s="36" t="e">
        <f>GETPIVOTDATA("Average of CASE AGE",#REF!)</f>
        <v>#REF!</v>
      </c>
      <c r="H414" s="34"/>
    </row>
    <row r="415" spans="4:26" x14ac:dyDescent="0.25">
      <c r="H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4:26" ht="18.75" x14ac:dyDescent="0.3">
      <c r="D416" s="24"/>
      <c r="E416" s="24"/>
      <c r="F416" s="2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4:26" ht="18.75" x14ac:dyDescent="0.3">
      <c r="D417" s="51" t="s">
        <v>178</v>
      </c>
      <c r="E417" s="24"/>
      <c r="F417" s="24"/>
      <c r="G417" s="24"/>
      <c r="H417" s="24"/>
      <c r="L417" s="51"/>
      <c r="M417" s="9"/>
      <c r="N417" s="9"/>
      <c r="O417" s="9"/>
      <c r="P417" s="9"/>
      <c r="Q417" s="2"/>
      <c r="R417" s="2"/>
      <c r="S417" s="2"/>
      <c r="T417" s="7"/>
      <c r="U417" s="9"/>
      <c r="V417" s="9"/>
      <c r="W417" s="9"/>
      <c r="X417" s="9"/>
      <c r="Y417" s="2"/>
      <c r="Z417" s="2"/>
    </row>
    <row r="418" spans="4:26" ht="18.75" x14ac:dyDescent="0.3">
      <c r="D418" s="51"/>
      <c r="E418" s="24"/>
      <c r="F418" s="24"/>
      <c r="G418" s="24"/>
      <c r="H418" s="24"/>
      <c r="I418" s="51"/>
      <c r="J418" s="24"/>
      <c r="K418" s="24"/>
      <c r="L418" s="24"/>
      <c r="M418" s="9"/>
      <c r="N418" s="9"/>
      <c r="O418" s="9"/>
      <c r="P418" s="9"/>
      <c r="Q418" s="9"/>
      <c r="R418" s="9"/>
      <c r="S418" s="2"/>
      <c r="T418" s="2"/>
      <c r="U418" s="2"/>
      <c r="V418" s="2"/>
      <c r="W418" s="2"/>
      <c r="X418" s="2"/>
      <c r="Y418" s="2"/>
      <c r="Z418" s="2"/>
    </row>
    <row r="420" spans="4:26" ht="18.75" x14ac:dyDescent="0.3">
      <c r="D420" s="51" t="s">
        <v>181</v>
      </c>
      <c r="E420" s="24"/>
      <c r="F420" s="24"/>
      <c r="J420" s="7"/>
      <c r="K420" s="51" t="s">
        <v>183</v>
      </c>
    </row>
    <row r="421" spans="4:26" ht="15.75" thickBot="1" x14ac:dyDescent="0.3">
      <c r="J421" s="2"/>
    </row>
    <row r="422" spans="4:26" ht="19.5" thickBot="1" x14ac:dyDescent="0.35">
      <c r="D422" s="109" t="s">
        <v>49</v>
      </c>
      <c r="E422" s="109" t="s">
        <v>177</v>
      </c>
      <c r="F422" s="107" t="s">
        <v>176</v>
      </c>
      <c r="G422" s="111"/>
      <c r="H422" s="108"/>
      <c r="I422" s="109" t="s">
        <v>102</v>
      </c>
      <c r="J422" s="112"/>
      <c r="K422" s="109" t="s">
        <v>49</v>
      </c>
      <c r="L422" s="93" t="s">
        <v>177</v>
      </c>
      <c r="M422" s="43" t="s">
        <v>175</v>
      </c>
      <c r="N422" s="61"/>
      <c r="O422" s="44"/>
      <c r="P422" s="109" t="s">
        <v>102</v>
      </c>
    </row>
    <row r="423" spans="4:26" ht="19.5" thickBot="1" x14ac:dyDescent="0.35">
      <c r="D423" s="110"/>
      <c r="E423" s="110"/>
      <c r="F423" s="94" t="s">
        <v>0</v>
      </c>
      <c r="G423" s="37" t="s">
        <v>38</v>
      </c>
      <c r="H423" s="49" t="s">
        <v>179</v>
      </c>
      <c r="I423" s="110"/>
      <c r="J423" s="112"/>
      <c r="K423" s="110"/>
      <c r="L423" s="95"/>
      <c r="M423" s="94" t="s">
        <v>0</v>
      </c>
      <c r="N423" s="37" t="s">
        <v>38</v>
      </c>
      <c r="O423" s="49" t="s">
        <v>179</v>
      </c>
      <c r="P423" s="110"/>
    </row>
    <row r="424" spans="4:26" ht="18.75" x14ac:dyDescent="0.3">
      <c r="D424" s="45" t="s">
        <v>57</v>
      </c>
      <c r="E424" s="45" t="s">
        <v>180</v>
      </c>
      <c r="F424" s="39" t="e">
        <f>VLOOKUP(D424,#REF!,2,0)</f>
        <v>#REF!</v>
      </c>
      <c r="G424" s="39" t="e">
        <f>VLOOKUP(D424,#REF!,3,0)</f>
        <v>#REF!</v>
      </c>
      <c r="H424" s="39" t="e">
        <f>VLOOKUP(D424,#REF!,4,0)</f>
        <v>#REF!</v>
      </c>
      <c r="I424" s="39" t="e">
        <f>VLOOKUP(D424,#REF!,10,0)</f>
        <v>#REF!</v>
      </c>
      <c r="J424" s="9"/>
      <c r="K424" s="45" t="s">
        <v>57</v>
      </c>
      <c r="L424" s="45" t="s">
        <v>180</v>
      </c>
      <c r="M424" s="39" t="e">
        <f>VLOOKUP(K424,#REF!,6,0)</f>
        <v>#REF!</v>
      </c>
      <c r="N424" s="39" t="e">
        <f>VLOOKUP(K424,#REF!,7,0)</f>
        <v>#REF!</v>
      </c>
      <c r="O424" s="39" t="e">
        <f>VLOOKUP(K424,#REF!,8,0)</f>
        <v>#REF!</v>
      </c>
      <c r="P424" s="39" t="e">
        <f>VLOOKUP(K424,#REF!,10,0)</f>
        <v>#REF!</v>
      </c>
    </row>
    <row r="425" spans="4:26" ht="25.5" customHeight="1" x14ac:dyDescent="0.3">
      <c r="D425" s="46" t="s">
        <v>4</v>
      </c>
      <c r="E425" s="45" t="s">
        <v>180</v>
      </c>
      <c r="F425" s="39" t="e">
        <f>VLOOKUP(D425,#REF!,2,0)</f>
        <v>#REF!</v>
      </c>
      <c r="G425" s="39" t="e">
        <f>VLOOKUP(D425,#REF!,3,0)</f>
        <v>#REF!</v>
      </c>
      <c r="H425" s="39" t="e">
        <f>VLOOKUP(D425,#REF!,4,0)</f>
        <v>#REF!</v>
      </c>
      <c r="I425" s="39" t="e">
        <f>VLOOKUP(D425,#REF!,10,0)</f>
        <v>#REF!</v>
      </c>
      <c r="J425" s="9"/>
      <c r="K425" s="46" t="s">
        <v>4</v>
      </c>
      <c r="L425" s="45" t="s">
        <v>180</v>
      </c>
      <c r="M425" s="39" t="e">
        <f>VLOOKUP(K425,#REF!,6,0)</f>
        <v>#REF!</v>
      </c>
      <c r="N425" s="39" t="e">
        <f>VLOOKUP(K425,#REF!,7,0)</f>
        <v>#REF!</v>
      </c>
      <c r="O425" s="39" t="e">
        <f>VLOOKUP(K425,#REF!,8,0)</f>
        <v>#REF!</v>
      </c>
      <c r="P425" s="39" t="e">
        <f>VLOOKUP(K425,#REF!,10,0)</f>
        <v>#REF!</v>
      </c>
    </row>
    <row r="426" spans="4:26" ht="18.75" x14ac:dyDescent="0.3">
      <c r="D426" s="46" t="s">
        <v>59</v>
      </c>
      <c r="E426" s="45" t="s">
        <v>180</v>
      </c>
      <c r="F426" s="39" t="e">
        <f>VLOOKUP(D426,#REF!,2,0)</f>
        <v>#REF!</v>
      </c>
      <c r="G426" s="39" t="e">
        <f>VLOOKUP(D426,#REF!,3,0)</f>
        <v>#REF!</v>
      </c>
      <c r="H426" s="39" t="e">
        <f>VLOOKUP(D426,#REF!,4,0)</f>
        <v>#REF!</v>
      </c>
      <c r="I426" s="39" t="e">
        <f>VLOOKUP(D426,#REF!,10,0)</f>
        <v>#REF!</v>
      </c>
      <c r="J426" s="9"/>
      <c r="K426" s="46" t="s">
        <v>59</v>
      </c>
      <c r="L426" s="45" t="s">
        <v>180</v>
      </c>
      <c r="M426" s="39" t="e">
        <f>VLOOKUP(K426,#REF!,6,0)</f>
        <v>#REF!</v>
      </c>
      <c r="N426" s="39" t="e">
        <f>VLOOKUP(K426,#REF!,7,0)</f>
        <v>#REF!</v>
      </c>
      <c r="O426" s="39" t="e">
        <f>VLOOKUP(K426,#REF!,8,0)</f>
        <v>#REF!</v>
      </c>
      <c r="P426" s="39" t="e">
        <f>VLOOKUP(K426,#REF!,10,0)</f>
        <v>#REF!</v>
      </c>
    </row>
    <row r="427" spans="4:26" ht="19.5" thickBot="1" x14ac:dyDescent="0.35">
      <c r="D427" s="48" t="s">
        <v>58</v>
      </c>
      <c r="E427" s="96" t="s">
        <v>180</v>
      </c>
      <c r="F427" s="40" t="e">
        <f>VLOOKUP(D427,#REF!,2,0)</f>
        <v>#REF!</v>
      </c>
      <c r="G427" s="40" t="e">
        <f>VLOOKUP(D427,#REF!,3,0)</f>
        <v>#REF!</v>
      </c>
      <c r="H427" s="40" t="e">
        <f>VLOOKUP(D427,#REF!,4,0)</f>
        <v>#REF!</v>
      </c>
      <c r="I427" s="39" t="e">
        <f>VLOOKUP(D427,#REF!,10,0)</f>
        <v>#REF!</v>
      </c>
      <c r="J427" s="9"/>
      <c r="K427" s="48" t="s">
        <v>58</v>
      </c>
      <c r="L427" s="96" t="s">
        <v>180</v>
      </c>
      <c r="M427" s="40" t="e">
        <f>VLOOKUP(K427,#REF!,6,0)</f>
        <v>#REF!</v>
      </c>
      <c r="N427" s="40" t="e">
        <f>VLOOKUP(K427,#REF!,7,0)</f>
        <v>#REF!</v>
      </c>
      <c r="O427" s="40" t="e">
        <f>VLOOKUP(K427,#REF!,8,0)</f>
        <v>#REF!</v>
      </c>
      <c r="P427" s="39" t="e">
        <f>VLOOKUP(K427,#REF!,10,0)</f>
        <v>#REF!</v>
      </c>
    </row>
    <row r="428" spans="4:26" ht="15" customHeight="1" x14ac:dyDescent="0.25">
      <c r="H428" s="109" t="s">
        <v>131</v>
      </c>
      <c r="I428" s="109" t="e">
        <f>SUM(I424:I427)</f>
        <v>#REF!</v>
      </c>
      <c r="J428" s="2"/>
      <c r="O428" s="109" t="s">
        <v>131</v>
      </c>
      <c r="P428" s="109" t="e">
        <f>SUM(P424:P427)</f>
        <v>#REF!</v>
      </c>
    </row>
    <row r="429" spans="4:26" ht="19.5" thickBot="1" x14ac:dyDescent="0.35">
      <c r="D429" s="51" t="s">
        <v>182</v>
      </c>
      <c r="E429" s="24"/>
      <c r="F429" s="24"/>
      <c r="H429" s="110"/>
      <c r="I429" s="110"/>
      <c r="J429" s="7"/>
      <c r="K429" s="51" t="s">
        <v>184</v>
      </c>
      <c r="O429" s="110"/>
      <c r="P429" s="110"/>
    </row>
    <row r="430" spans="4:26" ht="19.5" thickBot="1" x14ac:dyDescent="0.35">
      <c r="D430" s="51"/>
      <c r="E430" s="24"/>
      <c r="F430" s="24"/>
      <c r="J430" s="2"/>
    </row>
    <row r="431" spans="4:26" ht="19.5" thickBot="1" x14ac:dyDescent="0.35">
      <c r="D431" s="109" t="s">
        <v>49</v>
      </c>
      <c r="E431" s="109" t="s">
        <v>177</v>
      </c>
      <c r="F431" s="107" t="s">
        <v>176</v>
      </c>
      <c r="G431" s="111"/>
      <c r="H431" s="108"/>
      <c r="I431" s="109" t="s">
        <v>102</v>
      </c>
      <c r="J431" s="112"/>
      <c r="K431" s="109" t="s">
        <v>49</v>
      </c>
      <c r="L431" s="93" t="s">
        <v>177</v>
      </c>
      <c r="M431" s="43" t="s">
        <v>175</v>
      </c>
      <c r="N431" s="61"/>
      <c r="O431" s="44"/>
      <c r="P431" s="109" t="s">
        <v>102</v>
      </c>
    </row>
    <row r="432" spans="4:26" ht="19.5" thickBot="1" x14ac:dyDescent="0.35">
      <c r="D432" s="110"/>
      <c r="E432" s="110"/>
      <c r="F432" s="43" t="s">
        <v>0</v>
      </c>
      <c r="G432" s="37" t="s">
        <v>38</v>
      </c>
      <c r="H432" s="49" t="s">
        <v>179</v>
      </c>
      <c r="I432" s="110"/>
      <c r="J432" s="112"/>
      <c r="K432" s="110"/>
      <c r="L432" s="95"/>
      <c r="M432" s="94" t="s">
        <v>0</v>
      </c>
      <c r="N432" s="37" t="s">
        <v>38</v>
      </c>
      <c r="O432" s="49" t="s">
        <v>179</v>
      </c>
      <c r="P432" s="110"/>
    </row>
    <row r="433" spans="1:16" ht="18.75" x14ac:dyDescent="0.3">
      <c r="D433" s="45" t="s">
        <v>57</v>
      </c>
      <c r="E433" s="45" t="s">
        <v>43</v>
      </c>
      <c r="F433" s="39" t="e">
        <f>VLOOKUP(D433,#REF!,2,0)</f>
        <v>#REF!</v>
      </c>
      <c r="G433" s="39" t="e">
        <f>VLOOKUP(D433,#REF!,3,0)</f>
        <v>#REF!</v>
      </c>
      <c r="H433" s="39" t="e">
        <f>VLOOKUP(D433,#REF!,4,0)</f>
        <v>#REF!</v>
      </c>
      <c r="I433" s="39" t="e">
        <f>VLOOKUP(D433,#REF!,10,0)</f>
        <v>#REF!</v>
      </c>
      <c r="J433" s="9"/>
      <c r="K433" s="45" t="s">
        <v>57</v>
      </c>
      <c r="L433" s="45" t="s">
        <v>180</v>
      </c>
      <c r="M433" s="39" t="e">
        <f>VLOOKUP(K433,#REF!,6,0)</f>
        <v>#REF!</v>
      </c>
      <c r="N433" s="39" t="e">
        <f>VLOOKUP(K433,#REF!,7,0)</f>
        <v>#REF!</v>
      </c>
      <c r="O433" s="39" t="e">
        <f>VLOOKUP(K433,#REF!,8,0)</f>
        <v>#REF!</v>
      </c>
      <c r="P433" s="39" t="e">
        <f>VLOOKUP(K433,#REF!,10,0)</f>
        <v>#REF!</v>
      </c>
    </row>
    <row r="434" spans="1:16" ht="18.75" x14ac:dyDescent="0.3">
      <c r="D434" s="46" t="s">
        <v>4</v>
      </c>
      <c r="E434" s="45" t="s">
        <v>43</v>
      </c>
      <c r="F434" s="39" t="e">
        <f>VLOOKUP(D434,#REF!,2,0)</f>
        <v>#REF!</v>
      </c>
      <c r="G434" s="39" t="e">
        <f>VLOOKUP(D434,#REF!,3,0)</f>
        <v>#REF!</v>
      </c>
      <c r="H434" s="39" t="e">
        <f>VLOOKUP(D434,#REF!,4,0)</f>
        <v>#REF!</v>
      </c>
      <c r="I434" s="39" t="e">
        <f>VLOOKUP(D434,#REF!,10,0)</f>
        <v>#REF!</v>
      </c>
      <c r="J434" s="9"/>
      <c r="K434" s="46" t="s">
        <v>4</v>
      </c>
      <c r="L434" s="45" t="s">
        <v>43</v>
      </c>
      <c r="M434" s="39" t="e">
        <f>VLOOKUP(K434,#REF!,6,0)</f>
        <v>#REF!</v>
      </c>
      <c r="N434" s="39" t="e">
        <f>VLOOKUP(K434,#REF!,7,0)</f>
        <v>#REF!</v>
      </c>
      <c r="O434" s="39" t="e">
        <f>VLOOKUP(K434,#REF!,8,0)</f>
        <v>#REF!</v>
      </c>
      <c r="P434" s="39" t="e">
        <f>VLOOKUP(K434,#REF!,10,0)</f>
        <v>#REF!</v>
      </c>
    </row>
    <row r="435" spans="1:16" ht="18.75" x14ac:dyDescent="0.3">
      <c r="D435" s="46" t="s">
        <v>59</v>
      </c>
      <c r="E435" s="45" t="s">
        <v>43</v>
      </c>
      <c r="F435" s="39" t="e">
        <f>VLOOKUP(D435,#REF!,2,0)</f>
        <v>#REF!</v>
      </c>
      <c r="G435" s="39" t="e">
        <f>VLOOKUP(D435,#REF!,3,0)</f>
        <v>#REF!</v>
      </c>
      <c r="H435" s="39" t="e">
        <f>VLOOKUP(D435,#REF!,4,0)</f>
        <v>#REF!</v>
      </c>
      <c r="I435" s="39" t="e">
        <f>VLOOKUP(D435,#REF!,10,0)</f>
        <v>#REF!</v>
      </c>
      <c r="J435" s="9"/>
      <c r="K435" s="46" t="s">
        <v>59</v>
      </c>
      <c r="L435" s="45" t="s">
        <v>43</v>
      </c>
      <c r="M435" s="39" t="e">
        <f>VLOOKUP(K435,#REF!,6,0)</f>
        <v>#REF!</v>
      </c>
      <c r="N435" s="39" t="e">
        <f>VLOOKUP(K435,#REF!,7,0)</f>
        <v>#REF!</v>
      </c>
      <c r="O435" s="39" t="e">
        <f>VLOOKUP(K435,#REF!,8,0)</f>
        <v>#REF!</v>
      </c>
      <c r="P435" s="39" t="e">
        <f>VLOOKUP(K435,#REF!,10,0)</f>
        <v>#REF!</v>
      </c>
    </row>
    <row r="436" spans="1:16" ht="19.5" thickBot="1" x14ac:dyDescent="0.35">
      <c r="D436" s="48" t="s">
        <v>58</v>
      </c>
      <c r="E436" s="96" t="s">
        <v>43</v>
      </c>
      <c r="F436" s="40" t="e">
        <f>VLOOKUP(D436,#REF!,2,0)</f>
        <v>#REF!</v>
      </c>
      <c r="G436" s="40" t="e">
        <f>VLOOKUP(D436,#REF!,3,0)</f>
        <v>#REF!</v>
      </c>
      <c r="H436" s="40" t="e">
        <f>VLOOKUP(D436,#REF!,4,0)</f>
        <v>#REF!</v>
      </c>
      <c r="I436" s="39" t="e">
        <f>VLOOKUP(D436,#REF!,10,0)</f>
        <v>#REF!</v>
      </c>
      <c r="J436" s="9"/>
      <c r="K436" s="48" t="s">
        <v>58</v>
      </c>
      <c r="L436" s="96" t="s">
        <v>43</v>
      </c>
      <c r="M436" s="40" t="e">
        <f>VLOOKUP(K436,#REF!,6,0)</f>
        <v>#REF!</v>
      </c>
      <c r="N436" s="40" t="e">
        <f>VLOOKUP(K436,#REF!,7,0)</f>
        <v>#REF!</v>
      </c>
      <c r="O436" s="40" t="e">
        <f>VLOOKUP(K436,#REF!,8,0)</f>
        <v>#REF!</v>
      </c>
      <c r="P436" s="39" t="e">
        <f>VLOOKUP(K436,#REF!,10,0)</f>
        <v>#REF!</v>
      </c>
    </row>
    <row r="437" spans="1:16" ht="15" customHeight="1" x14ac:dyDescent="0.25">
      <c r="H437" s="109" t="s">
        <v>131</v>
      </c>
      <c r="I437" s="109" t="e">
        <f>SUM(I433:I436)</f>
        <v>#REF!</v>
      </c>
      <c r="J437" s="2"/>
      <c r="O437" s="109" t="s">
        <v>131</v>
      </c>
      <c r="P437" s="109" t="e">
        <f>SUM(P433:P436)</f>
        <v>#REF!</v>
      </c>
    </row>
    <row r="438" spans="1:16" ht="15.75" customHeight="1" thickBot="1" x14ac:dyDescent="0.3">
      <c r="H438" s="110"/>
      <c r="I438" s="110"/>
      <c r="J438" s="2"/>
      <c r="O438" s="110"/>
      <c r="P438" s="110"/>
    </row>
    <row r="439" spans="1:16" ht="18.75" x14ac:dyDescent="0.25">
      <c r="H439" s="97"/>
      <c r="I439" s="97"/>
      <c r="J439" s="2"/>
      <c r="O439" s="97"/>
      <c r="P439" s="97"/>
    </row>
    <row r="440" spans="1:16" ht="18.75" x14ac:dyDescent="0.3">
      <c r="A440" s="2"/>
      <c r="B440" s="2"/>
      <c r="C440" s="2"/>
      <c r="D440" s="24"/>
      <c r="E440" s="24"/>
      <c r="F440" s="24"/>
      <c r="J440" s="2"/>
    </row>
    <row r="441" spans="1:16" ht="18.75" x14ac:dyDescent="0.3">
      <c r="D441" s="98" t="s">
        <v>190</v>
      </c>
      <c r="E441" s="24"/>
      <c r="F441" s="24"/>
      <c r="J441" s="7"/>
      <c r="K441" s="98" t="s">
        <v>191</v>
      </c>
    </row>
    <row r="442" spans="1:16" ht="15.75" thickBot="1" x14ac:dyDescent="0.3">
      <c r="J442" s="2"/>
    </row>
    <row r="443" spans="1:16" ht="19.5" thickBot="1" x14ac:dyDescent="0.35">
      <c r="D443" s="109" t="s">
        <v>189</v>
      </c>
      <c r="E443" s="109" t="s">
        <v>177</v>
      </c>
      <c r="F443" s="107" t="s">
        <v>176</v>
      </c>
      <c r="G443" s="111"/>
      <c r="H443" s="108"/>
      <c r="I443" s="109" t="s">
        <v>102</v>
      </c>
      <c r="J443" s="112"/>
      <c r="K443" s="109" t="s">
        <v>189</v>
      </c>
      <c r="L443" s="93" t="s">
        <v>177</v>
      </c>
      <c r="M443" s="43" t="s">
        <v>175</v>
      </c>
      <c r="N443" s="61"/>
      <c r="O443" s="44"/>
      <c r="P443" s="109" t="s">
        <v>102</v>
      </c>
    </row>
    <row r="444" spans="1:16" ht="19.5" thickBot="1" x14ac:dyDescent="0.35">
      <c r="D444" s="110"/>
      <c r="E444" s="110"/>
      <c r="F444" s="43" t="s">
        <v>0</v>
      </c>
      <c r="G444" s="37" t="s">
        <v>38</v>
      </c>
      <c r="H444" s="49" t="s">
        <v>179</v>
      </c>
      <c r="I444" s="110"/>
      <c r="J444" s="112"/>
      <c r="K444" s="110"/>
      <c r="L444" s="95"/>
      <c r="M444" s="43" t="s">
        <v>0</v>
      </c>
      <c r="N444" s="37" t="s">
        <v>38</v>
      </c>
      <c r="O444" s="49" t="s">
        <v>179</v>
      </c>
      <c r="P444" s="110"/>
    </row>
    <row r="445" spans="1:16" ht="18.75" x14ac:dyDescent="0.3">
      <c r="D445" s="45" t="s">
        <v>3</v>
      </c>
      <c r="E445" s="45" t="s">
        <v>192</v>
      </c>
      <c r="F445" s="39" t="e">
        <f>VLOOKUP($D445,#REF!,2)</f>
        <v>#REF!</v>
      </c>
      <c r="G445" s="39" t="e">
        <f>VLOOKUP($D445,#REF!,3)</f>
        <v>#REF!</v>
      </c>
      <c r="H445" s="39" t="e">
        <f>VLOOKUP($D445,#REF!,4)</f>
        <v>#REF!</v>
      </c>
      <c r="I445" s="38" t="e">
        <f>VLOOKUP($D445,#REF!,9)</f>
        <v>#REF!</v>
      </c>
      <c r="J445" s="9"/>
      <c r="K445" s="45" t="s">
        <v>3</v>
      </c>
      <c r="L445" s="45" t="s">
        <v>192</v>
      </c>
      <c r="M445" s="39" t="e">
        <f>VLOOKUP($K445,#REF!,6,0)</f>
        <v>#REF!</v>
      </c>
      <c r="N445" s="39" t="e">
        <f>VLOOKUP($K445,#REF!,7,0)</f>
        <v>#REF!</v>
      </c>
      <c r="O445" s="39" t="e">
        <f>VLOOKUP($K445,#REF!,8,0)</f>
        <v>#REF!</v>
      </c>
      <c r="P445" s="38" t="e">
        <f>VLOOKUP($K445,#REF!,9,0)</f>
        <v>#REF!</v>
      </c>
    </row>
    <row r="446" spans="1:16" s="2" customFormat="1" ht="18.75" x14ac:dyDescent="0.3">
      <c r="D446" s="46" t="s">
        <v>9</v>
      </c>
      <c r="E446" s="45" t="s">
        <v>192</v>
      </c>
      <c r="F446" s="39" t="e">
        <f>VLOOKUP($D446,#REF!,2)</f>
        <v>#REF!</v>
      </c>
      <c r="G446" s="39" t="e">
        <f>VLOOKUP($D446,#REF!,3)</f>
        <v>#REF!</v>
      </c>
      <c r="H446" s="39" t="e">
        <f>VLOOKUP($D446,#REF!,4)</f>
        <v>#REF!</v>
      </c>
      <c r="I446" s="38" t="e">
        <f>VLOOKUP($D446,#REF!,9)</f>
        <v>#REF!</v>
      </c>
      <c r="J446" s="9"/>
      <c r="K446" s="46" t="s">
        <v>9</v>
      </c>
      <c r="L446" s="45" t="s">
        <v>192</v>
      </c>
      <c r="M446" s="39" t="e">
        <f>VLOOKUP($K446,#REF!,6,0)</f>
        <v>#REF!</v>
      </c>
      <c r="N446" s="39" t="e">
        <f>VLOOKUP($K446,#REF!,7,0)</f>
        <v>#REF!</v>
      </c>
      <c r="O446" s="39" t="e">
        <f>VLOOKUP($K446,#REF!,8,0)</f>
        <v>#REF!</v>
      </c>
      <c r="P446" s="38" t="e">
        <f>VLOOKUP($K446,#REF!,9,0)</f>
        <v>#REF!</v>
      </c>
    </row>
    <row r="447" spans="1:16" s="2" customFormat="1" ht="18.75" x14ac:dyDescent="0.3">
      <c r="D447" s="46" t="s">
        <v>19</v>
      </c>
      <c r="E447" s="45" t="s">
        <v>192</v>
      </c>
      <c r="F447" s="39" t="e">
        <f>VLOOKUP($D447,#REF!,2)</f>
        <v>#REF!</v>
      </c>
      <c r="G447" s="39" t="e">
        <f>VLOOKUP($D447,#REF!,3)</f>
        <v>#REF!</v>
      </c>
      <c r="H447" s="39" t="e">
        <f>VLOOKUP($D447,#REF!,4)</f>
        <v>#REF!</v>
      </c>
      <c r="I447" s="38" t="e">
        <f>VLOOKUP($D447,#REF!,9)</f>
        <v>#REF!</v>
      </c>
      <c r="J447" s="9"/>
      <c r="K447" s="46" t="s">
        <v>19</v>
      </c>
      <c r="L447" s="45" t="s">
        <v>192</v>
      </c>
      <c r="M447" s="39" t="e">
        <f>VLOOKUP($K447,#REF!,6,0)</f>
        <v>#REF!</v>
      </c>
      <c r="N447" s="39" t="e">
        <f>VLOOKUP($K447,#REF!,7,0)</f>
        <v>#REF!</v>
      </c>
      <c r="O447" s="39" t="e">
        <f>VLOOKUP($K447,#REF!,8,0)</f>
        <v>#REF!</v>
      </c>
      <c r="P447" s="38" t="e">
        <f>VLOOKUP($K447,#REF!,9,0)</f>
        <v>#REF!</v>
      </c>
    </row>
    <row r="448" spans="1:16" s="2" customFormat="1" ht="19.5" thickBot="1" x14ac:dyDescent="0.35">
      <c r="D448" s="48" t="s">
        <v>22</v>
      </c>
      <c r="E448" s="96" t="s">
        <v>192</v>
      </c>
      <c r="F448" s="40" t="e">
        <f>VLOOKUP($D448,#REF!,2)</f>
        <v>#REF!</v>
      </c>
      <c r="G448" s="40" t="e">
        <f>VLOOKUP($D448,#REF!,3)</f>
        <v>#REF!</v>
      </c>
      <c r="H448" s="40" t="e">
        <f>VLOOKUP($D448,#REF!,4)</f>
        <v>#REF!</v>
      </c>
      <c r="I448" s="38" t="e">
        <f>VLOOKUP($D448,#REF!,9)</f>
        <v>#REF!</v>
      </c>
      <c r="J448" s="9"/>
      <c r="K448" s="48" t="s">
        <v>22</v>
      </c>
      <c r="L448" s="96" t="s">
        <v>192</v>
      </c>
      <c r="M448" s="40" t="e">
        <f>VLOOKUP($K448,#REF!,6,0)</f>
        <v>#REF!</v>
      </c>
      <c r="N448" s="40" t="e">
        <f>VLOOKUP($K448,#REF!,7,0)</f>
        <v>#REF!</v>
      </c>
      <c r="O448" s="40" t="e">
        <f>VLOOKUP($K448,#REF!,8,0)</f>
        <v>#REF!</v>
      </c>
      <c r="P448" s="41" t="e">
        <f>VLOOKUP($K448,#REF!,9,0)</f>
        <v>#REF!</v>
      </c>
    </row>
    <row r="449" spans="4:16" s="2" customFormat="1" ht="18.75" x14ac:dyDescent="0.3">
      <c r="D449" s="9"/>
      <c r="E449" s="9"/>
      <c r="F449" s="9"/>
      <c r="G449" s="8"/>
      <c r="H449" s="109" t="s">
        <v>131</v>
      </c>
      <c r="I449" s="113" t="e">
        <f>SUM(I445:I448)</f>
        <v>#REF!</v>
      </c>
      <c r="O449" s="116" t="s">
        <v>131</v>
      </c>
      <c r="P449" s="115" t="e">
        <f>SUM(P445:P448)</f>
        <v>#REF!</v>
      </c>
    </row>
    <row r="450" spans="4:16" s="2" customFormat="1" ht="19.5" thickBot="1" x14ac:dyDescent="0.35">
      <c r="D450" s="98" t="s">
        <v>185</v>
      </c>
      <c r="E450" s="24"/>
      <c r="F450" s="24"/>
      <c r="G450" s="3"/>
      <c r="H450" s="110"/>
      <c r="I450" s="114"/>
      <c r="J450" s="7"/>
      <c r="K450" s="98" t="s">
        <v>186</v>
      </c>
      <c r="L450" s="3"/>
      <c r="M450" s="3"/>
      <c r="N450" s="3"/>
      <c r="O450" s="110"/>
      <c r="P450" s="114"/>
    </row>
    <row r="451" spans="4:16" s="2" customFormat="1" ht="15.75" thickBot="1" x14ac:dyDescent="0.3">
      <c r="D451" s="3"/>
      <c r="E451" s="3"/>
      <c r="F451" s="3"/>
      <c r="G451" s="3"/>
      <c r="H451" s="3"/>
      <c r="I451" s="99"/>
      <c r="K451" s="3"/>
      <c r="L451" s="3"/>
      <c r="M451" s="3"/>
      <c r="N451" s="3"/>
      <c r="O451" s="3"/>
      <c r="P451" s="1"/>
    </row>
    <row r="452" spans="4:16" s="2" customFormat="1" ht="19.5" thickBot="1" x14ac:dyDescent="0.35">
      <c r="D452" s="109" t="s">
        <v>189</v>
      </c>
      <c r="E452" s="109" t="s">
        <v>177</v>
      </c>
      <c r="F452" s="107" t="s">
        <v>176</v>
      </c>
      <c r="G452" s="111"/>
      <c r="H452" s="108"/>
      <c r="I452" s="113" t="s">
        <v>102</v>
      </c>
      <c r="J452" s="112"/>
      <c r="K452" s="109" t="s">
        <v>189</v>
      </c>
      <c r="L452" s="93" t="s">
        <v>177</v>
      </c>
      <c r="M452" s="43" t="s">
        <v>175</v>
      </c>
      <c r="N452" s="61"/>
      <c r="O452" s="44"/>
      <c r="P452" s="113" t="s">
        <v>102</v>
      </c>
    </row>
    <row r="453" spans="4:16" s="2" customFormat="1" ht="19.5" thickBot="1" x14ac:dyDescent="0.35">
      <c r="D453" s="110"/>
      <c r="E453" s="110"/>
      <c r="F453" s="43" t="s">
        <v>0</v>
      </c>
      <c r="G453" s="37" t="s">
        <v>38</v>
      </c>
      <c r="H453" s="49" t="s">
        <v>179</v>
      </c>
      <c r="I453" s="114"/>
      <c r="J453" s="112"/>
      <c r="K453" s="110"/>
      <c r="L453" s="95"/>
      <c r="M453" s="43" t="s">
        <v>0</v>
      </c>
      <c r="N453" s="37" t="s">
        <v>38</v>
      </c>
      <c r="O453" s="49" t="s">
        <v>179</v>
      </c>
      <c r="P453" s="114"/>
    </row>
    <row r="454" spans="4:16" s="2" customFormat="1" ht="18.75" x14ac:dyDescent="0.3">
      <c r="D454" s="45" t="s">
        <v>3</v>
      </c>
      <c r="E454" s="45" t="s">
        <v>180</v>
      </c>
      <c r="F454" s="39" t="e">
        <f>VLOOKUP($D454,#REF!,2)</f>
        <v>#REF!</v>
      </c>
      <c r="G454" s="39" t="e">
        <f>VLOOKUP($D454,#REF!,3)</f>
        <v>#REF!</v>
      </c>
      <c r="H454" s="39" t="e">
        <f>VLOOKUP($D454,#REF!,4)</f>
        <v>#REF!</v>
      </c>
      <c r="I454" s="38" t="e">
        <f>VLOOKUP($D454,#REF!,9)</f>
        <v>#REF!</v>
      </c>
      <c r="J454" s="9"/>
      <c r="K454" s="45" t="s">
        <v>3</v>
      </c>
      <c r="L454" s="45" t="s">
        <v>180</v>
      </c>
      <c r="M454" s="39" t="e">
        <f>VLOOKUP($K454,#REF!,6,0)</f>
        <v>#REF!</v>
      </c>
      <c r="N454" s="39" t="e">
        <f>VLOOKUP($K454,#REF!,7,0)</f>
        <v>#REF!</v>
      </c>
      <c r="O454" s="39" t="e">
        <f>VLOOKUP($K454,#REF!,8,0)</f>
        <v>#REF!</v>
      </c>
      <c r="P454" s="38" t="e">
        <f>VLOOKUP($K454,#REF!,9,0)</f>
        <v>#REF!</v>
      </c>
    </row>
    <row r="455" spans="4:16" s="2" customFormat="1" ht="18.75" x14ac:dyDescent="0.3">
      <c r="D455" s="46" t="s">
        <v>9</v>
      </c>
      <c r="E455" s="45" t="s">
        <v>180</v>
      </c>
      <c r="F455" s="39" t="e">
        <f>VLOOKUP($D455,#REF!,2)</f>
        <v>#REF!</v>
      </c>
      <c r="G455" s="39" t="e">
        <f>VLOOKUP($D455,#REF!,3)</f>
        <v>#REF!</v>
      </c>
      <c r="H455" s="39" t="e">
        <f>VLOOKUP($D455,#REF!,4)</f>
        <v>#REF!</v>
      </c>
      <c r="I455" s="38" t="e">
        <f>VLOOKUP($D455,#REF!,9)</f>
        <v>#REF!</v>
      </c>
      <c r="J455" s="9"/>
      <c r="K455" s="46" t="s">
        <v>9</v>
      </c>
      <c r="L455" s="45" t="s">
        <v>180</v>
      </c>
      <c r="M455" s="39" t="e">
        <f>VLOOKUP($K455,#REF!,6,0)</f>
        <v>#REF!</v>
      </c>
      <c r="N455" s="39" t="e">
        <f>VLOOKUP($K455,#REF!,7,0)</f>
        <v>#REF!</v>
      </c>
      <c r="O455" s="39" t="e">
        <f>VLOOKUP($K455,#REF!,8,0)</f>
        <v>#REF!</v>
      </c>
      <c r="P455" s="38" t="e">
        <f>VLOOKUP($K455,#REF!,9,0)</f>
        <v>#REF!</v>
      </c>
    </row>
    <row r="456" spans="4:16" ht="18.75" x14ac:dyDescent="0.3">
      <c r="D456" s="46" t="s">
        <v>19</v>
      </c>
      <c r="E456" s="45" t="s">
        <v>180</v>
      </c>
      <c r="F456" s="39" t="e">
        <f>VLOOKUP($D456,#REF!,2)</f>
        <v>#REF!</v>
      </c>
      <c r="G456" s="39" t="e">
        <f>VLOOKUP($D456,#REF!,3)</f>
        <v>#REF!</v>
      </c>
      <c r="H456" s="39" t="e">
        <f>VLOOKUP($D456,#REF!,4)</f>
        <v>#REF!</v>
      </c>
      <c r="I456" s="38" t="e">
        <f>VLOOKUP($D456,#REF!,9)</f>
        <v>#REF!</v>
      </c>
      <c r="J456" s="9"/>
      <c r="K456" s="46" t="s">
        <v>19</v>
      </c>
      <c r="L456" s="45" t="s">
        <v>180</v>
      </c>
      <c r="M456" s="39" t="e">
        <f>VLOOKUP($K456,#REF!,6,0)</f>
        <v>#REF!</v>
      </c>
      <c r="N456" s="39" t="e">
        <f>VLOOKUP($K456,#REF!,7,0)</f>
        <v>#REF!</v>
      </c>
      <c r="O456" s="39" t="e">
        <f>VLOOKUP($K456,#REF!,8,0)</f>
        <v>#REF!</v>
      </c>
      <c r="P456" s="38" t="e">
        <f>VLOOKUP($K456,#REF!,9,0)</f>
        <v>#REF!</v>
      </c>
    </row>
    <row r="457" spans="4:16" ht="19.5" thickBot="1" x14ac:dyDescent="0.35">
      <c r="D457" s="48" t="s">
        <v>22</v>
      </c>
      <c r="E457" s="96" t="s">
        <v>180</v>
      </c>
      <c r="F457" s="40" t="e">
        <f>VLOOKUP($D457,#REF!,2)</f>
        <v>#REF!</v>
      </c>
      <c r="G457" s="40" t="e">
        <f>VLOOKUP($D457,#REF!,3)</f>
        <v>#REF!</v>
      </c>
      <c r="H457" s="40" t="e">
        <f>VLOOKUP($D457,#REF!,4)</f>
        <v>#REF!</v>
      </c>
      <c r="I457" s="38" t="e">
        <f>VLOOKUP($D457,#REF!,9)</f>
        <v>#REF!</v>
      </c>
      <c r="J457" s="9"/>
      <c r="K457" s="48" t="s">
        <v>22</v>
      </c>
      <c r="L457" s="96" t="s">
        <v>180</v>
      </c>
      <c r="M457" s="40" t="e">
        <f>VLOOKUP($K457,#REF!,6,0)</f>
        <v>#REF!</v>
      </c>
      <c r="N457" s="40" t="e">
        <f>VLOOKUP($K457,#REF!,7,0)</f>
        <v>#REF!</v>
      </c>
      <c r="O457" s="40" t="e">
        <f>VLOOKUP($K457,#REF!,8,0)</f>
        <v>#REF!</v>
      </c>
      <c r="P457" s="41" t="e">
        <f>VLOOKUP($K457,#REF!,9,0)</f>
        <v>#REF!</v>
      </c>
    </row>
    <row r="458" spans="4:16" x14ac:dyDescent="0.25">
      <c r="H458" s="109" t="s">
        <v>131</v>
      </c>
      <c r="I458" s="113" t="e">
        <f>SUM(I454:I457)</f>
        <v>#REF!</v>
      </c>
      <c r="J458" s="2"/>
      <c r="O458" s="116" t="s">
        <v>131</v>
      </c>
      <c r="P458" s="115" t="e">
        <f>SUM(P454:P457)</f>
        <v>#REF!</v>
      </c>
    </row>
    <row r="459" spans="4:16" ht="19.5" thickBot="1" x14ac:dyDescent="0.35">
      <c r="D459" s="98" t="s">
        <v>187</v>
      </c>
      <c r="E459" s="24"/>
      <c r="F459" s="24"/>
      <c r="H459" s="110"/>
      <c r="I459" s="114"/>
      <c r="J459" s="7"/>
      <c r="K459" s="98" t="s">
        <v>188</v>
      </c>
      <c r="O459" s="110"/>
      <c r="P459" s="114"/>
    </row>
    <row r="460" spans="4:16" ht="19.5" thickBot="1" x14ac:dyDescent="0.35">
      <c r="D460" s="51"/>
      <c r="E460" s="24"/>
      <c r="F460" s="24"/>
      <c r="I460" s="99"/>
      <c r="J460" s="2"/>
      <c r="P460" s="99"/>
    </row>
    <row r="461" spans="4:16" ht="19.5" thickBot="1" x14ac:dyDescent="0.35">
      <c r="D461" s="109" t="s">
        <v>189</v>
      </c>
      <c r="E461" s="109" t="s">
        <v>177</v>
      </c>
      <c r="F461" s="107" t="s">
        <v>176</v>
      </c>
      <c r="G461" s="111"/>
      <c r="H461" s="108"/>
      <c r="I461" s="113" t="s">
        <v>102</v>
      </c>
      <c r="J461" s="112"/>
      <c r="K461" s="109" t="s">
        <v>189</v>
      </c>
      <c r="L461" s="93" t="s">
        <v>177</v>
      </c>
      <c r="M461" s="43" t="s">
        <v>175</v>
      </c>
      <c r="N461" s="61"/>
      <c r="O461" s="44"/>
      <c r="P461" s="113" t="s">
        <v>102</v>
      </c>
    </row>
    <row r="462" spans="4:16" ht="19.5" thickBot="1" x14ac:dyDescent="0.35">
      <c r="D462" s="110"/>
      <c r="E462" s="110"/>
      <c r="F462" s="43" t="s">
        <v>0</v>
      </c>
      <c r="G462" s="37" t="s">
        <v>38</v>
      </c>
      <c r="H462" s="49" t="s">
        <v>179</v>
      </c>
      <c r="I462" s="114"/>
      <c r="J462" s="112"/>
      <c r="K462" s="110"/>
      <c r="L462" s="95"/>
      <c r="M462" s="43" t="s">
        <v>0</v>
      </c>
      <c r="N462" s="37" t="s">
        <v>38</v>
      </c>
      <c r="O462" s="49" t="s">
        <v>179</v>
      </c>
      <c r="P462" s="114"/>
    </row>
    <row r="463" spans="4:16" ht="18.75" x14ac:dyDescent="0.3">
      <c r="D463" s="45" t="s">
        <v>3</v>
      </c>
      <c r="E463" s="45" t="s">
        <v>43</v>
      </c>
      <c r="F463" s="39" t="e">
        <f>VLOOKUP($D463,#REF!,2)</f>
        <v>#REF!</v>
      </c>
      <c r="G463" s="39" t="e">
        <f>VLOOKUP($D463,#REF!,3)</f>
        <v>#REF!</v>
      </c>
      <c r="H463" s="39" t="e">
        <f>VLOOKUP($D463,#REF!,4)</f>
        <v>#REF!</v>
      </c>
      <c r="I463" s="38" t="e">
        <f>VLOOKUP($D463,#REF!,9)</f>
        <v>#REF!</v>
      </c>
      <c r="J463" s="9"/>
      <c r="K463" s="45" t="s">
        <v>3</v>
      </c>
      <c r="L463" s="45" t="s">
        <v>43</v>
      </c>
      <c r="M463" s="39" t="e">
        <f>VLOOKUP($K463,#REF!,6)</f>
        <v>#REF!</v>
      </c>
      <c r="N463" s="39" t="e">
        <f>VLOOKUP($K463,#REF!,7)</f>
        <v>#REF!</v>
      </c>
      <c r="O463" s="39" t="e">
        <f>VLOOKUP($K463,#REF!,8)</f>
        <v>#REF!</v>
      </c>
      <c r="P463" s="38" t="e">
        <f>VLOOKUP($K463,#REF!,9)</f>
        <v>#REF!</v>
      </c>
    </row>
    <row r="464" spans="4:16" ht="18.75" x14ac:dyDescent="0.3">
      <c r="D464" s="46" t="s">
        <v>9</v>
      </c>
      <c r="E464" s="45" t="s">
        <v>43</v>
      </c>
      <c r="F464" s="39" t="e">
        <f>VLOOKUP($D464,#REF!,2)</f>
        <v>#REF!</v>
      </c>
      <c r="G464" s="39" t="e">
        <f>VLOOKUP($D464,#REF!,3)</f>
        <v>#REF!</v>
      </c>
      <c r="H464" s="39" t="e">
        <f>VLOOKUP($D464,#REF!,4)</f>
        <v>#REF!</v>
      </c>
      <c r="I464" s="38" t="e">
        <f>VLOOKUP($D464,#REF!,9)</f>
        <v>#REF!</v>
      </c>
      <c r="J464" s="9"/>
      <c r="K464" s="46" t="s">
        <v>9</v>
      </c>
      <c r="L464" s="45" t="s">
        <v>43</v>
      </c>
      <c r="M464" s="39" t="e">
        <f>VLOOKUP($K464,#REF!,6)</f>
        <v>#REF!</v>
      </c>
      <c r="N464" s="39" t="e">
        <f>VLOOKUP($K464,#REF!,7)</f>
        <v>#REF!</v>
      </c>
      <c r="O464" s="39" t="e">
        <f>VLOOKUP($K464,#REF!,8)</f>
        <v>#REF!</v>
      </c>
      <c r="P464" s="38" t="e">
        <f>VLOOKUP($K464,#REF!,9)</f>
        <v>#REF!</v>
      </c>
    </row>
    <row r="465" spans="1:16" ht="18.75" x14ac:dyDescent="0.3">
      <c r="D465" s="46" t="s">
        <v>19</v>
      </c>
      <c r="E465" s="45" t="s">
        <v>43</v>
      </c>
      <c r="F465" s="39" t="e">
        <f>VLOOKUP($D465,#REF!,2)</f>
        <v>#REF!</v>
      </c>
      <c r="G465" s="39" t="e">
        <f>VLOOKUP($D465,#REF!,3)</f>
        <v>#REF!</v>
      </c>
      <c r="H465" s="39" t="e">
        <f>VLOOKUP($D465,#REF!,4)</f>
        <v>#REF!</v>
      </c>
      <c r="I465" s="38" t="e">
        <f>VLOOKUP($D465,#REF!,9)</f>
        <v>#REF!</v>
      </c>
      <c r="J465" s="9"/>
      <c r="K465" s="46" t="s">
        <v>19</v>
      </c>
      <c r="L465" s="45" t="s">
        <v>43</v>
      </c>
      <c r="M465" s="39" t="e">
        <f>VLOOKUP($K465,#REF!,6)</f>
        <v>#REF!</v>
      </c>
      <c r="N465" s="39" t="e">
        <f>VLOOKUP($K465,#REF!,7)</f>
        <v>#REF!</v>
      </c>
      <c r="O465" s="39" t="e">
        <f>VLOOKUP($K465,#REF!,8)</f>
        <v>#REF!</v>
      </c>
      <c r="P465" s="38" t="e">
        <f>VLOOKUP($K465,#REF!,9)</f>
        <v>#REF!</v>
      </c>
    </row>
    <row r="466" spans="1:16" ht="19.5" thickBot="1" x14ac:dyDescent="0.35">
      <c r="D466" s="48" t="s">
        <v>22</v>
      </c>
      <c r="E466" s="96" t="s">
        <v>43</v>
      </c>
      <c r="F466" s="40" t="e">
        <f>VLOOKUP($D466,#REF!,2)</f>
        <v>#REF!</v>
      </c>
      <c r="G466" s="40" t="e">
        <f>VLOOKUP($D466,#REF!,3)</f>
        <v>#REF!</v>
      </c>
      <c r="H466" s="40" t="e">
        <f>VLOOKUP($D466,#REF!,4)</f>
        <v>#REF!</v>
      </c>
      <c r="I466" s="38" t="e">
        <f>VLOOKUP($D466,#REF!,9)</f>
        <v>#REF!</v>
      </c>
      <c r="J466" s="9"/>
      <c r="K466" s="48" t="s">
        <v>22</v>
      </c>
      <c r="L466" s="96" t="s">
        <v>43</v>
      </c>
      <c r="M466" s="40" t="e">
        <f>VLOOKUP($K466,#REF!,6)</f>
        <v>#REF!</v>
      </c>
      <c r="N466" s="40" t="e">
        <f>VLOOKUP($K466,#REF!,7)</f>
        <v>#REF!</v>
      </c>
      <c r="O466" s="40" t="e">
        <f>VLOOKUP($K466,#REF!,8)</f>
        <v>#REF!</v>
      </c>
      <c r="P466" s="41" t="e">
        <f>VLOOKUP($K466,#REF!,9)</f>
        <v>#REF!</v>
      </c>
    </row>
    <row r="467" spans="1:16" x14ac:dyDescent="0.25">
      <c r="H467" s="109" t="s">
        <v>131</v>
      </c>
      <c r="I467" s="109" t="e">
        <f>SUM(I463:I466)</f>
        <v>#REF!</v>
      </c>
      <c r="O467" s="116" t="s">
        <v>131</v>
      </c>
      <c r="P467" s="116" t="e">
        <f>SUM(P463:P466)</f>
        <v>#REF!</v>
      </c>
    </row>
    <row r="468" spans="1:16" ht="15.75" thickBot="1" x14ac:dyDescent="0.3">
      <c r="H468" s="110"/>
      <c r="I468" s="110"/>
      <c r="O468" s="110"/>
      <c r="P468" s="110"/>
    </row>
    <row r="472" spans="1:16" ht="18.75" x14ac:dyDescent="0.3">
      <c r="A472" s="2"/>
      <c r="B472" s="2"/>
      <c r="C472" s="2"/>
      <c r="D472" s="24"/>
      <c r="E472" s="24"/>
      <c r="F472" s="24"/>
      <c r="J472" s="2"/>
    </row>
    <row r="475" spans="1:16" ht="18.75" x14ac:dyDescent="0.3">
      <c r="D475" s="51" t="s">
        <v>193</v>
      </c>
    </row>
    <row r="476" spans="1:16" ht="19.5" thickBot="1" x14ac:dyDescent="0.35">
      <c r="D476" s="51"/>
    </row>
    <row r="477" spans="1:16" ht="19.5" thickBot="1" x14ac:dyDescent="0.35">
      <c r="D477" s="10" t="s">
        <v>196</v>
      </c>
      <c r="E477" s="42" t="s">
        <v>7</v>
      </c>
      <c r="F477" s="42" t="s">
        <v>11</v>
      </c>
      <c r="G477" s="42" t="s">
        <v>37</v>
      </c>
      <c r="H477" s="42" t="s">
        <v>147</v>
      </c>
      <c r="I477" s="42" t="s">
        <v>35</v>
      </c>
      <c r="J477" s="42" t="s">
        <v>25</v>
      </c>
      <c r="K477" s="42" t="s">
        <v>30</v>
      </c>
      <c r="L477" s="42" t="s">
        <v>148</v>
      </c>
      <c r="M477" s="42" t="s">
        <v>32</v>
      </c>
      <c r="N477" s="42" t="s">
        <v>36</v>
      </c>
      <c r="O477" s="42" t="s">
        <v>146</v>
      </c>
      <c r="P477" s="10" t="s">
        <v>196</v>
      </c>
    </row>
    <row r="478" spans="1:16" ht="18.75" x14ac:dyDescent="0.3">
      <c r="D478" s="45" t="s">
        <v>3</v>
      </c>
      <c r="E478" s="19" t="e">
        <f>VLOOKUP($D478,#REF!,2)</f>
        <v>#REF!</v>
      </c>
      <c r="F478" s="19" t="e">
        <f>VLOOKUP($D478,#REF!,3)</f>
        <v>#REF!</v>
      </c>
      <c r="G478" s="19" t="e">
        <f>VLOOKUP($D478,#REF!,4)</f>
        <v>#REF!</v>
      </c>
      <c r="H478" s="19" t="e">
        <f>VLOOKUP($D478,#REF!,5)</f>
        <v>#REF!</v>
      </c>
      <c r="I478" s="19" t="e">
        <f>VLOOKUP($D478,#REF!,6)</f>
        <v>#REF!</v>
      </c>
      <c r="J478" s="19" t="e">
        <f>VLOOKUP($D478,#REF!,7)</f>
        <v>#REF!</v>
      </c>
      <c r="K478" s="19" t="e">
        <f>VLOOKUP($D478,#REF!,8)</f>
        <v>#REF!</v>
      </c>
      <c r="L478" s="19" t="e">
        <f>VLOOKUP($D478,#REF!,9)</f>
        <v>#REF!</v>
      </c>
      <c r="M478" s="19" t="e">
        <f>VLOOKUP($D478,#REF!,10)</f>
        <v>#REF!</v>
      </c>
      <c r="N478" s="19" t="e">
        <f>VLOOKUP($D478,#REF!,11)</f>
        <v>#REF!</v>
      </c>
      <c r="O478" s="19" t="e">
        <f>SUM(E478:N478)</f>
        <v>#REF!</v>
      </c>
      <c r="P478" s="45" t="s">
        <v>3</v>
      </c>
    </row>
    <row r="479" spans="1:16" ht="18.75" x14ac:dyDescent="0.3">
      <c r="D479" s="54" t="s">
        <v>9</v>
      </c>
      <c r="E479" s="19" t="e">
        <f>VLOOKUP($D479,#REF!,2)</f>
        <v>#REF!</v>
      </c>
      <c r="F479" s="19" t="e">
        <f>VLOOKUP($D479,#REF!,3)</f>
        <v>#REF!</v>
      </c>
      <c r="G479" s="19" t="e">
        <f>VLOOKUP($D479,#REF!,4)</f>
        <v>#REF!</v>
      </c>
      <c r="H479" s="19" t="e">
        <f>VLOOKUP($D479,#REF!,5)</f>
        <v>#REF!</v>
      </c>
      <c r="I479" s="19" t="e">
        <f>VLOOKUP($D479,#REF!,6)</f>
        <v>#REF!</v>
      </c>
      <c r="J479" s="19" t="e">
        <f>VLOOKUP($D479,#REF!,7)</f>
        <v>#REF!</v>
      </c>
      <c r="K479" s="19" t="e">
        <f>VLOOKUP($D479,#REF!,8)</f>
        <v>#REF!</v>
      </c>
      <c r="L479" s="19" t="e">
        <f>VLOOKUP($D479,#REF!,9)</f>
        <v>#REF!</v>
      </c>
      <c r="M479" s="19" t="e">
        <f>VLOOKUP($D479,#REF!,10)</f>
        <v>#REF!</v>
      </c>
      <c r="N479" s="19" t="e">
        <f>VLOOKUP($D479,#REF!,11)</f>
        <v>#REF!</v>
      </c>
      <c r="O479" s="19" t="e">
        <f>SUM(E479:N479)</f>
        <v>#REF!</v>
      </c>
      <c r="P479" s="54" t="s">
        <v>9</v>
      </c>
    </row>
    <row r="480" spans="1:16" ht="18.75" x14ac:dyDescent="0.3">
      <c r="D480" s="54" t="s">
        <v>19</v>
      </c>
      <c r="E480" s="19" t="e">
        <f>VLOOKUP($D480,#REF!,2)</f>
        <v>#REF!</v>
      </c>
      <c r="F480" s="19" t="e">
        <f>VLOOKUP($D480,#REF!,3)</f>
        <v>#REF!</v>
      </c>
      <c r="G480" s="19" t="e">
        <f>VLOOKUP($D480,#REF!,4)</f>
        <v>#REF!</v>
      </c>
      <c r="H480" s="19" t="e">
        <f>VLOOKUP($D480,#REF!,5)</f>
        <v>#REF!</v>
      </c>
      <c r="I480" s="19" t="e">
        <f>VLOOKUP($D480,#REF!,6)</f>
        <v>#REF!</v>
      </c>
      <c r="J480" s="19" t="e">
        <f>VLOOKUP($D480,#REF!,7)</f>
        <v>#REF!</v>
      </c>
      <c r="K480" s="19" t="e">
        <f>VLOOKUP($D480,#REF!,8)</f>
        <v>#REF!</v>
      </c>
      <c r="L480" s="19" t="e">
        <f>VLOOKUP($D480,#REF!,9)</f>
        <v>#REF!</v>
      </c>
      <c r="M480" s="19" t="e">
        <f>VLOOKUP($D480,#REF!,10)</f>
        <v>#REF!</v>
      </c>
      <c r="N480" s="19" t="e">
        <f>VLOOKUP($D480,#REF!,11)</f>
        <v>#REF!</v>
      </c>
      <c r="O480" s="19" t="e">
        <f>SUM(E480:N480)</f>
        <v>#REF!</v>
      </c>
      <c r="P480" s="54" t="s">
        <v>19</v>
      </c>
    </row>
    <row r="481" spans="4:16" ht="19.5" thickBot="1" x14ac:dyDescent="0.35">
      <c r="D481" s="54" t="s">
        <v>22</v>
      </c>
      <c r="E481" s="19" t="e">
        <f>VLOOKUP($D481,#REF!,2)</f>
        <v>#REF!</v>
      </c>
      <c r="F481" s="19" t="e">
        <f>VLOOKUP($D481,#REF!,3)</f>
        <v>#REF!</v>
      </c>
      <c r="G481" s="19" t="e">
        <f>VLOOKUP($D481,#REF!,4)</f>
        <v>#REF!</v>
      </c>
      <c r="H481" s="19" t="e">
        <f>VLOOKUP($D481,#REF!,5)</f>
        <v>#REF!</v>
      </c>
      <c r="I481" s="19" t="e">
        <f>VLOOKUP($D481,#REF!,6)</f>
        <v>#REF!</v>
      </c>
      <c r="J481" s="19" t="e">
        <f>VLOOKUP($D481,#REF!,7)</f>
        <v>#REF!</v>
      </c>
      <c r="K481" s="19" t="e">
        <f>VLOOKUP($D481,#REF!,8)</f>
        <v>#REF!</v>
      </c>
      <c r="L481" s="19" t="e">
        <f>VLOOKUP($D481,#REF!,9)</f>
        <v>#REF!</v>
      </c>
      <c r="M481" s="19" t="e">
        <f>VLOOKUP($D481,#REF!,10)</f>
        <v>#REF!</v>
      </c>
      <c r="N481" s="19" t="e">
        <f>VLOOKUP($D481,#REF!,11)</f>
        <v>#REF!</v>
      </c>
      <c r="O481" s="19" t="e">
        <f>SUM(E481:N481)</f>
        <v>#REF!</v>
      </c>
      <c r="P481" s="54" t="s">
        <v>22</v>
      </c>
    </row>
    <row r="482" spans="4:16" ht="19.5" thickBot="1" x14ac:dyDescent="0.35">
      <c r="D482" s="10" t="s">
        <v>50</v>
      </c>
      <c r="E482" s="14" t="e">
        <f t="shared" ref="E482:N482" si="30">SUM(E478:E481)</f>
        <v>#REF!</v>
      </c>
      <c r="F482" s="14" t="e">
        <f t="shared" si="30"/>
        <v>#REF!</v>
      </c>
      <c r="G482" s="14" t="e">
        <f t="shared" si="30"/>
        <v>#REF!</v>
      </c>
      <c r="H482" s="14" t="e">
        <f t="shared" si="30"/>
        <v>#REF!</v>
      </c>
      <c r="I482" s="14" t="e">
        <f t="shared" si="30"/>
        <v>#REF!</v>
      </c>
      <c r="J482" s="14" t="e">
        <f t="shared" si="30"/>
        <v>#REF!</v>
      </c>
      <c r="K482" s="14" t="e">
        <f t="shared" si="30"/>
        <v>#REF!</v>
      </c>
      <c r="L482" s="14" t="e">
        <f t="shared" si="30"/>
        <v>#REF!</v>
      </c>
      <c r="M482" s="14" t="e">
        <f t="shared" si="30"/>
        <v>#REF!</v>
      </c>
      <c r="N482" s="14" t="e">
        <f t="shared" si="30"/>
        <v>#REF!</v>
      </c>
      <c r="O482" s="14" t="e">
        <f>SUM(E482:N482)</f>
        <v>#REF!</v>
      </c>
      <c r="P482" s="10" t="s">
        <v>50</v>
      </c>
    </row>
    <row r="483" spans="4:16" ht="15.75" thickBot="1" x14ac:dyDescent="0.3"/>
    <row r="484" spans="4:16" ht="19.5" thickBot="1" x14ac:dyDescent="0.35">
      <c r="D484" s="10" t="s">
        <v>196</v>
      </c>
      <c r="E484" s="42" t="s">
        <v>7</v>
      </c>
      <c r="F484" s="42" t="s">
        <v>11</v>
      </c>
      <c r="G484" s="42" t="s">
        <v>37</v>
      </c>
      <c r="H484" s="42" t="s">
        <v>147</v>
      </c>
      <c r="I484" s="42" t="s">
        <v>35</v>
      </c>
      <c r="J484" s="42" t="s">
        <v>25</v>
      </c>
      <c r="K484" s="42" t="s">
        <v>30</v>
      </c>
      <c r="L484" s="42" t="s">
        <v>148</v>
      </c>
      <c r="M484" s="42" t="s">
        <v>32</v>
      </c>
      <c r="N484" s="42" t="s">
        <v>36</v>
      </c>
      <c r="O484" s="42" t="s">
        <v>146</v>
      </c>
      <c r="P484" s="10" t="s">
        <v>196</v>
      </c>
    </row>
    <row r="485" spans="4:16" ht="18.75" x14ac:dyDescent="0.3">
      <c r="D485" s="45" t="s">
        <v>3</v>
      </c>
      <c r="E485" s="21" t="e">
        <f>VLOOKUP($D485,#REF!,12)</f>
        <v>#REF!</v>
      </c>
      <c r="F485" s="21" t="e">
        <f>VLOOKUP($D485,#REF!,13)</f>
        <v>#REF!</v>
      </c>
      <c r="G485" s="21" t="e">
        <f>VLOOKUP($D485,#REF!,14)</f>
        <v>#REF!</v>
      </c>
      <c r="H485" s="21" t="e">
        <f>VLOOKUP($D485,#REF!,15)</f>
        <v>#REF!</v>
      </c>
      <c r="I485" s="21" t="e">
        <f>VLOOKUP($D485,#REF!,16)</f>
        <v>#REF!</v>
      </c>
      <c r="J485" s="21" t="e">
        <f>VLOOKUP($D485,#REF!,17)</f>
        <v>#REF!</v>
      </c>
      <c r="K485" s="21" t="e">
        <f>VLOOKUP($D485,#REF!,18)</f>
        <v>#REF!</v>
      </c>
      <c r="L485" s="21" t="e">
        <f>VLOOKUP($D485,#REF!,19)</f>
        <v>#REF!</v>
      </c>
      <c r="M485" s="21" t="e">
        <f>VLOOKUP($D485,#REF!,20)</f>
        <v>#REF!</v>
      </c>
      <c r="N485" s="21" t="e">
        <f>VLOOKUP($D485,#REF!,21)</f>
        <v>#REF!</v>
      </c>
      <c r="O485" s="21" t="e">
        <f>SUM(E485:N485)</f>
        <v>#REF!</v>
      </c>
      <c r="P485" s="45" t="s">
        <v>3</v>
      </c>
    </row>
    <row r="486" spans="4:16" ht="18.75" x14ac:dyDescent="0.3">
      <c r="D486" s="46" t="s">
        <v>9</v>
      </c>
      <c r="E486" s="21" t="e">
        <f>VLOOKUP($D486,#REF!,12)</f>
        <v>#REF!</v>
      </c>
      <c r="F486" s="21" t="e">
        <f>VLOOKUP($D486,#REF!,13)</f>
        <v>#REF!</v>
      </c>
      <c r="G486" s="21" t="e">
        <f>VLOOKUP($D486,#REF!,14)</f>
        <v>#REF!</v>
      </c>
      <c r="H486" s="21" t="e">
        <f>VLOOKUP($D486,#REF!,15)</f>
        <v>#REF!</v>
      </c>
      <c r="I486" s="21" t="e">
        <f>VLOOKUP($D486,#REF!,16)</f>
        <v>#REF!</v>
      </c>
      <c r="J486" s="21" t="e">
        <f>VLOOKUP($D486,#REF!,17)</f>
        <v>#REF!</v>
      </c>
      <c r="K486" s="21" t="e">
        <f>VLOOKUP($D486,#REF!,18)</f>
        <v>#REF!</v>
      </c>
      <c r="L486" s="21" t="e">
        <f>VLOOKUP($D486,#REF!,19)</f>
        <v>#REF!</v>
      </c>
      <c r="M486" s="21" t="e">
        <f>VLOOKUP($D486,#REF!,20)</f>
        <v>#REF!</v>
      </c>
      <c r="N486" s="21" t="e">
        <f>VLOOKUP($D486,#REF!,21)</f>
        <v>#REF!</v>
      </c>
      <c r="O486" s="21" t="e">
        <f>SUM(E486:N486)</f>
        <v>#REF!</v>
      </c>
      <c r="P486" s="46" t="s">
        <v>9</v>
      </c>
    </row>
    <row r="487" spans="4:16" ht="18.75" x14ac:dyDescent="0.3">
      <c r="D487" s="46" t="s">
        <v>19</v>
      </c>
      <c r="E487" s="21" t="e">
        <f>VLOOKUP($D487,#REF!,12)</f>
        <v>#REF!</v>
      </c>
      <c r="F487" s="21" t="e">
        <f>VLOOKUP($D487,#REF!,13)</f>
        <v>#REF!</v>
      </c>
      <c r="G487" s="21" t="e">
        <f>VLOOKUP($D487,#REF!,14)</f>
        <v>#REF!</v>
      </c>
      <c r="H487" s="21" t="e">
        <f>VLOOKUP($D487,#REF!,15)</f>
        <v>#REF!</v>
      </c>
      <c r="I487" s="21" t="e">
        <f>VLOOKUP($D487,#REF!,16)</f>
        <v>#REF!</v>
      </c>
      <c r="J487" s="21" t="e">
        <f>VLOOKUP($D487,#REF!,17)</f>
        <v>#REF!</v>
      </c>
      <c r="K487" s="21" t="e">
        <f>VLOOKUP($D487,#REF!,18)</f>
        <v>#REF!</v>
      </c>
      <c r="L487" s="21" t="e">
        <f>VLOOKUP($D487,#REF!,19)</f>
        <v>#REF!</v>
      </c>
      <c r="M487" s="21" t="e">
        <f>VLOOKUP($D487,#REF!,20)</f>
        <v>#REF!</v>
      </c>
      <c r="N487" s="21" t="e">
        <f>VLOOKUP($D487,#REF!,21)</f>
        <v>#REF!</v>
      </c>
      <c r="O487" s="21" t="e">
        <f>SUM(E487:N487)</f>
        <v>#REF!</v>
      </c>
      <c r="P487" s="46" t="s">
        <v>19</v>
      </c>
    </row>
    <row r="488" spans="4:16" ht="19.5" thickBot="1" x14ac:dyDescent="0.35">
      <c r="D488" s="48" t="s">
        <v>22</v>
      </c>
      <c r="E488" s="47" t="e">
        <f>VLOOKUP($D488,#REF!,12)</f>
        <v>#REF!</v>
      </c>
      <c r="F488" s="47" t="e">
        <f>VLOOKUP($D488,#REF!,13)</f>
        <v>#REF!</v>
      </c>
      <c r="G488" s="47" t="e">
        <f>VLOOKUP($D488,#REF!,14)</f>
        <v>#REF!</v>
      </c>
      <c r="H488" s="47" t="e">
        <f>VLOOKUP($D488,#REF!,15)</f>
        <v>#REF!</v>
      </c>
      <c r="I488" s="47" t="e">
        <f>VLOOKUP($D488,#REF!,16)</f>
        <v>#REF!</v>
      </c>
      <c r="J488" s="47" t="e">
        <f>VLOOKUP($D488,#REF!,17)</f>
        <v>#REF!</v>
      </c>
      <c r="K488" s="47" t="e">
        <f>VLOOKUP($D488,#REF!,18)</f>
        <v>#REF!</v>
      </c>
      <c r="L488" s="47" t="e">
        <f>VLOOKUP($D488,#REF!,19)</f>
        <v>#REF!</v>
      </c>
      <c r="M488" s="47" t="e">
        <f>VLOOKUP($D488,#REF!,20)</f>
        <v>#REF!</v>
      </c>
      <c r="N488" s="47" t="e">
        <f>VLOOKUP($D488,#REF!,21)</f>
        <v>#REF!</v>
      </c>
      <c r="O488" s="47" t="e">
        <f>SUM(E488:N488)</f>
        <v>#REF!</v>
      </c>
      <c r="P488" s="48" t="s">
        <v>22</v>
      </c>
    </row>
    <row r="491" spans="4:16" ht="18.75" x14ac:dyDescent="0.3">
      <c r="D491" s="51" t="s">
        <v>194</v>
      </c>
    </row>
    <row r="492" spans="4:16" ht="19.5" thickBot="1" x14ac:dyDescent="0.35">
      <c r="D492" s="51"/>
    </row>
    <row r="493" spans="4:16" ht="19.5" thickBot="1" x14ac:dyDescent="0.35">
      <c r="D493" s="10" t="s">
        <v>196</v>
      </c>
      <c r="E493" s="42" t="s">
        <v>7</v>
      </c>
      <c r="F493" s="42" t="s">
        <v>11</v>
      </c>
      <c r="G493" s="42" t="s">
        <v>37</v>
      </c>
      <c r="H493" s="42" t="s">
        <v>147</v>
      </c>
      <c r="I493" s="42" t="s">
        <v>35</v>
      </c>
      <c r="J493" s="42" t="s">
        <v>25</v>
      </c>
      <c r="K493" s="42" t="s">
        <v>30</v>
      </c>
      <c r="L493" s="42" t="s">
        <v>148</v>
      </c>
      <c r="M493" s="42" t="s">
        <v>32</v>
      </c>
      <c r="N493" s="42" t="s">
        <v>36</v>
      </c>
      <c r="O493" s="42" t="s">
        <v>146</v>
      </c>
      <c r="P493" s="10" t="s">
        <v>196</v>
      </c>
    </row>
    <row r="494" spans="4:16" ht="18.75" x14ac:dyDescent="0.3">
      <c r="D494" s="45" t="s">
        <v>3</v>
      </c>
      <c r="E494" s="19" t="e">
        <f>VLOOKUP($D494,#REF!,2)</f>
        <v>#REF!</v>
      </c>
      <c r="F494" s="19" t="e">
        <f>VLOOKUP($D494,#REF!,3)</f>
        <v>#REF!</v>
      </c>
      <c r="G494" s="19" t="e">
        <f>VLOOKUP($D494,#REF!,4)</f>
        <v>#REF!</v>
      </c>
      <c r="H494" s="19" t="e">
        <f>VLOOKUP($D494,#REF!,5)</f>
        <v>#REF!</v>
      </c>
      <c r="I494" s="19" t="e">
        <f>VLOOKUP($D494,#REF!,6)</f>
        <v>#REF!</v>
      </c>
      <c r="J494" s="19" t="e">
        <f>VLOOKUP($D494,#REF!,7)</f>
        <v>#REF!</v>
      </c>
      <c r="K494" s="19" t="e">
        <f>VLOOKUP($D494,#REF!,8)</f>
        <v>#REF!</v>
      </c>
      <c r="L494" s="19" t="e">
        <f>VLOOKUP($D494,#REF!,9)</f>
        <v>#REF!</v>
      </c>
      <c r="M494" s="19" t="e">
        <f>VLOOKUP($D494,#REF!,10)</f>
        <v>#REF!</v>
      </c>
      <c r="N494" s="19" t="e">
        <f>VLOOKUP($D494,#REF!,11)</f>
        <v>#REF!</v>
      </c>
      <c r="O494" s="19" t="e">
        <f>SUM(E494:N494)</f>
        <v>#REF!</v>
      </c>
      <c r="P494" s="45" t="s">
        <v>3</v>
      </c>
    </row>
    <row r="495" spans="4:16" ht="18.75" x14ac:dyDescent="0.3">
      <c r="D495" s="54" t="s">
        <v>9</v>
      </c>
      <c r="E495" s="19" t="e">
        <f>VLOOKUP($D495,#REF!,2)</f>
        <v>#REF!</v>
      </c>
      <c r="F495" s="19" t="e">
        <f>VLOOKUP($D495,#REF!,3)</f>
        <v>#REF!</v>
      </c>
      <c r="G495" s="19" t="e">
        <f>VLOOKUP($D495,#REF!,4)</f>
        <v>#REF!</v>
      </c>
      <c r="H495" s="19" t="e">
        <f>VLOOKUP($D495,#REF!,5)</f>
        <v>#REF!</v>
      </c>
      <c r="I495" s="19" t="e">
        <f>VLOOKUP($D495,#REF!,6)</f>
        <v>#REF!</v>
      </c>
      <c r="J495" s="19" t="e">
        <f>VLOOKUP($D495,#REF!,7)</f>
        <v>#REF!</v>
      </c>
      <c r="K495" s="19" t="e">
        <f>VLOOKUP($D495,#REF!,8)</f>
        <v>#REF!</v>
      </c>
      <c r="L495" s="19" t="e">
        <f>VLOOKUP($D495,#REF!,9)</f>
        <v>#REF!</v>
      </c>
      <c r="M495" s="19" t="e">
        <f>VLOOKUP($D495,#REF!,10)</f>
        <v>#REF!</v>
      </c>
      <c r="N495" s="19" t="e">
        <f>VLOOKUP($D495,#REF!,11)</f>
        <v>#REF!</v>
      </c>
      <c r="O495" s="19" t="e">
        <f>SUM(E495:N495)</f>
        <v>#REF!</v>
      </c>
      <c r="P495" s="54" t="s">
        <v>9</v>
      </c>
    </row>
    <row r="496" spans="4:16" ht="18.75" x14ac:dyDescent="0.3">
      <c r="D496" s="54" t="s">
        <v>19</v>
      </c>
      <c r="E496" s="19" t="e">
        <f>VLOOKUP($D496,#REF!,2)</f>
        <v>#REF!</v>
      </c>
      <c r="F496" s="19" t="e">
        <f>VLOOKUP($D496,#REF!,3)</f>
        <v>#REF!</v>
      </c>
      <c r="G496" s="19" t="e">
        <f>VLOOKUP($D496,#REF!,4)</f>
        <v>#REF!</v>
      </c>
      <c r="H496" s="19" t="e">
        <f>VLOOKUP($D496,#REF!,5)</f>
        <v>#REF!</v>
      </c>
      <c r="I496" s="19" t="e">
        <f>VLOOKUP($D496,#REF!,6)</f>
        <v>#REF!</v>
      </c>
      <c r="J496" s="19" t="e">
        <f>VLOOKUP($D496,#REF!,7)</f>
        <v>#REF!</v>
      </c>
      <c r="K496" s="19" t="e">
        <f>VLOOKUP($D496,#REF!,8)</f>
        <v>#REF!</v>
      </c>
      <c r="L496" s="19" t="e">
        <f>VLOOKUP($D496,#REF!,9)</f>
        <v>#REF!</v>
      </c>
      <c r="M496" s="19" t="e">
        <f>VLOOKUP($D496,#REF!,10)</f>
        <v>#REF!</v>
      </c>
      <c r="N496" s="19" t="e">
        <f>VLOOKUP($D496,#REF!,11)</f>
        <v>#REF!</v>
      </c>
      <c r="O496" s="19" t="e">
        <f>SUM(E496:N496)</f>
        <v>#REF!</v>
      </c>
      <c r="P496" s="54" t="s">
        <v>19</v>
      </c>
    </row>
    <row r="497" spans="4:16" ht="19.5" thickBot="1" x14ac:dyDescent="0.35">
      <c r="D497" s="54" t="s">
        <v>22</v>
      </c>
      <c r="E497" s="19" t="e">
        <f>VLOOKUP($D497,#REF!,2)</f>
        <v>#REF!</v>
      </c>
      <c r="F497" s="19" t="e">
        <f>VLOOKUP($D497,#REF!,3)</f>
        <v>#REF!</v>
      </c>
      <c r="G497" s="19" t="e">
        <f>VLOOKUP($D497,#REF!,4)</f>
        <v>#REF!</v>
      </c>
      <c r="H497" s="19" t="e">
        <f>VLOOKUP($D497,#REF!,5)</f>
        <v>#REF!</v>
      </c>
      <c r="I497" s="19" t="e">
        <f>VLOOKUP($D497,#REF!,6)</f>
        <v>#REF!</v>
      </c>
      <c r="J497" s="19" t="e">
        <f>VLOOKUP($D497,#REF!,7)</f>
        <v>#REF!</v>
      </c>
      <c r="K497" s="19" t="e">
        <f>VLOOKUP($D497,#REF!,8)</f>
        <v>#REF!</v>
      </c>
      <c r="L497" s="19" t="e">
        <f>VLOOKUP($D497,#REF!,9)</f>
        <v>#REF!</v>
      </c>
      <c r="M497" s="19" t="e">
        <f>VLOOKUP($D497,#REF!,10)</f>
        <v>#REF!</v>
      </c>
      <c r="N497" s="19" t="e">
        <f>VLOOKUP($D497,#REF!,11)</f>
        <v>#REF!</v>
      </c>
      <c r="O497" s="19" t="e">
        <f>SUM(E497:N497)</f>
        <v>#REF!</v>
      </c>
      <c r="P497" s="54" t="s">
        <v>22</v>
      </c>
    </row>
    <row r="498" spans="4:16" ht="19.5" thickBot="1" x14ac:dyDescent="0.35">
      <c r="D498" s="10" t="s">
        <v>50</v>
      </c>
      <c r="E498" s="14" t="e">
        <f t="shared" ref="E498:N498" si="31">SUM(E494:E497)</f>
        <v>#REF!</v>
      </c>
      <c r="F498" s="14" t="e">
        <f t="shared" si="31"/>
        <v>#REF!</v>
      </c>
      <c r="G498" s="14" t="e">
        <f t="shared" si="31"/>
        <v>#REF!</v>
      </c>
      <c r="H498" s="14" t="e">
        <f t="shared" si="31"/>
        <v>#REF!</v>
      </c>
      <c r="I498" s="14" t="e">
        <f t="shared" si="31"/>
        <v>#REF!</v>
      </c>
      <c r="J498" s="14" t="e">
        <f t="shared" si="31"/>
        <v>#REF!</v>
      </c>
      <c r="K498" s="14" t="e">
        <f t="shared" si="31"/>
        <v>#REF!</v>
      </c>
      <c r="L498" s="14" t="e">
        <f t="shared" si="31"/>
        <v>#REF!</v>
      </c>
      <c r="M498" s="14" t="e">
        <f t="shared" si="31"/>
        <v>#REF!</v>
      </c>
      <c r="N498" s="14" t="e">
        <f t="shared" si="31"/>
        <v>#REF!</v>
      </c>
      <c r="O498" s="14" t="e">
        <f>SUM(E498:N498)</f>
        <v>#REF!</v>
      </c>
      <c r="P498" s="10" t="s">
        <v>50</v>
      </c>
    </row>
    <row r="499" spans="4:16" ht="15.75" thickBot="1" x14ac:dyDescent="0.3"/>
    <row r="500" spans="4:16" ht="19.5" thickBot="1" x14ac:dyDescent="0.35">
      <c r="D500" s="10" t="s">
        <v>196</v>
      </c>
      <c r="E500" s="42" t="s">
        <v>7</v>
      </c>
      <c r="F500" s="42" t="s">
        <v>11</v>
      </c>
      <c r="G500" s="42" t="s">
        <v>37</v>
      </c>
      <c r="H500" s="42" t="s">
        <v>147</v>
      </c>
      <c r="I500" s="42" t="s">
        <v>35</v>
      </c>
      <c r="J500" s="42" t="s">
        <v>25</v>
      </c>
      <c r="K500" s="42" t="s">
        <v>30</v>
      </c>
      <c r="L500" s="42" t="s">
        <v>148</v>
      </c>
      <c r="M500" s="42" t="s">
        <v>32</v>
      </c>
      <c r="N500" s="42" t="s">
        <v>36</v>
      </c>
      <c r="O500" s="42" t="s">
        <v>146</v>
      </c>
      <c r="P500" s="10" t="s">
        <v>196</v>
      </c>
    </row>
    <row r="501" spans="4:16" ht="18.75" x14ac:dyDescent="0.3">
      <c r="D501" s="45" t="s">
        <v>3</v>
      </c>
      <c r="E501" s="21" t="e">
        <f>VLOOKUP($D501,#REF!,12)</f>
        <v>#REF!</v>
      </c>
      <c r="F501" s="21" t="e">
        <f>VLOOKUP($D501,#REF!,13)</f>
        <v>#REF!</v>
      </c>
      <c r="G501" s="21" t="e">
        <f>VLOOKUP($D501,#REF!,14)</f>
        <v>#REF!</v>
      </c>
      <c r="H501" s="21" t="e">
        <f>VLOOKUP($D501,#REF!,15)</f>
        <v>#REF!</v>
      </c>
      <c r="I501" s="21" t="e">
        <f>VLOOKUP($D501,#REF!,16)</f>
        <v>#REF!</v>
      </c>
      <c r="J501" s="21" t="e">
        <f>VLOOKUP($D501,#REF!,17)</f>
        <v>#REF!</v>
      </c>
      <c r="K501" s="21" t="e">
        <f>VLOOKUP($D501,#REF!,18)</f>
        <v>#REF!</v>
      </c>
      <c r="L501" s="21" t="e">
        <f>VLOOKUP($D501,#REF!,19)</f>
        <v>#REF!</v>
      </c>
      <c r="M501" s="21" t="e">
        <f>VLOOKUP($D501,#REF!,20)</f>
        <v>#REF!</v>
      </c>
      <c r="N501" s="21" t="e">
        <f>VLOOKUP($D501,#REF!,21)</f>
        <v>#REF!</v>
      </c>
      <c r="O501" s="21" t="e">
        <f>SUM(E501:N501)</f>
        <v>#REF!</v>
      </c>
      <c r="P501" s="45" t="s">
        <v>3</v>
      </c>
    </row>
    <row r="502" spans="4:16" ht="18.75" x14ac:dyDescent="0.3">
      <c r="D502" s="46" t="s">
        <v>9</v>
      </c>
      <c r="E502" s="21" t="e">
        <f>VLOOKUP($D502,#REF!,12)</f>
        <v>#REF!</v>
      </c>
      <c r="F502" s="21" t="e">
        <f>VLOOKUP($D502,#REF!,13)</f>
        <v>#REF!</v>
      </c>
      <c r="G502" s="21" t="e">
        <f>VLOOKUP($D502,#REF!,14)</f>
        <v>#REF!</v>
      </c>
      <c r="H502" s="21" t="e">
        <f>VLOOKUP($D502,#REF!,15)</f>
        <v>#REF!</v>
      </c>
      <c r="I502" s="21" t="e">
        <f>VLOOKUP($D502,#REF!,16)</f>
        <v>#REF!</v>
      </c>
      <c r="J502" s="21" t="e">
        <f>VLOOKUP($D502,#REF!,17)</f>
        <v>#REF!</v>
      </c>
      <c r="K502" s="21" t="e">
        <f>VLOOKUP($D502,#REF!,18)</f>
        <v>#REF!</v>
      </c>
      <c r="L502" s="21" t="e">
        <f>VLOOKUP($D502,#REF!,19)</f>
        <v>#REF!</v>
      </c>
      <c r="M502" s="21" t="e">
        <f>VLOOKUP($D502,#REF!,20)</f>
        <v>#REF!</v>
      </c>
      <c r="N502" s="21" t="e">
        <f>VLOOKUP($D502,#REF!,21)</f>
        <v>#REF!</v>
      </c>
      <c r="O502" s="21" t="e">
        <f>SUM(E502:N502)</f>
        <v>#REF!</v>
      </c>
      <c r="P502" s="46" t="s">
        <v>9</v>
      </c>
    </row>
    <row r="503" spans="4:16" ht="18.75" x14ac:dyDescent="0.3">
      <c r="D503" s="46" t="s">
        <v>19</v>
      </c>
      <c r="E503" s="21" t="e">
        <f>VLOOKUP($D503,#REF!,12)</f>
        <v>#REF!</v>
      </c>
      <c r="F503" s="21" t="e">
        <f>VLOOKUP($D503,#REF!,13)</f>
        <v>#REF!</v>
      </c>
      <c r="G503" s="21" t="e">
        <f>VLOOKUP($D503,#REF!,14)</f>
        <v>#REF!</v>
      </c>
      <c r="H503" s="21" t="e">
        <f>VLOOKUP($D503,#REF!,15)</f>
        <v>#REF!</v>
      </c>
      <c r="I503" s="21" t="e">
        <f>VLOOKUP($D503,#REF!,16)</f>
        <v>#REF!</v>
      </c>
      <c r="J503" s="21" t="e">
        <f>VLOOKUP($D503,#REF!,17)</f>
        <v>#REF!</v>
      </c>
      <c r="K503" s="21" t="e">
        <f>VLOOKUP($D503,#REF!,18)</f>
        <v>#REF!</v>
      </c>
      <c r="L503" s="21" t="e">
        <f>VLOOKUP($D503,#REF!,19)</f>
        <v>#REF!</v>
      </c>
      <c r="M503" s="21" t="e">
        <f>VLOOKUP($D503,#REF!,20)</f>
        <v>#REF!</v>
      </c>
      <c r="N503" s="21" t="e">
        <f>VLOOKUP($D503,#REF!,21)</f>
        <v>#REF!</v>
      </c>
      <c r="O503" s="21" t="e">
        <f>SUM(E503:N503)</f>
        <v>#REF!</v>
      </c>
      <c r="P503" s="46" t="s">
        <v>19</v>
      </c>
    </row>
    <row r="504" spans="4:16" ht="19.5" thickBot="1" x14ac:dyDescent="0.35">
      <c r="D504" s="48" t="s">
        <v>22</v>
      </c>
      <c r="E504" s="47" t="e">
        <f>VLOOKUP($D504,#REF!,12)</f>
        <v>#REF!</v>
      </c>
      <c r="F504" s="47" t="e">
        <f>VLOOKUP($D504,#REF!,13)</f>
        <v>#REF!</v>
      </c>
      <c r="G504" s="47" t="e">
        <f>VLOOKUP($D504,#REF!,14)</f>
        <v>#REF!</v>
      </c>
      <c r="H504" s="47" t="e">
        <f>VLOOKUP($D504,#REF!,15)</f>
        <v>#REF!</v>
      </c>
      <c r="I504" s="47" t="e">
        <f>VLOOKUP($D504,#REF!,16)</f>
        <v>#REF!</v>
      </c>
      <c r="J504" s="47" t="e">
        <f>VLOOKUP($D504,#REF!,17)</f>
        <v>#REF!</v>
      </c>
      <c r="K504" s="47" t="e">
        <f>VLOOKUP($D504,#REF!,18)</f>
        <v>#REF!</v>
      </c>
      <c r="L504" s="47" t="e">
        <f>VLOOKUP($D504,#REF!,19)</f>
        <v>#REF!</v>
      </c>
      <c r="M504" s="47" t="e">
        <f>VLOOKUP($D504,#REF!,20)</f>
        <v>#REF!</v>
      </c>
      <c r="N504" s="47" t="e">
        <f>VLOOKUP($D504,#REF!,21)</f>
        <v>#REF!</v>
      </c>
      <c r="O504" s="47" t="e">
        <f>SUM(E504:N504)</f>
        <v>#REF!</v>
      </c>
      <c r="P504" s="48" t="s">
        <v>22</v>
      </c>
    </row>
    <row r="507" spans="4:16" ht="18.75" x14ac:dyDescent="0.3">
      <c r="D507" s="51" t="s">
        <v>195</v>
      </c>
    </row>
    <row r="508" spans="4:16" ht="15.75" thickBot="1" x14ac:dyDescent="0.3"/>
    <row r="509" spans="4:16" ht="19.5" thickBot="1" x14ac:dyDescent="0.35">
      <c r="D509" s="10" t="s">
        <v>196</v>
      </c>
      <c r="E509" s="42" t="s">
        <v>7</v>
      </c>
      <c r="F509" s="42" t="s">
        <v>11</v>
      </c>
      <c r="G509" s="42" t="s">
        <v>37</v>
      </c>
      <c r="H509" s="42" t="s">
        <v>147</v>
      </c>
      <c r="I509" s="42" t="s">
        <v>35</v>
      </c>
      <c r="J509" s="42" t="s">
        <v>25</v>
      </c>
      <c r="K509" s="42" t="s">
        <v>30</v>
      </c>
      <c r="L509" s="42" t="s">
        <v>148</v>
      </c>
      <c r="M509" s="42" t="s">
        <v>32</v>
      </c>
      <c r="N509" s="42" t="s">
        <v>36</v>
      </c>
      <c r="O509" s="42" t="s">
        <v>146</v>
      </c>
      <c r="P509" s="10" t="s">
        <v>196</v>
      </c>
    </row>
    <row r="510" spans="4:16" ht="18.75" x14ac:dyDescent="0.3">
      <c r="D510" s="45" t="s">
        <v>3</v>
      </c>
      <c r="E510" s="19" t="e">
        <f>VLOOKUP($D510,#REF!,2)</f>
        <v>#REF!</v>
      </c>
      <c r="F510" s="19" t="e">
        <f>VLOOKUP($D510,#REF!,3)</f>
        <v>#REF!</v>
      </c>
      <c r="G510" s="19">
        <v>0</v>
      </c>
      <c r="H510" s="19" t="e">
        <f>VLOOKUP($D510,#REF!,4)</f>
        <v>#REF!</v>
      </c>
      <c r="I510" s="19" t="e">
        <f>VLOOKUP($D510,#REF!,5)</f>
        <v>#REF!</v>
      </c>
      <c r="J510" s="19" t="e">
        <f>VLOOKUP($D510,#REF!,6)</f>
        <v>#REF!</v>
      </c>
      <c r="K510" s="19" t="e">
        <f>VLOOKUP($D510,#REF!,7)</f>
        <v>#REF!</v>
      </c>
      <c r="L510" s="19" t="e">
        <f>VLOOKUP($D510,#REF!,8)</f>
        <v>#REF!</v>
      </c>
      <c r="M510" s="19" t="e">
        <f>VLOOKUP($D510,#REF!,9)</f>
        <v>#REF!</v>
      </c>
      <c r="N510" s="91" t="e">
        <f>VLOOKUP($D510,#REF!,10)</f>
        <v>#REF!</v>
      </c>
      <c r="O510" s="91" t="e">
        <f>SUM(E510:N510)</f>
        <v>#REF!</v>
      </c>
      <c r="P510" s="45" t="s">
        <v>3</v>
      </c>
    </row>
    <row r="511" spans="4:16" ht="18.75" x14ac:dyDescent="0.3">
      <c r="D511" s="54" t="s">
        <v>9</v>
      </c>
      <c r="E511" s="19" t="e">
        <f>VLOOKUP($D511,#REF!,2)</f>
        <v>#REF!</v>
      </c>
      <c r="F511" s="19" t="e">
        <f>VLOOKUP($D511,#REF!,3)</f>
        <v>#REF!</v>
      </c>
      <c r="G511" s="19">
        <v>0</v>
      </c>
      <c r="H511" s="19" t="e">
        <f>VLOOKUP($D511,#REF!,4)</f>
        <v>#REF!</v>
      </c>
      <c r="I511" s="19" t="e">
        <f>VLOOKUP($D511,#REF!,5)</f>
        <v>#REF!</v>
      </c>
      <c r="J511" s="19" t="e">
        <f>VLOOKUP($D511,#REF!,6)</f>
        <v>#REF!</v>
      </c>
      <c r="K511" s="19" t="e">
        <f>VLOOKUP($D511,#REF!,7)</f>
        <v>#REF!</v>
      </c>
      <c r="L511" s="19" t="e">
        <f>VLOOKUP($D511,#REF!,8)</f>
        <v>#REF!</v>
      </c>
      <c r="M511" s="19" t="e">
        <f>VLOOKUP($D511,#REF!,9)</f>
        <v>#REF!</v>
      </c>
      <c r="N511" s="91" t="e">
        <f>VLOOKUP($D511,#REF!,10)</f>
        <v>#REF!</v>
      </c>
      <c r="O511" s="91" t="e">
        <f>SUM(E511:N511)</f>
        <v>#REF!</v>
      </c>
      <c r="P511" s="54" t="s">
        <v>9</v>
      </c>
    </row>
    <row r="512" spans="4:16" ht="18.75" x14ac:dyDescent="0.3">
      <c r="D512" s="54" t="s">
        <v>19</v>
      </c>
      <c r="E512" s="19" t="e">
        <f>VLOOKUP($D512,#REF!,2)</f>
        <v>#REF!</v>
      </c>
      <c r="F512" s="19" t="e">
        <f>VLOOKUP($D512,#REF!,3)</f>
        <v>#REF!</v>
      </c>
      <c r="G512" s="19">
        <v>0</v>
      </c>
      <c r="H512" s="19" t="e">
        <f>VLOOKUP($D512,#REF!,4)</f>
        <v>#REF!</v>
      </c>
      <c r="I512" s="19" t="e">
        <f>VLOOKUP($D512,#REF!,5)</f>
        <v>#REF!</v>
      </c>
      <c r="J512" s="19" t="e">
        <f>VLOOKUP($D512,#REF!,6)</f>
        <v>#REF!</v>
      </c>
      <c r="K512" s="19" t="e">
        <f>VLOOKUP($D512,#REF!,7)</f>
        <v>#REF!</v>
      </c>
      <c r="L512" s="19" t="e">
        <f>VLOOKUP($D512,#REF!,8)</f>
        <v>#REF!</v>
      </c>
      <c r="M512" s="19" t="e">
        <f>VLOOKUP($D512,#REF!,9)</f>
        <v>#REF!</v>
      </c>
      <c r="N512" s="91" t="e">
        <f>VLOOKUP($D512,#REF!,10)</f>
        <v>#REF!</v>
      </c>
      <c r="O512" s="91" t="e">
        <f>SUM(E512:N512)</f>
        <v>#REF!</v>
      </c>
      <c r="P512" s="54" t="s">
        <v>19</v>
      </c>
    </row>
    <row r="513" spans="4:16" ht="19.5" thickBot="1" x14ac:dyDescent="0.35">
      <c r="D513" s="54" t="s">
        <v>22</v>
      </c>
      <c r="E513" s="19" t="e">
        <f>VLOOKUP($D513,#REF!,2)</f>
        <v>#REF!</v>
      </c>
      <c r="F513" s="19" t="e">
        <f>VLOOKUP($D513,#REF!,3)</f>
        <v>#REF!</v>
      </c>
      <c r="G513" s="19">
        <v>0</v>
      </c>
      <c r="H513" s="19" t="e">
        <f>VLOOKUP($D513,#REF!,4)</f>
        <v>#REF!</v>
      </c>
      <c r="I513" s="19" t="e">
        <f>VLOOKUP($D513,#REF!,5)</f>
        <v>#REF!</v>
      </c>
      <c r="J513" s="19" t="e">
        <f>VLOOKUP($D513,#REF!,6)</f>
        <v>#REF!</v>
      </c>
      <c r="K513" s="19" t="e">
        <f>VLOOKUP($D513,#REF!,7)</f>
        <v>#REF!</v>
      </c>
      <c r="L513" s="19" t="e">
        <f>VLOOKUP($D513,#REF!,8)</f>
        <v>#REF!</v>
      </c>
      <c r="M513" s="19" t="e">
        <f>VLOOKUP($D513,#REF!,9)</f>
        <v>#REF!</v>
      </c>
      <c r="N513" s="91" t="e">
        <f>VLOOKUP($D513,#REF!,10)</f>
        <v>#REF!</v>
      </c>
      <c r="O513" s="91" t="e">
        <f>SUM(E513:N513)</f>
        <v>#REF!</v>
      </c>
      <c r="P513" s="54" t="s">
        <v>22</v>
      </c>
    </row>
    <row r="514" spans="4:16" ht="19.5" thickBot="1" x14ac:dyDescent="0.35">
      <c r="D514" s="10" t="s">
        <v>50</v>
      </c>
      <c r="E514" s="14" t="e">
        <f t="shared" ref="E514:M514" si="32">SUM(E510:E513)</f>
        <v>#REF!</v>
      </c>
      <c r="F514" s="14" t="e">
        <f t="shared" si="32"/>
        <v>#REF!</v>
      </c>
      <c r="G514" s="14">
        <f t="shared" si="32"/>
        <v>0</v>
      </c>
      <c r="H514" s="14" t="e">
        <f t="shared" si="32"/>
        <v>#REF!</v>
      </c>
      <c r="I514" s="14" t="e">
        <f t="shared" si="32"/>
        <v>#REF!</v>
      </c>
      <c r="J514" s="14" t="e">
        <f t="shared" si="32"/>
        <v>#REF!</v>
      </c>
      <c r="K514" s="14" t="e">
        <f t="shared" si="32"/>
        <v>#REF!</v>
      </c>
      <c r="L514" s="14" t="e">
        <f t="shared" si="32"/>
        <v>#REF!</v>
      </c>
      <c r="M514" s="14" t="e">
        <f t="shared" si="32"/>
        <v>#REF!</v>
      </c>
      <c r="N514" s="35" t="e">
        <f>ROUNDDOWN(SUM(N510:N513),0)</f>
        <v>#REF!</v>
      </c>
      <c r="O514" s="35" t="e">
        <f>SUM(E514:N514)</f>
        <v>#REF!</v>
      </c>
      <c r="P514" s="10" t="s">
        <v>50</v>
      </c>
    </row>
    <row r="515" spans="4:16" ht="15.75" thickBot="1" x14ac:dyDescent="0.3"/>
    <row r="516" spans="4:16" ht="19.5" thickBot="1" x14ac:dyDescent="0.35">
      <c r="D516" s="10" t="s">
        <v>196</v>
      </c>
      <c r="E516" s="42" t="s">
        <v>7</v>
      </c>
      <c r="F516" s="42" t="s">
        <v>11</v>
      </c>
      <c r="G516" s="42" t="s">
        <v>37</v>
      </c>
      <c r="H516" s="42" t="s">
        <v>147</v>
      </c>
      <c r="I516" s="42" t="s">
        <v>35</v>
      </c>
      <c r="J516" s="42" t="s">
        <v>25</v>
      </c>
      <c r="K516" s="42" t="s">
        <v>30</v>
      </c>
      <c r="L516" s="42" t="s">
        <v>148</v>
      </c>
      <c r="M516" s="42" t="s">
        <v>32</v>
      </c>
      <c r="N516" s="42" t="s">
        <v>36</v>
      </c>
      <c r="O516" s="42" t="s">
        <v>146</v>
      </c>
      <c r="P516" s="10" t="s">
        <v>196</v>
      </c>
    </row>
    <row r="517" spans="4:16" ht="18.75" x14ac:dyDescent="0.3">
      <c r="D517" s="45" t="s">
        <v>3</v>
      </c>
      <c r="E517" s="21" t="e">
        <f>VLOOKUP($D517,#REF!,11)</f>
        <v>#REF!</v>
      </c>
      <c r="F517" s="21" t="e">
        <f>VLOOKUP($D517,#REF!,12)</f>
        <v>#REF!</v>
      </c>
      <c r="G517" s="21">
        <v>0</v>
      </c>
      <c r="H517" s="21" t="e">
        <f>VLOOKUP($D517,#REF!,13)</f>
        <v>#REF!</v>
      </c>
      <c r="I517" s="21" t="e">
        <f>VLOOKUP($D517,#REF!,14)</f>
        <v>#REF!</v>
      </c>
      <c r="J517" s="21" t="e">
        <f>VLOOKUP($D517,#REF!,15)</f>
        <v>#REF!</v>
      </c>
      <c r="K517" s="21" t="e">
        <f>VLOOKUP($D517,#REF!,16)</f>
        <v>#REF!</v>
      </c>
      <c r="L517" s="21" t="e">
        <f>VLOOKUP($D517,#REF!,17)</f>
        <v>#REF!</v>
      </c>
      <c r="M517" s="21" t="e">
        <f>VLOOKUP($D517,#REF!,18)</f>
        <v>#REF!</v>
      </c>
      <c r="N517" s="21" t="e">
        <f>VLOOKUP($D517,#REF!,19)</f>
        <v>#REF!</v>
      </c>
      <c r="O517" s="21" t="e">
        <f>SUM(E517:N517)</f>
        <v>#REF!</v>
      </c>
      <c r="P517" s="45" t="s">
        <v>3</v>
      </c>
    </row>
    <row r="518" spans="4:16" ht="18.75" x14ac:dyDescent="0.3">
      <c r="D518" s="46" t="s">
        <v>9</v>
      </c>
      <c r="E518" s="21" t="e">
        <f>VLOOKUP($D518,#REF!,11)</f>
        <v>#REF!</v>
      </c>
      <c r="F518" s="21" t="e">
        <f>VLOOKUP($D518,#REF!,12)</f>
        <v>#REF!</v>
      </c>
      <c r="G518" s="21">
        <v>0</v>
      </c>
      <c r="H518" s="21" t="e">
        <f>VLOOKUP($D518,#REF!,13)</f>
        <v>#REF!</v>
      </c>
      <c r="I518" s="21" t="e">
        <f>VLOOKUP($D518,#REF!,14)</f>
        <v>#REF!</v>
      </c>
      <c r="J518" s="21" t="e">
        <f>VLOOKUP($D518,#REF!,15)</f>
        <v>#REF!</v>
      </c>
      <c r="K518" s="21" t="e">
        <f>VLOOKUP($D518,#REF!,16)</f>
        <v>#REF!</v>
      </c>
      <c r="L518" s="21" t="e">
        <f>VLOOKUP($D518,#REF!,17)</f>
        <v>#REF!</v>
      </c>
      <c r="M518" s="21" t="e">
        <f>VLOOKUP($D518,#REF!,18)</f>
        <v>#REF!</v>
      </c>
      <c r="N518" s="21" t="e">
        <f>VLOOKUP($D518,#REF!,19)</f>
        <v>#REF!</v>
      </c>
      <c r="O518" s="21" t="e">
        <f>SUM(E518:N518)</f>
        <v>#REF!</v>
      </c>
      <c r="P518" s="46" t="s">
        <v>9</v>
      </c>
    </row>
    <row r="519" spans="4:16" ht="18.75" x14ac:dyDescent="0.3">
      <c r="D519" s="46" t="s">
        <v>19</v>
      </c>
      <c r="E519" s="21" t="e">
        <f>VLOOKUP($D519,#REF!,11)</f>
        <v>#REF!</v>
      </c>
      <c r="F519" s="21" t="e">
        <f>VLOOKUP($D519,#REF!,12)</f>
        <v>#REF!</v>
      </c>
      <c r="G519" s="21">
        <v>0</v>
      </c>
      <c r="H519" s="21" t="e">
        <f>VLOOKUP($D519,#REF!,13)</f>
        <v>#REF!</v>
      </c>
      <c r="I519" s="21" t="e">
        <f>VLOOKUP($D519,#REF!,14)</f>
        <v>#REF!</v>
      </c>
      <c r="J519" s="21" t="e">
        <f>VLOOKUP($D519,#REF!,15)</f>
        <v>#REF!</v>
      </c>
      <c r="K519" s="21" t="e">
        <f>VLOOKUP($D519,#REF!,16)</f>
        <v>#REF!</v>
      </c>
      <c r="L519" s="21" t="e">
        <f>VLOOKUP($D519,#REF!,17)</f>
        <v>#REF!</v>
      </c>
      <c r="M519" s="21" t="e">
        <f>VLOOKUP($D519,#REF!,18)</f>
        <v>#REF!</v>
      </c>
      <c r="N519" s="21" t="e">
        <f>VLOOKUP($D519,#REF!,19)</f>
        <v>#REF!</v>
      </c>
      <c r="O519" s="21" t="e">
        <f>SUM(E519:N519)</f>
        <v>#REF!</v>
      </c>
      <c r="P519" s="46" t="s">
        <v>19</v>
      </c>
    </row>
    <row r="520" spans="4:16" ht="19.5" thickBot="1" x14ac:dyDescent="0.35">
      <c r="D520" s="48" t="s">
        <v>22</v>
      </c>
      <c r="E520" s="47" t="e">
        <f>VLOOKUP($D520,#REF!,11)</f>
        <v>#REF!</v>
      </c>
      <c r="F520" s="47" t="e">
        <f>VLOOKUP($D520,#REF!,12)</f>
        <v>#REF!</v>
      </c>
      <c r="G520" s="47">
        <v>0</v>
      </c>
      <c r="H520" s="47" t="e">
        <f>VLOOKUP($D520,#REF!,13)</f>
        <v>#REF!</v>
      </c>
      <c r="I520" s="47" t="e">
        <f>VLOOKUP($D520,#REF!,14)</f>
        <v>#REF!</v>
      </c>
      <c r="J520" s="47" t="e">
        <f>VLOOKUP($D520,#REF!,15)</f>
        <v>#REF!</v>
      </c>
      <c r="K520" s="47" t="e">
        <f>VLOOKUP($D520,#REF!,16)</f>
        <v>#REF!</v>
      </c>
      <c r="L520" s="47" t="e">
        <f>VLOOKUP($D520,#REF!,17)</f>
        <v>#REF!</v>
      </c>
      <c r="M520" s="47" t="e">
        <f>VLOOKUP($D520,#REF!,18)</f>
        <v>#REF!</v>
      </c>
      <c r="N520" s="47" t="e">
        <f>VLOOKUP($D520,#REF!,19)</f>
        <v>#REF!</v>
      </c>
      <c r="O520" s="47" t="e">
        <f>SUM(E520:N520)</f>
        <v>#REF!</v>
      </c>
      <c r="P520" s="48" t="s">
        <v>22</v>
      </c>
    </row>
    <row r="522" spans="4:16" ht="18.75" x14ac:dyDescent="0.3">
      <c r="D522" s="51" t="s">
        <v>199</v>
      </c>
    </row>
    <row r="523" spans="4:16" ht="15.75" thickBot="1" x14ac:dyDescent="0.3"/>
    <row r="524" spans="4:16" ht="19.5" thickBot="1" x14ac:dyDescent="0.35">
      <c r="D524" s="10" t="s">
        <v>196</v>
      </c>
      <c r="E524" s="49" t="s">
        <v>197</v>
      </c>
      <c r="F524" s="37" t="s">
        <v>198</v>
      </c>
      <c r="G524" s="49" t="s">
        <v>197</v>
      </c>
      <c r="H524" s="49" t="s">
        <v>198</v>
      </c>
      <c r="I524" s="31"/>
      <c r="J524" s="31"/>
      <c r="K524" s="31"/>
      <c r="L524" s="31"/>
      <c r="M524" s="31"/>
      <c r="N524" s="31"/>
      <c r="O524" s="31"/>
      <c r="P524" s="7"/>
    </row>
    <row r="525" spans="4:16" ht="18.75" x14ac:dyDescent="0.3">
      <c r="D525" s="45" t="s">
        <v>3</v>
      </c>
      <c r="E525" s="19" t="e">
        <f>VLOOKUP($D525,#REF!,2)</f>
        <v>#REF!</v>
      </c>
      <c r="F525" s="19" t="e">
        <f>VLOOKUP($D525,#REF!,3)</f>
        <v>#REF!</v>
      </c>
      <c r="G525" s="21" t="e">
        <f>VLOOKUP($D525,#REF!,4)</f>
        <v>#REF!</v>
      </c>
      <c r="H525" s="21" t="e">
        <f>VLOOKUP($D525,#REF!,5)</f>
        <v>#REF!</v>
      </c>
      <c r="I525" s="8"/>
      <c r="J525" s="8"/>
      <c r="K525" s="8"/>
      <c r="L525" s="8"/>
      <c r="M525" s="8"/>
      <c r="N525" s="8"/>
      <c r="O525" s="8"/>
      <c r="P525" s="9"/>
    </row>
    <row r="526" spans="4:16" ht="18.75" x14ac:dyDescent="0.3">
      <c r="D526" s="100" t="s">
        <v>9</v>
      </c>
      <c r="E526" s="19" t="e">
        <f>VLOOKUP($D526,#REF!,2)</f>
        <v>#REF!</v>
      </c>
      <c r="F526" s="19" t="e">
        <f>VLOOKUP($D526,#REF!,3)</f>
        <v>#REF!</v>
      </c>
      <c r="G526" s="21" t="e">
        <f>VLOOKUP($D526,#REF!,4)</f>
        <v>#REF!</v>
      </c>
      <c r="H526" s="21" t="e">
        <f>VLOOKUP($D526,#REF!,5)</f>
        <v>#REF!</v>
      </c>
      <c r="I526" s="8"/>
      <c r="J526" s="8"/>
      <c r="K526" s="8"/>
      <c r="L526" s="8"/>
      <c r="M526" s="8"/>
      <c r="N526" s="8"/>
      <c r="O526" s="8"/>
      <c r="P526" s="9"/>
    </row>
    <row r="527" spans="4:16" ht="18.75" x14ac:dyDescent="0.3">
      <c r="D527" s="100" t="s">
        <v>19</v>
      </c>
      <c r="E527" s="19" t="e">
        <f>VLOOKUP($D527,#REF!,2)</f>
        <v>#REF!</v>
      </c>
      <c r="F527" s="19" t="e">
        <f>VLOOKUP($D527,#REF!,3)</f>
        <v>#REF!</v>
      </c>
      <c r="G527" s="21" t="e">
        <f>VLOOKUP($D527,#REF!,4)</f>
        <v>#REF!</v>
      </c>
      <c r="H527" s="21" t="e">
        <f>VLOOKUP($D527,#REF!,5)</f>
        <v>#REF!</v>
      </c>
      <c r="I527" s="8"/>
      <c r="J527" s="8"/>
      <c r="K527" s="8"/>
      <c r="L527" s="8"/>
      <c r="M527" s="8"/>
      <c r="N527" s="8"/>
      <c r="O527" s="8"/>
      <c r="P527" s="9"/>
    </row>
    <row r="528" spans="4:16" ht="19.5" thickBot="1" x14ac:dyDescent="0.35">
      <c r="D528" s="101" t="s">
        <v>22</v>
      </c>
      <c r="E528" s="50" t="e">
        <f>VLOOKUP($D528,#REF!,2)</f>
        <v>#REF!</v>
      </c>
      <c r="F528" s="50" t="e">
        <f>VLOOKUP($D528,#REF!,3)</f>
        <v>#REF!</v>
      </c>
      <c r="G528" s="47" t="e">
        <f>VLOOKUP($D528,#REF!,4)</f>
        <v>#REF!</v>
      </c>
      <c r="H528" s="47" t="e">
        <f>VLOOKUP($D528,#REF!,5)</f>
        <v>#REF!</v>
      </c>
      <c r="I528" s="8"/>
      <c r="J528" s="8"/>
      <c r="K528" s="8"/>
      <c r="L528" s="8"/>
      <c r="M528" s="8"/>
      <c r="N528" s="8"/>
      <c r="O528" s="8"/>
      <c r="P528" s="9"/>
    </row>
  </sheetData>
  <sortState ref="C431:D435">
    <sortCondition ref="C431"/>
  </sortState>
  <mergeCells count="65">
    <mergeCell ref="P467:P468"/>
    <mergeCell ref="H458:H459"/>
    <mergeCell ref="I458:I459"/>
    <mergeCell ref="H467:H468"/>
    <mergeCell ref="I467:I468"/>
    <mergeCell ref="O458:O459"/>
    <mergeCell ref="O467:O468"/>
    <mergeCell ref="I461:I462"/>
    <mergeCell ref="J452:J453"/>
    <mergeCell ref="K452:K453"/>
    <mergeCell ref="O437:O438"/>
    <mergeCell ref="I452:I453"/>
    <mergeCell ref="J443:J444"/>
    <mergeCell ref="K443:K444"/>
    <mergeCell ref="P422:P423"/>
    <mergeCell ref="P431:P432"/>
    <mergeCell ref="P443:P444"/>
    <mergeCell ref="J422:J423"/>
    <mergeCell ref="K422:K423"/>
    <mergeCell ref="J431:J432"/>
    <mergeCell ref="K431:K432"/>
    <mergeCell ref="O428:O429"/>
    <mergeCell ref="H437:H438"/>
    <mergeCell ref="I437:I438"/>
    <mergeCell ref="O449:O450"/>
    <mergeCell ref="I422:I423"/>
    <mergeCell ref="I431:I432"/>
    <mergeCell ref="I443:I444"/>
    <mergeCell ref="I428:I429"/>
    <mergeCell ref="I449:I450"/>
    <mergeCell ref="H428:H429"/>
    <mergeCell ref="F422:H422"/>
    <mergeCell ref="P452:P453"/>
    <mergeCell ref="P461:P462"/>
    <mergeCell ref="P449:P450"/>
    <mergeCell ref="P458:P459"/>
    <mergeCell ref="P428:P429"/>
    <mergeCell ref="P437:P438"/>
    <mergeCell ref="D461:D462"/>
    <mergeCell ref="E461:E462"/>
    <mergeCell ref="F461:H461"/>
    <mergeCell ref="J461:J462"/>
    <mergeCell ref="K461:K462"/>
    <mergeCell ref="D422:D423"/>
    <mergeCell ref="E422:E423"/>
    <mergeCell ref="D431:D432"/>
    <mergeCell ref="E431:E432"/>
    <mergeCell ref="F431:H431"/>
    <mergeCell ref="D452:D453"/>
    <mergeCell ref="E452:E453"/>
    <mergeCell ref="F452:H452"/>
    <mergeCell ref="D443:D444"/>
    <mergeCell ref="E443:E444"/>
    <mergeCell ref="F443:H443"/>
    <mergeCell ref="H449:H450"/>
    <mergeCell ref="E218:F218"/>
    <mergeCell ref="E229:F229"/>
    <mergeCell ref="E241:F241"/>
    <mergeCell ref="E253:F253"/>
    <mergeCell ref="E265:F265"/>
    <mergeCell ref="J218:K218"/>
    <mergeCell ref="J229:K229"/>
    <mergeCell ref="J241:K241"/>
    <mergeCell ref="J253:K253"/>
    <mergeCell ref="J265:K265"/>
  </mergeCells>
  <hyperlinks>
    <hyperlink ref="F164" r:id="rId1" display="F@"/>
    <hyperlink ref="F186" r:id="rId2" display="F@"/>
  </hyperlinks>
  <pageMargins left="0.2" right="0.2" top="0.25" bottom="0.25" header="0.3" footer="0.3"/>
  <pageSetup scale="52" fitToHeight="0" orientation="landscape" r:id="rId3"/>
  <rowBreaks count="8" manualBreakCount="8">
    <brk id="38" max="16383" man="1"/>
    <brk id="63" max="16383" man="1"/>
    <brk id="96" max="16383" man="1"/>
    <brk id="120" max="16383" man="1"/>
    <brk id="158" max="16383" man="1"/>
    <brk id="205" max="16383" man="1"/>
    <brk id="230" max="16383" man="1"/>
    <brk id="267" max="16383" man="1"/>
  </rowBreaks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defaultRowHeight="15" x14ac:dyDescent="0.25"/>
  <cols>
    <col min="1" max="1" width="27.5703125" bestFit="1" customWidth="1"/>
    <col min="2" max="2" width="23" bestFit="1" customWidth="1"/>
    <col min="3" max="3" width="19.42578125" bestFit="1" customWidth="1"/>
    <col min="4" max="4" width="11" customWidth="1"/>
    <col min="5" max="5" width="3.85546875" customWidth="1"/>
    <col min="6" max="6" width="6.85546875" customWidth="1"/>
    <col min="7" max="12" width="3.85546875" customWidth="1"/>
    <col min="13" max="13" width="6.85546875" customWidth="1"/>
    <col min="14" max="19" width="3.85546875" customWidth="1"/>
    <col min="20" max="20" width="6.85546875" customWidth="1"/>
    <col min="21" max="26" width="3.85546875" customWidth="1"/>
    <col min="27" max="27" width="6.85546875" customWidth="1"/>
    <col min="28" max="33" width="3.85546875" customWidth="1"/>
    <col min="34" max="34" width="6.85546875" customWidth="1"/>
    <col min="35" max="40" width="3.85546875" customWidth="1"/>
    <col min="41" max="41" width="6.85546875" customWidth="1"/>
    <col min="42" max="47" width="3.85546875" customWidth="1"/>
    <col min="48" max="48" width="6.85546875" customWidth="1"/>
    <col min="49" max="53" width="3.85546875" customWidth="1"/>
    <col min="54" max="54" width="6.85546875" customWidth="1"/>
    <col min="55" max="60" width="3.85546875" customWidth="1"/>
    <col min="61" max="61" width="6.85546875" customWidth="1"/>
    <col min="62" max="66" width="4.85546875" customWidth="1"/>
    <col min="67" max="67" width="7.85546875" customWidth="1"/>
    <col min="68" max="73" width="4.85546875" customWidth="1"/>
    <col min="74" max="74" width="7.85546875" customWidth="1"/>
    <col min="75" max="79" width="4.85546875" customWidth="1"/>
    <col min="80" max="80" width="7.85546875" customWidth="1"/>
    <col min="81" max="85" width="4.85546875" customWidth="1"/>
    <col min="86" max="86" width="7.85546875" customWidth="1"/>
    <col min="87" max="91" width="4.85546875" customWidth="1"/>
    <col min="92" max="92" width="7.85546875" customWidth="1"/>
    <col min="93" max="96" width="4.85546875" customWidth="1"/>
    <col min="97" max="97" width="7.85546875" customWidth="1"/>
    <col min="98" max="102" width="4.85546875" customWidth="1"/>
    <col min="103" max="103" width="7.85546875" customWidth="1"/>
    <col min="104" max="108" width="4.85546875" customWidth="1"/>
    <col min="109" max="109" width="7.85546875" customWidth="1"/>
    <col min="110" max="113" width="4.85546875" customWidth="1"/>
    <col min="114" max="114" width="7.85546875" customWidth="1"/>
    <col min="115" max="119" width="4.85546875" customWidth="1"/>
    <col min="120" max="120" width="7.85546875" customWidth="1"/>
    <col min="121" max="124" width="4.85546875" customWidth="1"/>
    <col min="125" max="125" width="7.85546875" customWidth="1"/>
    <col min="126" max="130" width="4.85546875" customWidth="1"/>
    <col min="131" max="131" width="7.85546875" customWidth="1"/>
    <col min="132" max="135" width="4.85546875" customWidth="1"/>
    <col min="136" max="136" width="7.85546875" customWidth="1"/>
    <col min="137" max="141" width="4.85546875" customWidth="1"/>
    <col min="142" max="142" width="7.85546875" customWidth="1"/>
    <col min="143" max="147" width="4.85546875" customWidth="1"/>
    <col min="148" max="148" width="7.85546875" customWidth="1"/>
    <col min="149" max="154" width="4.85546875" customWidth="1"/>
    <col min="155" max="155" width="7.85546875" customWidth="1"/>
    <col min="156" max="161" width="4.85546875" customWidth="1"/>
    <col min="162" max="162" width="7.85546875" customWidth="1"/>
    <col min="163" max="167" width="4.85546875" customWidth="1"/>
    <col min="168" max="168" width="7.85546875" customWidth="1"/>
    <col min="169" max="173" width="4.85546875" customWidth="1"/>
    <col min="174" max="174" width="7.85546875" customWidth="1"/>
    <col min="175" max="180" width="4.85546875" customWidth="1"/>
    <col min="181" max="181" width="7.85546875" customWidth="1"/>
    <col min="182" max="186" width="4.85546875" customWidth="1"/>
    <col min="187" max="187" width="7.85546875" customWidth="1"/>
    <col min="188" max="192" width="4.85546875" customWidth="1"/>
    <col min="193" max="193" width="7.85546875" customWidth="1"/>
    <col min="194" max="197" width="4.85546875" customWidth="1"/>
    <col min="198" max="198" width="7.85546875" customWidth="1"/>
    <col min="199" max="204" width="4.85546875" customWidth="1"/>
    <col min="205" max="205" width="7.85546875" customWidth="1"/>
    <col min="206" max="209" width="4.85546875" customWidth="1"/>
    <col min="210" max="210" width="7.85546875" customWidth="1"/>
    <col min="211" max="215" width="4.85546875" customWidth="1"/>
    <col min="216" max="216" width="7.85546875" customWidth="1"/>
    <col min="217" max="221" width="4.85546875" customWidth="1"/>
    <col min="222" max="222" width="7.85546875" customWidth="1"/>
    <col min="223" max="228" width="4.85546875" customWidth="1"/>
    <col min="229" max="229" width="7.85546875" customWidth="1"/>
    <col min="230" max="234" width="4.85546875" customWidth="1"/>
    <col min="235" max="235" width="7.85546875" customWidth="1"/>
    <col min="236" max="239" width="4.85546875" customWidth="1"/>
    <col min="240" max="240" width="7.85546875" customWidth="1"/>
    <col min="241" max="243" width="4.85546875" customWidth="1"/>
    <col min="244" max="244" width="7.85546875" customWidth="1"/>
    <col min="245" max="249" width="4.85546875" customWidth="1"/>
    <col min="250" max="250" width="7.85546875" customWidth="1"/>
    <col min="251" max="254" width="4.85546875" customWidth="1"/>
    <col min="255" max="255" width="7.85546875" customWidth="1"/>
    <col min="256" max="260" width="4.85546875" customWidth="1"/>
    <col min="261" max="261" width="7.85546875" customWidth="1"/>
    <col min="262" max="265" width="4.85546875" customWidth="1"/>
    <col min="266" max="266" width="7.85546875" customWidth="1"/>
    <col min="267" max="269" width="4.85546875" customWidth="1"/>
    <col min="270" max="270" width="7.85546875" customWidth="1"/>
    <col min="271" max="274" width="4.85546875" customWidth="1"/>
    <col min="275" max="275" width="7.85546875" customWidth="1"/>
    <col min="276" max="279" width="4.85546875" customWidth="1"/>
    <col min="280" max="280" width="7.85546875" customWidth="1"/>
    <col min="281" max="284" width="4.85546875" customWidth="1"/>
    <col min="285" max="285" width="7.85546875" customWidth="1"/>
    <col min="286" max="289" width="4.85546875" customWidth="1"/>
    <col min="290" max="290" width="7.85546875" customWidth="1"/>
    <col min="291" max="295" width="4.85546875" customWidth="1"/>
    <col min="296" max="296" width="7.85546875" customWidth="1"/>
    <col min="297" max="301" width="4.85546875" customWidth="1"/>
    <col min="302" max="302" width="7.85546875" customWidth="1"/>
    <col min="303" max="307" width="4.85546875" customWidth="1"/>
    <col min="308" max="308" width="7.85546875" customWidth="1"/>
    <col min="309" max="311" width="4.85546875" customWidth="1"/>
    <col min="312" max="312" width="7.85546875" customWidth="1"/>
    <col min="313" max="315" width="4.85546875" customWidth="1"/>
    <col min="316" max="316" width="7.85546875" customWidth="1"/>
    <col min="317" max="321" width="4.85546875" customWidth="1"/>
    <col min="322" max="322" width="7.85546875" customWidth="1"/>
    <col min="323" max="327" width="4.85546875" customWidth="1"/>
    <col min="328" max="328" width="7.85546875" customWidth="1"/>
    <col min="329" max="332" width="4.85546875" customWidth="1"/>
    <col min="333" max="333" width="7.85546875" customWidth="1"/>
    <col min="334" max="338" width="4.85546875" customWidth="1"/>
    <col min="339" max="339" width="7.85546875" customWidth="1"/>
    <col min="340" max="343" width="4.85546875" customWidth="1"/>
    <col min="344" max="344" width="7.85546875" customWidth="1"/>
    <col min="345" max="348" width="4.85546875" customWidth="1"/>
    <col min="349" max="349" width="7.85546875" customWidth="1"/>
    <col min="350" max="353" width="4.85546875" customWidth="1"/>
    <col min="354" max="354" width="7.85546875" customWidth="1"/>
    <col min="355" max="359" width="4.85546875" customWidth="1"/>
    <col min="360" max="360" width="7.85546875" customWidth="1"/>
    <col min="361" max="364" width="4.85546875" customWidth="1"/>
    <col min="365" max="365" width="7.85546875" customWidth="1"/>
    <col min="366" max="369" width="4.85546875" customWidth="1"/>
    <col min="370" max="370" width="7.85546875" customWidth="1"/>
    <col min="371" max="373" width="4.85546875" customWidth="1"/>
    <col min="374" max="374" width="7.85546875" customWidth="1"/>
    <col min="375" max="378" width="4.85546875" customWidth="1"/>
    <col min="379" max="379" width="7.85546875" customWidth="1"/>
    <col min="380" max="383" width="4.85546875" customWidth="1"/>
    <col min="384" max="384" width="7.85546875" customWidth="1"/>
    <col min="385" max="388" width="4.85546875" customWidth="1"/>
    <col min="389" max="389" width="7.85546875" customWidth="1"/>
    <col min="390" max="392" width="4.85546875" customWidth="1"/>
    <col min="393" max="393" width="7.85546875" customWidth="1"/>
    <col min="394" max="396" width="4.85546875" customWidth="1"/>
    <col min="397" max="397" width="7.85546875" customWidth="1"/>
    <col min="398" max="401" width="4.85546875" customWidth="1"/>
    <col min="402" max="402" width="7.85546875" customWidth="1"/>
    <col min="403" max="406" width="4.85546875" customWidth="1"/>
    <col min="407" max="407" width="7.85546875" customWidth="1"/>
    <col min="408" max="410" width="4.85546875" customWidth="1"/>
    <col min="411" max="411" width="7.85546875" customWidth="1"/>
    <col min="412" max="414" width="4.85546875" customWidth="1"/>
    <col min="415" max="415" width="7.85546875" customWidth="1"/>
    <col min="416" max="419" width="4.85546875" customWidth="1"/>
    <col min="420" max="420" width="7.85546875" customWidth="1"/>
    <col min="421" max="424" width="4.85546875" customWidth="1"/>
    <col min="425" max="425" width="7.85546875" customWidth="1"/>
    <col min="426" max="430" width="4.85546875" customWidth="1"/>
    <col min="431" max="431" width="7.85546875" customWidth="1"/>
    <col min="432" max="436" width="4.85546875" customWidth="1"/>
    <col min="437" max="437" width="7.85546875" customWidth="1"/>
    <col min="438" max="441" width="4.85546875" customWidth="1"/>
    <col min="442" max="442" width="7.85546875" customWidth="1"/>
    <col min="443" max="445" width="4.85546875" customWidth="1"/>
    <col min="446" max="446" width="7.85546875" customWidth="1"/>
    <col min="447" max="449" width="4.85546875" customWidth="1"/>
    <col min="450" max="450" width="7.85546875" customWidth="1"/>
    <col min="451" max="453" width="4.85546875" customWidth="1"/>
    <col min="454" max="454" width="7.85546875" customWidth="1"/>
    <col min="455" max="459" width="4.85546875" customWidth="1"/>
    <col min="460" max="460" width="7.85546875" customWidth="1"/>
    <col min="461" max="463" width="4.85546875" customWidth="1"/>
    <col min="464" max="464" width="7.85546875" customWidth="1"/>
    <col min="465" max="468" width="4.85546875" customWidth="1"/>
    <col min="469" max="469" width="7.85546875" customWidth="1"/>
    <col min="470" max="473" width="4.85546875" customWidth="1"/>
    <col min="474" max="474" width="7.85546875" customWidth="1"/>
    <col min="475" max="479" width="4.85546875" customWidth="1"/>
    <col min="480" max="480" width="7.85546875" customWidth="1"/>
    <col min="481" max="484" width="4.85546875" customWidth="1"/>
    <col min="485" max="485" width="7.85546875" customWidth="1"/>
    <col min="486" max="486" width="4.85546875" customWidth="1"/>
    <col min="487" max="487" width="7.85546875" customWidth="1"/>
    <col min="488" max="490" width="4.85546875" customWidth="1"/>
    <col min="491" max="491" width="7.85546875" customWidth="1"/>
    <col min="492" max="495" width="4.85546875" customWidth="1"/>
    <col min="496" max="496" width="7.85546875" customWidth="1"/>
    <col min="497" max="498" width="4.85546875" customWidth="1"/>
    <col min="499" max="499" width="7.85546875" customWidth="1"/>
    <col min="500" max="503" width="4.85546875" customWidth="1"/>
    <col min="504" max="504" width="7.85546875" customWidth="1"/>
    <col min="505" max="509" width="4.85546875" customWidth="1"/>
    <col min="510" max="510" width="7.85546875" customWidth="1"/>
    <col min="511" max="515" width="4.85546875" customWidth="1"/>
    <col min="516" max="516" width="7.85546875" customWidth="1"/>
    <col min="517" max="519" width="4.85546875" customWidth="1"/>
    <col min="520" max="520" width="7.85546875" customWidth="1"/>
    <col min="521" max="524" width="4.85546875" customWidth="1"/>
    <col min="525" max="525" width="7.85546875" customWidth="1"/>
    <col min="526" max="529" width="4.85546875" customWidth="1"/>
    <col min="530" max="530" width="7.85546875" customWidth="1"/>
    <col min="531" max="533" width="4.85546875" customWidth="1"/>
    <col min="534" max="534" width="7.85546875" customWidth="1"/>
    <col min="535" max="537" width="5.85546875" customWidth="1"/>
    <col min="538" max="538" width="8.85546875" customWidth="1"/>
    <col min="539" max="542" width="5.85546875" customWidth="1"/>
    <col min="543" max="543" width="8.85546875" customWidth="1"/>
    <col min="544" max="545" width="5.85546875" customWidth="1"/>
    <col min="546" max="546" width="8.85546875" customWidth="1"/>
    <col min="547" max="550" width="5.85546875" customWidth="1"/>
    <col min="551" max="551" width="8.85546875" customWidth="1"/>
    <col min="552" max="554" width="5.85546875" customWidth="1"/>
    <col min="555" max="555" width="8.85546875" customWidth="1"/>
    <col min="556" max="556" width="5.85546875" customWidth="1"/>
    <col min="557" max="557" width="8.85546875" customWidth="1"/>
    <col min="558" max="560" width="5.85546875" customWidth="1"/>
    <col min="561" max="561" width="8.85546875" customWidth="1"/>
    <col min="562" max="566" width="5.85546875" customWidth="1"/>
    <col min="567" max="567" width="8.85546875" customWidth="1"/>
    <col min="568" max="569" width="5.85546875" customWidth="1"/>
    <col min="570" max="570" width="8.85546875" customWidth="1"/>
    <col min="571" max="572" width="5.85546875" customWidth="1"/>
    <col min="573" max="573" width="8.85546875" customWidth="1"/>
    <col min="574" max="576" width="5.85546875" customWidth="1"/>
    <col min="577" max="577" width="8.85546875" customWidth="1"/>
    <col min="578" max="581" width="5.85546875" customWidth="1"/>
    <col min="582" max="582" width="8.85546875" customWidth="1"/>
    <col min="583" max="584" width="5.85546875" customWidth="1"/>
    <col min="585" max="585" width="8.85546875" customWidth="1"/>
    <col min="586" max="588" width="5.85546875" customWidth="1"/>
    <col min="589" max="589" width="8.85546875" customWidth="1"/>
    <col min="590" max="590" width="5.85546875" customWidth="1"/>
    <col min="591" max="591" width="8.85546875" customWidth="1"/>
    <col min="592" max="596" width="5.85546875" customWidth="1"/>
    <col min="597" max="597" width="8.85546875" customWidth="1"/>
    <col min="598" max="601" width="5.85546875" customWidth="1"/>
    <col min="602" max="602" width="8.85546875" customWidth="1"/>
    <col min="603" max="604" width="5.85546875" customWidth="1"/>
    <col min="605" max="605" width="8.85546875" customWidth="1"/>
    <col min="606" max="607" width="5.85546875" customWidth="1"/>
    <col min="608" max="608" width="8.85546875" customWidth="1"/>
    <col min="609" max="611" width="5.85546875" customWidth="1"/>
    <col min="612" max="612" width="8.85546875" customWidth="1"/>
    <col min="613" max="616" width="5.85546875" customWidth="1"/>
    <col min="617" max="617" width="8.85546875" customWidth="1"/>
    <col min="618" max="619" width="5.85546875" customWidth="1"/>
    <col min="620" max="620" width="8.85546875" customWidth="1"/>
    <col min="621" max="621" width="5.85546875" customWidth="1"/>
    <col min="622" max="622" width="8.85546875" customWidth="1"/>
    <col min="623" max="624" width="5.85546875" customWidth="1"/>
    <col min="625" max="625" width="8.85546875" customWidth="1"/>
    <col min="626" max="626" width="5.85546875" customWidth="1"/>
    <col min="627" max="627" width="8.85546875" customWidth="1"/>
    <col min="628" max="630" width="5.85546875" customWidth="1"/>
    <col min="631" max="631" width="8.85546875" customWidth="1"/>
    <col min="632" max="633" width="5.85546875" customWidth="1"/>
    <col min="634" max="634" width="8.85546875" customWidth="1"/>
    <col min="635" max="635" width="5.85546875" customWidth="1"/>
    <col min="636" max="636" width="8.85546875" customWidth="1"/>
    <col min="637" max="638" width="5.85546875" customWidth="1"/>
    <col min="639" max="639" width="8.85546875" customWidth="1"/>
    <col min="640" max="642" width="5.85546875" customWidth="1"/>
    <col min="643" max="643" width="8.85546875" customWidth="1"/>
    <col min="644" max="646" width="5.85546875" customWidth="1"/>
    <col min="647" max="647" width="8.85546875" customWidth="1"/>
    <col min="648" max="651" width="5.85546875" customWidth="1"/>
    <col min="652" max="652" width="8.85546875" customWidth="1"/>
    <col min="653" max="655" width="5.85546875" customWidth="1"/>
    <col min="656" max="656" width="8.85546875" customWidth="1"/>
    <col min="657" max="657" width="5.85546875" customWidth="1"/>
    <col min="658" max="658" width="8.85546875" customWidth="1"/>
    <col min="659" max="662" width="5.85546875" customWidth="1"/>
    <col min="663" max="663" width="8.85546875" customWidth="1"/>
    <col min="664" max="664" width="5.85546875" customWidth="1"/>
    <col min="665" max="665" width="8.85546875" customWidth="1"/>
    <col min="666" max="667" width="5.85546875" customWidth="1"/>
    <col min="668" max="668" width="8.85546875" customWidth="1"/>
    <col min="669" max="670" width="5.85546875" customWidth="1"/>
    <col min="671" max="671" width="8.85546875" customWidth="1"/>
    <col min="672" max="673" width="5.85546875" customWidth="1"/>
    <col min="674" max="674" width="8.85546875" customWidth="1"/>
    <col min="675" max="678" width="5.85546875" customWidth="1"/>
    <col min="679" max="679" width="8.85546875" customWidth="1"/>
    <col min="680" max="681" width="5.85546875" customWidth="1"/>
    <col min="682" max="682" width="8.85546875" customWidth="1"/>
    <col min="683" max="685" width="5.85546875" customWidth="1"/>
    <col min="686" max="686" width="8.85546875" customWidth="1"/>
    <col min="687" max="690" width="5.85546875" customWidth="1"/>
    <col min="691" max="691" width="8.85546875" customWidth="1"/>
    <col min="692" max="692" width="5.85546875" customWidth="1"/>
    <col min="693" max="693" width="8.85546875" customWidth="1"/>
    <col min="694" max="696" width="5.85546875" customWidth="1"/>
    <col min="697" max="697" width="8.85546875" customWidth="1"/>
    <col min="698" max="699" width="5.85546875" customWidth="1"/>
    <col min="700" max="700" width="8.85546875" customWidth="1"/>
    <col min="701" max="702" width="5.85546875" customWidth="1"/>
    <col min="703" max="703" width="8.85546875" customWidth="1"/>
    <col min="704" max="705" width="5.85546875" customWidth="1"/>
    <col min="706" max="706" width="8.85546875" customWidth="1"/>
    <col min="707" max="707" width="5.85546875" customWidth="1"/>
    <col min="708" max="708" width="8.85546875" customWidth="1"/>
    <col min="709" max="710" width="5.85546875" customWidth="1"/>
    <col min="711" max="711" width="8.85546875" customWidth="1"/>
    <col min="712" max="713" width="5.85546875" customWidth="1"/>
    <col min="714" max="714" width="8.85546875" customWidth="1"/>
    <col min="715" max="715" width="5.85546875" customWidth="1"/>
    <col min="716" max="716" width="8.85546875" customWidth="1"/>
    <col min="717" max="718" width="5.85546875" customWidth="1"/>
    <col min="719" max="719" width="8.85546875" customWidth="1"/>
    <col min="720" max="720" width="5.85546875" customWidth="1"/>
    <col min="721" max="721" width="8.85546875" customWidth="1"/>
    <col min="722" max="724" width="5.85546875" customWidth="1"/>
    <col min="725" max="725" width="8.85546875" customWidth="1"/>
    <col min="726" max="727" width="5.85546875" customWidth="1"/>
    <col min="728" max="728" width="8.85546875" customWidth="1"/>
    <col min="729" max="731" width="5.85546875" customWidth="1"/>
    <col min="732" max="732" width="8.85546875" customWidth="1"/>
    <col min="733" max="734" width="5.85546875" customWidth="1"/>
    <col min="735" max="735" width="8.85546875" customWidth="1"/>
    <col min="736" max="739" width="5.85546875" customWidth="1"/>
    <col min="740" max="740" width="8.85546875" customWidth="1"/>
    <col min="741" max="742" width="5.85546875" customWidth="1"/>
    <col min="743" max="743" width="8.85546875" customWidth="1"/>
    <col min="744" max="745" width="5.85546875" customWidth="1"/>
    <col min="746" max="746" width="8.85546875" customWidth="1"/>
    <col min="747" max="747" width="5.85546875" customWidth="1"/>
    <col min="748" max="748" width="8.85546875" customWidth="1"/>
    <col min="749" max="750" width="5.85546875" customWidth="1"/>
    <col min="751" max="751" width="8.85546875" customWidth="1"/>
    <col min="752" max="755" width="5.85546875" customWidth="1"/>
    <col min="756" max="756" width="8.85546875" customWidth="1"/>
    <col min="757" max="759" width="5.85546875" customWidth="1"/>
    <col min="760" max="760" width="8.85546875" customWidth="1"/>
    <col min="761" max="764" width="5.85546875" customWidth="1"/>
    <col min="765" max="765" width="8.85546875" customWidth="1"/>
    <col min="766" max="767" width="5.85546875" customWidth="1"/>
    <col min="768" max="768" width="8.85546875" customWidth="1"/>
    <col min="769" max="770" width="5.85546875" customWidth="1"/>
    <col min="771" max="771" width="8.85546875" customWidth="1"/>
    <col min="772" max="773" width="5.85546875" customWidth="1"/>
    <col min="774" max="774" width="8.85546875" customWidth="1"/>
    <col min="775" max="777" width="5.85546875" customWidth="1"/>
    <col min="778" max="778" width="8.85546875" customWidth="1"/>
    <col min="779" max="780" width="5.85546875" customWidth="1"/>
    <col min="781" max="781" width="8.85546875" customWidth="1"/>
    <col min="782" max="785" width="5.85546875" customWidth="1"/>
    <col min="786" max="786" width="8.85546875" customWidth="1"/>
    <col min="787" max="787" width="5.85546875" customWidth="1"/>
    <col min="788" max="788" width="8.85546875" customWidth="1"/>
    <col min="789" max="790" width="5.85546875" customWidth="1"/>
    <col min="791" max="791" width="8.85546875" customWidth="1"/>
    <col min="792" max="793" width="5.85546875" customWidth="1"/>
    <col min="794" max="794" width="8.85546875" customWidth="1"/>
    <col min="795" max="796" width="5.85546875" customWidth="1"/>
    <col min="797" max="797" width="8.85546875" customWidth="1"/>
    <col min="798" max="799" width="5.85546875" customWidth="1"/>
    <col min="800" max="800" width="8.85546875" customWidth="1"/>
    <col min="801" max="801" width="5.85546875" customWidth="1"/>
    <col min="802" max="802" width="8.85546875" customWidth="1"/>
    <col min="803" max="805" width="5.85546875" customWidth="1"/>
    <col min="806" max="806" width="8.85546875" customWidth="1"/>
    <col min="807" max="809" width="5.85546875" customWidth="1"/>
    <col min="810" max="810" width="8.85546875" customWidth="1"/>
    <col min="811" max="814" width="5.85546875" customWidth="1"/>
    <col min="815" max="815" width="8.85546875" customWidth="1"/>
    <col min="816" max="816" width="5.85546875" customWidth="1"/>
    <col min="817" max="817" width="8.85546875" customWidth="1"/>
    <col min="818" max="819" width="5.85546875" customWidth="1"/>
    <col min="820" max="820" width="8.85546875" customWidth="1"/>
    <col min="821" max="821" width="5.85546875" customWidth="1"/>
    <col min="822" max="822" width="8.85546875" customWidth="1"/>
    <col min="823" max="824" width="5.85546875" customWidth="1"/>
    <col min="825" max="825" width="8.85546875" customWidth="1"/>
    <col min="826" max="826" width="5.85546875" customWidth="1"/>
    <col min="827" max="827" width="8.85546875" customWidth="1"/>
    <col min="828" max="828" width="5.85546875" customWidth="1"/>
    <col min="829" max="829" width="8.85546875" customWidth="1"/>
    <col min="830" max="832" width="5.85546875" customWidth="1"/>
    <col min="833" max="833" width="8.85546875" customWidth="1"/>
    <col min="834" max="834" width="5.85546875" customWidth="1"/>
    <col min="835" max="835" width="8.85546875" customWidth="1"/>
    <col min="836" max="836" width="5.85546875" customWidth="1"/>
    <col min="837" max="837" width="8.85546875" customWidth="1"/>
    <col min="838" max="838" width="5.85546875" customWidth="1"/>
    <col min="839" max="839" width="8.85546875" customWidth="1"/>
    <col min="840" max="841" width="5.85546875" customWidth="1"/>
    <col min="842" max="842" width="8.85546875" customWidth="1"/>
    <col min="843" max="843" width="5.85546875" customWidth="1"/>
    <col min="844" max="844" width="8.85546875" customWidth="1"/>
    <col min="845" max="845" width="5.85546875" customWidth="1"/>
    <col min="846" max="846" width="8.85546875" customWidth="1"/>
    <col min="847" max="847" width="5.85546875" customWidth="1"/>
    <col min="848" max="848" width="8.85546875" customWidth="1"/>
    <col min="849" max="849" width="5.85546875" customWidth="1"/>
    <col min="850" max="850" width="8.85546875" customWidth="1"/>
    <col min="851" max="852" width="5.85546875" customWidth="1"/>
    <col min="853" max="853" width="8.85546875" customWidth="1"/>
    <col min="854" max="855" width="5.85546875" customWidth="1"/>
    <col min="856" max="856" width="8.85546875" customWidth="1"/>
    <col min="857" max="857" width="5.85546875" customWidth="1"/>
    <col min="858" max="858" width="8.85546875" customWidth="1"/>
    <col min="859" max="860" width="5.85546875" customWidth="1"/>
    <col min="861" max="861" width="8.85546875" customWidth="1"/>
    <col min="862" max="862" width="5.85546875" customWidth="1"/>
    <col min="863" max="863" width="8.85546875" customWidth="1"/>
    <col min="864" max="866" width="5.85546875" customWidth="1"/>
    <col min="867" max="867" width="8.85546875" customWidth="1"/>
    <col min="868" max="868" width="5.85546875" customWidth="1"/>
    <col min="869" max="869" width="8.85546875" customWidth="1"/>
    <col min="870" max="872" width="5.85546875" customWidth="1"/>
    <col min="873" max="873" width="8.85546875" customWidth="1"/>
    <col min="874" max="874" width="5.85546875" customWidth="1"/>
    <col min="875" max="875" width="8.85546875" customWidth="1"/>
    <col min="876" max="877" width="5.85546875" customWidth="1"/>
    <col min="878" max="878" width="8.85546875" customWidth="1"/>
    <col min="879" max="879" width="5.85546875" customWidth="1"/>
    <col min="880" max="880" width="8.85546875" customWidth="1"/>
    <col min="881" max="882" width="5.85546875" customWidth="1"/>
    <col min="883" max="883" width="8.85546875" customWidth="1"/>
    <col min="884" max="884" width="5.85546875" customWidth="1"/>
    <col min="885" max="885" width="8.85546875" customWidth="1"/>
    <col min="886" max="887" width="5.85546875" customWidth="1"/>
    <col min="888" max="888" width="8.85546875" customWidth="1"/>
    <col min="889" max="890" width="5.85546875" customWidth="1"/>
    <col min="891" max="891" width="8.85546875" customWidth="1"/>
    <col min="892" max="893" width="5.85546875" customWidth="1"/>
    <col min="894" max="894" width="8.85546875" customWidth="1"/>
    <col min="895" max="897" width="5.85546875" customWidth="1"/>
    <col min="898" max="898" width="8.85546875" customWidth="1"/>
    <col min="899" max="899" width="5.85546875" customWidth="1"/>
    <col min="900" max="900" width="8.85546875" customWidth="1"/>
    <col min="901" max="901" width="5.85546875" customWidth="1"/>
    <col min="902" max="902" width="8.85546875" customWidth="1"/>
    <col min="903" max="903" width="5.85546875" customWidth="1"/>
    <col min="904" max="904" width="8.85546875" customWidth="1"/>
    <col min="905" max="906" width="5.85546875" customWidth="1"/>
    <col min="907" max="907" width="8.85546875" customWidth="1"/>
    <col min="908" max="908" width="5.85546875" customWidth="1"/>
    <col min="909" max="909" width="8.85546875" customWidth="1"/>
    <col min="910" max="910" width="5.85546875" customWidth="1"/>
    <col min="911" max="911" width="8.85546875" customWidth="1"/>
    <col min="912" max="913" width="5.85546875" customWidth="1"/>
    <col min="914" max="914" width="8.85546875" customWidth="1"/>
    <col min="915" max="915" width="5.85546875" customWidth="1"/>
    <col min="916" max="916" width="8.85546875" customWidth="1"/>
    <col min="917" max="919" width="5.85546875" customWidth="1"/>
    <col min="920" max="920" width="8.85546875" customWidth="1"/>
    <col min="921" max="921" width="5.85546875" customWidth="1"/>
    <col min="922" max="922" width="8.85546875" customWidth="1"/>
    <col min="923" max="923" width="5.85546875" customWidth="1"/>
    <col min="924" max="924" width="8.85546875" customWidth="1"/>
    <col min="925" max="925" width="5.85546875" customWidth="1"/>
    <col min="926" max="926" width="8.85546875" customWidth="1"/>
    <col min="927" max="928" width="5.85546875" customWidth="1"/>
    <col min="929" max="929" width="8.85546875" customWidth="1"/>
    <col min="930" max="931" width="5.85546875" customWidth="1"/>
    <col min="932" max="932" width="8.85546875" customWidth="1"/>
    <col min="933" max="933" width="5.85546875" customWidth="1"/>
    <col min="934" max="934" width="8.85546875" customWidth="1"/>
    <col min="935" max="935" width="5.85546875" customWidth="1"/>
    <col min="936" max="936" width="8.85546875" customWidth="1"/>
    <col min="937" max="937" width="5.85546875" customWidth="1"/>
    <col min="938" max="938" width="8.85546875" customWidth="1"/>
    <col min="939" max="939" width="5.85546875" customWidth="1"/>
    <col min="940" max="940" width="8.85546875" customWidth="1"/>
    <col min="941" max="941" width="5.85546875" customWidth="1"/>
    <col min="942" max="942" width="8.85546875" customWidth="1"/>
    <col min="943" max="943" width="5.85546875" customWidth="1"/>
    <col min="944" max="944" width="8.85546875" customWidth="1"/>
    <col min="945" max="945" width="5.85546875" customWidth="1"/>
    <col min="946" max="946" width="8.85546875" customWidth="1"/>
    <col min="947" max="947" width="5.85546875" customWidth="1"/>
    <col min="948" max="948" width="8.85546875" customWidth="1"/>
    <col min="949" max="950" width="5.85546875" customWidth="1"/>
    <col min="951" max="951" width="8.85546875" customWidth="1"/>
    <col min="952" max="952" width="5.85546875" customWidth="1"/>
    <col min="953" max="953" width="8.85546875" customWidth="1"/>
    <col min="954" max="954" width="5.85546875" customWidth="1"/>
    <col min="955" max="955" width="8.85546875" customWidth="1"/>
    <col min="956" max="956" width="5.85546875" customWidth="1"/>
    <col min="957" max="957" width="8.85546875" customWidth="1"/>
    <col min="958" max="958" width="5.85546875" customWidth="1"/>
    <col min="959" max="959" width="8.85546875" customWidth="1"/>
    <col min="960" max="961" width="5.85546875" customWidth="1"/>
    <col min="962" max="962" width="8.85546875" customWidth="1"/>
    <col min="963" max="963" width="5.85546875" customWidth="1"/>
    <col min="964" max="964" width="8.85546875" customWidth="1"/>
    <col min="965" max="965" width="5.85546875" customWidth="1"/>
    <col min="966" max="966" width="8.85546875" customWidth="1"/>
    <col min="967" max="967" width="5.85546875" customWidth="1"/>
    <col min="968" max="968" width="8.85546875" customWidth="1"/>
    <col min="969" max="969" width="5.85546875" customWidth="1"/>
    <col min="970" max="970" width="8.85546875" customWidth="1"/>
    <col min="971" max="973" width="5.85546875" customWidth="1"/>
    <col min="974" max="974" width="8.85546875" customWidth="1"/>
    <col min="975" max="976" width="5.85546875" customWidth="1"/>
    <col min="977" max="977" width="8.85546875" customWidth="1"/>
    <col min="978" max="978" width="5.85546875" customWidth="1"/>
    <col min="979" max="979" width="8.85546875" customWidth="1"/>
    <col min="980" max="980" width="5.85546875" customWidth="1"/>
    <col min="981" max="981" width="8.85546875" customWidth="1"/>
    <col min="982" max="982" width="5.85546875" customWidth="1"/>
    <col min="983" max="983" width="8.85546875" customWidth="1"/>
    <col min="984" max="984" width="5.85546875" customWidth="1"/>
    <col min="985" max="985" width="8.85546875" customWidth="1"/>
    <col min="986" max="986" width="5.85546875" customWidth="1"/>
    <col min="987" max="987" width="8.85546875" customWidth="1"/>
    <col min="988" max="988" width="5.85546875" customWidth="1"/>
    <col min="989" max="989" width="8.85546875" customWidth="1"/>
    <col min="990" max="990" width="5.85546875" customWidth="1"/>
    <col min="991" max="991" width="8.85546875" customWidth="1"/>
    <col min="992" max="992" width="5.85546875" customWidth="1"/>
    <col min="993" max="993" width="8.85546875" customWidth="1"/>
    <col min="994" max="994" width="5.85546875" customWidth="1"/>
    <col min="995" max="995" width="8.85546875" customWidth="1"/>
    <col min="996" max="996" width="5.85546875" customWidth="1"/>
    <col min="997" max="997" width="8.85546875" customWidth="1"/>
    <col min="998" max="998" width="5.85546875" customWidth="1"/>
    <col min="999" max="999" width="8.85546875" customWidth="1"/>
    <col min="1000" max="1000" width="5.85546875" customWidth="1"/>
    <col min="1001" max="1001" width="8.85546875" customWidth="1"/>
    <col min="1002" max="1002" width="5.85546875" customWidth="1"/>
    <col min="1003" max="1003" width="8.85546875" customWidth="1"/>
    <col min="1004" max="1005" width="5.85546875" customWidth="1"/>
    <col min="1006" max="1006" width="8.85546875" customWidth="1"/>
    <col min="1007" max="1007" width="5.85546875" customWidth="1"/>
    <col min="1008" max="1008" width="8.85546875" customWidth="1"/>
    <col min="1009" max="1009" width="5.85546875" customWidth="1"/>
    <col min="1010" max="1010" width="8.85546875" customWidth="1"/>
    <col min="1011" max="1011" width="5.85546875" customWidth="1"/>
    <col min="1012" max="1012" width="8.85546875" customWidth="1"/>
    <col min="1013" max="1013" width="5.85546875" customWidth="1"/>
    <col min="1014" max="1014" width="8.85546875" customWidth="1"/>
    <col min="1015" max="1015" width="5.85546875" customWidth="1"/>
    <col min="1016" max="1016" width="8.85546875" customWidth="1"/>
    <col min="1017" max="1017" width="5.85546875" customWidth="1"/>
    <col min="1018" max="1018" width="8.85546875" customWidth="1"/>
    <col min="1019" max="1019" width="5.85546875" customWidth="1"/>
    <col min="1020" max="1020" width="8.85546875" customWidth="1"/>
    <col min="1021" max="1021" width="5.85546875" customWidth="1"/>
    <col min="1022" max="1022" width="8.85546875" customWidth="1"/>
    <col min="1023" max="1023" width="5.85546875" customWidth="1"/>
    <col min="1024" max="1024" width="8.85546875" customWidth="1"/>
    <col min="1025" max="1026" width="5.85546875" customWidth="1"/>
    <col min="1027" max="1027" width="8.85546875" customWidth="1"/>
    <col min="1028" max="1028" width="5.85546875" customWidth="1"/>
    <col min="1029" max="1029" width="8.85546875" customWidth="1"/>
    <col min="1030" max="1030" width="5.85546875" customWidth="1"/>
    <col min="1031" max="1031" width="8.85546875" customWidth="1"/>
    <col min="1032" max="1032" width="5.85546875" customWidth="1"/>
    <col min="1033" max="1033" width="8.85546875" customWidth="1"/>
    <col min="1034" max="1034" width="5.85546875" customWidth="1"/>
    <col min="1035" max="1035" width="8.85546875" customWidth="1"/>
    <col min="1036" max="1037" width="5.85546875" customWidth="1"/>
    <col min="1038" max="1038" width="8.85546875" customWidth="1"/>
    <col min="1039" max="1039" width="5.85546875" customWidth="1"/>
    <col min="1040" max="1040" width="8.85546875" customWidth="1"/>
    <col min="1041" max="1041" width="5.85546875" customWidth="1"/>
    <col min="1042" max="1042" width="8.85546875" customWidth="1"/>
    <col min="1043" max="1044" width="5.85546875" customWidth="1"/>
    <col min="1045" max="1045" width="8.85546875" customWidth="1"/>
    <col min="1046" max="1046" width="5.85546875" customWidth="1"/>
    <col min="1047" max="1047" width="8.85546875" customWidth="1"/>
    <col min="1048" max="1048" width="5.85546875" customWidth="1"/>
    <col min="1049" max="1049" width="8.85546875" customWidth="1"/>
    <col min="1050" max="1050" width="5.85546875" customWidth="1"/>
    <col min="1051" max="1051" width="8.85546875" customWidth="1"/>
    <col min="1052" max="1052" width="5.85546875" customWidth="1"/>
    <col min="1053" max="1053" width="8.85546875" customWidth="1"/>
    <col min="1054" max="1054" width="5.85546875" customWidth="1"/>
    <col min="1055" max="1055" width="8.85546875" customWidth="1"/>
    <col min="1056" max="1056" width="5.85546875" customWidth="1"/>
    <col min="1057" max="1057" width="8.85546875" customWidth="1"/>
    <col min="1058" max="1059" width="5.85546875" customWidth="1"/>
    <col min="1060" max="1060" width="8.85546875" customWidth="1"/>
    <col min="1061" max="1061" width="5.85546875" customWidth="1"/>
    <col min="1062" max="1062" width="8.85546875" customWidth="1"/>
    <col min="1063" max="1063" width="5.85546875" customWidth="1"/>
    <col min="1064" max="1064" width="8.85546875" customWidth="1"/>
    <col min="1065" max="1066" width="5.85546875" customWidth="1"/>
    <col min="1067" max="1067" width="8.85546875" customWidth="1"/>
    <col min="1068" max="1068" width="5.85546875" customWidth="1"/>
    <col min="1069" max="1069" width="8.85546875" customWidth="1"/>
    <col min="1070" max="1070" width="5.85546875" customWidth="1"/>
    <col min="1071" max="1071" width="8.85546875" customWidth="1"/>
    <col min="1072" max="1072" width="5.85546875" customWidth="1"/>
    <col min="1073" max="1073" width="8.85546875" customWidth="1"/>
    <col min="1074" max="1074" width="5.85546875" customWidth="1"/>
    <col min="1075" max="1075" width="8.85546875" customWidth="1"/>
    <col min="1076" max="1076" width="5.85546875" customWidth="1"/>
    <col min="1077" max="1077" width="8.85546875" customWidth="1"/>
    <col min="1078" max="1078" width="5.85546875" customWidth="1"/>
    <col min="1079" max="1079" width="8.85546875" customWidth="1"/>
    <col min="1080" max="1080" width="5.85546875" customWidth="1"/>
    <col min="1081" max="1081" width="8.85546875" customWidth="1"/>
    <col min="1082" max="1082" width="5.85546875" customWidth="1"/>
    <col min="1083" max="1083" width="8.85546875" customWidth="1"/>
    <col min="1084" max="1084" width="5.85546875" customWidth="1"/>
    <col min="1085" max="1085" width="8.85546875" customWidth="1"/>
    <col min="1086" max="1086" width="5.85546875" customWidth="1"/>
    <col min="1087" max="1087" width="8.85546875" customWidth="1"/>
    <col min="1088" max="1088" width="5.85546875" customWidth="1"/>
    <col min="1089" max="1089" width="8.85546875" customWidth="1"/>
    <col min="1090" max="1090" width="5.85546875" customWidth="1"/>
    <col min="1091" max="1091" width="8.85546875" customWidth="1"/>
    <col min="1092" max="1092" width="5.85546875" customWidth="1"/>
    <col min="1093" max="1093" width="8.85546875" customWidth="1"/>
    <col min="1094" max="1095" width="5.85546875" customWidth="1"/>
    <col min="1096" max="1096" width="8.85546875" customWidth="1"/>
    <col min="1097" max="1098" width="5.85546875" customWidth="1"/>
    <col min="1099" max="1099" width="8.85546875" customWidth="1"/>
    <col min="1100" max="1101" width="5.85546875" customWidth="1"/>
    <col min="1102" max="1102" width="8.85546875" customWidth="1"/>
    <col min="1103" max="1103" width="5.85546875" customWidth="1"/>
    <col min="1104" max="1104" width="8.85546875" customWidth="1"/>
    <col min="1105" max="1105" width="5.85546875" customWidth="1"/>
    <col min="1106" max="1106" width="8.85546875" customWidth="1"/>
    <col min="1107" max="1107" width="5.85546875" customWidth="1"/>
    <col min="1108" max="1108" width="8.85546875" customWidth="1"/>
    <col min="1109" max="1109" width="5.85546875" customWidth="1"/>
    <col min="1110" max="1110" width="8.85546875" customWidth="1"/>
    <col min="1111" max="1111" width="5.85546875" customWidth="1"/>
    <col min="1112" max="1112" width="8.85546875" customWidth="1"/>
    <col min="1113" max="1113" width="5.85546875" customWidth="1"/>
    <col min="1114" max="1114" width="8.85546875" customWidth="1"/>
    <col min="1115" max="1115" width="5.85546875" customWidth="1"/>
    <col min="1116" max="1116" width="8.85546875" customWidth="1"/>
    <col min="1117" max="1117" width="5.85546875" customWidth="1"/>
    <col min="1118" max="1118" width="8.85546875" customWidth="1"/>
    <col min="1119" max="1119" width="5.85546875" customWidth="1"/>
    <col min="1120" max="1120" width="8.85546875" customWidth="1"/>
    <col min="1121" max="1121" width="5.85546875" customWidth="1"/>
    <col min="1122" max="1122" width="8.85546875" customWidth="1"/>
    <col min="1123" max="1123" width="5.85546875" customWidth="1"/>
    <col min="1124" max="1124" width="8.85546875" customWidth="1"/>
    <col min="1125" max="1125" width="5.85546875" customWidth="1"/>
    <col min="1126" max="1126" width="8.85546875" customWidth="1"/>
    <col min="1127" max="1127" width="5.85546875" customWidth="1"/>
    <col min="1128" max="1128" width="8.85546875" customWidth="1"/>
    <col min="1129" max="1129" width="5.85546875" customWidth="1"/>
    <col min="1130" max="1130" width="8.85546875" customWidth="1"/>
    <col min="1131" max="1131" width="5.85546875" customWidth="1"/>
    <col min="1132" max="1132" width="8.85546875" customWidth="1"/>
    <col min="1133" max="1133" width="5.85546875" customWidth="1"/>
    <col min="1134" max="1134" width="8.85546875" customWidth="1"/>
    <col min="1135" max="1135" width="5.85546875" customWidth="1"/>
    <col min="1136" max="1136" width="8.85546875" customWidth="1"/>
    <col min="1137" max="1137" width="5.85546875" customWidth="1"/>
    <col min="1138" max="1138" width="8.85546875" customWidth="1"/>
    <col min="1139" max="1139" width="5.85546875" customWidth="1"/>
    <col min="1140" max="1140" width="8.85546875" customWidth="1"/>
    <col min="1141" max="1141" width="5.85546875" customWidth="1"/>
    <col min="1142" max="1142" width="8.85546875" customWidth="1"/>
    <col min="1143" max="1143" width="5.85546875" customWidth="1"/>
    <col min="1144" max="1144" width="8.85546875" customWidth="1"/>
    <col min="1145" max="1145" width="5.85546875" customWidth="1"/>
    <col min="1146" max="1146" width="8.85546875" customWidth="1"/>
    <col min="1147" max="1147" width="5.85546875" customWidth="1"/>
    <col min="1148" max="1148" width="8.85546875" customWidth="1"/>
    <col min="1149" max="1149" width="5.85546875" customWidth="1"/>
    <col min="1150" max="1150" width="8.85546875" customWidth="1"/>
    <col min="1151" max="1151" width="5.85546875" customWidth="1"/>
    <col min="1152" max="1152" width="8.85546875" customWidth="1"/>
    <col min="1153" max="1153" width="5.85546875" customWidth="1"/>
    <col min="1154" max="1154" width="8.85546875" customWidth="1"/>
    <col min="1155" max="1155" width="5.85546875" customWidth="1"/>
    <col min="1156" max="1156" width="8.85546875" customWidth="1"/>
    <col min="1157" max="1157" width="5.85546875" customWidth="1"/>
    <col min="1158" max="1158" width="8.85546875" customWidth="1"/>
    <col min="1159" max="1159" width="5.85546875" customWidth="1"/>
    <col min="1160" max="1160" width="8.85546875" customWidth="1"/>
    <col min="1161" max="1161" width="5.85546875" customWidth="1"/>
    <col min="1162" max="1162" width="8.85546875" customWidth="1"/>
    <col min="1163" max="1163" width="5.85546875" customWidth="1"/>
    <col min="1164" max="1164" width="8.85546875" customWidth="1"/>
    <col min="1165" max="1165" width="5.85546875" customWidth="1"/>
    <col min="1166" max="1166" width="8.85546875" customWidth="1"/>
    <col min="1167" max="1167" width="5.85546875" customWidth="1"/>
    <col min="1168" max="1168" width="8.85546875" customWidth="1"/>
    <col min="1169" max="1169" width="5.85546875" customWidth="1"/>
    <col min="1170" max="1170" width="8.85546875" customWidth="1"/>
    <col min="1171" max="1171" width="5.85546875" customWidth="1"/>
    <col min="1172" max="1172" width="8.85546875" customWidth="1"/>
    <col min="1173" max="1173" width="5.85546875" customWidth="1"/>
    <col min="1174" max="1174" width="8.85546875" customWidth="1"/>
    <col min="1175" max="1175" width="5.85546875" customWidth="1"/>
    <col min="1176" max="1176" width="8.85546875" customWidth="1"/>
    <col min="1177" max="1177" width="5.85546875" customWidth="1"/>
    <col min="1178" max="1178" width="8.85546875" customWidth="1"/>
    <col min="1179" max="1179" width="5.85546875" customWidth="1"/>
    <col min="1180" max="1180" width="8.85546875" customWidth="1"/>
    <col min="1181" max="1181" width="5.85546875" customWidth="1"/>
    <col min="1182" max="1182" width="8.85546875" customWidth="1"/>
    <col min="1183" max="1183" width="5.85546875" customWidth="1"/>
    <col min="1184" max="1184" width="8.85546875" customWidth="1"/>
    <col min="1185" max="1185" width="5.85546875" customWidth="1"/>
    <col min="1186" max="1186" width="8.85546875" customWidth="1"/>
    <col min="1187" max="1187" width="5.85546875" customWidth="1"/>
    <col min="1188" max="1188" width="8.85546875" customWidth="1"/>
    <col min="1189" max="1189" width="5.85546875" customWidth="1"/>
    <col min="1190" max="1190" width="8.85546875" customWidth="1"/>
    <col min="1191" max="1191" width="5.85546875" customWidth="1"/>
    <col min="1192" max="1192" width="8.85546875" customWidth="1"/>
    <col min="1193" max="1193" width="5.85546875" customWidth="1"/>
    <col min="1194" max="1194" width="8.85546875" customWidth="1"/>
    <col min="1195" max="1195" width="5.85546875" customWidth="1"/>
    <col min="1196" max="1196" width="8.85546875" customWidth="1"/>
    <col min="1197" max="1197" width="5.85546875" customWidth="1"/>
    <col min="1198" max="1198" width="8.85546875" customWidth="1"/>
    <col min="1199" max="1199" width="5.85546875" customWidth="1"/>
    <col min="1200" max="1200" width="8.85546875" customWidth="1"/>
    <col min="1201" max="1201" width="5.85546875" customWidth="1"/>
    <col min="1202" max="1202" width="8.85546875" customWidth="1"/>
    <col min="1203" max="1203" width="5.85546875" customWidth="1"/>
    <col min="1204" max="1204" width="8.85546875" customWidth="1"/>
    <col min="1205" max="1205" width="5.85546875" customWidth="1"/>
    <col min="1206" max="1206" width="8.85546875" customWidth="1"/>
    <col min="1207" max="1207" width="5.85546875" customWidth="1"/>
    <col min="1208" max="1208" width="8.85546875" customWidth="1"/>
    <col min="1209" max="1209" width="5.85546875" customWidth="1"/>
    <col min="1210" max="1210" width="8.85546875" customWidth="1"/>
    <col min="1211" max="1211" width="5.85546875" customWidth="1"/>
    <col min="1212" max="1212" width="8.85546875" customWidth="1"/>
    <col min="1213" max="1214" width="5.85546875" customWidth="1"/>
    <col min="1215" max="1215" width="8.85546875" customWidth="1"/>
    <col min="1216" max="1216" width="5.85546875" customWidth="1"/>
    <col min="1217" max="1217" width="8.85546875" customWidth="1"/>
    <col min="1218" max="1218" width="5.85546875" customWidth="1"/>
    <col min="1219" max="1219" width="8.85546875" customWidth="1"/>
    <col min="1220" max="1220" width="5.85546875" customWidth="1"/>
    <col min="1221" max="1221" width="8.85546875" customWidth="1"/>
    <col min="1222" max="1222" width="5.85546875" customWidth="1"/>
    <col min="1223" max="1223" width="8.85546875" customWidth="1"/>
    <col min="1224" max="1224" width="5.85546875" customWidth="1"/>
    <col min="1225" max="1225" width="8.85546875" customWidth="1"/>
    <col min="1226" max="1226" width="5.85546875" customWidth="1"/>
    <col min="1227" max="1227" width="8.85546875" customWidth="1"/>
    <col min="1228" max="1228" width="5.85546875" customWidth="1"/>
    <col min="1229" max="1229" width="8.85546875" customWidth="1"/>
    <col min="1230" max="1230" width="5.85546875" customWidth="1"/>
    <col min="1231" max="1231" width="8.85546875" customWidth="1"/>
    <col min="1232" max="1232" width="5.85546875" customWidth="1"/>
    <col min="1233" max="1233" width="8.85546875" customWidth="1"/>
    <col min="1234" max="1234" width="5.85546875" customWidth="1"/>
    <col min="1235" max="1235" width="8.85546875" customWidth="1"/>
    <col min="1236" max="1236" width="5.85546875" customWidth="1"/>
    <col min="1237" max="1237" width="8.85546875" customWidth="1"/>
    <col min="1238" max="1238" width="5.85546875" customWidth="1"/>
    <col min="1239" max="1239" width="8.85546875" customWidth="1"/>
    <col min="1240" max="1240" width="5.85546875" customWidth="1"/>
    <col min="1241" max="1241" width="8.85546875" customWidth="1"/>
    <col min="1242" max="1242" width="5.85546875" customWidth="1"/>
    <col min="1243" max="1243" width="8.85546875" customWidth="1"/>
    <col min="1244" max="1244" width="5.85546875" customWidth="1"/>
    <col min="1245" max="1245" width="8.85546875" customWidth="1"/>
    <col min="1246" max="1246" width="5.85546875" customWidth="1"/>
    <col min="1247" max="1247" width="8.85546875" customWidth="1"/>
    <col min="1248" max="1248" width="5.85546875" customWidth="1"/>
    <col min="1249" max="1249" width="8.85546875" customWidth="1"/>
    <col min="1250" max="1250" width="5.85546875" customWidth="1"/>
    <col min="1251" max="1251" width="8.85546875" customWidth="1"/>
    <col min="1252" max="1252" width="5.85546875" customWidth="1"/>
    <col min="1253" max="1253" width="8.85546875" customWidth="1"/>
    <col min="1254" max="1254" width="6.85546875" customWidth="1"/>
    <col min="1255" max="1255" width="9.85546875" bestFit="1" customWidth="1"/>
    <col min="1256" max="1256" width="6.85546875" customWidth="1"/>
    <col min="1257" max="1257" width="9.85546875" bestFit="1" customWidth="1"/>
    <col min="1258" max="1258" width="6.85546875" customWidth="1"/>
    <col min="1259" max="1259" width="9.85546875" bestFit="1" customWidth="1"/>
    <col min="1260" max="1260" width="11.28515625" bestFit="1" customWidth="1"/>
  </cols>
  <sheetData>
    <row r="1" spans="1:4" x14ac:dyDescent="0.25">
      <c r="A1" t="s">
        <v>204</v>
      </c>
      <c r="B1" t="s">
        <v>206</v>
      </c>
      <c r="C1" t="s">
        <v>207</v>
      </c>
      <c r="D1" t="s">
        <v>205</v>
      </c>
    </row>
    <row r="2" spans="1:4" x14ac:dyDescent="0.25">
      <c r="A2">
        <v>1</v>
      </c>
      <c r="B2" s="117">
        <v>3</v>
      </c>
      <c r="C2" s="117">
        <v>35.483818770226534</v>
      </c>
      <c r="D2" s="117">
        <v>618</v>
      </c>
    </row>
    <row r="3" spans="1:4" x14ac:dyDescent="0.25">
      <c r="A3">
        <v>2</v>
      </c>
      <c r="B3" s="117">
        <v>3</v>
      </c>
      <c r="C3" s="117">
        <v>25.307898259705489</v>
      </c>
      <c r="D3" s="117">
        <v>747</v>
      </c>
    </row>
    <row r="4" spans="1:4" x14ac:dyDescent="0.25">
      <c r="A4">
        <v>3</v>
      </c>
      <c r="B4" s="117">
        <v>3</v>
      </c>
      <c r="C4" s="117">
        <v>23.549450549450551</v>
      </c>
      <c r="D4" s="117">
        <v>91</v>
      </c>
    </row>
    <row r="5" spans="1:4" x14ac:dyDescent="0.25">
      <c r="A5">
        <v>4</v>
      </c>
      <c r="B5" s="117">
        <v>5</v>
      </c>
      <c r="C5" s="117">
        <v>37.872817955112218</v>
      </c>
      <c r="D5" s="117">
        <v>401</v>
      </c>
    </row>
    <row r="6" spans="1:4" x14ac:dyDescent="0.25">
      <c r="A6">
        <v>5</v>
      </c>
      <c r="B6" s="117">
        <v>21</v>
      </c>
      <c r="C6" s="117">
        <v>47.475177304964539</v>
      </c>
      <c r="D6" s="117">
        <v>564</v>
      </c>
    </row>
    <row r="7" spans="1:4" x14ac:dyDescent="0.25">
      <c r="A7">
        <v>6</v>
      </c>
      <c r="B7" s="117">
        <v>87.5</v>
      </c>
      <c r="C7" s="117">
        <v>147.15885416666666</v>
      </c>
      <c r="D7" s="117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190"/>
  <sheetViews>
    <sheetView workbookViewId="0"/>
  </sheetViews>
  <sheetFormatPr defaultRowHeight="15" x14ac:dyDescent="0.25"/>
  <sheetData>
    <row r="1" spans="1:2" x14ac:dyDescent="0.25">
      <c r="A1" t="s">
        <v>204</v>
      </c>
      <c r="B1" t="s">
        <v>56</v>
      </c>
    </row>
    <row r="2" spans="1:2" x14ac:dyDescent="0.25">
      <c r="A2">
        <v>1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1</v>
      </c>
      <c r="B5">
        <v>0</v>
      </c>
    </row>
    <row r="6" spans="1:2" x14ac:dyDescent="0.25">
      <c r="A6">
        <v>1</v>
      </c>
      <c r="B6">
        <v>0</v>
      </c>
    </row>
    <row r="7" spans="1:2" x14ac:dyDescent="0.25">
      <c r="A7">
        <v>1</v>
      </c>
      <c r="B7">
        <v>0</v>
      </c>
    </row>
    <row r="8" spans="1:2" x14ac:dyDescent="0.25">
      <c r="A8">
        <v>1</v>
      </c>
      <c r="B8">
        <v>0</v>
      </c>
    </row>
    <row r="9" spans="1:2" x14ac:dyDescent="0.25">
      <c r="A9">
        <v>1</v>
      </c>
      <c r="B9">
        <v>0</v>
      </c>
    </row>
    <row r="10" spans="1:2" x14ac:dyDescent="0.25">
      <c r="A10">
        <v>1</v>
      </c>
      <c r="B10">
        <v>0</v>
      </c>
    </row>
    <row r="11" spans="1:2" x14ac:dyDescent="0.25">
      <c r="A11">
        <v>1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</v>
      </c>
      <c r="B13">
        <v>0</v>
      </c>
    </row>
    <row r="14" spans="1:2" x14ac:dyDescent="0.25">
      <c r="A14">
        <v>1</v>
      </c>
      <c r="B14">
        <v>0</v>
      </c>
    </row>
    <row r="15" spans="1:2" x14ac:dyDescent="0.25">
      <c r="A15">
        <v>1</v>
      </c>
      <c r="B15">
        <v>0</v>
      </c>
    </row>
    <row r="16" spans="1:2" x14ac:dyDescent="0.25">
      <c r="A16">
        <v>1</v>
      </c>
      <c r="B16">
        <v>0</v>
      </c>
    </row>
    <row r="17" spans="1:2" x14ac:dyDescent="0.25">
      <c r="A17">
        <v>1</v>
      </c>
      <c r="B17">
        <v>0</v>
      </c>
    </row>
    <row r="18" spans="1:2" x14ac:dyDescent="0.25">
      <c r="A18">
        <v>1</v>
      </c>
      <c r="B18">
        <v>0</v>
      </c>
    </row>
    <row r="19" spans="1:2" x14ac:dyDescent="0.25">
      <c r="A19">
        <v>1</v>
      </c>
      <c r="B19">
        <v>0</v>
      </c>
    </row>
    <row r="20" spans="1:2" x14ac:dyDescent="0.25">
      <c r="A20">
        <v>1</v>
      </c>
      <c r="B20">
        <v>0</v>
      </c>
    </row>
    <row r="21" spans="1:2" x14ac:dyDescent="0.25">
      <c r="A21">
        <v>1</v>
      </c>
      <c r="B21">
        <v>0</v>
      </c>
    </row>
    <row r="22" spans="1:2" x14ac:dyDescent="0.25">
      <c r="A22">
        <v>1</v>
      </c>
      <c r="B22">
        <v>0</v>
      </c>
    </row>
    <row r="23" spans="1:2" x14ac:dyDescent="0.25">
      <c r="A23">
        <v>1</v>
      </c>
      <c r="B23">
        <v>0</v>
      </c>
    </row>
    <row r="24" spans="1:2" x14ac:dyDescent="0.25">
      <c r="A24">
        <v>1</v>
      </c>
      <c r="B24">
        <v>0</v>
      </c>
    </row>
    <row r="25" spans="1:2" x14ac:dyDescent="0.25">
      <c r="A25">
        <v>1</v>
      </c>
      <c r="B25">
        <v>0</v>
      </c>
    </row>
    <row r="26" spans="1:2" x14ac:dyDescent="0.25">
      <c r="A26">
        <v>1</v>
      </c>
      <c r="B26">
        <v>0</v>
      </c>
    </row>
    <row r="27" spans="1:2" x14ac:dyDescent="0.25">
      <c r="A27">
        <v>1</v>
      </c>
      <c r="B27">
        <v>0</v>
      </c>
    </row>
    <row r="28" spans="1:2" x14ac:dyDescent="0.25">
      <c r="A28">
        <v>1</v>
      </c>
      <c r="B28">
        <v>0</v>
      </c>
    </row>
    <row r="29" spans="1:2" x14ac:dyDescent="0.25">
      <c r="A29">
        <v>1</v>
      </c>
      <c r="B29">
        <v>0</v>
      </c>
    </row>
    <row r="30" spans="1:2" x14ac:dyDescent="0.25">
      <c r="A30">
        <v>1</v>
      </c>
      <c r="B30">
        <v>0</v>
      </c>
    </row>
    <row r="31" spans="1:2" x14ac:dyDescent="0.25">
      <c r="A31">
        <v>1</v>
      </c>
      <c r="B31">
        <v>0</v>
      </c>
    </row>
    <row r="32" spans="1:2" x14ac:dyDescent="0.25">
      <c r="A32">
        <v>1</v>
      </c>
      <c r="B32">
        <v>0</v>
      </c>
    </row>
    <row r="33" spans="1:2" x14ac:dyDescent="0.25">
      <c r="A33">
        <v>1</v>
      </c>
      <c r="B33">
        <v>0</v>
      </c>
    </row>
    <row r="34" spans="1:2" x14ac:dyDescent="0.25">
      <c r="A34">
        <v>1</v>
      </c>
      <c r="B34">
        <v>0</v>
      </c>
    </row>
    <row r="35" spans="1:2" x14ac:dyDescent="0.25">
      <c r="A35">
        <v>1</v>
      </c>
      <c r="B35">
        <v>0</v>
      </c>
    </row>
    <row r="36" spans="1:2" x14ac:dyDescent="0.25">
      <c r="A36">
        <v>1</v>
      </c>
      <c r="B36">
        <v>0</v>
      </c>
    </row>
    <row r="37" spans="1:2" x14ac:dyDescent="0.25">
      <c r="A37">
        <v>1</v>
      </c>
      <c r="B37">
        <v>0</v>
      </c>
    </row>
    <row r="38" spans="1:2" x14ac:dyDescent="0.25">
      <c r="A38">
        <v>1</v>
      </c>
      <c r="B38">
        <v>0</v>
      </c>
    </row>
    <row r="39" spans="1:2" x14ac:dyDescent="0.25">
      <c r="A39">
        <v>1</v>
      </c>
      <c r="B39">
        <v>0</v>
      </c>
    </row>
    <row r="40" spans="1:2" x14ac:dyDescent="0.25">
      <c r="A40">
        <v>1</v>
      </c>
      <c r="B40">
        <v>0</v>
      </c>
    </row>
    <row r="41" spans="1:2" x14ac:dyDescent="0.25">
      <c r="A41">
        <v>1</v>
      </c>
      <c r="B41">
        <v>0</v>
      </c>
    </row>
    <row r="42" spans="1:2" x14ac:dyDescent="0.25">
      <c r="A42">
        <v>1</v>
      </c>
      <c r="B42">
        <v>0</v>
      </c>
    </row>
    <row r="43" spans="1:2" x14ac:dyDescent="0.25">
      <c r="A43">
        <v>1</v>
      </c>
      <c r="B43">
        <v>0</v>
      </c>
    </row>
    <row r="44" spans="1:2" x14ac:dyDescent="0.25">
      <c r="A44">
        <v>1</v>
      </c>
      <c r="B44">
        <v>0</v>
      </c>
    </row>
    <row r="45" spans="1:2" x14ac:dyDescent="0.25">
      <c r="A45">
        <v>1</v>
      </c>
      <c r="B45">
        <v>0</v>
      </c>
    </row>
    <row r="46" spans="1:2" x14ac:dyDescent="0.25">
      <c r="A46">
        <v>1</v>
      </c>
      <c r="B46">
        <v>0</v>
      </c>
    </row>
    <row r="47" spans="1:2" x14ac:dyDescent="0.25">
      <c r="A47">
        <v>1</v>
      </c>
      <c r="B47">
        <v>0</v>
      </c>
    </row>
    <row r="48" spans="1:2" x14ac:dyDescent="0.25">
      <c r="A48">
        <v>1</v>
      </c>
      <c r="B48">
        <v>0</v>
      </c>
    </row>
    <row r="49" spans="1:2" x14ac:dyDescent="0.25">
      <c r="A49">
        <v>1</v>
      </c>
      <c r="B49">
        <v>0</v>
      </c>
    </row>
    <row r="50" spans="1:2" x14ac:dyDescent="0.25">
      <c r="A50">
        <v>1</v>
      </c>
      <c r="B50">
        <v>0</v>
      </c>
    </row>
    <row r="51" spans="1:2" x14ac:dyDescent="0.25">
      <c r="A51">
        <v>1</v>
      </c>
      <c r="B51">
        <v>0</v>
      </c>
    </row>
    <row r="52" spans="1:2" x14ac:dyDescent="0.25">
      <c r="A52">
        <v>1</v>
      </c>
      <c r="B52">
        <v>0</v>
      </c>
    </row>
    <row r="53" spans="1:2" x14ac:dyDescent="0.25">
      <c r="A53">
        <v>1</v>
      </c>
      <c r="B53">
        <v>0</v>
      </c>
    </row>
    <row r="54" spans="1:2" x14ac:dyDescent="0.25">
      <c r="A54">
        <v>1</v>
      </c>
      <c r="B54">
        <v>0</v>
      </c>
    </row>
    <row r="55" spans="1:2" x14ac:dyDescent="0.25">
      <c r="A55">
        <v>1</v>
      </c>
      <c r="B55">
        <v>0</v>
      </c>
    </row>
    <row r="56" spans="1:2" x14ac:dyDescent="0.25">
      <c r="A56">
        <v>1</v>
      </c>
      <c r="B56">
        <v>0</v>
      </c>
    </row>
    <row r="57" spans="1:2" x14ac:dyDescent="0.25">
      <c r="A57">
        <v>1</v>
      </c>
      <c r="B57">
        <v>0</v>
      </c>
    </row>
    <row r="58" spans="1:2" x14ac:dyDescent="0.25">
      <c r="A58">
        <v>1</v>
      </c>
      <c r="B58">
        <v>0</v>
      </c>
    </row>
    <row r="59" spans="1:2" x14ac:dyDescent="0.25">
      <c r="A59">
        <v>1</v>
      </c>
      <c r="B59">
        <v>0</v>
      </c>
    </row>
    <row r="60" spans="1:2" x14ac:dyDescent="0.25">
      <c r="A60">
        <v>1</v>
      </c>
      <c r="B60">
        <v>0</v>
      </c>
    </row>
    <row r="61" spans="1:2" x14ac:dyDescent="0.25">
      <c r="A61">
        <v>1</v>
      </c>
      <c r="B61">
        <v>0</v>
      </c>
    </row>
    <row r="62" spans="1:2" x14ac:dyDescent="0.25">
      <c r="A62">
        <v>1</v>
      </c>
      <c r="B62">
        <v>0</v>
      </c>
    </row>
    <row r="63" spans="1:2" x14ac:dyDescent="0.25">
      <c r="A63">
        <v>1</v>
      </c>
      <c r="B63">
        <v>0</v>
      </c>
    </row>
    <row r="64" spans="1:2" x14ac:dyDescent="0.25">
      <c r="A64">
        <v>1</v>
      </c>
      <c r="B64">
        <v>0</v>
      </c>
    </row>
    <row r="65" spans="1:2" x14ac:dyDescent="0.25">
      <c r="A65">
        <v>1</v>
      </c>
      <c r="B65">
        <v>0</v>
      </c>
    </row>
    <row r="66" spans="1:2" x14ac:dyDescent="0.25">
      <c r="A66">
        <v>1</v>
      </c>
      <c r="B66">
        <v>0</v>
      </c>
    </row>
    <row r="67" spans="1:2" x14ac:dyDescent="0.25">
      <c r="A67">
        <v>1</v>
      </c>
      <c r="B67">
        <v>0</v>
      </c>
    </row>
    <row r="68" spans="1:2" x14ac:dyDescent="0.25">
      <c r="A68">
        <v>1</v>
      </c>
      <c r="B68">
        <v>0</v>
      </c>
    </row>
    <row r="69" spans="1:2" x14ac:dyDescent="0.25">
      <c r="A69">
        <v>1</v>
      </c>
      <c r="B69">
        <v>0</v>
      </c>
    </row>
    <row r="70" spans="1:2" x14ac:dyDescent="0.25">
      <c r="A70">
        <v>1</v>
      </c>
      <c r="B70">
        <v>0</v>
      </c>
    </row>
    <row r="71" spans="1:2" x14ac:dyDescent="0.25">
      <c r="A71">
        <v>1</v>
      </c>
      <c r="B71">
        <v>0</v>
      </c>
    </row>
    <row r="72" spans="1:2" x14ac:dyDescent="0.25">
      <c r="A72">
        <v>1</v>
      </c>
      <c r="B72">
        <v>0</v>
      </c>
    </row>
    <row r="73" spans="1:2" x14ac:dyDescent="0.25">
      <c r="A73">
        <v>1</v>
      </c>
      <c r="B73">
        <v>0</v>
      </c>
    </row>
    <row r="74" spans="1:2" x14ac:dyDescent="0.25">
      <c r="A74">
        <v>1</v>
      </c>
      <c r="B74">
        <v>0</v>
      </c>
    </row>
    <row r="75" spans="1:2" x14ac:dyDescent="0.25">
      <c r="A75">
        <v>1</v>
      </c>
      <c r="B75">
        <v>0</v>
      </c>
    </row>
    <row r="76" spans="1:2" x14ac:dyDescent="0.25">
      <c r="A76">
        <v>1</v>
      </c>
      <c r="B76">
        <v>0</v>
      </c>
    </row>
    <row r="77" spans="1:2" x14ac:dyDescent="0.25">
      <c r="A77">
        <v>1</v>
      </c>
      <c r="B77">
        <v>0</v>
      </c>
    </row>
    <row r="78" spans="1:2" x14ac:dyDescent="0.25">
      <c r="A78">
        <v>1</v>
      </c>
      <c r="B78">
        <v>0</v>
      </c>
    </row>
    <row r="79" spans="1:2" x14ac:dyDescent="0.25">
      <c r="A79">
        <v>1</v>
      </c>
      <c r="B79">
        <v>0</v>
      </c>
    </row>
    <row r="80" spans="1:2" x14ac:dyDescent="0.25">
      <c r="A80">
        <v>1</v>
      </c>
      <c r="B80">
        <v>0</v>
      </c>
    </row>
    <row r="81" spans="1:2" x14ac:dyDescent="0.25">
      <c r="A81">
        <v>1</v>
      </c>
      <c r="B81">
        <v>0</v>
      </c>
    </row>
    <row r="82" spans="1:2" x14ac:dyDescent="0.25">
      <c r="A82">
        <v>1</v>
      </c>
      <c r="B82">
        <v>0</v>
      </c>
    </row>
    <row r="83" spans="1:2" x14ac:dyDescent="0.25">
      <c r="A83">
        <v>1</v>
      </c>
      <c r="B83">
        <v>0</v>
      </c>
    </row>
    <row r="84" spans="1:2" x14ac:dyDescent="0.25">
      <c r="A84">
        <v>1</v>
      </c>
      <c r="B84">
        <v>0</v>
      </c>
    </row>
    <row r="85" spans="1:2" x14ac:dyDescent="0.25">
      <c r="A85">
        <v>1</v>
      </c>
      <c r="B85">
        <v>0</v>
      </c>
    </row>
    <row r="86" spans="1:2" x14ac:dyDescent="0.25">
      <c r="A86">
        <v>1</v>
      </c>
      <c r="B86">
        <v>0</v>
      </c>
    </row>
    <row r="87" spans="1:2" x14ac:dyDescent="0.25">
      <c r="A87">
        <v>1</v>
      </c>
      <c r="B87">
        <v>0</v>
      </c>
    </row>
    <row r="88" spans="1:2" x14ac:dyDescent="0.25">
      <c r="A88">
        <v>1</v>
      </c>
      <c r="B88">
        <v>0</v>
      </c>
    </row>
    <row r="89" spans="1:2" x14ac:dyDescent="0.25">
      <c r="A89">
        <v>1</v>
      </c>
      <c r="B89">
        <v>0</v>
      </c>
    </row>
    <row r="90" spans="1:2" x14ac:dyDescent="0.25">
      <c r="A90">
        <v>1</v>
      </c>
      <c r="B90">
        <v>0</v>
      </c>
    </row>
    <row r="91" spans="1:2" x14ac:dyDescent="0.25">
      <c r="A91">
        <v>1</v>
      </c>
      <c r="B91">
        <v>0</v>
      </c>
    </row>
    <row r="92" spans="1:2" x14ac:dyDescent="0.25">
      <c r="A92">
        <v>1</v>
      </c>
      <c r="B92">
        <v>0</v>
      </c>
    </row>
    <row r="93" spans="1:2" x14ac:dyDescent="0.25">
      <c r="A93">
        <v>1</v>
      </c>
      <c r="B93">
        <v>0</v>
      </c>
    </row>
    <row r="94" spans="1:2" x14ac:dyDescent="0.25">
      <c r="A94">
        <v>1</v>
      </c>
      <c r="B94">
        <v>0</v>
      </c>
    </row>
    <row r="95" spans="1:2" x14ac:dyDescent="0.25">
      <c r="A95">
        <v>1</v>
      </c>
      <c r="B95">
        <v>0</v>
      </c>
    </row>
    <row r="96" spans="1:2" x14ac:dyDescent="0.25">
      <c r="A96">
        <v>1</v>
      </c>
      <c r="B96">
        <v>0</v>
      </c>
    </row>
    <row r="97" spans="1:2" x14ac:dyDescent="0.25">
      <c r="A97">
        <v>1</v>
      </c>
      <c r="B97">
        <v>0</v>
      </c>
    </row>
    <row r="98" spans="1:2" x14ac:dyDescent="0.25">
      <c r="A98">
        <v>1</v>
      </c>
      <c r="B98">
        <v>0</v>
      </c>
    </row>
    <row r="99" spans="1:2" x14ac:dyDescent="0.25">
      <c r="A99">
        <v>1</v>
      </c>
      <c r="B99">
        <v>0</v>
      </c>
    </row>
    <row r="100" spans="1:2" x14ac:dyDescent="0.25">
      <c r="A100">
        <v>1</v>
      </c>
      <c r="B100">
        <v>0</v>
      </c>
    </row>
    <row r="101" spans="1:2" x14ac:dyDescent="0.25">
      <c r="A101">
        <v>1</v>
      </c>
      <c r="B101">
        <v>1</v>
      </c>
    </row>
    <row r="102" spans="1:2" x14ac:dyDescent="0.25">
      <c r="A102">
        <v>1</v>
      </c>
      <c r="B102">
        <v>1</v>
      </c>
    </row>
    <row r="103" spans="1:2" x14ac:dyDescent="0.25">
      <c r="A103">
        <v>1</v>
      </c>
      <c r="B103">
        <v>1</v>
      </c>
    </row>
    <row r="104" spans="1:2" x14ac:dyDescent="0.25">
      <c r="A104">
        <v>1</v>
      </c>
      <c r="B104">
        <v>1</v>
      </c>
    </row>
    <row r="105" spans="1:2" x14ac:dyDescent="0.25">
      <c r="A105">
        <v>1</v>
      </c>
      <c r="B105">
        <v>1</v>
      </c>
    </row>
    <row r="106" spans="1:2" x14ac:dyDescent="0.25">
      <c r="A106">
        <v>1</v>
      </c>
      <c r="B106">
        <v>1</v>
      </c>
    </row>
    <row r="107" spans="1:2" x14ac:dyDescent="0.25">
      <c r="A107">
        <v>1</v>
      </c>
      <c r="B107">
        <v>1</v>
      </c>
    </row>
    <row r="108" spans="1:2" x14ac:dyDescent="0.25">
      <c r="A108">
        <v>1</v>
      </c>
      <c r="B108">
        <v>1</v>
      </c>
    </row>
    <row r="109" spans="1:2" x14ac:dyDescent="0.25">
      <c r="A109">
        <v>1</v>
      </c>
      <c r="B109">
        <v>1</v>
      </c>
    </row>
    <row r="110" spans="1:2" x14ac:dyDescent="0.25">
      <c r="A110">
        <v>1</v>
      </c>
      <c r="B110">
        <v>1</v>
      </c>
    </row>
    <row r="111" spans="1:2" x14ac:dyDescent="0.25">
      <c r="A111">
        <v>1</v>
      </c>
      <c r="B111">
        <v>1</v>
      </c>
    </row>
    <row r="112" spans="1:2" x14ac:dyDescent="0.25">
      <c r="A112">
        <v>1</v>
      </c>
      <c r="B112">
        <v>2</v>
      </c>
    </row>
    <row r="113" spans="1:2" x14ac:dyDescent="0.25">
      <c r="A113">
        <v>1</v>
      </c>
      <c r="B113">
        <v>2</v>
      </c>
    </row>
    <row r="114" spans="1:2" x14ac:dyDescent="0.25">
      <c r="A114">
        <v>1</v>
      </c>
      <c r="B114">
        <v>2</v>
      </c>
    </row>
    <row r="115" spans="1:2" x14ac:dyDescent="0.25">
      <c r="A115">
        <v>1</v>
      </c>
      <c r="B115">
        <v>2</v>
      </c>
    </row>
    <row r="116" spans="1:2" x14ac:dyDescent="0.25">
      <c r="A116">
        <v>1</v>
      </c>
      <c r="B116">
        <v>2</v>
      </c>
    </row>
    <row r="117" spans="1:2" x14ac:dyDescent="0.25">
      <c r="A117">
        <v>1</v>
      </c>
      <c r="B117">
        <v>2</v>
      </c>
    </row>
    <row r="118" spans="1:2" x14ac:dyDescent="0.25">
      <c r="A118">
        <v>1</v>
      </c>
      <c r="B118">
        <v>2</v>
      </c>
    </row>
    <row r="119" spans="1:2" x14ac:dyDescent="0.25">
      <c r="A119">
        <v>1</v>
      </c>
      <c r="B119">
        <v>2</v>
      </c>
    </row>
    <row r="120" spans="1:2" x14ac:dyDescent="0.25">
      <c r="A120">
        <v>1</v>
      </c>
      <c r="B120">
        <v>2</v>
      </c>
    </row>
    <row r="121" spans="1:2" x14ac:dyDescent="0.25">
      <c r="A121">
        <v>1</v>
      </c>
      <c r="B121">
        <v>2</v>
      </c>
    </row>
    <row r="122" spans="1:2" x14ac:dyDescent="0.25">
      <c r="A122">
        <v>1</v>
      </c>
      <c r="B122">
        <v>2</v>
      </c>
    </row>
    <row r="123" spans="1:2" x14ac:dyDescent="0.25">
      <c r="A123">
        <v>1</v>
      </c>
      <c r="B123">
        <v>2</v>
      </c>
    </row>
    <row r="124" spans="1:2" x14ac:dyDescent="0.25">
      <c r="A124">
        <v>1</v>
      </c>
      <c r="B124">
        <v>2</v>
      </c>
    </row>
    <row r="125" spans="1:2" x14ac:dyDescent="0.25">
      <c r="A125">
        <v>1</v>
      </c>
      <c r="B125">
        <v>2</v>
      </c>
    </row>
    <row r="126" spans="1:2" x14ac:dyDescent="0.25">
      <c r="A126">
        <v>1</v>
      </c>
      <c r="B126">
        <v>2</v>
      </c>
    </row>
    <row r="127" spans="1:2" x14ac:dyDescent="0.25">
      <c r="A127">
        <v>1</v>
      </c>
      <c r="B127">
        <v>2</v>
      </c>
    </row>
    <row r="128" spans="1:2" x14ac:dyDescent="0.25">
      <c r="A128">
        <v>1</v>
      </c>
      <c r="B128">
        <v>2</v>
      </c>
    </row>
    <row r="129" spans="1:2" x14ac:dyDescent="0.25">
      <c r="A129">
        <v>1</v>
      </c>
      <c r="B129">
        <v>2</v>
      </c>
    </row>
    <row r="130" spans="1:2" x14ac:dyDescent="0.25">
      <c r="A130">
        <v>1</v>
      </c>
      <c r="B130">
        <v>2</v>
      </c>
    </row>
    <row r="131" spans="1:2" x14ac:dyDescent="0.25">
      <c r="A131">
        <v>1</v>
      </c>
      <c r="B131">
        <v>2</v>
      </c>
    </row>
    <row r="132" spans="1:2" x14ac:dyDescent="0.25">
      <c r="A132">
        <v>1</v>
      </c>
      <c r="B132">
        <v>2</v>
      </c>
    </row>
    <row r="133" spans="1:2" x14ac:dyDescent="0.25">
      <c r="A133">
        <v>1</v>
      </c>
      <c r="B133">
        <v>2</v>
      </c>
    </row>
    <row r="134" spans="1:2" x14ac:dyDescent="0.25">
      <c r="A134">
        <v>1</v>
      </c>
      <c r="B134">
        <v>2</v>
      </c>
    </row>
    <row r="135" spans="1:2" x14ac:dyDescent="0.25">
      <c r="A135">
        <v>1</v>
      </c>
      <c r="B135">
        <v>2</v>
      </c>
    </row>
    <row r="136" spans="1:2" x14ac:dyDescent="0.25">
      <c r="A136">
        <v>1</v>
      </c>
      <c r="B136">
        <v>2</v>
      </c>
    </row>
    <row r="137" spans="1:2" x14ac:dyDescent="0.25">
      <c r="A137">
        <v>1</v>
      </c>
      <c r="B137">
        <v>2</v>
      </c>
    </row>
    <row r="138" spans="1:2" x14ac:dyDescent="0.25">
      <c r="A138">
        <v>1</v>
      </c>
      <c r="B138">
        <v>2</v>
      </c>
    </row>
    <row r="139" spans="1:2" x14ac:dyDescent="0.25">
      <c r="A139">
        <v>1</v>
      </c>
      <c r="B139">
        <v>2</v>
      </c>
    </row>
    <row r="140" spans="1:2" x14ac:dyDescent="0.25">
      <c r="A140">
        <v>1</v>
      </c>
      <c r="B140">
        <v>2</v>
      </c>
    </row>
    <row r="141" spans="1:2" x14ac:dyDescent="0.25">
      <c r="A141">
        <v>1</v>
      </c>
      <c r="B141">
        <v>2</v>
      </c>
    </row>
    <row r="142" spans="1:2" x14ac:dyDescent="0.25">
      <c r="A142">
        <v>1</v>
      </c>
      <c r="B142">
        <v>2</v>
      </c>
    </row>
    <row r="143" spans="1:2" x14ac:dyDescent="0.25">
      <c r="A143">
        <v>1</v>
      </c>
      <c r="B143">
        <v>2</v>
      </c>
    </row>
    <row r="144" spans="1:2" x14ac:dyDescent="0.25">
      <c r="A144">
        <v>1</v>
      </c>
      <c r="B144">
        <v>2</v>
      </c>
    </row>
    <row r="145" spans="1:2" x14ac:dyDescent="0.25">
      <c r="A145">
        <v>1</v>
      </c>
      <c r="B145">
        <v>2</v>
      </c>
    </row>
    <row r="146" spans="1:2" x14ac:dyDescent="0.25">
      <c r="A146">
        <v>1</v>
      </c>
      <c r="B146">
        <v>2</v>
      </c>
    </row>
    <row r="147" spans="1:2" x14ac:dyDescent="0.25">
      <c r="A147">
        <v>1</v>
      </c>
      <c r="B147">
        <v>2</v>
      </c>
    </row>
    <row r="148" spans="1:2" x14ac:dyDescent="0.25">
      <c r="A148">
        <v>1</v>
      </c>
      <c r="B148">
        <v>2</v>
      </c>
    </row>
    <row r="149" spans="1:2" x14ac:dyDescent="0.25">
      <c r="A149">
        <v>1</v>
      </c>
      <c r="B149">
        <v>2</v>
      </c>
    </row>
    <row r="150" spans="1:2" x14ac:dyDescent="0.25">
      <c r="A150">
        <v>1</v>
      </c>
      <c r="B150">
        <v>2</v>
      </c>
    </row>
    <row r="151" spans="1:2" x14ac:dyDescent="0.25">
      <c r="A151">
        <v>1</v>
      </c>
      <c r="B151">
        <v>2</v>
      </c>
    </row>
    <row r="152" spans="1:2" x14ac:dyDescent="0.25">
      <c r="A152">
        <v>1</v>
      </c>
      <c r="B152">
        <v>2</v>
      </c>
    </row>
    <row r="153" spans="1:2" x14ac:dyDescent="0.25">
      <c r="A153">
        <v>1</v>
      </c>
      <c r="B153">
        <v>2</v>
      </c>
    </row>
    <row r="154" spans="1:2" x14ac:dyDescent="0.25">
      <c r="A154">
        <v>1</v>
      </c>
      <c r="B154">
        <v>2</v>
      </c>
    </row>
    <row r="155" spans="1:2" x14ac:dyDescent="0.25">
      <c r="A155">
        <v>1</v>
      </c>
      <c r="B155">
        <v>2</v>
      </c>
    </row>
    <row r="156" spans="1:2" x14ac:dyDescent="0.25">
      <c r="A156">
        <v>1</v>
      </c>
      <c r="B156">
        <v>2</v>
      </c>
    </row>
    <row r="157" spans="1:2" x14ac:dyDescent="0.25">
      <c r="A157">
        <v>1</v>
      </c>
      <c r="B157">
        <v>2</v>
      </c>
    </row>
    <row r="158" spans="1:2" x14ac:dyDescent="0.25">
      <c r="A158">
        <v>1</v>
      </c>
      <c r="B158">
        <v>2</v>
      </c>
    </row>
    <row r="159" spans="1:2" x14ac:dyDescent="0.25">
      <c r="A159">
        <v>1</v>
      </c>
      <c r="B159">
        <v>2</v>
      </c>
    </row>
    <row r="160" spans="1:2" x14ac:dyDescent="0.25">
      <c r="A160">
        <v>1</v>
      </c>
      <c r="B160">
        <v>2</v>
      </c>
    </row>
    <row r="161" spans="1:2" x14ac:dyDescent="0.25">
      <c r="A161">
        <v>1</v>
      </c>
      <c r="B161">
        <v>2</v>
      </c>
    </row>
    <row r="162" spans="1:2" x14ac:dyDescent="0.25">
      <c r="A162">
        <v>1</v>
      </c>
      <c r="B162">
        <v>2</v>
      </c>
    </row>
    <row r="163" spans="1:2" x14ac:dyDescent="0.25">
      <c r="A163">
        <v>1</v>
      </c>
      <c r="B163">
        <v>2</v>
      </c>
    </row>
    <row r="164" spans="1:2" x14ac:dyDescent="0.25">
      <c r="A164">
        <v>1</v>
      </c>
      <c r="B164">
        <v>2</v>
      </c>
    </row>
    <row r="165" spans="1:2" x14ac:dyDescent="0.25">
      <c r="A165">
        <v>1</v>
      </c>
      <c r="B165">
        <v>2</v>
      </c>
    </row>
    <row r="166" spans="1:2" x14ac:dyDescent="0.25">
      <c r="A166">
        <v>1</v>
      </c>
      <c r="B166">
        <v>2</v>
      </c>
    </row>
    <row r="167" spans="1:2" x14ac:dyDescent="0.25">
      <c r="A167">
        <v>1</v>
      </c>
      <c r="B167">
        <v>2</v>
      </c>
    </row>
    <row r="168" spans="1:2" x14ac:dyDescent="0.25">
      <c r="A168">
        <v>1</v>
      </c>
      <c r="B168">
        <v>2</v>
      </c>
    </row>
    <row r="169" spans="1:2" x14ac:dyDescent="0.25">
      <c r="A169">
        <v>1</v>
      </c>
      <c r="B169">
        <v>2</v>
      </c>
    </row>
    <row r="170" spans="1:2" x14ac:dyDescent="0.25">
      <c r="A170">
        <v>1</v>
      </c>
      <c r="B170">
        <v>2</v>
      </c>
    </row>
    <row r="171" spans="1:2" x14ac:dyDescent="0.25">
      <c r="A171">
        <v>1</v>
      </c>
      <c r="B171">
        <v>2</v>
      </c>
    </row>
    <row r="172" spans="1:2" x14ac:dyDescent="0.25">
      <c r="A172">
        <v>1</v>
      </c>
      <c r="B172">
        <v>2</v>
      </c>
    </row>
    <row r="173" spans="1:2" x14ac:dyDescent="0.25">
      <c r="A173">
        <v>1</v>
      </c>
      <c r="B173">
        <v>2</v>
      </c>
    </row>
    <row r="174" spans="1:2" x14ac:dyDescent="0.25">
      <c r="A174">
        <v>1</v>
      </c>
      <c r="B174">
        <v>2</v>
      </c>
    </row>
    <row r="175" spans="1:2" x14ac:dyDescent="0.25">
      <c r="A175">
        <v>1</v>
      </c>
      <c r="B175">
        <v>2</v>
      </c>
    </row>
    <row r="176" spans="1:2" x14ac:dyDescent="0.25">
      <c r="A176">
        <v>1</v>
      </c>
      <c r="B176">
        <v>2</v>
      </c>
    </row>
    <row r="177" spans="1:2" x14ac:dyDescent="0.25">
      <c r="A177">
        <v>1</v>
      </c>
      <c r="B177">
        <v>2</v>
      </c>
    </row>
    <row r="178" spans="1:2" x14ac:dyDescent="0.25">
      <c r="A178">
        <v>1</v>
      </c>
      <c r="B178">
        <v>2</v>
      </c>
    </row>
    <row r="179" spans="1:2" x14ac:dyDescent="0.25">
      <c r="A179">
        <v>1</v>
      </c>
      <c r="B179">
        <v>2</v>
      </c>
    </row>
    <row r="180" spans="1:2" x14ac:dyDescent="0.25">
      <c r="A180">
        <v>1</v>
      </c>
      <c r="B180">
        <v>2</v>
      </c>
    </row>
    <row r="181" spans="1:2" x14ac:dyDescent="0.25">
      <c r="A181">
        <v>1</v>
      </c>
      <c r="B181">
        <v>2</v>
      </c>
    </row>
    <row r="182" spans="1:2" x14ac:dyDescent="0.25">
      <c r="A182">
        <v>1</v>
      </c>
      <c r="B182">
        <v>2</v>
      </c>
    </row>
    <row r="183" spans="1:2" x14ac:dyDescent="0.25">
      <c r="A183">
        <v>1</v>
      </c>
      <c r="B183">
        <v>2</v>
      </c>
    </row>
    <row r="184" spans="1:2" x14ac:dyDescent="0.25">
      <c r="A184">
        <v>1</v>
      </c>
      <c r="B184">
        <v>2</v>
      </c>
    </row>
    <row r="185" spans="1:2" x14ac:dyDescent="0.25">
      <c r="A185">
        <v>1</v>
      </c>
      <c r="B185">
        <v>2</v>
      </c>
    </row>
    <row r="186" spans="1:2" x14ac:dyDescent="0.25">
      <c r="A186">
        <v>1</v>
      </c>
      <c r="B186">
        <v>2</v>
      </c>
    </row>
    <row r="187" spans="1:2" x14ac:dyDescent="0.25">
      <c r="A187">
        <v>1</v>
      </c>
      <c r="B187">
        <v>2</v>
      </c>
    </row>
    <row r="188" spans="1:2" x14ac:dyDescent="0.25">
      <c r="A188">
        <v>1</v>
      </c>
      <c r="B188">
        <v>2</v>
      </c>
    </row>
    <row r="189" spans="1:2" x14ac:dyDescent="0.25">
      <c r="A189">
        <v>1</v>
      </c>
      <c r="B189">
        <v>2</v>
      </c>
    </row>
    <row r="190" spans="1:2" x14ac:dyDescent="0.25">
      <c r="A190">
        <v>1</v>
      </c>
      <c r="B190">
        <v>2</v>
      </c>
    </row>
    <row r="191" spans="1:2" x14ac:dyDescent="0.25">
      <c r="A191">
        <v>1</v>
      </c>
      <c r="B191">
        <v>2</v>
      </c>
    </row>
    <row r="192" spans="1:2" x14ac:dyDescent="0.25">
      <c r="A192">
        <v>1</v>
      </c>
      <c r="B192">
        <v>2</v>
      </c>
    </row>
    <row r="193" spans="1:2" x14ac:dyDescent="0.25">
      <c r="A193">
        <v>1</v>
      </c>
      <c r="B193">
        <v>2</v>
      </c>
    </row>
    <row r="194" spans="1:2" x14ac:dyDescent="0.25">
      <c r="A194">
        <v>1</v>
      </c>
      <c r="B194">
        <v>2</v>
      </c>
    </row>
    <row r="195" spans="1:2" x14ac:dyDescent="0.25">
      <c r="A195">
        <v>1</v>
      </c>
      <c r="B195">
        <v>2</v>
      </c>
    </row>
    <row r="196" spans="1:2" x14ac:dyDescent="0.25">
      <c r="A196">
        <v>1</v>
      </c>
      <c r="B196">
        <v>2</v>
      </c>
    </row>
    <row r="197" spans="1:2" x14ac:dyDescent="0.25">
      <c r="A197">
        <v>1</v>
      </c>
      <c r="B197">
        <v>2</v>
      </c>
    </row>
    <row r="198" spans="1:2" x14ac:dyDescent="0.25">
      <c r="A198">
        <v>1</v>
      </c>
      <c r="B198">
        <v>2</v>
      </c>
    </row>
    <row r="199" spans="1:2" x14ac:dyDescent="0.25">
      <c r="A199">
        <v>1</v>
      </c>
      <c r="B199">
        <v>2</v>
      </c>
    </row>
    <row r="200" spans="1:2" x14ac:dyDescent="0.25">
      <c r="A200">
        <v>1</v>
      </c>
      <c r="B200">
        <v>2</v>
      </c>
    </row>
    <row r="201" spans="1:2" x14ac:dyDescent="0.25">
      <c r="A201">
        <v>1</v>
      </c>
      <c r="B201">
        <v>2</v>
      </c>
    </row>
    <row r="202" spans="1:2" x14ac:dyDescent="0.25">
      <c r="A202">
        <v>1</v>
      </c>
      <c r="B202">
        <v>2</v>
      </c>
    </row>
    <row r="203" spans="1:2" x14ac:dyDescent="0.25">
      <c r="A203">
        <v>1</v>
      </c>
      <c r="B203">
        <v>2</v>
      </c>
    </row>
    <row r="204" spans="1:2" x14ac:dyDescent="0.25">
      <c r="A204">
        <v>1</v>
      </c>
      <c r="B204">
        <v>2</v>
      </c>
    </row>
    <row r="205" spans="1:2" x14ac:dyDescent="0.25">
      <c r="A205">
        <v>1</v>
      </c>
      <c r="B205">
        <v>2</v>
      </c>
    </row>
    <row r="206" spans="1:2" x14ac:dyDescent="0.25">
      <c r="A206">
        <v>1</v>
      </c>
      <c r="B206">
        <v>2</v>
      </c>
    </row>
    <row r="207" spans="1:2" x14ac:dyDescent="0.25">
      <c r="A207">
        <v>1</v>
      </c>
      <c r="B207">
        <v>2</v>
      </c>
    </row>
    <row r="208" spans="1:2" x14ac:dyDescent="0.25">
      <c r="A208">
        <v>1</v>
      </c>
      <c r="B208">
        <v>2</v>
      </c>
    </row>
    <row r="209" spans="1:2" x14ac:dyDescent="0.25">
      <c r="A209">
        <v>1</v>
      </c>
      <c r="B209">
        <v>2</v>
      </c>
    </row>
    <row r="210" spans="1:2" x14ac:dyDescent="0.25">
      <c r="A210">
        <v>1</v>
      </c>
      <c r="B210">
        <v>2</v>
      </c>
    </row>
    <row r="211" spans="1:2" x14ac:dyDescent="0.25">
      <c r="A211">
        <v>1</v>
      </c>
      <c r="B211">
        <v>2</v>
      </c>
    </row>
    <row r="212" spans="1:2" x14ac:dyDescent="0.25">
      <c r="A212">
        <v>1</v>
      </c>
      <c r="B212">
        <v>2</v>
      </c>
    </row>
    <row r="213" spans="1:2" x14ac:dyDescent="0.25">
      <c r="A213">
        <v>1</v>
      </c>
      <c r="B213">
        <v>2</v>
      </c>
    </row>
    <row r="214" spans="1:2" x14ac:dyDescent="0.25">
      <c r="A214">
        <v>1</v>
      </c>
      <c r="B214">
        <v>2</v>
      </c>
    </row>
    <row r="215" spans="1:2" x14ac:dyDescent="0.25">
      <c r="A215">
        <v>1</v>
      </c>
      <c r="B215">
        <v>2</v>
      </c>
    </row>
    <row r="216" spans="1:2" x14ac:dyDescent="0.25">
      <c r="A216">
        <v>1</v>
      </c>
      <c r="B216">
        <v>2</v>
      </c>
    </row>
    <row r="217" spans="1:2" x14ac:dyDescent="0.25">
      <c r="A217">
        <v>1</v>
      </c>
      <c r="B217">
        <v>2</v>
      </c>
    </row>
    <row r="218" spans="1:2" x14ac:dyDescent="0.25">
      <c r="A218">
        <v>1</v>
      </c>
      <c r="B218">
        <v>2</v>
      </c>
    </row>
    <row r="219" spans="1:2" x14ac:dyDescent="0.25">
      <c r="A219">
        <v>1</v>
      </c>
      <c r="B219">
        <v>2</v>
      </c>
    </row>
    <row r="220" spans="1:2" x14ac:dyDescent="0.25">
      <c r="A220">
        <v>1</v>
      </c>
      <c r="B220">
        <v>2</v>
      </c>
    </row>
    <row r="221" spans="1:2" x14ac:dyDescent="0.25">
      <c r="A221">
        <v>1</v>
      </c>
      <c r="B221">
        <v>2</v>
      </c>
    </row>
    <row r="222" spans="1:2" x14ac:dyDescent="0.25">
      <c r="A222">
        <v>1</v>
      </c>
      <c r="B222">
        <v>2</v>
      </c>
    </row>
    <row r="223" spans="1:2" x14ac:dyDescent="0.25">
      <c r="A223">
        <v>1</v>
      </c>
      <c r="B223">
        <v>2</v>
      </c>
    </row>
    <row r="224" spans="1:2" x14ac:dyDescent="0.25">
      <c r="A224">
        <v>1</v>
      </c>
      <c r="B224">
        <v>2</v>
      </c>
    </row>
    <row r="225" spans="1:2" x14ac:dyDescent="0.25">
      <c r="A225">
        <v>1</v>
      </c>
      <c r="B225">
        <v>2</v>
      </c>
    </row>
    <row r="226" spans="1:2" x14ac:dyDescent="0.25">
      <c r="A226">
        <v>1</v>
      </c>
      <c r="B226">
        <v>2</v>
      </c>
    </row>
    <row r="227" spans="1:2" x14ac:dyDescent="0.25">
      <c r="A227">
        <v>1</v>
      </c>
      <c r="B227">
        <v>2</v>
      </c>
    </row>
    <row r="228" spans="1:2" x14ac:dyDescent="0.25">
      <c r="A228">
        <v>1</v>
      </c>
      <c r="B228">
        <v>2</v>
      </c>
    </row>
    <row r="229" spans="1:2" x14ac:dyDescent="0.25">
      <c r="A229">
        <v>1</v>
      </c>
      <c r="B229">
        <v>2</v>
      </c>
    </row>
    <row r="230" spans="1:2" x14ac:dyDescent="0.25">
      <c r="A230">
        <v>1</v>
      </c>
      <c r="B230">
        <v>2</v>
      </c>
    </row>
    <row r="231" spans="1:2" x14ac:dyDescent="0.25">
      <c r="A231">
        <v>1</v>
      </c>
      <c r="B231">
        <v>2</v>
      </c>
    </row>
    <row r="232" spans="1:2" x14ac:dyDescent="0.25">
      <c r="A232">
        <v>1</v>
      </c>
      <c r="B232">
        <v>2</v>
      </c>
    </row>
    <row r="233" spans="1:2" x14ac:dyDescent="0.25">
      <c r="A233">
        <v>1</v>
      </c>
      <c r="B233">
        <v>2</v>
      </c>
    </row>
    <row r="234" spans="1:2" x14ac:dyDescent="0.25">
      <c r="A234">
        <v>1</v>
      </c>
      <c r="B234">
        <v>2</v>
      </c>
    </row>
    <row r="235" spans="1:2" x14ac:dyDescent="0.25">
      <c r="A235">
        <v>1</v>
      </c>
      <c r="B235">
        <v>2</v>
      </c>
    </row>
    <row r="236" spans="1:2" x14ac:dyDescent="0.25">
      <c r="A236">
        <v>1</v>
      </c>
      <c r="B236">
        <v>2</v>
      </c>
    </row>
    <row r="237" spans="1:2" x14ac:dyDescent="0.25">
      <c r="A237">
        <v>1</v>
      </c>
      <c r="B237">
        <v>3</v>
      </c>
    </row>
    <row r="238" spans="1:2" x14ac:dyDescent="0.25">
      <c r="A238">
        <v>1</v>
      </c>
      <c r="B238">
        <v>3</v>
      </c>
    </row>
    <row r="239" spans="1:2" x14ac:dyDescent="0.25">
      <c r="A239">
        <v>1</v>
      </c>
      <c r="B239">
        <v>3</v>
      </c>
    </row>
    <row r="240" spans="1:2" x14ac:dyDescent="0.25">
      <c r="A240">
        <v>1</v>
      </c>
      <c r="B240">
        <v>3</v>
      </c>
    </row>
    <row r="241" spans="1:2" x14ac:dyDescent="0.25">
      <c r="A241">
        <v>1</v>
      </c>
      <c r="B241">
        <v>3</v>
      </c>
    </row>
    <row r="242" spans="1:2" x14ac:dyDescent="0.25">
      <c r="A242">
        <v>1</v>
      </c>
      <c r="B242">
        <v>3</v>
      </c>
    </row>
    <row r="243" spans="1:2" x14ac:dyDescent="0.25">
      <c r="A243">
        <v>1</v>
      </c>
      <c r="B243">
        <v>3</v>
      </c>
    </row>
    <row r="244" spans="1:2" x14ac:dyDescent="0.25">
      <c r="A244">
        <v>1</v>
      </c>
      <c r="B244">
        <v>3</v>
      </c>
    </row>
    <row r="245" spans="1:2" x14ac:dyDescent="0.25">
      <c r="A245">
        <v>1</v>
      </c>
      <c r="B245">
        <v>3</v>
      </c>
    </row>
    <row r="246" spans="1:2" x14ac:dyDescent="0.25">
      <c r="A246">
        <v>1</v>
      </c>
      <c r="B246">
        <v>3</v>
      </c>
    </row>
    <row r="247" spans="1:2" x14ac:dyDescent="0.25">
      <c r="A247">
        <v>1</v>
      </c>
      <c r="B247">
        <v>3</v>
      </c>
    </row>
    <row r="248" spans="1:2" x14ac:dyDescent="0.25">
      <c r="A248">
        <v>1</v>
      </c>
      <c r="B248">
        <v>3</v>
      </c>
    </row>
    <row r="249" spans="1:2" x14ac:dyDescent="0.25">
      <c r="A249">
        <v>1</v>
      </c>
      <c r="B249">
        <v>3</v>
      </c>
    </row>
    <row r="250" spans="1:2" x14ac:dyDescent="0.25">
      <c r="A250">
        <v>1</v>
      </c>
      <c r="B250">
        <v>3</v>
      </c>
    </row>
    <row r="251" spans="1:2" x14ac:dyDescent="0.25">
      <c r="A251">
        <v>1</v>
      </c>
      <c r="B251">
        <v>3</v>
      </c>
    </row>
    <row r="252" spans="1:2" x14ac:dyDescent="0.25">
      <c r="A252">
        <v>1</v>
      </c>
      <c r="B252">
        <v>3</v>
      </c>
    </row>
    <row r="253" spans="1:2" x14ac:dyDescent="0.25">
      <c r="A253">
        <v>1</v>
      </c>
      <c r="B253">
        <v>3</v>
      </c>
    </row>
    <row r="254" spans="1:2" x14ac:dyDescent="0.25">
      <c r="A254">
        <v>1</v>
      </c>
      <c r="B254">
        <v>3</v>
      </c>
    </row>
    <row r="255" spans="1:2" x14ac:dyDescent="0.25">
      <c r="A255">
        <v>1</v>
      </c>
      <c r="B255">
        <v>3</v>
      </c>
    </row>
    <row r="256" spans="1:2" x14ac:dyDescent="0.25">
      <c r="A256">
        <v>1</v>
      </c>
      <c r="B256">
        <v>3</v>
      </c>
    </row>
    <row r="257" spans="1:2" x14ac:dyDescent="0.25">
      <c r="A257">
        <v>1</v>
      </c>
      <c r="B257">
        <v>3</v>
      </c>
    </row>
    <row r="258" spans="1:2" x14ac:dyDescent="0.25">
      <c r="A258">
        <v>1</v>
      </c>
      <c r="B258">
        <v>3</v>
      </c>
    </row>
    <row r="259" spans="1:2" x14ac:dyDescent="0.25">
      <c r="A259">
        <v>1</v>
      </c>
      <c r="B259">
        <v>3</v>
      </c>
    </row>
    <row r="260" spans="1:2" x14ac:dyDescent="0.25">
      <c r="A260">
        <v>1</v>
      </c>
      <c r="B260">
        <v>3</v>
      </c>
    </row>
    <row r="261" spans="1:2" x14ac:dyDescent="0.25">
      <c r="A261">
        <v>1</v>
      </c>
      <c r="B261">
        <v>3</v>
      </c>
    </row>
    <row r="262" spans="1:2" x14ac:dyDescent="0.25">
      <c r="A262">
        <v>1</v>
      </c>
      <c r="B262">
        <v>3</v>
      </c>
    </row>
    <row r="263" spans="1:2" x14ac:dyDescent="0.25">
      <c r="A263">
        <v>1</v>
      </c>
      <c r="B263">
        <v>3</v>
      </c>
    </row>
    <row r="264" spans="1:2" x14ac:dyDescent="0.25">
      <c r="A264">
        <v>1</v>
      </c>
      <c r="B264">
        <v>3</v>
      </c>
    </row>
    <row r="265" spans="1:2" x14ac:dyDescent="0.25">
      <c r="A265">
        <v>1</v>
      </c>
      <c r="B265">
        <v>3</v>
      </c>
    </row>
    <row r="266" spans="1:2" x14ac:dyDescent="0.25">
      <c r="A266">
        <v>1</v>
      </c>
      <c r="B266">
        <v>3</v>
      </c>
    </row>
    <row r="267" spans="1:2" x14ac:dyDescent="0.25">
      <c r="A267">
        <v>1</v>
      </c>
      <c r="B267">
        <v>3</v>
      </c>
    </row>
    <row r="268" spans="1:2" x14ac:dyDescent="0.25">
      <c r="A268">
        <v>1</v>
      </c>
      <c r="B268">
        <v>3</v>
      </c>
    </row>
    <row r="269" spans="1:2" x14ac:dyDescent="0.25">
      <c r="A269">
        <v>1</v>
      </c>
      <c r="B269">
        <v>3</v>
      </c>
    </row>
    <row r="270" spans="1:2" x14ac:dyDescent="0.25">
      <c r="A270">
        <v>1</v>
      </c>
      <c r="B270">
        <v>3</v>
      </c>
    </row>
    <row r="271" spans="1:2" x14ac:dyDescent="0.25">
      <c r="A271">
        <v>1</v>
      </c>
      <c r="B271">
        <v>3</v>
      </c>
    </row>
    <row r="272" spans="1:2" x14ac:dyDescent="0.25">
      <c r="A272">
        <v>1</v>
      </c>
      <c r="B272">
        <v>3</v>
      </c>
    </row>
    <row r="273" spans="1:2" x14ac:dyDescent="0.25">
      <c r="A273">
        <v>1</v>
      </c>
      <c r="B273">
        <v>3</v>
      </c>
    </row>
    <row r="274" spans="1:2" x14ac:dyDescent="0.25">
      <c r="A274">
        <v>1</v>
      </c>
      <c r="B274">
        <v>3</v>
      </c>
    </row>
    <row r="275" spans="1:2" x14ac:dyDescent="0.25">
      <c r="A275">
        <v>1</v>
      </c>
      <c r="B275">
        <v>3</v>
      </c>
    </row>
    <row r="276" spans="1:2" x14ac:dyDescent="0.25">
      <c r="A276">
        <v>1</v>
      </c>
      <c r="B276">
        <v>3</v>
      </c>
    </row>
    <row r="277" spans="1:2" x14ac:dyDescent="0.25">
      <c r="A277">
        <v>1</v>
      </c>
      <c r="B277">
        <v>3</v>
      </c>
    </row>
    <row r="278" spans="1:2" x14ac:dyDescent="0.25">
      <c r="A278">
        <v>1</v>
      </c>
      <c r="B278">
        <v>3</v>
      </c>
    </row>
    <row r="279" spans="1:2" x14ac:dyDescent="0.25">
      <c r="A279">
        <v>1</v>
      </c>
      <c r="B279">
        <v>3</v>
      </c>
    </row>
    <row r="280" spans="1:2" x14ac:dyDescent="0.25">
      <c r="A280">
        <v>1</v>
      </c>
      <c r="B280">
        <v>3</v>
      </c>
    </row>
    <row r="281" spans="1:2" x14ac:dyDescent="0.25">
      <c r="A281">
        <v>1</v>
      </c>
      <c r="B281">
        <v>3</v>
      </c>
    </row>
    <row r="282" spans="1:2" x14ac:dyDescent="0.25">
      <c r="A282">
        <v>1</v>
      </c>
      <c r="B282">
        <v>3</v>
      </c>
    </row>
    <row r="283" spans="1:2" x14ac:dyDescent="0.25">
      <c r="A283">
        <v>1</v>
      </c>
      <c r="B283">
        <v>3</v>
      </c>
    </row>
    <row r="284" spans="1:2" x14ac:dyDescent="0.25">
      <c r="A284">
        <v>1</v>
      </c>
      <c r="B284">
        <v>3</v>
      </c>
    </row>
    <row r="285" spans="1:2" x14ac:dyDescent="0.25">
      <c r="A285">
        <v>1</v>
      </c>
      <c r="B285">
        <v>3</v>
      </c>
    </row>
    <row r="286" spans="1:2" x14ac:dyDescent="0.25">
      <c r="A286">
        <v>1</v>
      </c>
      <c r="B286">
        <v>3</v>
      </c>
    </row>
    <row r="287" spans="1:2" x14ac:dyDescent="0.25">
      <c r="A287">
        <v>1</v>
      </c>
      <c r="B287">
        <v>3</v>
      </c>
    </row>
    <row r="288" spans="1:2" x14ac:dyDescent="0.25">
      <c r="A288">
        <v>1</v>
      </c>
      <c r="B288">
        <v>3</v>
      </c>
    </row>
    <row r="289" spans="1:2" x14ac:dyDescent="0.25">
      <c r="A289">
        <v>1</v>
      </c>
      <c r="B289">
        <v>3</v>
      </c>
    </row>
    <row r="290" spans="1:2" x14ac:dyDescent="0.25">
      <c r="A290">
        <v>1</v>
      </c>
      <c r="B290">
        <v>3</v>
      </c>
    </row>
    <row r="291" spans="1:2" x14ac:dyDescent="0.25">
      <c r="A291">
        <v>1</v>
      </c>
      <c r="B291">
        <v>3</v>
      </c>
    </row>
    <row r="292" spans="1:2" x14ac:dyDescent="0.25">
      <c r="A292">
        <v>1</v>
      </c>
      <c r="B292">
        <v>3</v>
      </c>
    </row>
    <row r="293" spans="1:2" x14ac:dyDescent="0.25">
      <c r="A293">
        <v>1</v>
      </c>
      <c r="B293">
        <v>3</v>
      </c>
    </row>
    <row r="294" spans="1:2" x14ac:dyDescent="0.25">
      <c r="A294">
        <v>1</v>
      </c>
      <c r="B294">
        <v>3</v>
      </c>
    </row>
    <row r="295" spans="1:2" x14ac:dyDescent="0.25">
      <c r="A295">
        <v>1</v>
      </c>
      <c r="B295">
        <v>3</v>
      </c>
    </row>
    <row r="296" spans="1:2" x14ac:dyDescent="0.25">
      <c r="A296">
        <v>1</v>
      </c>
      <c r="B296">
        <v>3</v>
      </c>
    </row>
    <row r="297" spans="1:2" x14ac:dyDescent="0.25">
      <c r="A297">
        <v>1</v>
      </c>
      <c r="B297">
        <v>3</v>
      </c>
    </row>
    <row r="298" spans="1:2" x14ac:dyDescent="0.25">
      <c r="A298">
        <v>1</v>
      </c>
      <c r="B298">
        <v>3</v>
      </c>
    </row>
    <row r="299" spans="1:2" x14ac:dyDescent="0.25">
      <c r="A299">
        <v>1</v>
      </c>
      <c r="B299">
        <v>3</v>
      </c>
    </row>
    <row r="300" spans="1:2" x14ac:dyDescent="0.25">
      <c r="A300">
        <v>1</v>
      </c>
      <c r="B300">
        <v>3</v>
      </c>
    </row>
    <row r="301" spans="1:2" x14ac:dyDescent="0.25">
      <c r="A301">
        <v>1</v>
      </c>
      <c r="B301">
        <v>3</v>
      </c>
    </row>
    <row r="302" spans="1:2" x14ac:dyDescent="0.25">
      <c r="A302">
        <v>1</v>
      </c>
      <c r="B302">
        <v>3</v>
      </c>
    </row>
    <row r="303" spans="1:2" x14ac:dyDescent="0.25">
      <c r="A303">
        <v>1</v>
      </c>
      <c r="B303">
        <v>3</v>
      </c>
    </row>
    <row r="304" spans="1:2" x14ac:dyDescent="0.25">
      <c r="A304">
        <v>1</v>
      </c>
      <c r="B304">
        <v>3</v>
      </c>
    </row>
    <row r="305" spans="1:2" x14ac:dyDescent="0.25">
      <c r="A305">
        <v>1</v>
      </c>
      <c r="B305">
        <v>3</v>
      </c>
    </row>
    <row r="306" spans="1:2" x14ac:dyDescent="0.25">
      <c r="A306">
        <v>1</v>
      </c>
      <c r="B306">
        <v>3</v>
      </c>
    </row>
    <row r="307" spans="1:2" x14ac:dyDescent="0.25">
      <c r="A307">
        <v>1</v>
      </c>
      <c r="B307">
        <v>3</v>
      </c>
    </row>
    <row r="308" spans="1:2" x14ac:dyDescent="0.25">
      <c r="A308">
        <v>1</v>
      </c>
      <c r="B308">
        <v>3</v>
      </c>
    </row>
    <row r="309" spans="1:2" x14ac:dyDescent="0.25">
      <c r="A309">
        <v>1</v>
      </c>
      <c r="B309">
        <v>3</v>
      </c>
    </row>
    <row r="310" spans="1:2" x14ac:dyDescent="0.25">
      <c r="A310">
        <v>1</v>
      </c>
      <c r="B310">
        <v>3</v>
      </c>
    </row>
    <row r="311" spans="1:2" x14ac:dyDescent="0.25">
      <c r="A311">
        <v>1</v>
      </c>
      <c r="B311">
        <v>3</v>
      </c>
    </row>
    <row r="312" spans="1:2" x14ac:dyDescent="0.25">
      <c r="A312">
        <v>1</v>
      </c>
      <c r="B312">
        <v>3</v>
      </c>
    </row>
    <row r="313" spans="1:2" x14ac:dyDescent="0.25">
      <c r="A313">
        <v>1</v>
      </c>
      <c r="B313">
        <v>3</v>
      </c>
    </row>
    <row r="314" spans="1:2" x14ac:dyDescent="0.25">
      <c r="A314">
        <v>1</v>
      </c>
      <c r="B314">
        <v>3</v>
      </c>
    </row>
    <row r="315" spans="1:2" x14ac:dyDescent="0.25">
      <c r="A315">
        <v>1</v>
      </c>
      <c r="B315">
        <v>3</v>
      </c>
    </row>
    <row r="316" spans="1:2" x14ac:dyDescent="0.25">
      <c r="A316">
        <v>1</v>
      </c>
      <c r="B316">
        <v>4</v>
      </c>
    </row>
    <row r="317" spans="1:2" x14ac:dyDescent="0.25">
      <c r="A317">
        <v>1</v>
      </c>
      <c r="B317">
        <v>4</v>
      </c>
    </row>
    <row r="318" spans="1:2" x14ac:dyDescent="0.25">
      <c r="A318">
        <v>1</v>
      </c>
      <c r="B318">
        <v>4</v>
      </c>
    </row>
    <row r="319" spans="1:2" x14ac:dyDescent="0.25">
      <c r="A319">
        <v>1</v>
      </c>
      <c r="B319">
        <v>4</v>
      </c>
    </row>
    <row r="320" spans="1:2" x14ac:dyDescent="0.25">
      <c r="A320">
        <v>1</v>
      </c>
      <c r="B320">
        <v>4</v>
      </c>
    </row>
    <row r="321" spans="1:2" x14ac:dyDescent="0.25">
      <c r="A321">
        <v>1</v>
      </c>
      <c r="B321">
        <v>4</v>
      </c>
    </row>
    <row r="322" spans="1:2" x14ac:dyDescent="0.25">
      <c r="A322">
        <v>1</v>
      </c>
      <c r="B322">
        <v>4</v>
      </c>
    </row>
    <row r="323" spans="1:2" x14ac:dyDescent="0.25">
      <c r="A323">
        <v>1</v>
      </c>
      <c r="B323">
        <v>4</v>
      </c>
    </row>
    <row r="324" spans="1:2" x14ac:dyDescent="0.25">
      <c r="A324">
        <v>1</v>
      </c>
      <c r="B324">
        <v>4</v>
      </c>
    </row>
    <row r="325" spans="1:2" x14ac:dyDescent="0.25">
      <c r="A325">
        <v>1</v>
      </c>
      <c r="B325">
        <v>4</v>
      </c>
    </row>
    <row r="326" spans="1:2" x14ac:dyDescent="0.25">
      <c r="A326">
        <v>1</v>
      </c>
      <c r="B326">
        <v>4</v>
      </c>
    </row>
    <row r="327" spans="1:2" x14ac:dyDescent="0.25">
      <c r="A327">
        <v>1</v>
      </c>
      <c r="B327">
        <v>4</v>
      </c>
    </row>
    <row r="328" spans="1:2" x14ac:dyDescent="0.25">
      <c r="A328">
        <v>1</v>
      </c>
      <c r="B328">
        <v>4</v>
      </c>
    </row>
    <row r="329" spans="1:2" x14ac:dyDescent="0.25">
      <c r="A329">
        <v>1</v>
      </c>
      <c r="B329">
        <v>4</v>
      </c>
    </row>
    <row r="330" spans="1:2" x14ac:dyDescent="0.25">
      <c r="A330">
        <v>1</v>
      </c>
      <c r="B330">
        <v>4</v>
      </c>
    </row>
    <row r="331" spans="1:2" x14ac:dyDescent="0.25">
      <c r="A331">
        <v>1</v>
      </c>
      <c r="B331">
        <v>4</v>
      </c>
    </row>
    <row r="332" spans="1:2" x14ac:dyDescent="0.25">
      <c r="A332">
        <v>1</v>
      </c>
      <c r="B332">
        <v>4</v>
      </c>
    </row>
    <row r="333" spans="1:2" x14ac:dyDescent="0.25">
      <c r="A333">
        <v>1</v>
      </c>
      <c r="B333">
        <v>4</v>
      </c>
    </row>
    <row r="334" spans="1:2" x14ac:dyDescent="0.25">
      <c r="A334">
        <v>1</v>
      </c>
      <c r="B334">
        <v>4</v>
      </c>
    </row>
    <row r="335" spans="1:2" x14ac:dyDescent="0.25">
      <c r="A335">
        <v>1</v>
      </c>
      <c r="B335">
        <v>4</v>
      </c>
    </row>
    <row r="336" spans="1:2" x14ac:dyDescent="0.25">
      <c r="A336">
        <v>1</v>
      </c>
      <c r="B336">
        <v>4</v>
      </c>
    </row>
    <row r="337" spans="1:2" x14ac:dyDescent="0.25">
      <c r="A337">
        <v>1</v>
      </c>
      <c r="B337">
        <v>4</v>
      </c>
    </row>
    <row r="338" spans="1:2" x14ac:dyDescent="0.25">
      <c r="A338">
        <v>1</v>
      </c>
      <c r="B338">
        <v>4</v>
      </c>
    </row>
    <row r="339" spans="1:2" x14ac:dyDescent="0.25">
      <c r="A339">
        <v>1</v>
      </c>
      <c r="B339">
        <v>4</v>
      </c>
    </row>
    <row r="340" spans="1:2" x14ac:dyDescent="0.25">
      <c r="A340">
        <v>1</v>
      </c>
      <c r="B340">
        <v>4</v>
      </c>
    </row>
    <row r="341" spans="1:2" x14ac:dyDescent="0.25">
      <c r="A341">
        <v>1</v>
      </c>
      <c r="B341">
        <v>4</v>
      </c>
    </row>
    <row r="342" spans="1:2" x14ac:dyDescent="0.25">
      <c r="A342">
        <v>1</v>
      </c>
      <c r="B342">
        <v>4</v>
      </c>
    </row>
    <row r="343" spans="1:2" x14ac:dyDescent="0.25">
      <c r="A343">
        <v>1</v>
      </c>
      <c r="B343">
        <v>4</v>
      </c>
    </row>
    <row r="344" spans="1:2" x14ac:dyDescent="0.25">
      <c r="A344">
        <v>1</v>
      </c>
      <c r="B344">
        <v>4</v>
      </c>
    </row>
    <row r="345" spans="1:2" x14ac:dyDescent="0.25">
      <c r="A345">
        <v>1</v>
      </c>
      <c r="B345">
        <v>4</v>
      </c>
    </row>
    <row r="346" spans="1:2" x14ac:dyDescent="0.25">
      <c r="A346">
        <v>1</v>
      </c>
      <c r="B346">
        <v>4</v>
      </c>
    </row>
    <row r="347" spans="1:2" x14ac:dyDescent="0.25">
      <c r="A347">
        <v>1</v>
      </c>
      <c r="B347">
        <v>4</v>
      </c>
    </row>
    <row r="348" spans="1:2" x14ac:dyDescent="0.25">
      <c r="A348">
        <v>1</v>
      </c>
      <c r="B348">
        <v>5</v>
      </c>
    </row>
    <row r="349" spans="1:2" x14ac:dyDescent="0.25">
      <c r="A349">
        <v>1</v>
      </c>
      <c r="B349">
        <v>5</v>
      </c>
    </row>
    <row r="350" spans="1:2" x14ac:dyDescent="0.25">
      <c r="A350">
        <v>1</v>
      </c>
      <c r="B350">
        <v>5</v>
      </c>
    </row>
    <row r="351" spans="1:2" x14ac:dyDescent="0.25">
      <c r="A351">
        <v>1</v>
      </c>
      <c r="B351">
        <v>5</v>
      </c>
    </row>
    <row r="352" spans="1:2" x14ac:dyDescent="0.25">
      <c r="A352">
        <v>1</v>
      </c>
      <c r="B352">
        <v>5</v>
      </c>
    </row>
    <row r="353" spans="1:2" x14ac:dyDescent="0.25">
      <c r="A353">
        <v>1</v>
      </c>
      <c r="B353">
        <v>5</v>
      </c>
    </row>
    <row r="354" spans="1:2" x14ac:dyDescent="0.25">
      <c r="A354">
        <v>1</v>
      </c>
      <c r="B354">
        <v>5</v>
      </c>
    </row>
    <row r="355" spans="1:2" x14ac:dyDescent="0.25">
      <c r="A355">
        <v>1</v>
      </c>
      <c r="B355">
        <v>5</v>
      </c>
    </row>
    <row r="356" spans="1:2" x14ac:dyDescent="0.25">
      <c r="A356">
        <v>1</v>
      </c>
      <c r="B356">
        <v>5</v>
      </c>
    </row>
    <row r="357" spans="1:2" x14ac:dyDescent="0.25">
      <c r="A357">
        <v>1</v>
      </c>
      <c r="B357">
        <v>5</v>
      </c>
    </row>
    <row r="358" spans="1:2" x14ac:dyDescent="0.25">
      <c r="A358">
        <v>1</v>
      </c>
      <c r="B358">
        <v>5</v>
      </c>
    </row>
    <row r="359" spans="1:2" x14ac:dyDescent="0.25">
      <c r="A359">
        <v>1</v>
      </c>
      <c r="B359">
        <v>5</v>
      </c>
    </row>
    <row r="360" spans="1:2" x14ac:dyDescent="0.25">
      <c r="A360">
        <v>1</v>
      </c>
      <c r="B360">
        <v>5</v>
      </c>
    </row>
    <row r="361" spans="1:2" x14ac:dyDescent="0.25">
      <c r="A361">
        <v>1</v>
      </c>
      <c r="B361">
        <v>5</v>
      </c>
    </row>
    <row r="362" spans="1:2" x14ac:dyDescent="0.25">
      <c r="A362">
        <v>1</v>
      </c>
      <c r="B362">
        <v>5</v>
      </c>
    </row>
    <row r="363" spans="1:2" x14ac:dyDescent="0.25">
      <c r="A363">
        <v>1</v>
      </c>
      <c r="B363">
        <v>5</v>
      </c>
    </row>
    <row r="364" spans="1:2" x14ac:dyDescent="0.25">
      <c r="A364">
        <v>1</v>
      </c>
      <c r="B364">
        <v>5</v>
      </c>
    </row>
    <row r="365" spans="1:2" x14ac:dyDescent="0.25">
      <c r="A365">
        <v>1</v>
      </c>
      <c r="B365">
        <v>5</v>
      </c>
    </row>
    <row r="366" spans="1:2" x14ac:dyDescent="0.25">
      <c r="A366">
        <v>1</v>
      </c>
      <c r="B366">
        <v>5</v>
      </c>
    </row>
    <row r="367" spans="1:2" x14ac:dyDescent="0.25">
      <c r="A367">
        <v>1</v>
      </c>
      <c r="B367">
        <v>5</v>
      </c>
    </row>
    <row r="368" spans="1:2" x14ac:dyDescent="0.25">
      <c r="A368">
        <v>1</v>
      </c>
      <c r="B368">
        <v>6</v>
      </c>
    </row>
    <row r="369" spans="1:2" x14ac:dyDescent="0.25">
      <c r="A369">
        <v>1</v>
      </c>
      <c r="B369">
        <v>6</v>
      </c>
    </row>
    <row r="370" spans="1:2" x14ac:dyDescent="0.25">
      <c r="A370">
        <v>1</v>
      </c>
      <c r="B370">
        <v>6</v>
      </c>
    </row>
    <row r="371" spans="1:2" x14ac:dyDescent="0.25">
      <c r="A371">
        <v>1</v>
      </c>
      <c r="B371">
        <v>6</v>
      </c>
    </row>
    <row r="372" spans="1:2" x14ac:dyDescent="0.25">
      <c r="A372">
        <v>1</v>
      </c>
      <c r="B372">
        <v>6</v>
      </c>
    </row>
    <row r="373" spans="1:2" x14ac:dyDescent="0.25">
      <c r="A373">
        <v>1</v>
      </c>
      <c r="B373">
        <v>6</v>
      </c>
    </row>
    <row r="374" spans="1:2" x14ac:dyDescent="0.25">
      <c r="A374">
        <v>1</v>
      </c>
      <c r="B374">
        <v>6</v>
      </c>
    </row>
    <row r="375" spans="1:2" x14ac:dyDescent="0.25">
      <c r="A375">
        <v>1</v>
      </c>
      <c r="B375">
        <v>6</v>
      </c>
    </row>
    <row r="376" spans="1:2" x14ac:dyDescent="0.25">
      <c r="A376">
        <v>1</v>
      </c>
      <c r="B376">
        <v>6</v>
      </c>
    </row>
    <row r="377" spans="1:2" x14ac:dyDescent="0.25">
      <c r="A377">
        <v>1</v>
      </c>
      <c r="B377">
        <v>6</v>
      </c>
    </row>
    <row r="378" spans="1:2" x14ac:dyDescent="0.25">
      <c r="A378">
        <v>1</v>
      </c>
      <c r="B378">
        <v>6</v>
      </c>
    </row>
    <row r="379" spans="1:2" x14ac:dyDescent="0.25">
      <c r="A379">
        <v>1</v>
      </c>
      <c r="B379">
        <v>6</v>
      </c>
    </row>
    <row r="380" spans="1:2" x14ac:dyDescent="0.25">
      <c r="A380">
        <v>1</v>
      </c>
      <c r="B380">
        <v>6</v>
      </c>
    </row>
    <row r="381" spans="1:2" x14ac:dyDescent="0.25">
      <c r="A381">
        <v>1</v>
      </c>
      <c r="B381">
        <v>7</v>
      </c>
    </row>
    <row r="382" spans="1:2" x14ac:dyDescent="0.25">
      <c r="A382">
        <v>1</v>
      </c>
      <c r="B382">
        <v>7</v>
      </c>
    </row>
    <row r="383" spans="1:2" x14ac:dyDescent="0.25">
      <c r="A383">
        <v>1</v>
      </c>
      <c r="B383">
        <v>7</v>
      </c>
    </row>
    <row r="384" spans="1:2" x14ac:dyDescent="0.25">
      <c r="A384">
        <v>1</v>
      </c>
      <c r="B384">
        <v>7</v>
      </c>
    </row>
    <row r="385" spans="1:2" x14ac:dyDescent="0.25">
      <c r="A385">
        <v>1</v>
      </c>
      <c r="B385">
        <v>7</v>
      </c>
    </row>
    <row r="386" spans="1:2" x14ac:dyDescent="0.25">
      <c r="A386">
        <v>1</v>
      </c>
      <c r="B386">
        <v>7</v>
      </c>
    </row>
    <row r="387" spans="1:2" x14ac:dyDescent="0.25">
      <c r="A387">
        <v>1</v>
      </c>
      <c r="B387">
        <v>7</v>
      </c>
    </row>
    <row r="388" spans="1:2" x14ac:dyDescent="0.25">
      <c r="A388">
        <v>1</v>
      </c>
      <c r="B388">
        <v>8</v>
      </c>
    </row>
    <row r="389" spans="1:2" x14ac:dyDescent="0.25">
      <c r="A389">
        <v>1</v>
      </c>
      <c r="B389">
        <v>8</v>
      </c>
    </row>
    <row r="390" spans="1:2" x14ac:dyDescent="0.25">
      <c r="A390">
        <v>1</v>
      </c>
      <c r="B390">
        <v>8</v>
      </c>
    </row>
    <row r="391" spans="1:2" x14ac:dyDescent="0.25">
      <c r="A391">
        <v>1</v>
      </c>
      <c r="B391">
        <v>8</v>
      </c>
    </row>
    <row r="392" spans="1:2" x14ac:dyDescent="0.25">
      <c r="A392">
        <v>1</v>
      </c>
      <c r="B392">
        <v>8</v>
      </c>
    </row>
    <row r="393" spans="1:2" x14ac:dyDescent="0.25">
      <c r="A393">
        <v>1</v>
      </c>
      <c r="B393">
        <v>8</v>
      </c>
    </row>
    <row r="394" spans="1:2" x14ac:dyDescent="0.25">
      <c r="A394">
        <v>1</v>
      </c>
      <c r="B394">
        <v>8</v>
      </c>
    </row>
    <row r="395" spans="1:2" x14ac:dyDescent="0.25">
      <c r="A395">
        <v>1</v>
      </c>
      <c r="B395">
        <v>8</v>
      </c>
    </row>
    <row r="396" spans="1:2" x14ac:dyDescent="0.25">
      <c r="A396">
        <v>1</v>
      </c>
      <c r="B396">
        <v>8</v>
      </c>
    </row>
    <row r="397" spans="1:2" x14ac:dyDescent="0.25">
      <c r="A397">
        <v>1</v>
      </c>
      <c r="B397">
        <v>9</v>
      </c>
    </row>
    <row r="398" spans="1:2" x14ac:dyDescent="0.25">
      <c r="A398">
        <v>1</v>
      </c>
      <c r="B398">
        <v>9</v>
      </c>
    </row>
    <row r="399" spans="1:2" x14ac:dyDescent="0.25">
      <c r="A399">
        <v>1</v>
      </c>
      <c r="B399">
        <v>9</v>
      </c>
    </row>
    <row r="400" spans="1:2" x14ac:dyDescent="0.25">
      <c r="A400">
        <v>1</v>
      </c>
      <c r="B400">
        <v>9</v>
      </c>
    </row>
    <row r="401" spans="1:2" x14ac:dyDescent="0.25">
      <c r="A401">
        <v>1</v>
      </c>
      <c r="B401">
        <v>9</v>
      </c>
    </row>
    <row r="402" spans="1:2" x14ac:dyDescent="0.25">
      <c r="A402">
        <v>1</v>
      </c>
      <c r="B402">
        <v>9</v>
      </c>
    </row>
    <row r="403" spans="1:2" x14ac:dyDescent="0.25">
      <c r="A403">
        <v>1</v>
      </c>
      <c r="B403">
        <v>9</v>
      </c>
    </row>
    <row r="404" spans="1:2" x14ac:dyDescent="0.25">
      <c r="A404">
        <v>1</v>
      </c>
      <c r="B404">
        <v>9</v>
      </c>
    </row>
    <row r="405" spans="1:2" x14ac:dyDescent="0.25">
      <c r="A405">
        <v>1</v>
      </c>
      <c r="B405">
        <v>9</v>
      </c>
    </row>
    <row r="406" spans="1:2" x14ac:dyDescent="0.25">
      <c r="A406">
        <v>1</v>
      </c>
      <c r="B406">
        <v>9</v>
      </c>
    </row>
    <row r="407" spans="1:2" x14ac:dyDescent="0.25">
      <c r="A407">
        <v>1</v>
      </c>
      <c r="B407">
        <v>9</v>
      </c>
    </row>
    <row r="408" spans="1:2" x14ac:dyDescent="0.25">
      <c r="A408">
        <v>1</v>
      </c>
      <c r="B408">
        <v>9</v>
      </c>
    </row>
    <row r="409" spans="1:2" x14ac:dyDescent="0.25">
      <c r="A409">
        <v>1</v>
      </c>
      <c r="B409">
        <v>9</v>
      </c>
    </row>
    <row r="410" spans="1:2" x14ac:dyDescent="0.25">
      <c r="A410">
        <v>1</v>
      </c>
      <c r="B410">
        <v>9</v>
      </c>
    </row>
    <row r="411" spans="1:2" x14ac:dyDescent="0.25">
      <c r="A411">
        <v>1</v>
      </c>
      <c r="B411">
        <v>10</v>
      </c>
    </row>
    <row r="412" spans="1:2" x14ac:dyDescent="0.25">
      <c r="A412">
        <v>1</v>
      </c>
      <c r="B412">
        <v>10</v>
      </c>
    </row>
    <row r="413" spans="1:2" x14ac:dyDescent="0.25">
      <c r="A413">
        <v>1</v>
      </c>
      <c r="B413">
        <v>11</v>
      </c>
    </row>
    <row r="414" spans="1:2" x14ac:dyDescent="0.25">
      <c r="A414">
        <v>1</v>
      </c>
      <c r="B414">
        <v>11</v>
      </c>
    </row>
    <row r="415" spans="1:2" x14ac:dyDescent="0.25">
      <c r="A415">
        <v>1</v>
      </c>
      <c r="B415">
        <v>11</v>
      </c>
    </row>
    <row r="416" spans="1:2" x14ac:dyDescent="0.25">
      <c r="A416">
        <v>1</v>
      </c>
      <c r="B416">
        <v>11</v>
      </c>
    </row>
    <row r="417" spans="1:2" x14ac:dyDescent="0.25">
      <c r="A417">
        <v>1</v>
      </c>
      <c r="B417">
        <v>12</v>
      </c>
    </row>
    <row r="418" spans="1:2" x14ac:dyDescent="0.25">
      <c r="A418">
        <v>1</v>
      </c>
      <c r="B418">
        <v>13</v>
      </c>
    </row>
    <row r="419" spans="1:2" x14ac:dyDescent="0.25">
      <c r="A419">
        <v>1</v>
      </c>
      <c r="B419">
        <v>13</v>
      </c>
    </row>
    <row r="420" spans="1:2" x14ac:dyDescent="0.25">
      <c r="A420">
        <v>1</v>
      </c>
      <c r="B420">
        <v>14</v>
      </c>
    </row>
    <row r="421" spans="1:2" x14ac:dyDescent="0.25">
      <c r="A421">
        <v>1</v>
      </c>
      <c r="B421">
        <v>14</v>
      </c>
    </row>
    <row r="422" spans="1:2" x14ac:dyDescent="0.25">
      <c r="A422">
        <v>1</v>
      </c>
      <c r="B422">
        <v>14</v>
      </c>
    </row>
    <row r="423" spans="1:2" x14ac:dyDescent="0.25">
      <c r="A423">
        <v>1</v>
      </c>
      <c r="B423">
        <v>14</v>
      </c>
    </row>
    <row r="424" spans="1:2" x14ac:dyDescent="0.25">
      <c r="A424">
        <v>1</v>
      </c>
      <c r="B424">
        <v>15</v>
      </c>
    </row>
    <row r="425" spans="1:2" x14ac:dyDescent="0.25">
      <c r="A425">
        <v>1</v>
      </c>
      <c r="B425">
        <v>16</v>
      </c>
    </row>
    <row r="426" spans="1:2" x14ac:dyDescent="0.25">
      <c r="A426">
        <v>1</v>
      </c>
      <c r="B426">
        <v>16</v>
      </c>
    </row>
    <row r="427" spans="1:2" x14ac:dyDescent="0.25">
      <c r="A427">
        <v>1</v>
      </c>
      <c r="B427">
        <v>16</v>
      </c>
    </row>
    <row r="428" spans="1:2" x14ac:dyDescent="0.25">
      <c r="A428">
        <v>1</v>
      </c>
      <c r="B428">
        <v>17</v>
      </c>
    </row>
    <row r="429" spans="1:2" x14ac:dyDescent="0.25">
      <c r="A429">
        <v>1</v>
      </c>
      <c r="B429">
        <v>17</v>
      </c>
    </row>
    <row r="430" spans="1:2" x14ac:dyDescent="0.25">
      <c r="A430">
        <v>1</v>
      </c>
      <c r="B430">
        <v>17</v>
      </c>
    </row>
    <row r="431" spans="1:2" x14ac:dyDescent="0.25">
      <c r="A431">
        <v>1</v>
      </c>
      <c r="B431">
        <v>17</v>
      </c>
    </row>
    <row r="432" spans="1:2" x14ac:dyDescent="0.25">
      <c r="A432">
        <v>1</v>
      </c>
      <c r="B432">
        <v>17</v>
      </c>
    </row>
    <row r="433" spans="1:2" x14ac:dyDescent="0.25">
      <c r="A433">
        <v>1</v>
      </c>
      <c r="B433">
        <v>17</v>
      </c>
    </row>
    <row r="434" spans="1:2" x14ac:dyDescent="0.25">
      <c r="A434">
        <v>1</v>
      </c>
      <c r="B434">
        <v>17</v>
      </c>
    </row>
    <row r="435" spans="1:2" x14ac:dyDescent="0.25">
      <c r="A435">
        <v>1</v>
      </c>
      <c r="B435">
        <v>17</v>
      </c>
    </row>
    <row r="436" spans="1:2" x14ac:dyDescent="0.25">
      <c r="A436">
        <v>1</v>
      </c>
      <c r="B436">
        <v>18</v>
      </c>
    </row>
    <row r="437" spans="1:2" x14ac:dyDescent="0.25">
      <c r="A437">
        <v>1</v>
      </c>
      <c r="B437">
        <v>18</v>
      </c>
    </row>
    <row r="438" spans="1:2" x14ac:dyDescent="0.25">
      <c r="A438">
        <v>1</v>
      </c>
      <c r="B438">
        <v>18</v>
      </c>
    </row>
    <row r="439" spans="1:2" x14ac:dyDescent="0.25">
      <c r="A439">
        <v>1</v>
      </c>
      <c r="B439">
        <v>18</v>
      </c>
    </row>
    <row r="440" spans="1:2" x14ac:dyDescent="0.25">
      <c r="A440">
        <v>1</v>
      </c>
      <c r="B440">
        <v>19</v>
      </c>
    </row>
    <row r="441" spans="1:2" x14ac:dyDescent="0.25">
      <c r="A441">
        <v>1</v>
      </c>
      <c r="B441">
        <v>20</v>
      </c>
    </row>
    <row r="442" spans="1:2" x14ac:dyDescent="0.25">
      <c r="A442">
        <v>1</v>
      </c>
      <c r="B442">
        <v>20</v>
      </c>
    </row>
    <row r="443" spans="1:2" x14ac:dyDescent="0.25">
      <c r="A443">
        <v>1</v>
      </c>
      <c r="B443">
        <v>21</v>
      </c>
    </row>
    <row r="444" spans="1:2" x14ac:dyDescent="0.25">
      <c r="A444">
        <v>1</v>
      </c>
      <c r="B444">
        <v>21</v>
      </c>
    </row>
    <row r="445" spans="1:2" x14ac:dyDescent="0.25">
      <c r="A445">
        <v>1</v>
      </c>
      <c r="B445">
        <v>21</v>
      </c>
    </row>
    <row r="446" spans="1:2" x14ac:dyDescent="0.25">
      <c r="A446">
        <v>1</v>
      </c>
      <c r="B446">
        <v>21</v>
      </c>
    </row>
    <row r="447" spans="1:2" x14ac:dyDescent="0.25">
      <c r="A447">
        <v>1</v>
      </c>
      <c r="B447">
        <v>21</v>
      </c>
    </row>
    <row r="448" spans="1:2" x14ac:dyDescent="0.25">
      <c r="A448">
        <v>1</v>
      </c>
      <c r="B448">
        <v>21</v>
      </c>
    </row>
    <row r="449" spans="1:2" x14ac:dyDescent="0.25">
      <c r="A449">
        <v>1</v>
      </c>
      <c r="B449">
        <v>22</v>
      </c>
    </row>
    <row r="450" spans="1:2" x14ac:dyDescent="0.25">
      <c r="A450">
        <v>1</v>
      </c>
      <c r="B450">
        <v>23</v>
      </c>
    </row>
    <row r="451" spans="1:2" x14ac:dyDescent="0.25">
      <c r="A451">
        <v>1</v>
      </c>
      <c r="B451">
        <v>25</v>
      </c>
    </row>
    <row r="452" spans="1:2" x14ac:dyDescent="0.25">
      <c r="A452">
        <v>1</v>
      </c>
      <c r="B452">
        <v>26</v>
      </c>
    </row>
    <row r="453" spans="1:2" x14ac:dyDescent="0.25">
      <c r="A453">
        <v>1</v>
      </c>
      <c r="B453">
        <v>27</v>
      </c>
    </row>
    <row r="454" spans="1:2" x14ac:dyDescent="0.25">
      <c r="A454">
        <v>1</v>
      </c>
      <c r="B454">
        <v>27</v>
      </c>
    </row>
    <row r="455" spans="1:2" x14ac:dyDescent="0.25">
      <c r="A455">
        <v>1</v>
      </c>
      <c r="B455">
        <v>28</v>
      </c>
    </row>
    <row r="456" spans="1:2" x14ac:dyDescent="0.25">
      <c r="A456">
        <v>1</v>
      </c>
      <c r="B456">
        <v>29</v>
      </c>
    </row>
    <row r="457" spans="1:2" x14ac:dyDescent="0.25">
      <c r="A457">
        <v>1</v>
      </c>
      <c r="B457">
        <v>29</v>
      </c>
    </row>
    <row r="458" spans="1:2" x14ac:dyDescent="0.25">
      <c r="A458">
        <v>1</v>
      </c>
      <c r="B458">
        <v>30</v>
      </c>
    </row>
    <row r="459" spans="1:2" x14ac:dyDescent="0.25">
      <c r="A459">
        <v>1</v>
      </c>
      <c r="B459">
        <v>30</v>
      </c>
    </row>
    <row r="460" spans="1:2" x14ac:dyDescent="0.25">
      <c r="A460">
        <v>1</v>
      </c>
      <c r="B460">
        <v>30</v>
      </c>
    </row>
    <row r="461" spans="1:2" x14ac:dyDescent="0.25">
      <c r="A461">
        <v>1</v>
      </c>
      <c r="B461">
        <v>30</v>
      </c>
    </row>
    <row r="462" spans="1:2" x14ac:dyDescent="0.25">
      <c r="A462">
        <v>1</v>
      </c>
      <c r="B462">
        <v>31</v>
      </c>
    </row>
    <row r="463" spans="1:2" x14ac:dyDescent="0.25">
      <c r="A463">
        <v>1</v>
      </c>
      <c r="B463">
        <v>31</v>
      </c>
    </row>
    <row r="464" spans="1:2" x14ac:dyDescent="0.25">
      <c r="A464">
        <v>1</v>
      </c>
      <c r="B464">
        <v>31</v>
      </c>
    </row>
    <row r="465" spans="1:2" x14ac:dyDescent="0.25">
      <c r="A465">
        <v>1</v>
      </c>
      <c r="B465">
        <v>31</v>
      </c>
    </row>
    <row r="466" spans="1:2" x14ac:dyDescent="0.25">
      <c r="A466">
        <v>1</v>
      </c>
      <c r="B466">
        <v>32</v>
      </c>
    </row>
    <row r="467" spans="1:2" x14ac:dyDescent="0.25">
      <c r="A467">
        <v>1</v>
      </c>
      <c r="B467">
        <v>32</v>
      </c>
    </row>
    <row r="468" spans="1:2" x14ac:dyDescent="0.25">
      <c r="A468">
        <v>1</v>
      </c>
      <c r="B468">
        <v>32</v>
      </c>
    </row>
    <row r="469" spans="1:2" x14ac:dyDescent="0.25">
      <c r="A469">
        <v>1</v>
      </c>
      <c r="B469">
        <v>32</v>
      </c>
    </row>
    <row r="470" spans="1:2" x14ac:dyDescent="0.25">
      <c r="A470">
        <v>1</v>
      </c>
      <c r="B470">
        <v>33</v>
      </c>
    </row>
    <row r="471" spans="1:2" x14ac:dyDescent="0.25">
      <c r="A471">
        <v>1</v>
      </c>
      <c r="B471">
        <v>33</v>
      </c>
    </row>
    <row r="472" spans="1:2" x14ac:dyDescent="0.25">
      <c r="A472">
        <v>1</v>
      </c>
      <c r="B472">
        <v>33</v>
      </c>
    </row>
    <row r="473" spans="1:2" x14ac:dyDescent="0.25">
      <c r="A473">
        <v>1</v>
      </c>
      <c r="B473">
        <v>34</v>
      </c>
    </row>
    <row r="474" spans="1:2" x14ac:dyDescent="0.25">
      <c r="A474">
        <v>1</v>
      </c>
      <c r="B474">
        <v>34</v>
      </c>
    </row>
    <row r="475" spans="1:2" x14ac:dyDescent="0.25">
      <c r="A475">
        <v>1</v>
      </c>
      <c r="B475">
        <v>34</v>
      </c>
    </row>
    <row r="476" spans="1:2" x14ac:dyDescent="0.25">
      <c r="A476">
        <v>1</v>
      </c>
      <c r="B476">
        <v>34</v>
      </c>
    </row>
    <row r="477" spans="1:2" x14ac:dyDescent="0.25">
      <c r="A477">
        <v>1</v>
      </c>
      <c r="B477">
        <v>35</v>
      </c>
    </row>
    <row r="478" spans="1:2" x14ac:dyDescent="0.25">
      <c r="A478">
        <v>1</v>
      </c>
      <c r="B478">
        <v>36</v>
      </c>
    </row>
    <row r="479" spans="1:2" x14ac:dyDescent="0.25">
      <c r="A479">
        <v>1</v>
      </c>
      <c r="B479">
        <v>36</v>
      </c>
    </row>
    <row r="480" spans="1:2" x14ac:dyDescent="0.25">
      <c r="A480">
        <v>1</v>
      </c>
      <c r="B480">
        <v>37</v>
      </c>
    </row>
    <row r="481" spans="1:2" x14ac:dyDescent="0.25">
      <c r="A481">
        <v>1</v>
      </c>
      <c r="B481">
        <v>38</v>
      </c>
    </row>
    <row r="482" spans="1:2" x14ac:dyDescent="0.25">
      <c r="A482">
        <v>1</v>
      </c>
      <c r="B482">
        <v>38</v>
      </c>
    </row>
    <row r="483" spans="1:2" x14ac:dyDescent="0.25">
      <c r="A483">
        <v>1</v>
      </c>
      <c r="B483">
        <v>38</v>
      </c>
    </row>
    <row r="484" spans="1:2" x14ac:dyDescent="0.25">
      <c r="A484">
        <v>1</v>
      </c>
      <c r="B484">
        <v>41</v>
      </c>
    </row>
    <row r="485" spans="1:2" x14ac:dyDescent="0.25">
      <c r="A485">
        <v>1</v>
      </c>
      <c r="B485">
        <v>41</v>
      </c>
    </row>
    <row r="486" spans="1:2" x14ac:dyDescent="0.25">
      <c r="A486">
        <v>1</v>
      </c>
      <c r="B486">
        <v>42</v>
      </c>
    </row>
    <row r="487" spans="1:2" x14ac:dyDescent="0.25">
      <c r="A487">
        <v>1</v>
      </c>
      <c r="B487">
        <v>42</v>
      </c>
    </row>
    <row r="488" spans="1:2" x14ac:dyDescent="0.25">
      <c r="A488">
        <v>1</v>
      </c>
      <c r="B488">
        <v>42</v>
      </c>
    </row>
    <row r="489" spans="1:2" x14ac:dyDescent="0.25">
      <c r="A489">
        <v>1</v>
      </c>
      <c r="B489">
        <v>42</v>
      </c>
    </row>
    <row r="490" spans="1:2" x14ac:dyDescent="0.25">
      <c r="A490">
        <v>1</v>
      </c>
      <c r="B490">
        <v>43</v>
      </c>
    </row>
    <row r="491" spans="1:2" x14ac:dyDescent="0.25">
      <c r="A491">
        <v>1</v>
      </c>
      <c r="B491">
        <v>43</v>
      </c>
    </row>
    <row r="492" spans="1:2" x14ac:dyDescent="0.25">
      <c r="A492">
        <v>1</v>
      </c>
      <c r="B492">
        <v>46</v>
      </c>
    </row>
    <row r="493" spans="1:2" x14ac:dyDescent="0.25">
      <c r="A493">
        <v>1</v>
      </c>
      <c r="B493">
        <v>46</v>
      </c>
    </row>
    <row r="494" spans="1:2" x14ac:dyDescent="0.25">
      <c r="A494">
        <v>1</v>
      </c>
      <c r="B494">
        <v>46</v>
      </c>
    </row>
    <row r="495" spans="1:2" x14ac:dyDescent="0.25">
      <c r="A495">
        <v>1</v>
      </c>
      <c r="B495">
        <v>47</v>
      </c>
    </row>
    <row r="496" spans="1:2" x14ac:dyDescent="0.25">
      <c r="A496">
        <v>1</v>
      </c>
      <c r="B496">
        <v>47</v>
      </c>
    </row>
    <row r="497" spans="1:2" x14ac:dyDescent="0.25">
      <c r="A497">
        <v>1</v>
      </c>
      <c r="B497">
        <v>47</v>
      </c>
    </row>
    <row r="498" spans="1:2" x14ac:dyDescent="0.25">
      <c r="A498">
        <v>1</v>
      </c>
      <c r="B498">
        <v>47</v>
      </c>
    </row>
    <row r="499" spans="1:2" x14ac:dyDescent="0.25">
      <c r="A499">
        <v>1</v>
      </c>
      <c r="B499">
        <v>48</v>
      </c>
    </row>
    <row r="500" spans="1:2" x14ac:dyDescent="0.25">
      <c r="A500">
        <v>1</v>
      </c>
      <c r="B500">
        <v>48</v>
      </c>
    </row>
    <row r="501" spans="1:2" x14ac:dyDescent="0.25">
      <c r="A501">
        <v>1</v>
      </c>
      <c r="B501">
        <v>49</v>
      </c>
    </row>
    <row r="502" spans="1:2" x14ac:dyDescent="0.25">
      <c r="A502">
        <v>1</v>
      </c>
      <c r="B502">
        <v>50</v>
      </c>
    </row>
    <row r="503" spans="1:2" x14ac:dyDescent="0.25">
      <c r="A503">
        <v>1</v>
      </c>
      <c r="B503">
        <v>50</v>
      </c>
    </row>
    <row r="504" spans="1:2" x14ac:dyDescent="0.25">
      <c r="A504">
        <v>1</v>
      </c>
      <c r="B504">
        <v>51</v>
      </c>
    </row>
    <row r="505" spans="1:2" x14ac:dyDescent="0.25">
      <c r="A505">
        <v>1</v>
      </c>
      <c r="B505">
        <v>52</v>
      </c>
    </row>
    <row r="506" spans="1:2" x14ac:dyDescent="0.25">
      <c r="A506">
        <v>1</v>
      </c>
      <c r="B506">
        <v>52</v>
      </c>
    </row>
    <row r="507" spans="1:2" x14ac:dyDescent="0.25">
      <c r="A507">
        <v>1</v>
      </c>
      <c r="B507">
        <v>52</v>
      </c>
    </row>
    <row r="508" spans="1:2" x14ac:dyDescent="0.25">
      <c r="A508">
        <v>1</v>
      </c>
      <c r="B508">
        <v>52</v>
      </c>
    </row>
    <row r="509" spans="1:2" x14ac:dyDescent="0.25">
      <c r="A509">
        <v>1</v>
      </c>
      <c r="B509">
        <v>52</v>
      </c>
    </row>
    <row r="510" spans="1:2" x14ac:dyDescent="0.25">
      <c r="A510">
        <v>1</v>
      </c>
      <c r="B510">
        <v>53</v>
      </c>
    </row>
    <row r="511" spans="1:2" x14ac:dyDescent="0.25">
      <c r="A511">
        <v>1</v>
      </c>
      <c r="B511">
        <v>53</v>
      </c>
    </row>
    <row r="512" spans="1:2" x14ac:dyDescent="0.25">
      <c r="A512">
        <v>1</v>
      </c>
      <c r="B512">
        <v>55</v>
      </c>
    </row>
    <row r="513" spans="1:2" x14ac:dyDescent="0.25">
      <c r="A513">
        <v>1</v>
      </c>
      <c r="B513">
        <v>55</v>
      </c>
    </row>
    <row r="514" spans="1:2" x14ac:dyDescent="0.25">
      <c r="A514">
        <v>1</v>
      </c>
      <c r="B514">
        <v>55</v>
      </c>
    </row>
    <row r="515" spans="1:2" x14ac:dyDescent="0.25">
      <c r="A515">
        <v>1</v>
      </c>
      <c r="B515">
        <v>55</v>
      </c>
    </row>
    <row r="516" spans="1:2" x14ac:dyDescent="0.25">
      <c r="A516">
        <v>1</v>
      </c>
      <c r="B516">
        <v>56</v>
      </c>
    </row>
    <row r="517" spans="1:2" x14ac:dyDescent="0.25">
      <c r="A517">
        <v>1</v>
      </c>
      <c r="B517">
        <v>56</v>
      </c>
    </row>
    <row r="518" spans="1:2" x14ac:dyDescent="0.25">
      <c r="A518">
        <v>1</v>
      </c>
      <c r="B518">
        <v>57</v>
      </c>
    </row>
    <row r="519" spans="1:2" x14ac:dyDescent="0.25">
      <c r="A519">
        <v>1</v>
      </c>
      <c r="B519">
        <v>57</v>
      </c>
    </row>
    <row r="520" spans="1:2" x14ac:dyDescent="0.25">
      <c r="A520">
        <v>1</v>
      </c>
      <c r="B520">
        <v>57</v>
      </c>
    </row>
    <row r="521" spans="1:2" x14ac:dyDescent="0.25">
      <c r="A521">
        <v>1</v>
      </c>
      <c r="B521">
        <v>57</v>
      </c>
    </row>
    <row r="522" spans="1:2" x14ac:dyDescent="0.25">
      <c r="A522">
        <v>1</v>
      </c>
      <c r="B522">
        <v>58</v>
      </c>
    </row>
    <row r="523" spans="1:2" x14ac:dyDescent="0.25">
      <c r="A523">
        <v>1</v>
      </c>
      <c r="B523">
        <v>60</v>
      </c>
    </row>
    <row r="524" spans="1:2" x14ac:dyDescent="0.25">
      <c r="A524">
        <v>1</v>
      </c>
      <c r="B524">
        <v>61</v>
      </c>
    </row>
    <row r="525" spans="1:2" x14ac:dyDescent="0.25">
      <c r="A525">
        <v>1</v>
      </c>
      <c r="B525">
        <v>61</v>
      </c>
    </row>
    <row r="526" spans="1:2" x14ac:dyDescent="0.25">
      <c r="A526">
        <v>1</v>
      </c>
      <c r="B526">
        <v>62</v>
      </c>
    </row>
    <row r="527" spans="1:2" x14ac:dyDescent="0.25">
      <c r="A527">
        <v>1</v>
      </c>
      <c r="B527">
        <v>63</v>
      </c>
    </row>
    <row r="528" spans="1:2" x14ac:dyDescent="0.25">
      <c r="A528">
        <v>1</v>
      </c>
      <c r="B528">
        <v>67</v>
      </c>
    </row>
    <row r="529" spans="1:2" x14ac:dyDescent="0.25">
      <c r="A529">
        <v>1</v>
      </c>
      <c r="B529">
        <v>67</v>
      </c>
    </row>
    <row r="530" spans="1:2" x14ac:dyDescent="0.25">
      <c r="A530">
        <v>1</v>
      </c>
      <c r="B530">
        <v>71</v>
      </c>
    </row>
    <row r="531" spans="1:2" x14ac:dyDescent="0.25">
      <c r="A531">
        <v>1</v>
      </c>
      <c r="B531">
        <v>72</v>
      </c>
    </row>
    <row r="532" spans="1:2" x14ac:dyDescent="0.25">
      <c r="A532">
        <v>1</v>
      </c>
      <c r="B532">
        <v>73</v>
      </c>
    </row>
    <row r="533" spans="1:2" x14ac:dyDescent="0.25">
      <c r="A533">
        <v>1</v>
      </c>
      <c r="B533">
        <v>75</v>
      </c>
    </row>
    <row r="534" spans="1:2" x14ac:dyDescent="0.25">
      <c r="A534">
        <v>1</v>
      </c>
      <c r="B534">
        <v>75</v>
      </c>
    </row>
    <row r="535" spans="1:2" x14ac:dyDescent="0.25">
      <c r="A535">
        <v>1</v>
      </c>
      <c r="B535">
        <v>76</v>
      </c>
    </row>
    <row r="536" spans="1:2" x14ac:dyDescent="0.25">
      <c r="A536">
        <v>1</v>
      </c>
      <c r="B536">
        <v>76</v>
      </c>
    </row>
    <row r="537" spans="1:2" x14ac:dyDescent="0.25">
      <c r="A537">
        <v>1</v>
      </c>
      <c r="B537">
        <v>77</v>
      </c>
    </row>
    <row r="538" spans="1:2" x14ac:dyDescent="0.25">
      <c r="A538">
        <v>1</v>
      </c>
      <c r="B538">
        <v>78</v>
      </c>
    </row>
    <row r="539" spans="1:2" x14ac:dyDescent="0.25">
      <c r="A539">
        <v>1</v>
      </c>
      <c r="B539">
        <v>78</v>
      </c>
    </row>
    <row r="540" spans="1:2" x14ac:dyDescent="0.25">
      <c r="A540">
        <v>1</v>
      </c>
      <c r="B540">
        <v>79</v>
      </c>
    </row>
    <row r="541" spans="1:2" x14ac:dyDescent="0.25">
      <c r="A541">
        <v>1</v>
      </c>
      <c r="B541">
        <v>81</v>
      </c>
    </row>
    <row r="542" spans="1:2" x14ac:dyDescent="0.25">
      <c r="A542">
        <v>1</v>
      </c>
      <c r="B542">
        <v>82</v>
      </c>
    </row>
    <row r="543" spans="1:2" x14ac:dyDescent="0.25">
      <c r="A543">
        <v>1</v>
      </c>
      <c r="B543">
        <v>83</v>
      </c>
    </row>
    <row r="544" spans="1:2" x14ac:dyDescent="0.25">
      <c r="A544">
        <v>1</v>
      </c>
      <c r="B544">
        <v>84</v>
      </c>
    </row>
    <row r="545" spans="1:2" x14ac:dyDescent="0.25">
      <c r="A545">
        <v>1</v>
      </c>
      <c r="B545">
        <v>84</v>
      </c>
    </row>
    <row r="546" spans="1:2" x14ac:dyDescent="0.25">
      <c r="A546">
        <v>1</v>
      </c>
      <c r="B546">
        <v>84</v>
      </c>
    </row>
    <row r="547" spans="1:2" x14ac:dyDescent="0.25">
      <c r="A547">
        <v>1</v>
      </c>
      <c r="B547">
        <v>84</v>
      </c>
    </row>
    <row r="548" spans="1:2" x14ac:dyDescent="0.25">
      <c r="A548">
        <v>1</v>
      </c>
      <c r="B548">
        <v>85</v>
      </c>
    </row>
    <row r="549" spans="1:2" x14ac:dyDescent="0.25">
      <c r="A549">
        <v>1</v>
      </c>
      <c r="B549">
        <v>85</v>
      </c>
    </row>
    <row r="550" spans="1:2" x14ac:dyDescent="0.25">
      <c r="A550">
        <v>1</v>
      </c>
      <c r="B550">
        <v>87</v>
      </c>
    </row>
    <row r="551" spans="1:2" x14ac:dyDescent="0.25">
      <c r="A551">
        <v>1</v>
      </c>
      <c r="B551">
        <v>88</v>
      </c>
    </row>
    <row r="552" spans="1:2" x14ac:dyDescent="0.25">
      <c r="A552">
        <v>1</v>
      </c>
      <c r="B552">
        <v>91</v>
      </c>
    </row>
    <row r="553" spans="1:2" x14ac:dyDescent="0.25">
      <c r="A553">
        <v>1</v>
      </c>
      <c r="B553">
        <v>91</v>
      </c>
    </row>
    <row r="554" spans="1:2" x14ac:dyDescent="0.25">
      <c r="A554">
        <v>1</v>
      </c>
      <c r="B554">
        <v>91</v>
      </c>
    </row>
    <row r="555" spans="1:2" x14ac:dyDescent="0.25">
      <c r="A555">
        <v>1</v>
      </c>
      <c r="B555">
        <v>94</v>
      </c>
    </row>
    <row r="556" spans="1:2" x14ac:dyDescent="0.25">
      <c r="A556">
        <v>1</v>
      </c>
      <c r="B556">
        <v>95</v>
      </c>
    </row>
    <row r="557" spans="1:2" x14ac:dyDescent="0.25">
      <c r="A557">
        <v>1</v>
      </c>
      <c r="B557">
        <v>95</v>
      </c>
    </row>
    <row r="558" spans="1:2" x14ac:dyDescent="0.25">
      <c r="A558">
        <v>1</v>
      </c>
      <c r="B558">
        <v>96</v>
      </c>
    </row>
    <row r="559" spans="1:2" x14ac:dyDescent="0.25">
      <c r="A559">
        <v>1</v>
      </c>
      <c r="B559">
        <v>103</v>
      </c>
    </row>
    <row r="560" spans="1:2" x14ac:dyDescent="0.25">
      <c r="A560">
        <v>1</v>
      </c>
      <c r="B560">
        <v>107</v>
      </c>
    </row>
    <row r="561" spans="1:2" x14ac:dyDescent="0.25">
      <c r="A561">
        <v>1</v>
      </c>
      <c r="B561">
        <v>107</v>
      </c>
    </row>
    <row r="562" spans="1:2" x14ac:dyDescent="0.25">
      <c r="A562">
        <v>1</v>
      </c>
      <c r="B562">
        <v>115</v>
      </c>
    </row>
    <row r="563" spans="1:2" x14ac:dyDescent="0.25">
      <c r="A563">
        <v>1</v>
      </c>
      <c r="B563">
        <v>116</v>
      </c>
    </row>
    <row r="564" spans="1:2" x14ac:dyDescent="0.25">
      <c r="A564">
        <v>1</v>
      </c>
      <c r="B564">
        <v>116</v>
      </c>
    </row>
    <row r="565" spans="1:2" x14ac:dyDescent="0.25">
      <c r="A565">
        <v>1</v>
      </c>
      <c r="B565">
        <v>120</v>
      </c>
    </row>
    <row r="566" spans="1:2" x14ac:dyDescent="0.25">
      <c r="A566">
        <v>1</v>
      </c>
      <c r="B566">
        <v>130</v>
      </c>
    </row>
    <row r="567" spans="1:2" x14ac:dyDescent="0.25">
      <c r="A567">
        <v>1</v>
      </c>
      <c r="B567">
        <v>132</v>
      </c>
    </row>
    <row r="568" spans="1:2" x14ac:dyDescent="0.25">
      <c r="A568">
        <v>1</v>
      </c>
      <c r="B568">
        <v>134</v>
      </c>
    </row>
    <row r="569" spans="1:2" x14ac:dyDescent="0.25">
      <c r="A569">
        <v>1</v>
      </c>
      <c r="B569">
        <v>134</v>
      </c>
    </row>
    <row r="570" spans="1:2" x14ac:dyDescent="0.25">
      <c r="A570">
        <v>1</v>
      </c>
      <c r="B570">
        <v>139</v>
      </c>
    </row>
    <row r="571" spans="1:2" x14ac:dyDescent="0.25">
      <c r="A571">
        <v>1</v>
      </c>
      <c r="B571">
        <v>143</v>
      </c>
    </row>
    <row r="572" spans="1:2" x14ac:dyDescent="0.25">
      <c r="A572">
        <v>1</v>
      </c>
      <c r="B572">
        <v>143</v>
      </c>
    </row>
    <row r="573" spans="1:2" x14ac:dyDescent="0.25">
      <c r="A573">
        <v>1</v>
      </c>
      <c r="B573">
        <v>145</v>
      </c>
    </row>
    <row r="574" spans="1:2" x14ac:dyDescent="0.25">
      <c r="A574">
        <v>1</v>
      </c>
      <c r="B574">
        <v>148</v>
      </c>
    </row>
    <row r="575" spans="1:2" x14ac:dyDescent="0.25">
      <c r="A575">
        <v>1</v>
      </c>
      <c r="B575">
        <v>151</v>
      </c>
    </row>
    <row r="576" spans="1:2" x14ac:dyDescent="0.25">
      <c r="A576">
        <v>1</v>
      </c>
      <c r="B576">
        <v>154</v>
      </c>
    </row>
    <row r="577" spans="1:2" x14ac:dyDescent="0.25">
      <c r="A577">
        <v>1</v>
      </c>
      <c r="B577">
        <v>159</v>
      </c>
    </row>
    <row r="578" spans="1:2" x14ac:dyDescent="0.25">
      <c r="A578">
        <v>1</v>
      </c>
      <c r="B578">
        <v>163</v>
      </c>
    </row>
    <row r="579" spans="1:2" x14ac:dyDescent="0.25">
      <c r="A579">
        <v>1</v>
      </c>
      <c r="B579">
        <v>164</v>
      </c>
    </row>
    <row r="580" spans="1:2" x14ac:dyDescent="0.25">
      <c r="A580">
        <v>1</v>
      </c>
      <c r="B580">
        <v>165</v>
      </c>
    </row>
    <row r="581" spans="1:2" x14ac:dyDescent="0.25">
      <c r="A581">
        <v>1</v>
      </c>
      <c r="B581">
        <v>166</v>
      </c>
    </row>
    <row r="582" spans="1:2" x14ac:dyDescent="0.25">
      <c r="A582">
        <v>1</v>
      </c>
      <c r="B582">
        <v>166</v>
      </c>
    </row>
    <row r="583" spans="1:2" x14ac:dyDescent="0.25">
      <c r="A583">
        <v>1</v>
      </c>
      <c r="B583">
        <v>167</v>
      </c>
    </row>
    <row r="584" spans="1:2" x14ac:dyDescent="0.25">
      <c r="A584">
        <v>1</v>
      </c>
      <c r="B584">
        <v>169</v>
      </c>
    </row>
    <row r="585" spans="1:2" x14ac:dyDescent="0.25">
      <c r="A585">
        <v>1</v>
      </c>
      <c r="B585">
        <v>170</v>
      </c>
    </row>
    <row r="586" spans="1:2" x14ac:dyDescent="0.25">
      <c r="A586">
        <v>1</v>
      </c>
      <c r="B586">
        <v>172</v>
      </c>
    </row>
    <row r="587" spans="1:2" x14ac:dyDescent="0.25">
      <c r="A587">
        <v>1</v>
      </c>
      <c r="B587">
        <v>192</v>
      </c>
    </row>
    <row r="588" spans="1:2" x14ac:dyDescent="0.25">
      <c r="A588">
        <v>1</v>
      </c>
      <c r="B588">
        <v>192</v>
      </c>
    </row>
    <row r="589" spans="1:2" x14ac:dyDescent="0.25">
      <c r="A589">
        <v>1</v>
      </c>
      <c r="B589">
        <v>197</v>
      </c>
    </row>
    <row r="590" spans="1:2" x14ac:dyDescent="0.25">
      <c r="A590">
        <v>1</v>
      </c>
      <c r="B590">
        <v>203</v>
      </c>
    </row>
    <row r="591" spans="1:2" x14ac:dyDescent="0.25">
      <c r="A591">
        <v>1</v>
      </c>
      <c r="B591">
        <v>205</v>
      </c>
    </row>
    <row r="592" spans="1:2" x14ac:dyDescent="0.25">
      <c r="A592">
        <v>1</v>
      </c>
      <c r="B592">
        <v>207</v>
      </c>
    </row>
    <row r="593" spans="1:2" x14ac:dyDescent="0.25">
      <c r="A593">
        <v>1</v>
      </c>
      <c r="B593">
        <v>210</v>
      </c>
    </row>
    <row r="594" spans="1:2" x14ac:dyDescent="0.25">
      <c r="A594">
        <v>1</v>
      </c>
      <c r="B594">
        <v>213</v>
      </c>
    </row>
    <row r="595" spans="1:2" x14ac:dyDescent="0.25">
      <c r="A595">
        <v>1</v>
      </c>
      <c r="B595">
        <v>215</v>
      </c>
    </row>
    <row r="596" spans="1:2" x14ac:dyDescent="0.25">
      <c r="A596">
        <v>1</v>
      </c>
      <c r="B596">
        <v>216</v>
      </c>
    </row>
    <row r="597" spans="1:2" x14ac:dyDescent="0.25">
      <c r="A597">
        <v>1</v>
      </c>
      <c r="B597">
        <v>226</v>
      </c>
    </row>
    <row r="598" spans="1:2" x14ac:dyDescent="0.25">
      <c r="A598">
        <v>1</v>
      </c>
      <c r="B598">
        <v>230</v>
      </c>
    </row>
    <row r="599" spans="1:2" x14ac:dyDescent="0.25">
      <c r="A599">
        <v>1</v>
      </c>
      <c r="B599">
        <v>230</v>
      </c>
    </row>
    <row r="600" spans="1:2" x14ac:dyDescent="0.25">
      <c r="A600">
        <v>1</v>
      </c>
      <c r="B600">
        <v>238</v>
      </c>
    </row>
    <row r="601" spans="1:2" x14ac:dyDescent="0.25">
      <c r="A601">
        <v>1</v>
      </c>
      <c r="B601">
        <v>243</v>
      </c>
    </row>
    <row r="602" spans="1:2" x14ac:dyDescent="0.25">
      <c r="A602">
        <v>1</v>
      </c>
      <c r="B602">
        <v>245</v>
      </c>
    </row>
    <row r="603" spans="1:2" x14ac:dyDescent="0.25">
      <c r="A603">
        <v>1</v>
      </c>
      <c r="B603">
        <v>247</v>
      </c>
    </row>
    <row r="604" spans="1:2" x14ac:dyDescent="0.25">
      <c r="A604">
        <v>1</v>
      </c>
      <c r="B604">
        <v>309</v>
      </c>
    </row>
    <row r="605" spans="1:2" x14ac:dyDescent="0.25">
      <c r="A605">
        <v>1</v>
      </c>
      <c r="B605">
        <v>330</v>
      </c>
    </row>
    <row r="606" spans="1:2" x14ac:dyDescent="0.25">
      <c r="A606">
        <v>1</v>
      </c>
      <c r="B606">
        <v>339</v>
      </c>
    </row>
    <row r="607" spans="1:2" x14ac:dyDescent="0.25">
      <c r="A607">
        <v>1</v>
      </c>
      <c r="B607">
        <v>343</v>
      </c>
    </row>
    <row r="608" spans="1:2" x14ac:dyDescent="0.25">
      <c r="A608">
        <v>1</v>
      </c>
      <c r="B608">
        <v>344</v>
      </c>
    </row>
    <row r="609" spans="1:2" x14ac:dyDescent="0.25">
      <c r="A609">
        <v>1</v>
      </c>
      <c r="B609">
        <v>348</v>
      </c>
    </row>
    <row r="610" spans="1:2" x14ac:dyDescent="0.25">
      <c r="A610">
        <v>1</v>
      </c>
      <c r="B610">
        <v>350</v>
      </c>
    </row>
    <row r="611" spans="1:2" x14ac:dyDescent="0.25">
      <c r="A611">
        <v>1</v>
      </c>
      <c r="B611">
        <v>353</v>
      </c>
    </row>
    <row r="612" spans="1:2" x14ac:dyDescent="0.25">
      <c r="A612">
        <v>1</v>
      </c>
      <c r="B612">
        <v>383</v>
      </c>
    </row>
    <row r="613" spans="1:2" x14ac:dyDescent="0.25">
      <c r="A613">
        <v>1</v>
      </c>
      <c r="B613">
        <v>385</v>
      </c>
    </row>
    <row r="614" spans="1:2" x14ac:dyDescent="0.25">
      <c r="A614">
        <v>1</v>
      </c>
      <c r="B614">
        <v>428</v>
      </c>
    </row>
    <row r="615" spans="1:2" x14ac:dyDescent="0.25">
      <c r="A615">
        <v>1</v>
      </c>
      <c r="B615">
        <v>449</v>
      </c>
    </row>
    <row r="616" spans="1:2" x14ac:dyDescent="0.25">
      <c r="A616">
        <v>1</v>
      </c>
      <c r="B616">
        <v>487</v>
      </c>
    </row>
    <row r="617" spans="1:2" x14ac:dyDescent="0.25">
      <c r="A617">
        <v>1</v>
      </c>
      <c r="B617">
        <v>579</v>
      </c>
    </row>
    <row r="618" spans="1:2" x14ac:dyDescent="0.25">
      <c r="A618">
        <v>1</v>
      </c>
      <c r="B618">
        <v>593</v>
      </c>
    </row>
    <row r="619" spans="1:2" x14ac:dyDescent="0.25">
      <c r="A619">
        <v>1</v>
      </c>
      <c r="B619">
        <v>643</v>
      </c>
    </row>
    <row r="620" spans="1:2" hidden="1" x14ac:dyDescent="0.25">
      <c r="A620">
        <v>2</v>
      </c>
      <c r="B620">
        <v>0</v>
      </c>
    </row>
    <row r="621" spans="1:2" hidden="1" x14ac:dyDescent="0.25">
      <c r="A621">
        <v>2</v>
      </c>
      <c r="B621">
        <v>0</v>
      </c>
    </row>
    <row r="622" spans="1:2" hidden="1" x14ac:dyDescent="0.25">
      <c r="A622">
        <v>2</v>
      </c>
      <c r="B622">
        <v>0</v>
      </c>
    </row>
    <row r="623" spans="1:2" hidden="1" x14ac:dyDescent="0.25">
      <c r="A623">
        <v>2</v>
      </c>
      <c r="B623">
        <v>0</v>
      </c>
    </row>
    <row r="624" spans="1:2" hidden="1" x14ac:dyDescent="0.25">
      <c r="A624">
        <v>2</v>
      </c>
      <c r="B624">
        <v>0</v>
      </c>
    </row>
    <row r="625" spans="1:2" hidden="1" x14ac:dyDescent="0.25">
      <c r="A625">
        <v>2</v>
      </c>
      <c r="B625">
        <v>0</v>
      </c>
    </row>
    <row r="626" spans="1:2" hidden="1" x14ac:dyDescent="0.25">
      <c r="A626">
        <v>2</v>
      </c>
      <c r="B626">
        <v>0</v>
      </c>
    </row>
    <row r="627" spans="1:2" hidden="1" x14ac:dyDescent="0.25">
      <c r="A627">
        <v>2</v>
      </c>
      <c r="B627">
        <v>0</v>
      </c>
    </row>
    <row r="628" spans="1:2" hidden="1" x14ac:dyDescent="0.25">
      <c r="A628">
        <v>2</v>
      </c>
      <c r="B628">
        <v>0</v>
      </c>
    </row>
    <row r="629" spans="1:2" hidden="1" x14ac:dyDescent="0.25">
      <c r="A629">
        <v>2</v>
      </c>
      <c r="B629">
        <v>0</v>
      </c>
    </row>
    <row r="630" spans="1:2" hidden="1" x14ac:dyDescent="0.25">
      <c r="A630">
        <v>2</v>
      </c>
      <c r="B630">
        <v>0</v>
      </c>
    </row>
    <row r="631" spans="1:2" hidden="1" x14ac:dyDescent="0.25">
      <c r="A631">
        <v>2</v>
      </c>
      <c r="B631">
        <v>0</v>
      </c>
    </row>
    <row r="632" spans="1:2" hidden="1" x14ac:dyDescent="0.25">
      <c r="A632">
        <v>2</v>
      </c>
      <c r="B632">
        <v>0</v>
      </c>
    </row>
    <row r="633" spans="1:2" hidden="1" x14ac:dyDescent="0.25">
      <c r="A633">
        <v>2</v>
      </c>
      <c r="B633">
        <v>0</v>
      </c>
    </row>
    <row r="634" spans="1:2" hidden="1" x14ac:dyDescent="0.25">
      <c r="A634">
        <v>2</v>
      </c>
      <c r="B634">
        <v>0</v>
      </c>
    </row>
    <row r="635" spans="1:2" hidden="1" x14ac:dyDescent="0.25">
      <c r="A635">
        <v>2</v>
      </c>
      <c r="B635">
        <v>0</v>
      </c>
    </row>
    <row r="636" spans="1:2" hidden="1" x14ac:dyDescent="0.25">
      <c r="A636">
        <v>2</v>
      </c>
      <c r="B636">
        <v>0</v>
      </c>
    </row>
    <row r="637" spans="1:2" hidden="1" x14ac:dyDescent="0.25">
      <c r="A637">
        <v>2</v>
      </c>
      <c r="B637">
        <v>0</v>
      </c>
    </row>
    <row r="638" spans="1:2" hidden="1" x14ac:dyDescent="0.25">
      <c r="A638">
        <v>2</v>
      </c>
      <c r="B638">
        <v>0</v>
      </c>
    </row>
    <row r="639" spans="1:2" hidden="1" x14ac:dyDescent="0.25">
      <c r="A639">
        <v>2</v>
      </c>
      <c r="B639">
        <v>0</v>
      </c>
    </row>
    <row r="640" spans="1:2" hidden="1" x14ac:dyDescent="0.25">
      <c r="A640">
        <v>2</v>
      </c>
      <c r="B640">
        <v>0</v>
      </c>
    </row>
    <row r="641" spans="1:2" hidden="1" x14ac:dyDescent="0.25">
      <c r="A641">
        <v>2</v>
      </c>
      <c r="B641">
        <v>0</v>
      </c>
    </row>
    <row r="642" spans="1:2" hidden="1" x14ac:dyDescent="0.25">
      <c r="A642">
        <v>2</v>
      </c>
      <c r="B642">
        <v>0</v>
      </c>
    </row>
    <row r="643" spans="1:2" hidden="1" x14ac:dyDescent="0.25">
      <c r="A643">
        <v>2</v>
      </c>
      <c r="B643">
        <v>0</v>
      </c>
    </row>
    <row r="644" spans="1:2" hidden="1" x14ac:dyDescent="0.25">
      <c r="A644">
        <v>2</v>
      </c>
      <c r="B644">
        <v>0</v>
      </c>
    </row>
    <row r="645" spans="1:2" hidden="1" x14ac:dyDescent="0.25">
      <c r="A645">
        <v>2</v>
      </c>
      <c r="B645">
        <v>0</v>
      </c>
    </row>
    <row r="646" spans="1:2" hidden="1" x14ac:dyDescent="0.25">
      <c r="A646">
        <v>2</v>
      </c>
      <c r="B646">
        <v>0</v>
      </c>
    </row>
    <row r="647" spans="1:2" hidden="1" x14ac:dyDescent="0.25">
      <c r="A647">
        <v>2</v>
      </c>
      <c r="B647">
        <v>0</v>
      </c>
    </row>
    <row r="648" spans="1:2" hidden="1" x14ac:dyDescent="0.25">
      <c r="A648">
        <v>2</v>
      </c>
      <c r="B648">
        <v>0</v>
      </c>
    </row>
    <row r="649" spans="1:2" hidden="1" x14ac:dyDescent="0.25">
      <c r="A649">
        <v>2</v>
      </c>
      <c r="B649">
        <v>0</v>
      </c>
    </row>
    <row r="650" spans="1:2" hidden="1" x14ac:dyDescent="0.25">
      <c r="A650">
        <v>2</v>
      </c>
      <c r="B650">
        <v>0</v>
      </c>
    </row>
    <row r="651" spans="1:2" hidden="1" x14ac:dyDescent="0.25">
      <c r="A651">
        <v>2</v>
      </c>
      <c r="B651">
        <v>0</v>
      </c>
    </row>
    <row r="652" spans="1:2" hidden="1" x14ac:dyDescent="0.25">
      <c r="A652">
        <v>2</v>
      </c>
      <c r="B652">
        <v>0</v>
      </c>
    </row>
    <row r="653" spans="1:2" hidden="1" x14ac:dyDescent="0.25">
      <c r="A653">
        <v>2</v>
      </c>
      <c r="B653">
        <v>0</v>
      </c>
    </row>
    <row r="654" spans="1:2" hidden="1" x14ac:dyDescent="0.25">
      <c r="A654">
        <v>2</v>
      </c>
      <c r="B654">
        <v>0</v>
      </c>
    </row>
    <row r="655" spans="1:2" hidden="1" x14ac:dyDescent="0.25">
      <c r="A655">
        <v>2</v>
      </c>
      <c r="B655">
        <v>0</v>
      </c>
    </row>
    <row r="656" spans="1:2" hidden="1" x14ac:dyDescent="0.25">
      <c r="A656">
        <v>2</v>
      </c>
      <c r="B656">
        <v>0</v>
      </c>
    </row>
    <row r="657" spans="1:2" hidden="1" x14ac:dyDescent="0.25">
      <c r="A657">
        <v>2</v>
      </c>
      <c r="B657">
        <v>0</v>
      </c>
    </row>
    <row r="658" spans="1:2" hidden="1" x14ac:dyDescent="0.25">
      <c r="A658">
        <v>2</v>
      </c>
      <c r="B658">
        <v>0</v>
      </c>
    </row>
    <row r="659" spans="1:2" hidden="1" x14ac:dyDescent="0.25">
      <c r="A659">
        <v>2</v>
      </c>
      <c r="B659">
        <v>0</v>
      </c>
    </row>
    <row r="660" spans="1:2" hidden="1" x14ac:dyDescent="0.25">
      <c r="A660">
        <v>2</v>
      </c>
      <c r="B660">
        <v>0</v>
      </c>
    </row>
    <row r="661" spans="1:2" hidden="1" x14ac:dyDescent="0.25">
      <c r="A661">
        <v>2</v>
      </c>
      <c r="B661">
        <v>0</v>
      </c>
    </row>
    <row r="662" spans="1:2" hidden="1" x14ac:dyDescent="0.25">
      <c r="A662">
        <v>2</v>
      </c>
      <c r="B662">
        <v>0</v>
      </c>
    </row>
    <row r="663" spans="1:2" hidden="1" x14ac:dyDescent="0.25">
      <c r="A663">
        <v>2</v>
      </c>
      <c r="B663">
        <v>0</v>
      </c>
    </row>
    <row r="664" spans="1:2" hidden="1" x14ac:dyDescent="0.25">
      <c r="A664">
        <v>2</v>
      </c>
      <c r="B664">
        <v>0</v>
      </c>
    </row>
    <row r="665" spans="1:2" hidden="1" x14ac:dyDescent="0.25">
      <c r="A665">
        <v>2</v>
      </c>
      <c r="B665">
        <v>0</v>
      </c>
    </row>
    <row r="666" spans="1:2" hidden="1" x14ac:dyDescent="0.25">
      <c r="A666">
        <v>2</v>
      </c>
      <c r="B666">
        <v>0</v>
      </c>
    </row>
    <row r="667" spans="1:2" hidden="1" x14ac:dyDescent="0.25">
      <c r="A667">
        <v>2</v>
      </c>
      <c r="B667">
        <v>0</v>
      </c>
    </row>
    <row r="668" spans="1:2" hidden="1" x14ac:dyDescent="0.25">
      <c r="A668">
        <v>2</v>
      </c>
      <c r="B668">
        <v>0</v>
      </c>
    </row>
    <row r="669" spans="1:2" hidden="1" x14ac:dyDescent="0.25">
      <c r="A669">
        <v>2</v>
      </c>
      <c r="B669">
        <v>0</v>
      </c>
    </row>
    <row r="670" spans="1:2" hidden="1" x14ac:dyDescent="0.25">
      <c r="A670">
        <v>2</v>
      </c>
      <c r="B670">
        <v>0</v>
      </c>
    </row>
    <row r="671" spans="1:2" hidden="1" x14ac:dyDescent="0.25">
      <c r="A671">
        <v>2</v>
      </c>
      <c r="B671">
        <v>0</v>
      </c>
    </row>
    <row r="672" spans="1:2" hidden="1" x14ac:dyDescent="0.25">
      <c r="A672">
        <v>2</v>
      </c>
      <c r="B672">
        <v>0</v>
      </c>
    </row>
    <row r="673" spans="1:2" hidden="1" x14ac:dyDescent="0.25">
      <c r="A673">
        <v>2</v>
      </c>
      <c r="B673">
        <v>0</v>
      </c>
    </row>
    <row r="674" spans="1:2" hidden="1" x14ac:dyDescent="0.25">
      <c r="A674">
        <v>2</v>
      </c>
      <c r="B674">
        <v>0</v>
      </c>
    </row>
    <row r="675" spans="1:2" hidden="1" x14ac:dyDescent="0.25">
      <c r="A675">
        <v>2</v>
      </c>
      <c r="B675">
        <v>0</v>
      </c>
    </row>
    <row r="676" spans="1:2" hidden="1" x14ac:dyDescent="0.25">
      <c r="A676">
        <v>2</v>
      </c>
      <c r="B676">
        <v>0</v>
      </c>
    </row>
    <row r="677" spans="1:2" hidden="1" x14ac:dyDescent="0.25">
      <c r="A677">
        <v>2</v>
      </c>
      <c r="B677">
        <v>0</v>
      </c>
    </row>
    <row r="678" spans="1:2" hidden="1" x14ac:dyDescent="0.25">
      <c r="A678">
        <v>2</v>
      </c>
      <c r="B678">
        <v>0</v>
      </c>
    </row>
    <row r="679" spans="1:2" hidden="1" x14ac:dyDescent="0.25">
      <c r="A679">
        <v>2</v>
      </c>
      <c r="B679">
        <v>0</v>
      </c>
    </row>
    <row r="680" spans="1:2" hidden="1" x14ac:dyDescent="0.25">
      <c r="A680">
        <v>2</v>
      </c>
      <c r="B680">
        <v>0</v>
      </c>
    </row>
    <row r="681" spans="1:2" hidden="1" x14ac:dyDescent="0.25">
      <c r="A681">
        <v>2</v>
      </c>
      <c r="B681">
        <v>0</v>
      </c>
    </row>
    <row r="682" spans="1:2" hidden="1" x14ac:dyDescent="0.25">
      <c r="A682">
        <v>2</v>
      </c>
      <c r="B682">
        <v>0</v>
      </c>
    </row>
    <row r="683" spans="1:2" hidden="1" x14ac:dyDescent="0.25">
      <c r="A683">
        <v>2</v>
      </c>
      <c r="B683">
        <v>0</v>
      </c>
    </row>
    <row r="684" spans="1:2" hidden="1" x14ac:dyDescent="0.25">
      <c r="A684">
        <v>2</v>
      </c>
      <c r="B684">
        <v>0</v>
      </c>
    </row>
    <row r="685" spans="1:2" hidden="1" x14ac:dyDescent="0.25">
      <c r="A685">
        <v>2</v>
      </c>
      <c r="B685">
        <v>0</v>
      </c>
    </row>
    <row r="686" spans="1:2" hidden="1" x14ac:dyDescent="0.25">
      <c r="A686">
        <v>2</v>
      </c>
      <c r="B686">
        <v>0</v>
      </c>
    </row>
    <row r="687" spans="1:2" hidden="1" x14ac:dyDescent="0.25">
      <c r="A687">
        <v>2</v>
      </c>
      <c r="B687">
        <v>0</v>
      </c>
    </row>
    <row r="688" spans="1:2" hidden="1" x14ac:dyDescent="0.25">
      <c r="A688">
        <v>2</v>
      </c>
      <c r="B688">
        <v>0</v>
      </c>
    </row>
    <row r="689" spans="1:2" hidden="1" x14ac:dyDescent="0.25">
      <c r="A689">
        <v>2</v>
      </c>
      <c r="B689">
        <v>0</v>
      </c>
    </row>
    <row r="690" spans="1:2" hidden="1" x14ac:dyDescent="0.25">
      <c r="A690">
        <v>2</v>
      </c>
      <c r="B690">
        <v>0</v>
      </c>
    </row>
    <row r="691" spans="1:2" hidden="1" x14ac:dyDescent="0.25">
      <c r="A691">
        <v>2</v>
      </c>
      <c r="B691">
        <v>0</v>
      </c>
    </row>
    <row r="692" spans="1:2" hidden="1" x14ac:dyDescent="0.25">
      <c r="A692">
        <v>2</v>
      </c>
      <c r="B692">
        <v>0</v>
      </c>
    </row>
    <row r="693" spans="1:2" hidden="1" x14ac:dyDescent="0.25">
      <c r="A693">
        <v>2</v>
      </c>
      <c r="B693">
        <v>0</v>
      </c>
    </row>
    <row r="694" spans="1:2" hidden="1" x14ac:dyDescent="0.25">
      <c r="A694">
        <v>2</v>
      </c>
      <c r="B694">
        <v>0</v>
      </c>
    </row>
    <row r="695" spans="1:2" hidden="1" x14ac:dyDescent="0.25">
      <c r="A695">
        <v>2</v>
      </c>
      <c r="B695">
        <v>0</v>
      </c>
    </row>
    <row r="696" spans="1:2" hidden="1" x14ac:dyDescent="0.25">
      <c r="A696">
        <v>2</v>
      </c>
      <c r="B696">
        <v>0</v>
      </c>
    </row>
    <row r="697" spans="1:2" hidden="1" x14ac:dyDescent="0.25">
      <c r="A697">
        <v>2</v>
      </c>
      <c r="B697">
        <v>0</v>
      </c>
    </row>
    <row r="698" spans="1:2" hidden="1" x14ac:dyDescent="0.25">
      <c r="A698">
        <v>2</v>
      </c>
      <c r="B698">
        <v>0</v>
      </c>
    </row>
    <row r="699" spans="1:2" hidden="1" x14ac:dyDescent="0.25">
      <c r="A699">
        <v>2</v>
      </c>
      <c r="B699">
        <v>0</v>
      </c>
    </row>
    <row r="700" spans="1:2" hidden="1" x14ac:dyDescent="0.25">
      <c r="A700">
        <v>2</v>
      </c>
      <c r="B700">
        <v>0</v>
      </c>
    </row>
    <row r="701" spans="1:2" hidden="1" x14ac:dyDescent="0.25">
      <c r="A701">
        <v>2</v>
      </c>
      <c r="B701">
        <v>0</v>
      </c>
    </row>
    <row r="702" spans="1:2" hidden="1" x14ac:dyDescent="0.25">
      <c r="A702">
        <v>2</v>
      </c>
      <c r="B702">
        <v>0</v>
      </c>
    </row>
    <row r="703" spans="1:2" hidden="1" x14ac:dyDescent="0.25">
      <c r="A703">
        <v>2</v>
      </c>
      <c r="B703">
        <v>0</v>
      </c>
    </row>
    <row r="704" spans="1:2" hidden="1" x14ac:dyDescent="0.25">
      <c r="A704">
        <v>2</v>
      </c>
      <c r="B704">
        <v>0</v>
      </c>
    </row>
    <row r="705" spans="1:2" hidden="1" x14ac:dyDescent="0.25">
      <c r="A705">
        <v>2</v>
      </c>
      <c r="B705">
        <v>0</v>
      </c>
    </row>
    <row r="706" spans="1:2" hidden="1" x14ac:dyDescent="0.25">
      <c r="A706">
        <v>2</v>
      </c>
      <c r="B706">
        <v>0</v>
      </c>
    </row>
    <row r="707" spans="1:2" hidden="1" x14ac:dyDescent="0.25">
      <c r="A707">
        <v>2</v>
      </c>
      <c r="B707">
        <v>0</v>
      </c>
    </row>
    <row r="708" spans="1:2" hidden="1" x14ac:dyDescent="0.25">
      <c r="A708">
        <v>2</v>
      </c>
      <c r="B708">
        <v>0</v>
      </c>
    </row>
    <row r="709" spans="1:2" hidden="1" x14ac:dyDescent="0.25">
      <c r="A709">
        <v>2</v>
      </c>
      <c r="B709">
        <v>0</v>
      </c>
    </row>
    <row r="710" spans="1:2" hidden="1" x14ac:dyDescent="0.25">
      <c r="A710">
        <v>2</v>
      </c>
      <c r="B710">
        <v>0</v>
      </c>
    </row>
    <row r="711" spans="1:2" hidden="1" x14ac:dyDescent="0.25">
      <c r="A711">
        <v>2</v>
      </c>
      <c r="B711">
        <v>0</v>
      </c>
    </row>
    <row r="712" spans="1:2" hidden="1" x14ac:dyDescent="0.25">
      <c r="A712">
        <v>2</v>
      </c>
      <c r="B712">
        <v>0</v>
      </c>
    </row>
    <row r="713" spans="1:2" hidden="1" x14ac:dyDescent="0.25">
      <c r="A713">
        <v>2</v>
      </c>
      <c r="B713">
        <v>0</v>
      </c>
    </row>
    <row r="714" spans="1:2" hidden="1" x14ac:dyDescent="0.25">
      <c r="A714">
        <v>2</v>
      </c>
      <c r="B714">
        <v>1</v>
      </c>
    </row>
    <row r="715" spans="1:2" hidden="1" x14ac:dyDescent="0.25">
      <c r="A715">
        <v>2</v>
      </c>
      <c r="B715">
        <v>1</v>
      </c>
    </row>
    <row r="716" spans="1:2" hidden="1" x14ac:dyDescent="0.25">
      <c r="A716">
        <v>2</v>
      </c>
      <c r="B716">
        <v>1</v>
      </c>
    </row>
    <row r="717" spans="1:2" hidden="1" x14ac:dyDescent="0.25">
      <c r="A717">
        <v>2</v>
      </c>
      <c r="B717">
        <v>1</v>
      </c>
    </row>
    <row r="718" spans="1:2" hidden="1" x14ac:dyDescent="0.25">
      <c r="A718">
        <v>2</v>
      </c>
      <c r="B718">
        <v>1</v>
      </c>
    </row>
    <row r="719" spans="1:2" hidden="1" x14ac:dyDescent="0.25">
      <c r="A719">
        <v>2</v>
      </c>
      <c r="B719">
        <v>1</v>
      </c>
    </row>
    <row r="720" spans="1:2" hidden="1" x14ac:dyDescent="0.25">
      <c r="A720">
        <v>2</v>
      </c>
      <c r="B720">
        <v>1</v>
      </c>
    </row>
    <row r="721" spans="1:2" hidden="1" x14ac:dyDescent="0.25">
      <c r="A721">
        <v>2</v>
      </c>
      <c r="B721">
        <v>1</v>
      </c>
    </row>
    <row r="722" spans="1:2" hidden="1" x14ac:dyDescent="0.25">
      <c r="A722">
        <v>2</v>
      </c>
      <c r="B722">
        <v>1</v>
      </c>
    </row>
    <row r="723" spans="1:2" hidden="1" x14ac:dyDescent="0.25">
      <c r="A723">
        <v>2</v>
      </c>
      <c r="B723">
        <v>1</v>
      </c>
    </row>
    <row r="724" spans="1:2" hidden="1" x14ac:dyDescent="0.25">
      <c r="A724">
        <v>2</v>
      </c>
      <c r="B724">
        <v>1</v>
      </c>
    </row>
    <row r="725" spans="1:2" hidden="1" x14ac:dyDescent="0.25">
      <c r="A725">
        <v>2</v>
      </c>
      <c r="B725">
        <v>1</v>
      </c>
    </row>
    <row r="726" spans="1:2" hidden="1" x14ac:dyDescent="0.25">
      <c r="A726">
        <v>2</v>
      </c>
      <c r="B726">
        <v>1</v>
      </c>
    </row>
    <row r="727" spans="1:2" hidden="1" x14ac:dyDescent="0.25">
      <c r="A727">
        <v>2</v>
      </c>
      <c r="B727">
        <v>1</v>
      </c>
    </row>
    <row r="728" spans="1:2" hidden="1" x14ac:dyDescent="0.25">
      <c r="A728">
        <v>2</v>
      </c>
      <c r="B728">
        <v>1</v>
      </c>
    </row>
    <row r="729" spans="1:2" hidden="1" x14ac:dyDescent="0.25">
      <c r="A729">
        <v>2</v>
      </c>
      <c r="B729">
        <v>1</v>
      </c>
    </row>
    <row r="730" spans="1:2" hidden="1" x14ac:dyDescent="0.25">
      <c r="A730">
        <v>2</v>
      </c>
      <c r="B730">
        <v>1</v>
      </c>
    </row>
    <row r="731" spans="1:2" hidden="1" x14ac:dyDescent="0.25">
      <c r="A731">
        <v>2</v>
      </c>
      <c r="B731">
        <v>1</v>
      </c>
    </row>
    <row r="732" spans="1:2" hidden="1" x14ac:dyDescent="0.25">
      <c r="A732">
        <v>2</v>
      </c>
      <c r="B732">
        <v>1</v>
      </c>
    </row>
    <row r="733" spans="1:2" hidden="1" x14ac:dyDescent="0.25">
      <c r="A733">
        <v>2</v>
      </c>
      <c r="B733">
        <v>1</v>
      </c>
    </row>
    <row r="734" spans="1:2" hidden="1" x14ac:dyDescent="0.25">
      <c r="A734">
        <v>2</v>
      </c>
      <c r="B734">
        <v>2</v>
      </c>
    </row>
    <row r="735" spans="1:2" hidden="1" x14ac:dyDescent="0.25">
      <c r="A735">
        <v>2</v>
      </c>
      <c r="B735">
        <v>2</v>
      </c>
    </row>
    <row r="736" spans="1:2" hidden="1" x14ac:dyDescent="0.25">
      <c r="A736">
        <v>2</v>
      </c>
      <c r="B736">
        <v>2</v>
      </c>
    </row>
    <row r="737" spans="1:2" hidden="1" x14ac:dyDescent="0.25">
      <c r="A737">
        <v>2</v>
      </c>
      <c r="B737">
        <v>2</v>
      </c>
    </row>
    <row r="738" spans="1:2" hidden="1" x14ac:dyDescent="0.25">
      <c r="A738">
        <v>2</v>
      </c>
      <c r="B738">
        <v>2</v>
      </c>
    </row>
    <row r="739" spans="1:2" hidden="1" x14ac:dyDescent="0.25">
      <c r="A739">
        <v>2</v>
      </c>
      <c r="B739">
        <v>2</v>
      </c>
    </row>
    <row r="740" spans="1:2" hidden="1" x14ac:dyDescent="0.25">
      <c r="A740">
        <v>2</v>
      </c>
      <c r="B740">
        <v>2</v>
      </c>
    </row>
    <row r="741" spans="1:2" hidden="1" x14ac:dyDescent="0.25">
      <c r="A741">
        <v>2</v>
      </c>
      <c r="B741">
        <v>2</v>
      </c>
    </row>
    <row r="742" spans="1:2" hidden="1" x14ac:dyDescent="0.25">
      <c r="A742">
        <v>2</v>
      </c>
      <c r="B742">
        <v>2</v>
      </c>
    </row>
    <row r="743" spans="1:2" hidden="1" x14ac:dyDescent="0.25">
      <c r="A743">
        <v>2</v>
      </c>
      <c r="B743">
        <v>2</v>
      </c>
    </row>
    <row r="744" spans="1:2" hidden="1" x14ac:dyDescent="0.25">
      <c r="A744">
        <v>2</v>
      </c>
      <c r="B744">
        <v>2</v>
      </c>
    </row>
    <row r="745" spans="1:2" hidden="1" x14ac:dyDescent="0.25">
      <c r="A745">
        <v>2</v>
      </c>
      <c r="B745">
        <v>2</v>
      </c>
    </row>
    <row r="746" spans="1:2" hidden="1" x14ac:dyDescent="0.25">
      <c r="A746">
        <v>2</v>
      </c>
      <c r="B746">
        <v>2</v>
      </c>
    </row>
    <row r="747" spans="1:2" hidden="1" x14ac:dyDescent="0.25">
      <c r="A747">
        <v>2</v>
      </c>
      <c r="B747">
        <v>2</v>
      </c>
    </row>
    <row r="748" spans="1:2" hidden="1" x14ac:dyDescent="0.25">
      <c r="A748">
        <v>2</v>
      </c>
      <c r="B748">
        <v>2</v>
      </c>
    </row>
    <row r="749" spans="1:2" hidden="1" x14ac:dyDescent="0.25">
      <c r="A749">
        <v>2</v>
      </c>
      <c r="B749">
        <v>2</v>
      </c>
    </row>
    <row r="750" spans="1:2" hidden="1" x14ac:dyDescent="0.25">
      <c r="A750">
        <v>2</v>
      </c>
      <c r="B750">
        <v>2</v>
      </c>
    </row>
    <row r="751" spans="1:2" hidden="1" x14ac:dyDescent="0.25">
      <c r="A751">
        <v>2</v>
      </c>
      <c r="B751">
        <v>2</v>
      </c>
    </row>
    <row r="752" spans="1:2" hidden="1" x14ac:dyDescent="0.25">
      <c r="A752">
        <v>2</v>
      </c>
      <c r="B752">
        <v>2</v>
      </c>
    </row>
    <row r="753" spans="1:2" hidden="1" x14ac:dyDescent="0.25">
      <c r="A753">
        <v>2</v>
      </c>
      <c r="B753">
        <v>2</v>
      </c>
    </row>
    <row r="754" spans="1:2" hidden="1" x14ac:dyDescent="0.25">
      <c r="A754">
        <v>2</v>
      </c>
      <c r="B754">
        <v>2</v>
      </c>
    </row>
    <row r="755" spans="1:2" hidden="1" x14ac:dyDescent="0.25">
      <c r="A755">
        <v>2</v>
      </c>
      <c r="B755">
        <v>2</v>
      </c>
    </row>
    <row r="756" spans="1:2" hidden="1" x14ac:dyDescent="0.25">
      <c r="A756">
        <v>2</v>
      </c>
      <c r="B756">
        <v>2</v>
      </c>
    </row>
    <row r="757" spans="1:2" hidden="1" x14ac:dyDescent="0.25">
      <c r="A757">
        <v>2</v>
      </c>
      <c r="B757">
        <v>2</v>
      </c>
    </row>
    <row r="758" spans="1:2" hidden="1" x14ac:dyDescent="0.25">
      <c r="A758">
        <v>2</v>
      </c>
      <c r="B758">
        <v>2</v>
      </c>
    </row>
    <row r="759" spans="1:2" hidden="1" x14ac:dyDescent="0.25">
      <c r="A759">
        <v>2</v>
      </c>
      <c r="B759">
        <v>2</v>
      </c>
    </row>
    <row r="760" spans="1:2" hidden="1" x14ac:dyDescent="0.25">
      <c r="A760">
        <v>2</v>
      </c>
      <c r="B760">
        <v>2</v>
      </c>
    </row>
    <row r="761" spans="1:2" hidden="1" x14ac:dyDescent="0.25">
      <c r="A761">
        <v>2</v>
      </c>
      <c r="B761">
        <v>2</v>
      </c>
    </row>
    <row r="762" spans="1:2" hidden="1" x14ac:dyDescent="0.25">
      <c r="A762">
        <v>2</v>
      </c>
      <c r="B762">
        <v>2</v>
      </c>
    </row>
    <row r="763" spans="1:2" hidden="1" x14ac:dyDescent="0.25">
      <c r="A763">
        <v>2</v>
      </c>
      <c r="B763">
        <v>2</v>
      </c>
    </row>
    <row r="764" spans="1:2" hidden="1" x14ac:dyDescent="0.25">
      <c r="A764">
        <v>2</v>
      </c>
      <c r="B764">
        <v>2</v>
      </c>
    </row>
    <row r="765" spans="1:2" hidden="1" x14ac:dyDescent="0.25">
      <c r="A765">
        <v>2</v>
      </c>
      <c r="B765">
        <v>2</v>
      </c>
    </row>
    <row r="766" spans="1:2" hidden="1" x14ac:dyDescent="0.25">
      <c r="A766">
        <v>2</v>
      </c>
      <c r="B766">
        <v>2</v>
      </c>
    </row>
    <row r="767" spans="1:2" hidden="1" x14ac:dyDescent="0.25">
      <c r="A767">
        <v>2</v>
      </c>
      <c r="B767">
        <v>2</v>
      </c>
    </row>
    <row r="768" spans="1:2" hidden="1" x14ac:dyDescent="0.25">
      <c r="A768">
        <v>2</v>
      </c>
      <c r="B768">
        <v>2</v>
      </c>
    </row>
    <row r="769" spans="1:2" hidden="1" x14ac:dyDescent="0.25">
      <c r="A769">
        <v>2</v>
      </c>
      <c r="B769">
        <v>2</v>
      </c>
    </row>
    <row r="770" spans="1:2" hidden="1" x14ac:dyDescent="0.25">
      <c r="A770">
        <v>2</v>
      </c>
      <c r="B770">
        <v>2</v>
      </c>
    </row>
    <row r="771" spans="1:2" hidden="1" x14ac:dyDescent="0.25">
      <c r="A771">
        <v>2</v>
      </c>
      <c r="B771">
        <v>2</v>
      </c>
    </row>
    <row r="772" spans="1:2" hidden="1" x14ac:dyDescent="0.25">
      <c r="A772">
        <v>2</v>
      </c>
      <c r="B772">
        <v>2</v>
      </c>
    </row>
    <row r="773" spans="1:2" hidden="1" x14ac:dyDescent="0.25">
      <c r="A773">
        <v>2</v>
      </c>
      <c r="B773">
        <v>2</v>
      </c>
    </row>
    <row r="774" spans="1:2" hidden="1" x14ac:dyDescent="0.25">
      <c r="A774">
        <v>2</v>
      </c>
      <c r="B774">
        <v>2</v>
      </c>
    </row>
    <row r="775" spans="1:2" hidden="1" x14ac:dyDescent="0.25">
      <c r="A775">
        <v>2</v>
      </c>
      <c r="B775">
        <v>2</v>
      </c>
    </row>
    <row r="776" spans="1:2" hidden="1" x14ac:dyDescent="0.25">
      <c r="A776">
        <v>2</v>
      </c>
      <c r="B776">
        <v>2</v>
      </c>
    </row>
    <row r="777" spans="1:2" hidden="1" x14ac:dyDescent="0.25">
      <c r="A777">
        <v>2</v>
      </c>
      <c r="B777">
        <v>2</v>
      </c>
    </row>
    <row r="778" spans="1:2" hidden="1" x14ac:dyDescent="0.25">
      <c r="A778">
        <v>2</v>
      </c>
      <c r="B778">
        <v>2</v>
      </c>
    </row>
    <row r="779" spans="1:2" hidden="1" x14ac:dyDescent="0.25">
      <c r="A779">
        <v>2</v>
      </c>
      <c r="B779">
        <v>2</v>
      </c>
    </row>
    <row r="780" spans="1:2" hidden="1" x14ac:dyDescent="0.25">
      <c r="A780">
        <v>2</v>
      </c>
      <c r="B780">
        <v>2</v>
      </c>
    </row>
    <row r="781" spans="1:2" hidden="1" x14ac:dyDescent="0.25">
      <c r="A781">
        <v>2</v>
      </c>
      <c r="B781">
        <v>2</v>
      </c>
    </row>
    <row r="782" spans="1:2" hidden="1" x14ac:dyDescent="0.25">
      <c r="A782">
        <v>2</v>
      </c>
      <c r="B782">
        <v>2</v>
      </c>
    </row>
    <row r="783" spans="1:2" hidden="1" x14ac:dyDescent="0.25">
      <c r="A783">
        <v>2</v>
      </c>
      <c r="B783">
        <v>2</v>
      </c>
    </row>
    <row r="784" spans="1:2" hidden="1" x14ac:dyDescent="0.25">
      <c r="A784">
        <v>2</v>
      </c>
      <c r="B784">
        <v>2</v>
      </c>
    </row>
    <row r="785" spans="1:2" hidden="1" x14ac:dyDescent="0.25">
      <c r="A785">
        <v>2</v>
      </c>
      <c r="B785">
        <v>2</v>
      </c>
    </row>
    <row r="786" spans="1:2" hidden="1" x14ac:dyDescent="0.25">
      <c r="A786">
        <v>2</v>
      </c>
      <c r="B786">
        <v>2</v>
      </c>
    </row>
    <row r="787" spans="1:2" hidden="1" x14ac:dyDescent="0.25">
      <c r="A787">
        <v>2</v>
      </c>
      <c r="B787">
        <v>2</v>
      </c>
    </row>
    <row r="788" spans="1:2" hidden="1" x14ac:dyDescent="0.25">
      <c r="A788">
        <v>2</v>
      </c>
      <c r="B788">
        <v>2</v>
      </c>
    </row>
    <row r="789" spans="1:2" hidden="1" x14ac:dyDescent="0.25">
      <c r="A789">
        <v>2</v>
      </c>
      <c r="B789">
        <v>2</v>
      </c>
    </row>
    <row r="790" spans="1:2" hidden="1" x14ac:dyDescent="0.25">
      <c r="A790">
        <v>2</v>
      </c>
      <c r="B790">
        <v>2</v>
      </c>
    </row>
    <row r="791" spans="1:2" hidden="1" x14ac:dyDescent="0.25">
      <c r="A791">
        <v>2</v>
      </c>
      <c r="B791">
        <v>2</v>
      </c>
    </row>
    <row r="792" spans="1:2" hidden="1" x14ac:dyDescent="0.25">
      <c r="A792">
        <v>2</v>
      </c>
      <c r="B792">
        <v>2</v>
      </c>
    </row>
    <row r="793" spans="1:2" hidden="1" x14ac:dyDescent="0.25">
      <c r="A793">
        <v>2</v>
      </c>
      <c r="B793">
        <v>2</v>
      </c>
    </row>
    <row r="794" spans="1:2" hidden="1" x14ac:dyDescent="0.25">
      <c r="A794">
        <v>2</v>
      </c>
      <c r="B794">
        <v>2</v>
      </c>
    </row>
    <row r="795" spans="1:2" hidden="1" x14ac:dyDescent="0.25">
      <c r="A795">
        <v>2</v>
      </c>
      <c r="B795">
        <v>2</v>
      </c>
    </row>
    <row r="796" spans="1:2" hidden="1" x14ac:dyDescent="0.25">
      <c r="A796">
        <v>2</v>
      </c>
      <c r="B796">
        <v>2</v>
      </c>
    </row>
    <row r="797" spans="1:2" hidden="1" x14ac:dyDescent="0.25">
      <c r="A797">
        <v>2</v>
      </c>
      <c r="B797">
        <v>2</v>
      </c>
    </row>
    <row r="798" spans="1:2" hidden="1" x14ac:dyDescent="0.25">
      <c r="A798">
        <v>2</v>
      </c>
      <c r="B798">
        <v>2</v>
      </c>
    </row>
    <row r="799" spans="1:2" hidden="1" x14ac:dyDescent="0.25">
      <c r="A799">
        <v>2</v>
      </c>
      <c r="B799">
        <v>2</v>
      </c>
    </row>
    <row r="800" spans="1:2" hidden="1" x14ac:dyDescent="0.25">
      <c r="A800">
        <v>2</v>
      </c>
      <c r="B800">
        <v>2</v>
      </c>
    </row>
    <row r="801" spans="1:2" hidden="1" x14ac:dyDescent="0.25">
      <c r="A801">
        <v>2</v>
      </c>
      <c r="B801">
        <v>2</v>
      </c>
    </row>
    <row r="802" spans="1:2" hidden="1" x14ac:dyDescent="0.25">
      <c r="A802">
        <v>2</v>
      </c>
      <c r="B802">
        <v>2</v>
      </c>
    </row>
    <row r="803" spans="1:2" hidden="1" x14ac:dyDescent="0.25">
      <c r="A803">
        <v>2</v>
      </c>
      <c r="B803">
        <v>2</v>
      </c>
    </row>
    <row r="804" spans="1:2" hidden="1" x14ac:dyDescent="0.25">
      <c r="A804">
        <v>2</v>
      </c>
      <c r="B804">
        <v>2</v>
      </c>
    </row>
    <row r="805" spans="1:2" hidden="1" x14ac:dyDescent="0.25">
      <c r="A805">
        <v>2</v>
      </c>
      <c r="B805">
        <v>2</v>
      </c>
    </row>
    <row r="806" spans="1:2" hidden="1" x14ac:dyDescent="0.25">
      <c r="A806">
        <v>2</v>
      </c>
      <c r="B806">
        <v>2</v>
      </c>
    </row>
    <row r="807" spans="1:2" hidden="1" x14ac:dyDescent="0.25">
      <c r="A807">
        <v>2</v>
      </c>
      <c r="B807">
        <v>2</v>
      </c>
    </row>
    <row r="808" spans="1:2" hidden="1" x14ac:dyDescent="0.25">
      <c r="A808">
        <v>2</v>
      </c>
      <c r="B808">
        <v>2</v>
      </c>
    </row>
    <row r="809" spans="1:2" hidden="1" x14ac:dyDescent="0.25">
      <c r="A809">
        <v>2</v>
      </c>
      <c r="B809">
        <v>2</v>
      </c>
    </row>
    <row r="810" spans="1:2" hidden="1" x14ac:dyDescent="0.25">
      <c r="A810">
        <v>2</v>
      </c>
      <c r="B810">
        <v>2</v>
      </c>
    </row>
    <row r="811" spans="1:2" hidden="1" x14ac:dyDescent="0.25">
      <c r="A811">
        <v>2</v>
      </c>
      <c r="B811">
        <v>2</v>
      </c>
    </row>
    <row r="812" spans="1:2" hidden="1" x14ac:dyDescent="0.25">
      <c r="A812">
        <v>2</v>
      </c>
      <c r="B812">
        <v>2</v>
      </c>
    </row>
    <row r="813" spans="1:2" hidden="1" x14ac:dyDescent="0.25">
      <c r="A813">
        <v>2</v>
      </c>
      <c r="B813">
        <v>2</v>
      </c>
    </row>
    <row r="814" spans="1:2" hidden="1" x14ac:dyDescent="0.25">
      <c r="A814">
        <v>2</v>
      </c>
      <c r="B814">
        <v>2</v>
      </c>
    </row>
    <row r="815" spans="1:2" hidden="1" x14ac:dyDescent="0.25">
      <c r="A815">
        <v>2</v>
      </c>
      <c r="B815">
        <v>2</v>
      </c>
    </row>
    <row r="816" spans="1:2" hidden="1" x14ac:dyDescent="0.25">
      <c r="A816">
        <v>2</v>
      </c>
      <c r="B816">
        <v>2</v>
      </c>
    </row>
    <row r="817" spans="1:2" hidden="1" x14ac:dyDescent="0.25">
      <c r="A817">
        <v>2</v>
      </c>
      <c r="B817">
        <v>2</v>
      </c>
    </row>
    <row r="818" spans="1:2" hidden="1" x14ac:dyDescent="0.25">
      <c r="A818">
        <v>2</v>
      </c>
      <c r="B818">
        <v>2</v>
      </c>
    </row>
    <row r="819" spans="1:2" hidden="1" x14ac:dyDescent="0.25">
      <c r="A819">
        <v>2</v>
      </c>
      <c r="B819">
        <v>2</v>
      </c>
    </row>
    <row r="820" spans="1:2" hidden="1" x14ac:dyDescent="0.25">
      <c r="A820">
        <v>2</v>
      </c>
      <c r="B820">
        <v>2</v>
      </c>
    </row>
    <row r="821" spans="1:2" hidden="1" x14ac:dyDescent="0.25">
      <c r="A821">
        <v>2</v>
      </c>
      <c r="B821">
        <v>2</v>
      </c>
    </row>
    <row r="822" spans="1:2" hidden="1" x14ac:dyDescent="0.25">
      <c r="A822">
        <v>2</v>
      </c>
      <c r="B822">
        <v>2</v>
      </c>
    </row>
    <row r="823" spans="1:2" hidden="1" x14ac:dyDescent="0.25">
      <c r="A823">
        <v>2</v>
      </c>
      <c r="B823">
        <v>2</v>
      </c>
    </row>
    <row r="824" spans="1:2" hidden="1" x14ac:dyDescent="0.25">
      <c r="A824">
        <v>2</v>
      </c>
      <c r="B824">
        <v>2</v>
      </c>
    </row>
    <row r="825" spans="1:2" hidden="1" x14ac:dyDescent="0.25">
      <c r="A825">
        <v>2</v>
      </c>
      <c r="B825">
        <v>2</v>
      </c>
    </row>
    <row r="826" spans="1:2" hidden="1" x14ac:dyDescent="0.25">
      <c r="A826">
        <v>2</v>
      </c>
      <c r="B826">
        <v>2</v>
      </c>
    </row>
    <row r="827" spans="1:2" hidden="1" x14ac:dyDescent="0.25">
      <c r="A827">
        <v>2</v>
      </c>
      <c r="B827">
        <v>2</v>
      </c>
    </row>
    <row r="828" spans="1:2" hidden="1" x14ac:dyDescent="0.25">
      <c r="A828">
        <v>2</v>
      </c>
      <c r="B828">
        <v>2</v>
      </c>
    </row>
    <row r="829" spans="1:2" hidden="1" x14ac:dyDescent="0.25">
      <c r="A829">
        <v>2</v>
      </c>
      <c r="B829">
        <v>2</v>
      </c>
    </row>
    <row r="830" spans="1:2" hidden="1" x14ac:dyDescent="0.25">
      <c r="A830">
        <v>2</v>
      </c>
      <c r="B830">
        <v>2</v>
      </c>
    </row>
    <row r="831" spans="1:2" hidden="1" x14ac:dyDescent="0.25">
      <c r="A831">
        <v>2</v>
      </c>
      <c r="B831">
        <v>2</v>
      </c>
    </row>
    <row r="832" spans="1:2" hidden="1" x14ac:dyDescent="0.25">
      <c r="A832">
        <v>2</v>
      </c>
      <c r="B832">
        <v>2</v>
      </c>
    </row>
    <row r="833" spans="1:2" hidden="1" x14ac:dyDescent="0.25">
      <c r="A833">
        <v>2</v>
      </c>
      <c r="B833">
        <v>2</v>
      </c>
    </row>
    <row r="834" spans="1:2" hidden="1" x14ac:dyDescent="0.25">
      <c r="A834">
        <v>2</v>
      </c>
      <c r="B834">
        <v>2</v>
      </c>
    </row>
    <row r="835" spans="1:2" hidden="1" x14ac:dyDescent="0.25">
      <c r="A835">
        <v>2</v>
      </c>
      <c r="B835">
        <v>2</v>
      </c>
    </row>
    <row r="836" spans="1:2" hidden="1" x14ac:dyDescent="0.25">
      <c r="A836">
        <v>2</v>
      </c>
      <c r="B836">
        <v>2</v>
      </c>
    </row>
    <row r="837" spans="1:2" hidden="1" x14ac:dyDescent="0.25">
      <c r="A837">
        <v>2</v>
      </c>
      <c r="B837">
        <v>2</v>
      </c>
    </row>
    <row r="838" spans="1:2" hidden="1" x14ac:dyDescent="0.25">
      <c r="A838">
        <v>2</v>
      </c>
      <c r="B838">
        <v>2</v>
      </c>
    </row>
    <row r="839" spans="1:2" hidden="1" x14ac:dyDescent="0.25">
      <c r="A839">
        <v>2</v>
      </c>
      <c r="B839">
        <v>2</v>
      </c>
    </row>
    <row r="840" spans="1:2" hidden="1" x14ac:dyDescent="0.25">
      <c r="A840">
        <v>2</v>
      </c>
      <c r="B840">
        <v>2</v>
      </c>
    </row>
    <row r="841" spans="1:2" hidden="1" x14ac:dyDescent="0.25">
      <c r="A841">
        <v>2</v>
      </c>
      <c r="B841">
        <v>2</v>
      </c>
    </row>
    <row r="842" spans="1:2" hidden="1" x14ac:dyDescent="0.25">
      <c r="A842">
        <v>2</v>
      </c>
      <c r="B842">
        <v>2</v>
      </c>
    </row>
    <row r="843" spans="1:2" hidden="1" x14ac:dyDescent="0.25">
      <c r="A843">
        <v>2</v>
      </c>
      <c r="B843">
        <v>2</v>
      </c>
    </row>
    <row r="844" spans="1:2" hidden="1" x14ac:dyDescent="0.25">
      <c r="A844">
        <v>2</v>
      </c>
      <c r="B844">
        <v>2</v>
      </c>
    </row>
    <row r="845" spans="1:2" hidden="1" x14ac:dyDescent="0.25">
      <c r="A845">
        <v>2</v>
      </c>
      <c r="B845">
        <v>2</v>
      </c>
    </row>
    <row r="846" spans="1:2" hidden="1" x14ac:dyDescent="0.25">
      <c r="A846">
        <v>2</v>
      </c>
      <c r="B846">
        <v>2</v>
      </c>
    </row>
    <row r="847" spans="1:2" hidden="1" x14ac:dyDescent="0.25">
      <c r="A847">
        <v>2</v>
      </c>
      <c r="B847">
        <v>2</v>
      </c>
    </row>
    <row r="848" spans="1:2" hidden="1" x14ac:dyDescent="0.25">
      <c r="A848">
        <v>2</v>
      </c>
      <c r="B848">
        <v>2</v>
      </c>
    </row>
    <row r="849" spans="1:2" hidden="1" x14ac:dyDescent="0.25">
      <c r="A849">
        <v>2</v>
      </c>
      <c r="B849">
        <v>2</v>
      </c>
    </row>
    <row r="850" spans="1:2" hidden="1" x14ac:dyDescent="0.25">
      <c r="A850">
        <v>2</v>
      </c>
      <c r="B850">
        <v>2</v>
      </c>
    </row>
    <row r="851" spans="1:2" hidden="1" x14ac:dyDescent="0.25">
      <c r="A851">
        <v>2</v>
      </c>
      <c r="B851">
        <v>2</v>
      </c>
    </row>
    <row r="852" spans="1:2" hidden="1" x14ac:dyDescent="0.25">
      <c r="A852">
        <v>2</v>
      </c>
      <c r="B852">
        <v>2</v>
      </c>
    </row>
    <row r="853" spans="1:2" hidden="1" x14ac:dyDescent="0.25">
      <c r="A853">
        <v>2</v>
      </c>
      <c r="B853">
        <v>2</v>
      </c>
    </row>
    <row r="854" spans="1:2" hidden="1" x14ac:dyDescent="0.25">
      <c r="A854">
        <v>2</v>
      </c>
      <c r="B854">
        <v>2</v>
      </c>
    </row>
    <row r="855" spans="1:2" hidden="1" x14ac:dyDescent="0.25">
      <c r="A855">
        <v>2</v>
      </c>
      <c r="B855">
        <v>2</v>
      </c>
    </row>
    <row r="856" spans="1:2" hidden="1" x14ac:dyDescent="0.25">
      <c r="A856">
        <v>2</v>
      </c>
      <c r="B856">
        <v>2</v>
      </c>
    </row>
    <row r="857" spans="1:2" hidden="1" x14ac:dyDescent="0.25">
      <c r="A857">
        <v>2</v>
      </c>
      <c r="B857">
        <v>2</v>
      </c>
    </row>
    <row r="858" spans="1:2" hidden="1" x14ac:dyDescent="0.25">
      <c r="A858">
        <v>2</v>
      </c>
      <c r="B858">
        <v>2</v>
      </c>
    </row>
    <row r="859" spans="1:2" hidden="1" x14ac:dyDescent="0.25">
      <c r="A859">
        <v>2</v>
      </c>
      <c r="B859">
        <v>2</v>
      </c>
    </row>
    <row r="860" spans="1:2" hidden="1" x14ac:dyDescent="0.25">
      <c r="A860">
        <v>2</v>
      </c>
      <c r="B860">
        <v>2</v>
      </c>
    </row>
    <row r="861" spans="1:2" hidden="1" x14ac:dyDescent="0.25">
      <c r="A861">
        <v>2</v>
      </c>
      <c r="B861">
        <v>2</v>
      </c>
    </row>
    <row r="862" spans="1:2" hidden="1" x14ac:dyDescent="0.25">
      <c r="A862">
        <v>2</v>
      </c>
      <c r="B862">
        <v>2</v>
      </c>
    </row>
    <row r="863" spans="1:2" hidden="1" x14ac:dyDescent="0.25">
      <c r="A863">
        <v>2</v>
      </c>
      <c r="B863">
        <v>2</v>
      </c>
    </row>
    <row r="864" spans="1:2" hidden="1" x14ac:dyDescent="0.25">
      <c r="A864">
        <v>2</v>
      </c>
      <c r="B864">
        <v>2</v>
      </c>
    </row>
    <row r="865" spans="1:2" hidden="1" x14ac:dyDescent="0.25">
      <c r="A865">
        <v>2</v>
      </c>
      <c r="B865">
        <v>2</v>
      </c>
    </row>
    <row r="866" spans="1:2" hidden="1" x14ac:dyDescent="0.25">
      <c r="A866">
        <v>2</v>
      </c>
      <c r="B866">
        <v>2</v>
      </c>
    </row>
    <row r="867" spans="1:2" hidden="1" x14ac:dyDescent="0.25">
      <c r="A867">
        <v>2</v>
      </c>
      <c r="B867">
        <v>2</v>
      </c>
    </row>
    <row r="868" spans="1:2" hidden="1" x14ac:dyDescent="0.25">
      <c r="A868">
        <v>2</v>
      </c>
      <c r="B868">
        <v>2</v>
      </c>
    </row>
    <row r="869" spans="1:2" hidden="1" x14ac:dyDescent="0.25">
      <c r="A869">
        <v>2</v>
      </c>
      <c r="B869">
        <v>2</v>
      </c>
    </row>
    <row r="870" spans="1:2" hidden="1" x14ac:dyDescent="0.25">
      <c r="A870">
        <v>2</v>
      </c>
      <c r="B870">
        <v>2</v>
      </c>
    </row>
    <row r="871" spans="1:2" hidden="1" x14ac:dyDescent="0.25">
      <c r="A871">
        <v>2</v>
      </c>
      <c r="B871">
        <v>2</v>
      </c>
    </row>
    <row r="872" spans="1:2" hidden="1" x14ac:dyDescent="0.25">
      <c r="A872">
        <v>2</v>
      </c>
      <c r="B872">
        <v>2</v>
      </c>
    </row>
    <row r="873" spans="1:2" hidden="1" x14ac:dyDescent="0.25">
      <c r="A873">
        <v>2</v>
      </c>
      <c r="B873">
        <v>2</v>
      </c>
    </row>
    <row r="874" spans="1:2" hidden="1" x14ac:dyDescent="0.25">
      <c r="A874">
        <v>2</v>
      </c>
      <c r="B874">
        <v>2</v>
      </c>
    </row>
    <row r="875" spans="1:2" hidden="1" x14ac:dyDescent="0.25">
      <c r="A875">
        <v>2</v>
      </c>
      <c r="B875">
        <v>2</v>
      </c>
    </row>
    <row r="876" spans="1:2" hidden="1" x14ac:dyDescent="0.25">
      <c r="A876">
        <v>2</v>
      </c>
      <c r="B876">
        <v>2</v>
      </c>
    </row>
    <row r="877" spans="1:2" hidden="1" x14ac:dyDescent="0.25">
      <c r="A877">
        <v>2</v>
      </c>
      <c r="B877">
        <v>2</v>
      </c>
    </row>
    <row r="878" spans="1:2" hidden="1" x14ac:dyDescent="0.25">
      <c r="A878">
        <v>2</v>
      </c>
      <c r="B878">
        <v>2</v>
      </c>
    </row>
    <row r="879" spans="1:2" hidden="1" x14ac:dyDescent="0.25">
      <c r="A879">
        <v>2</v>
      </c>
      <c r="B879">
        <v>2</v>
      </c>
    </row>
    <row r="880" spans="1:2" hidden="1" x14ac:dyDescent="0.25">
      <c r="A880">
        <v>2</v>
      </c>
      <c r="B880">
        <v>2</v>
      </c>
    </row>
    <row r="881" spans="1:2" hidden="1" x14ac:dyDescent="0.25">
      <c r="A881">
        <v>2</v>
      </c>
      <c r="B881">
        <v>2</v>
      </c>
    </row>
    <row r="882" spans="1:2" hidden="1" x14ac:dyDescent="0.25">
      <c r="A882">
        <v>2</v>
      </c>
      <c r="B882">
        <v>2</v>
      </c>
    </row>
    <row r="883" spans="1:2" hidden="1" x14ac:dyDescent="0.25">
      <c r="A883">
        <v>2</v>
      </c>
      <c r="B883">
        <v>2</v>
      </c>
    </row>
    <row r="884" spans="1:2" hidden="1" x14ac:dyDescent="0.25">
      <c r="A884">
        <v>2</v>
      </c>
      <c r="B884">
        <v>2</v>
      </c>
    </row>
    <row r="885" spans="1:2" hidden="1" x14ac:dyDescent="0.25">
      <c r="A885">
        <v>2</v>
      </c>
      <c r="B885">
        <v>2</v>
      </c>
    </row>
    <row r="886" spans="1:2" hidden="1" x14ac:dyDescent="0.25">
      <c r="A886">
        <v>2</v>
      </c>
      <c r="B886">
        <v>2</v>
      </c>
    </row>
    <row r="887" spans="1:2" hidden="1" x14ac:dyDescent="0.25">
      <c r="A887">
        <v>2</v>
      </c>
      <c r="B887">
        <v>2</v>
      </c>
    </row>
    <row r="888" spans="1:2" hidden="1" x14ac:dyDescent="0.25">
      <c r="A888">
        <v>2</v>
      </c>
      <c r="B888">
        <v>2</v>
      </c>
    </row>
    <row r="889" spans="1:2" hidden="1" x14ac:dyDescent="0.25">
      <c r="A889">
        <v>2</v>
      </c>
      <c r="B889">
        <v>2</v>
      </c>
    </row>
    <row r="890" spans="1:2" hidden="1" x14ac:dyDescent="0.25">
      <c r="A890">
        <v>2</v>
      </c>
      <c r="B890">
        <v>2</v>
      </c>
    </row>
    <row r="891" spans="1:2" hidden="1" x14ac:dyDescent="0.25">
      <c r="A891">
        <v>2</v>
      </c>
      <c r="B891">
        <v>2</v>
      </c>
    </row>
    <row r="892" spans="1:2" hidden="1" x14ac:dyDescent="0.25">
      <c r="A892">
        <v>2</v>
      </c>
      <c r="B892">
        <v>2</v>
      </c>
    </row>
    <row r="893" spans="1:2" hidden="1" x14ac:dyDescent="0.25">
      <c r="A893">
        <v>2</v>
      </c>
      <c r="B893">
        <v>2</v>
      </c>
    </row>
    <row r="894" spans="1:2" hidden="1" x14ac:dyDescent="0.25">
      <c r="A894">
        <v>2</v>
      </c>
      <c r="B894">
        <v>2</v>
      </c>
    </row>
    <row r="895" spans="1:2" hidden="1" x14ac:dyDescent="0.25">
      <c r="A895">
        <v>2</v>
      </c>
      <c r="B895">
        <v>2</v>
      </c>
    </row>
    <row r="896" spans="1:2" hidden="1" x14ac:dyDescent="0.25">
      <c r="A896">
        <v>2</v>
      </c>
      <c r="B896">
        <v>2</v>
      </c>
    </row>
    <row r="897" spans="1:2" hidden="1" x14ac:dyDescent="0.25">
      <c r="A897">
        <v>2</v>
      </c>
      <c r="B897">
        <v>2</v>
      </c>
    </row>
    <row r="898" spans="1:2" hidden="1" x14ac:dyDescent="0.25">
      <c r="A898">
        <v>2</v>
      </c>
      <c r="B898">
        <v>2</v>
      </c>
    </row>
    <row r="899" spans="1:2" hidden="1" x14ac:dyDescent="0.25">
      <c r="A899">
        <v>2</v>
      </c>
      <c r="B899">
        <v>2</v>
      </c>
    </row>
    <row r="900" spans="1:2" hidden="1" x14ac:dyDescent="0.25">
      <c r="A900">
        <v>2</v>
      </c>
      <c r="B900">
        <v>2</v>
      </c>
    </row>
    <row r="901" spans="1:2" hidden="1" x14ac:dyDescent="0.25">
      <c r="A901">
        <v>2</v>
      </c>
      <c r="B901">
        <v>2</v>
      </c>
    </row>
    <row r="902" spans="1:2" hidden="1" x14ac:dyDescent="0.25">
      <c r="A902">
        <v>2</v>
      </c>
      <c r="B902">
        <v>2</v>
      </c>
    </row>
    <row r="903" spans="1:2" hidden="1" x14ac:dyDescent="0.25">
      <c r="A903">
        <v>2</v>
      </c>
      <c r="B903">
        <v>2</v>
      </c>
    </row>
    <row r="904" spans="1:2" hidden="1" x14ac:dyDescent="0.25">
      <c r="A904">
        <v>2</v>
      </c>
      <c r="B904">
        <v>2</v>
      </c>
    </row>
    <row r="905" spans="1:2" hidden="1" x14ac:dyDescent="0.25">
      <c r="A905">
        <v>2</v>
      </c>
      <c r="B905">
        <v>2</v>
      </c>
    </row>
    <row r="906" spans="1:2" hidden="1" x14ac:dyDescent="0.25">
      <c r="A906">
        <v>2</v>
      </c>
      <c r="B906">
        <v>2</v>
      </c>
    </row>
    <row r="907" spans="1:2" hidden="1" x14ac:dyDescent="0.25">
      <c r="A907">
        <v>2</v>
      </c>
      <c r="B907">
        <v>2</v>
      </c>
    </row>
    <row r="908" spans="1:2" hidden="1" x14ac:dyDescent="0.25">
      <c r="A908">
        <v>2</v>
      </c>
      <c r="B908">
        <v>2</v>
      </c>
    </row>
    <row r="909" spans="1:2" hidden="1" x14ac:dyDescent="0.25">
      <c r="A909">
        <v>2</v>
      </c>
      <c r="B909">
        <v>2</v>
      </c>
    </row>
    <row r="910" spans="1:2" hidden="1" x14ac:dyDescent="0.25">
      <c r="A910">
        <v>2</v>
      </c>
      <c r="B910">
        <v>2</v>
      </c>
    </row>
    <row r="911" spans="1:2" hidden="1" x14ac:dyDescent="0.25">
      <c r="A911">
        <v>2</v>
      </c>
      <c r="B911">
        <v>2</v>
      </c>
    </row>
    <row r="912" spans="1:2" hidden="1" x14ac:dyDescent="0.25">
      <c r="A912">
        <v>2</v>
      </c>
      <c r="B912">
        <v>2</v>
      </c>
    </row>
    <row r="913" spans="1:2" hidden="1" x14ac:dyDescent="0.25">
      <c r="A913">
        <v>2</v>
      </c>
      <c r="B913">
        <v>2</v>
      </c>
    </row>
    <row r="914" spans="1:2" hidden="1" x14ac:dyDescent="0.25">
      <c r="A914">
        <v>2</v>
      </c>
      <c r="B914">
        <v>2</v>
      </c>
    </row>
    <row r="915" spans="1:2" hidden="1" x14ac:dyDescent="0.25">
      <c r="A915">
        <v>2</v>
      </c>
      <c r="B915">
        <v>2</v>
      </c>
    </row>
    <row r="916" spans="1:2" hidden="1" x14ac:dyDescent="0.25">
      <c r="A916">
        <v>2</v>
      </c>
      <c r="B916">
        <v>2</v>
      </c>
    </row>
    <row r="917" spans="1:2" hidden="1" x14ac:dyDescent="0.25">
      <c r="A917">
        <v>2</v>
      </c>
      <c r="B917">
        <v>2</v>
      </c>
    </row>
    <row r="918" spans="1:2" hidden="1" x14ac:dyDescent="0.25">
      <c r="A918">
        <v>2</v>
      </c>
      <c r="B918">
        <v>2</v>
      </c>
    </row>
    <row r="919" spans="1:2" hidden="1" x14ac:dyDescent="0.25">
      <c r="A919">
        <v>2</v>
      </c>
      <c r="B919">
        <v>3</v>
      </c>
    </row>
    <row r="920" spans="1:2" hidden="1" x14ac:dyDescent="0.25">
      <c r="A920">
        <v>2</v>
      </c>
      <c r="B920">
        <v>3</v>
      </c>
    </row>
    <row r="921" spans="1:2" hidden="1" x14ac:dyDescent="0.25">
      <c r="A921">
        <v>2</v>
      </c>
      <c r="B921">
        <v>3</v>
      </c>
    </row>
    <row r="922" spans="1:2" hidden="1" x14ac:dyDescent="0.25">
      <c r="A922">
        <v>2</v>
      </c>
      <c r="B922">
        <v>3</v>
      </c>
    </row>
    <row r="923" spans="1:2" hidden="1" x14ac:dyDescent="0.25">
      <c r="A923">
        <v>2</v>
      </c>
      <c r="B923">
        <v>3</v>
      </c>
    </row>
    <row r="924" spans="1:2" hidden="1" x14ac:dyDescent="0.25">
      <c r="A924">
        <v>2</v>
      </c>
      <c r="B924">
        <v>3</v>
      </c>
    </row>
    <row r="925" spans="1:2" hidden="1" x14ac:dyDescent="0.25">
      <c r="A925">
        <v>2</v>
      </c>
      <c r="B925">
        <v>3</v>
      </c>
    </row>
    <row r="926" spans="1:2" hidden="1" x14ac:dyDescent="0.25">
      <c r="A926">
        <v>2</v>
      </c>
      <c r="B926">
        <v>3</v>
      </c>
    </row>
    <row r="927" spans="1:2" hidden="1" x14ac:dyDescent="0.25">
      <c r="A927">
        <v>2</v>
      </c>
      <c r="B927">
        <v>3</v>
      </c>
    </row>
    <row r="928" spans="1:2" hidden="1" x14ac:dyDescent="0.25">
      <c r="A928">
        <v>2</v>
      </c>
      <c r="B928">
        <v>3</v>
      </c>
    </row>
    <row r="929" spans="1:2" hidden="1" x14ac:dyDescent="0.25">
      <c r="A929">
        <v>2</v>
      </c>
      <c r="B929">
        <v>3</v>
      </c>
    </row>
    <row r="930" spans="1:2" hidden="1" x14ac:dyDescent="0.25">
      <c r="A930">
        <v>2</v>
      </c>
      <c r="B930">
        <v>3</v>
      </c>
    </row>
    <row r="931" spans="1:2" hidden="1" x14ac:dyDescent="0.25">
      <c r="A931">
        <v>2</v>
      </c>
      <c r="B931">
        <v>3</v>
      </c>
    </row>
    <row r="932" spans="1:2" hidden="1" x14ac:dyDescent="0.25">
      <c r="A932">
        <v>2</v>
      </c>
      <c r="B932">
        <v>3</v>
      </c>
    </row>
    <row r="933" spans="1:2" hidden="1" x14ac:dyDescent="0.25">
      <c r="A933">
        <v>2</v>
      </c>
      <c r="B933">
        <v>3</v>
      </c>
    </row>
    <row r="934" spans="1:2" hidden="1" x14ac:dyDescent="0.25">
      <c r="A934">
        <v>2</v>
      </c>
      <c r="B934">
        <v>3</v>
      </c>
    </row>
    <row r="935" spans="1:2" hidden="1" x14ac:dyDescent="0.25">
      <c r="A935">
        <v>2</v>
      </c>
      <c r="B935">
        <v>3</v>
      </c>
    </row>
    <row r="936" spans="1:2" hidden="1" x14ac:dyDescent="0.25">
      <c r="A936">
        <v>2</v>
      </c>
      <c r="B936">
        <v>3</v>
      </c>
    </row>
    <row r="937" spans="1:2" hidden="1" x14ac:dyDescent="0.25">
      <c r="A937">
        <v>2</v>
      </c>
      <c r="B937">
        <v>3</v>
      </c>
    </row>
    <row r="938" spans="1:2" hidden="1" x14ac:dyDescent="0.25">
      <c r="A938">
        <v>2</v>
      </c>
      <c r="B938">
        <v>3</v>
      </c>
    </row>
    <row r="939" spans="1:2" hidden="1" x14ac:dyDescent="0.25">
      <c r="A939">
        <v>2</v>
      </c>
      <c r="B939">
        <v>3</v>
      </c>
    </row>
    <row r="940" spans="1:2" hidden="1" x14ac:dyDescent="0.25">
      <c r="A940">
        <v>2</v>
      </c>
      <c r="B940">
        <v>3</v>
      </c>
    </row>
    <row r="941" spans="1:2" hidden="1" x14ac:dyDescent="0.25">
      <c r="A941">
        <v>2</v>
      </c>
      <c r="B941">
        <v>3</v>
      </c>
    </row>
    <row r="942" spans="1:2" hidden="1" x14ac:dyDescent="0.25">
      <c r="A942">
        <v>2</v>
      </c>
      <c r="B942">
        <v>3</v>
      </c>
    </row>
    <row r="943" spans="1:2" hidden="1" x14ac:dyDescent="0.25">
      <c r="A943">
        <v>2</v>
      </c>
      <c r="B943">
        <v>3</v>
      </c>
    </row>
    <row r="944" spans="1:2" hidden="1" x14ac:dyDescent="0.25">
      <c r="A944">
        <v>2</v>
      </c>
      <c r="B944">
        <v>3</v>
      </c>
    </row>
    <row r="945" spans="1:2" hidden="1" x14ac:dyDescent="0.25">
      <c r="A945">
        <v>2</v>
      </c>
      <c r="B945">
        <v>3</v>
      </c>
    </row>
    <row r="946" spans="1:2" hidden="1" x14ac:dyDescent="0.25">
      <c r="A946">
        <v>2</v>
      </c>
      <c r="B946">
        <v>3</v>
      </c>
    </row>
    <row r="947" spans="1:2" hidden="1" x14ac:dyDescent="0.25">
      <c r="A947">
        <v>2</v>
      </c>
      <c r="B947">
        <v>3</v>
      </c>
    </row>
    <row r="948" spans="1:2" hidden="1" x14ac:dyDescent="0.25">
      <c r="A948">
        <v>2</v>
      </c>
      <c r="B948">
        <v>3</v>
      </c>
    </row>
    <row r="949" spans="1:2" hidden="1" x14ac:dyDescent="0.25">
      <c r="A949">
        <v>2</v>
      </c>
      <c r="B949">
        <v>3</v>
      </c>
    </row>
    <row r="950" spans="1:2" hidden="1" x14ac:dyDescent="0.25">
      <c r="A950">
        <v>2</v>
      </c>
      <c r="B950">
        <v>3</v>
      </c>
    </row>
    <row r="951" spans="1:2" hidden="1" x14ac:dyDescent="0.25">
      <c r="A951">
        <v>2</v>
      </c>
      <c r="B951">
        <v>3</v>
      </c>
    </row>
    <row r="952" spans="1:2" hidden="1" x14ac:dyDescent="0.25">
      <c r="A952">
        <v>2</v>
      </c>
      <c r="B952">
        <v>3</v>
      </c>
    </row>
    <row r="953" spans="1:2" hidden="1" x14ac:dyDescent="0.25">
      <c r="A953">
        <v>2</v>
      </c>
      <c r="B953">
        <v>3</v>
      </c>
    </row>
    <row r="954" spans="1:2" hidden="1" x14ac:dyDescent="0.25">
      <c r="A954">
        <v>2</v>
      </c>
      <c r="B954">
        <v>3</v>
      </c>
    </row>
    <row r="955" spans="1:2" hidden="1" x14ac:dyDescent="0.25">
      <c r="A955">
        <v>2</v>
      </c>
      <c r="B955">
        <v>3</v>
      </c>
    </row>
    <row r="956" spans="1:2" hidden="1" x14ac:dyDescent="0.25">
      <c r="A956">
        <v>2</v>
      </c>
      <c r="B956">
        <v>3</v>
      </c>
    </row>
    <row r="957" spans="1:2" hidden="1" x14ac:dyDescent="0.25">
      <c r="A957">
        <v>2</v>
      </c>
      <c r="B957">
        <v>3</v>
      </c>
    </row>
    <row r="958" spans="1:2" hidden="1" x14ac:dyDescent="0.25">
      <c r="A958">
        <v>2</v>
      </c>
      <c r="B958">
        <v>3</v>
      </c>
    </row>
    <row r="959" spans="1:2" hidden="1" x14ac:dyDescent="0.25">
      <c r="A959">
        <v>2</v>
      </c>
      <c r="B959">
        <v>3</v>
      </c>
    </row>
    <row r="960" spans="1:2" hidden="1" x14ac:dyDescent="0.25">
      <c r="A960">
        <v>2</v>
      </c>
      <c r="B960">
        <v>3</v>
      </c>
    </row>
    <row r="961" spans="1:2" hidden="1" x14ac:dyDescent="0.25">
      <c r="A961">
        <v>2</v>
      </c>
      <c r="B961">
        <v>3</v>
      </c>
    </row>
    <row r="962" spans="1:2" hidden="1" x14ac:dyDescent="0.25">
      <c r="A962">
        <v>2</v>
      </c>
      <c r="B962">
        <v>3</v>
      </c>
    </row>
    <row r="963" spans="1:2" hidden="1" x14ac:dyDescent="0.25">
      <c r="A963">
        <v>2</v>
      </c>
      <c r="B963">
        <v>3</v>
      </c>
    </row>
    <row r="964" spans="1:2" hidden="1" x14ac:dyDescent="0.25">
      <c r="A964">
        <v>2</v>
      </c>
      <c r="B964">
        <v>3</v>
      </c>
    </row>
    <row r="965" spans="1:2" hidden="1" x14ac:dyDescent="0.25">
      <c r="A965">
        <v>2</v>
      </c>
      <c r="B965">
        <v>3</v>
      </c>
    </row>
    <row r="966" spans="1:2" hidden="1" x14ac:dyDescent="0.25">
      <c r="A966">
        <v>2</v>
      </c>
      <c r="B966">
        <v>3</v>
      </c>
    </row>
    <row r="967" spans="1:2" hidden="1" x14ac:dyDescent="0.25">
      <c r="A967">
        <v>2</v>
      </c>
      <c r="B967">
        <v>3</v>
      </c>
    </row>
    <row r="968" spans="1:2" hidden="1" x14ac:dyDescent="0.25">
      <c r="A968">
        <v>2</v>
      </c>
      <c r="B968">
        <v>3</v>
      </c>
    </row>
    <row r="969" spans="1:2" hidden="1" x14ac:dyDescent="0.25">
      <c r="A969">
        <v>2</v>
      </c>
      <c r="B969">
        <v>3</v>
      </c>
    </row>
    <row r="970" spans="1:2" hidden="1" x14ac:dyDescent="0.25">
      <c r="A970">
        <v>2</v>
      </c>
      <c r="B970">
        <v>3</v>
      </c>
    </row>
    <row r="971" spans="1:2" hidden="1" x14ac:dyDescent="0.25">
      <c r="A971">
        <v>2</v>
      </c>
      <c r="B971">
        <v>3</v>
      </c>
    </row>
    <row r="972" spans="1:2" hidden="1" x14ac:dyDescent="0.25">
      <c r="A972">
        <v>2</v>
      </c>
      <c r="B972">
        <v>3</v>
      </c>
    </row>
    <row r="973" spans="1:2" hidden="1" x14ac:dyDescent="0.25">
      <c r="A973">
        <v>2</v>
      </c>
      <c r="B973">
        <v>3</v>
      </c>
    </row>
    <row r="974" spans="1:2" hidden="1" x14ac:dyDescent="0.25">
      <c r="A974">
        <v>2</v>
      </c>
      <c r="B974">
        <v>3</v>
      </c>
    </row>
    <row r="975" spans="1:2" hidden="1" x14ac:dyDescent="0.25">
      <c r="A975">
        <v>2</v>
      </c>
      <c r="B975">
        <v>3</v>
      </c>
    </row>
    <row r="976" spans="1:2" hidden="1" x14ac:dyDescent="0.25">
      <c r="A976">
        <v>2</v>
      </c>
      <c r="B976">
        <v>3</v>
      </c>
    </row>
    <row r="977" spans="1:2" hidden="1" x14ac:dyDescent="0.25">
      <c r="A977">
        <v>2</v>
      </c>
      <c r="B977">
        <v>3</v>
      </c>
    </row>
    <row r="978" spans="1:2" hidden="1" x14ac:dyDescent="0.25">
      <c r="A978">
        <v>2</v>
      </c>
      <c r="B978">
        <v>3</v>
      </c>
    </row>
    <row r="979" spans="1:2" hidden="1" x14ac:dyDescent="0.25">
      <c r="A979">
        <v>2</v>
      </c>
      <c r="B979">
        <v>3</v>
      </c>
    </row>
    <row r="980" spans="1:2" hidden="1" x14ac:dyDescent="0.25">
      <c r="A980">
        <v>2</v>
      </c>
      <c r="B980">
        <v>3</v>
      </c>
    </row>
    <row r="981" spans="1:2" hidden="1" x14ac:dyDescent="0.25">
      <c r="A981">
        <v>2</v>
      </c>
      <c r="B981">
        <v>3</v>
      </c>
    </row>
    <row r="982" spans="1:2" hidden="1" x14ac:dyDescent="0.25">
      <c r="A982">
        <v>2</v>
      </c>
      <c r="B982">
        <v>3</v>
      </c>
    </row>
    <row r="983" spans="1:2" hidden="1" x14ac:dyDescent="0.25">
      <c r="A983">
        <v>2</v>
      </c>
      <c r="B983">
        <v>3</v>
      </c>
    </row>
    <row r="984" spans="1:2" hidden="1" x14ac:dyDescent="0.25">
      <c r="A984">
        <v>2</v>
      </c>
      <c r="B984">
        <v>3</v>
      </c>
    </row>
    <row r="985" spans="1:2" hidden="1" x14ac:dyDescent="0.25">
      <c r="A985">
        <v>2</v>
      </c>
      <c r="B985">
        <v>3</v>
      </c>
    </row>
    <row r="986" spans="1:2" hidden="1" x14ac:dyDescent="0.25">
      <c r="A986">
        <v>2</v>
      </c>
      <c r="B986">
        <v>3</v>
      </c>
    </row>
    <row r="987" spans="1:2" hidden="1" x14ac:dyDescent="0.25">
      <c r="A987">
        <v>2</v>
      </c>
      <c r="B987">
        <v>3</v>
      </c>
    </row>
    <row r="988" spans="1:2" hidden="1" x14ac:dyDescent="0.25">
      <c r="A988">
        <v>2</v>
      </c>
      <c r="B988">
        <v>3</v>
      </c>
    </row>
    <row r="989" spans="1:2" hidden="1" x14ac:dyDescent="0.25">
      <c r="A989">
        <v>2</v>
      </c>
      <c r="B989">
        <v>3</v>
      </c>
    </row>
    <row r="990" spans="1:2" hidden="1" x14ac:dyDescent="0.25">
      <c r="A990">
        <v>2</v>
      </c>
      <c r="B990">
        <v>3</v>
      </c>
    </row>
    <row r="991" spans="1:2" hidden="1" x14ac:dyDescent="0.25">
      <c r="A991">
        <v>2</v>
      </c>
      <c r="B991">
        <v>3</v>
      </c>
    </row>
    <row r="992" spans="1:2" hidden="1" x14ac:dyDescent="0.25">
      <c r="A992">
        <v>2</v>
      </c>
      <c r="B992">
        <v>3</v>
      </c>
    </row>
    <row r="993" spans="1:2" hidden="1" x14ac:dyDescent="0.25">
      <c r="A993">
        <v>2</v>
      </c>
      <c r="B993">
        <v>3</v>
      </c>
    </row>
    <row r="994" spans="1:2" hidden="1" x14ac:dyDescent="0.25">
      <c r="A994">
        <v>2</v>
      </c>
      <c r="B994">
        <v>3</v>
      </c>
    </row>
    <row r="995" spans="1:2" hidden="1" x14ac:dyDescent="0.25">
      <c r="A995">
        <v>2</v>
      </c>
      <c r="B995">
        <v>3</v>
      </c>
    </row>
    <row r="996" spans="1:2" hidden="1" x14ac:dyDescent="0.25">
      <c r="A996">
        <v>2</v>
      </c>
      <c r="B996">
        <v>3</v>
      </c>
    </row>
    <row r="997" spans="1:2" hidden="1" x14ac:dyDescent="0.25">
      <c r="A997">
        <v>2</v>
      </c>
      <c r="B997">
        <v>3</v>
      </c>
    </row>
    <row r="998" spans="1:2" hidden="1" x14ac:dyDescent="0.25">
      <c r="A998">
        <v>2</v>
      </c>
      <c r="B998">
        <v>3</v>
      </c>
    </row>
    <row r="999" spans="1:2" hidden="1" x14ac:dyDescent="0.25">
      <c r="A999">
        <v>2</v>
      </c>
      <c r="B999">
        <v>3</v>
      </c>
    </row>
    <row r="1000" spans="1:2" hidden="1" x14ac:dyDescent="0.25">
      <c r="A1000">
        <v>2</v>
      </c>
      <c r="B1000">
        <v>3</v>
      </c>
    </row>
    <row r="1001" spans="1:2" hidden="1" x14ac:dyDescent="0.25">
      <c r="A1001">
        <v>2</v>
      </c>
      <c r="B1001">
        <v>3</v>
      </c>
    </row>
    <row r="1002" spans="1:2" hidden="1" x14ac:dyDescent="0.25">
      <c r="A1002">
        <v>2</v>
      </c>
      <c r="B1002">
        <v>3</v>
      </c>
    </row>
    <row r="1003" spans="1:2" hidden="1" x14ac:dyDescent="0.25">
      <c r="A1003">
        <v>2</v>
      </c>
      <c r="B1003">
        <v>3</v>
      </c>
    </row>
    <row r="1004" spans="1:2" hidden="1" x14ac:dyDescent="0.25">
      <c r="A1004">
        <v>2</v>
      </c>
      <c r="B1004">
        <v>3</v>
      </c>
    </row>
    <row r="1005" spans="1:2" hidden="1" x14ac:dyDescent="0.25">
      <c r="A1005">
        <v>2</v>
      </c>
      <c r="B1005">
        <v>3</v>
      </c>
    </row>
    <row r="1006" spans="1:2" hidden="1" x14ac:dyDescent="0.25">
      <c r="A1006">
        <v>2</v>
      </c>
      <c r="B1006">
        <v>3</v>
      </c>
    </row>
    <row r="1007" spans="1:2" hidden="1" x14ac:dyDescent="0.25">
      <c r="A1007">
        <v>2</v>
      </c>
      <c r="B1007">
        <v>3</v>
      </c>
    </row>
    <row r="1008" spans="1:2" hidden="1" x14ac:dyDescent="0.25">
      <c r="A1008">
        <v>2</v>
      </c>
      <c r="B1008">
        <v>3</v>
      </c>
    </row>
    <row r="1009" spans="1:2" hidden="1" x14ac:dyDescent="0.25">
      <c r="A1009">
        <v>2</v>
      </c>
      <c r="B1009">
        <v>3</v>
      </c>
    </row>
    <row r="1010" spans="1:2" hidden="1" x14ac:dyDescent="0.25">
      <c r="A1010">
        <v>2</v>
      </c>
      <c r="B1010">
        <v>3</v>
      </c>
    </row>
    <row r="1011" spans="1:2" hidden="1" x14ac:dyDescent="0.25">
      <c r="A1011">
        <v>2</v>
      </c>
      <c r="B1011">
        <v>3</v>
      </c>
    </row>
    <row r="1012" spans="1:2" hidden="1" x14ac:dyDescent="0.25">
      <c r="A1012">
        <v>2</v>
      </c>
      <c r="B1012">
        <v>3</v>
      </c>
    </row>
    <row r="1013" spans="1:2" hidden="1" x14ac:dyDescent="0.25">
      <c r="A1013">
        <v>2</v>
      </c>
      <c r="B1013">
        <v>3</v>
      </c>
    </row>
    <row r="1014" spans="1:2" hidden="1" x14ac:dyDescent="0.25">
      <c r="A1014">
        <v>2</v>
      </c>
      <c r="B1014">
        <v>3</v>
      </c>
    </row>
    <row r="1015" spans="1:2" hidden="1" x14ac:dyDescent="0.25">
      <c r="A1015">
        <v>2</v>
      </c>
      <c r="B1015">
        <v>3</v>
      </c>
    </row>
    <row r="1016" spans="1:2" hidden="1" x14ac:dyDescent="0.25">
      <c r="A1016">
        <v>2</v>
      </c>
      <c r="B1016">
        <v>3</v>
      </c>
    </row>
    <row r="1017" spans="1:2" hidden="1" x14ac:dyDescent="0.25">
      <c r="A1017">
        <v>2</v>
      </c>
      <c r="B1017">
        <v>3</v>
      </c>
    </row>
    <row r="1018" spans="1:2" hidden="1" x14ac:dyDescent="0.25">
      <c r="A1018">
        <v>2</v>
      </c>
      <c r="B1018">
        <v>3</v>
      </c>
    </row>
    <row r="1019" spans="1:2" hidden="1" x14ac:dyDescent="0.25">
      <c r="A1019">
        <v>2</v>
      </c>
      <c r="B1019">
        <v>3</v>
      </c>
    </row>
    <row r="1020" spans="1:2" hidden="1" x14ac:dyDescent="0.25">
      <c r="A1020">
        <v>2</v>
      </c>
      <c r="B1020">
        <v>3</v>
      </c>
    </row>
    <row r="1021" spans="1:2" hidden="1" x14ac:dyDescent="0.25">
      <c r="A1021">
        <v>2</v>
      </c>
      <c r="B1021">
        <v>3</v>
      </c>
    </row>
    <row r="1022" spans="1:2" hidden="1" x14ac:dyDescent="0.25">
      <c r="A1022">
        <v>2</v>
      </c>
      <c r="B1022">
        <v>3</v>
      </c>
    </row>
    <row r="1023" spans="1:2" hidden="1" x14ac:dyDescent="0.25">
      <c r="A1023">
        <v>2</v>
      </c>
      <c r="B1023">
        <v>3</v>
      </c>
    </row>
    <row r="1024" spans="1:2" hidden="1" x14ac:dyDescent="0.25">
      <c r="A1024">
        <v>2</v>
      </c>
      <c r="B1024">
        <v>3</v>
      </c>
    </row>
    <row r="1025" spans="1:2" hidden="1" x14ac:dyDescent="0.25">
      <c r="A1025">
        <v>2</v>
      </c>
      <c r="B1025">
        <v>4</v>
      </c>
    </row>
    <row r="1026" spans="1:2" hidden="1" x14ac:dyDescent="0.25">
      <c r="A1026">
        <v>2</v>
      </c>
      <c r="B1026">
        <v>4</v>
      </c>
    </row>
    <row r="1027" spans="1:2" hidden="1" x14ac:dyDescent="0.25">
      <c r="A1027">
        <v>2</v>
      </c>
      <c r="B1027">
        <v>4</v>
      </c>
    </row>
    <row r="1028" spans="1:2" hidden="1" x14ac:dyDescent="0.25">
      <c r="A1028">
        <v>2</v>
      </c>
      <c r="B1028">
        <v>4</v>
      </c>
    </row>
    <row r="1029" spans="1:2" hidden="1" x14ac:dyDescent="0.25">
      <c r="A1029">
        <v>2</v>
      </c>
      <c r="B1029">
        <v>4</v>
      </c>
    </row>
    <row r="1030" spans="1:2" hidden="1" x14ac:dyDescent="0.25">
      <c r="A1030">
        <v>2</v>
      </c>
      <c r="B1030">
        <v>4</v>
      </c>
    </row>
    <row r="1031" spans="1:2" hidden="1" x14ac:dyDescent="0.25">
      <c r="A1031">
        <v>2</v>
      </c>
      <c r="B1031">
        <v>4</v>
      </c>
    </row>
    <row r="1032" spans="1:2" hidden="1" x14ac:dyDescent="0.25">
      <c r="A1032">
        <v>2</v>
      </c>
      <c r="B1032">
        <v>4</v>
      </c>
    </row>
    <row r="1033" spans="1:2" hidden="1" x14ac:dyDescent="0.25">
      <c r="A1033">
        <v>2</v>
      </c>
      <c r="B1033">
        <v>4</v>
      </c>
    </row>
    <row r="1034" spans="1:2" hidden="1" x14ac:dyDescent="0.25">
      <c r="A1034">
        <v>2</v>
      </c>
      <c r="B1034">
        <v>4</v>
      </c>
    </row>
    <row r="1035" spans="1:2" hidden="1" x14ac:dyDescent="0.25">
      <c r="A1035">
        <v>2</v>
      </c>
      <c r="B1035">
        <v>4</v>
      </c>
    </row>
    <row r="1036" spans="1:2" hidden="1" x14ac:dyDescent="0.25">
      <c r="A1036">
        <v>2</v>
      </c>
      <c r="B1036">
        <v>4</v>
      </c>
    </row>
    <row r="1037" spans="1:2" hidden="1" x14ac:dyDescent="0.25">
      <c r="A1037">
        <v>2</v>
      </c>
      <c r="B1037">
        <v>4</v>
      </c>
    </row>
    <row r="1038" spans="1:2" hidden="1" x14ac:dyDescent="0.25">
      <c r="A1038">
        <v>2</v>
      </c>
      <c r="B1038">
        <v>4</v>
      </c>
    </row>
    <row r="1039" spans="1:2" hidden="1" x14ac:dyDescent="0.25">
      <c r="A1039">
        <v>2</v>
      </c>
      <c r="B1039">
        <v>4</v>
      </c>
    </row>
    <row r="1040" spans="1:2" hidden="1" x14ac:dyDescent="0.25">
      <c r="A1040">
        <v>2</v>
      </c>
      <c r="B1040">
        <v>4</v>
      </c>
    </row>
    <row r="1041" spans="1:2" hidden="1" x14ac:dyDescent="0.25">
      <c r="A1041">
        <v>2</v>
      </c>
      <c r="B1041">
        <v>4</v>
      </c>
    </row>
    <row r="1042" spans="1:2" hidden="1" x14ac:dyDescent="0.25">
      <c r="A1042">
        <v>2</v>
      </c>
      <c r="B1042">
        <v>4</v>
      </c>
    </row>
    <row r="1043" spans="1:2" hidden="1" x14ac:dyDescent="0.25">
      <c r="A1043">
        <v>2</v>
      </c>
      <c r="B1043">
        <v>4</v>
      </c>
    </row>
    <row r="1044" spans="1:2" hidden="1" x14ac:dyDescent="0.25">
      <c r="A1044">
        <v>2</v>
      </c>
      <c r="B1044">
        <v>4</v>
      </c>
    </row>
    <row r="1045" spans="1:2" hidden="1" x14ac:dyDescent="0.25">
      <c r="A1045">
        <v>2</v>
      </c>
      <c r="B1045">
        <v>4</v>
      </c>
    </row>
    <row r="1046" spans="1:2" hidden="1" x14ac:dyDescent="0.25">
      <c r="A1046">
        <v>2</v>
      </c>
      <c r="B1046">
        <v>4</v>
      </c>
    </row>
    <row r="1047" spans="1:2" hidden="1" x14ac:dyDescent="0.25">
      <c r="A1047">
        <v>2</v>
      </c>
      <c r="B1047">
        <v>4</v>
      </c>
    </row>
    <row r="1048" spans="1:2" hidden="1" x14ac:dyDescent="0.25">
      <c r="A1048">
        <v>2</v>
      </c>
      <c r="B1048">
        <v>4</v>
      </c>
    </row>
    <row r="1049" spans="1:2" hidden="1" x14ac:dyDescent="0.25">
      <c r="A1049">
        <v>2</v>
      </c>
      <c r="B1049">
        <v>4</v>
      </c>
    </row>
    <row r="1050" spans="1:2" hidden="1" x14ac:dyDescent="0.25">
      <c r="A1050">
        <v>2</v>
      </c>
      <c r="B1050">
        <v>4</v>
      </c>
    </row>
    <row r="1051" spans="1:2" hidden="1" x14ac:dyDescent="0.25">
      <c r="A1051">
        <v>2</v>
      </c>
      <c r="B1051">
        <v>4</v>
      </c>
    </row>
    <row r="1052" spans="1:2" hidden="1" x14ac:dyDescent="0.25">
      <c r="A1052">
        <v>2</v>
      </c>
      <c r="B1052">
        <v>4</v>
      </c>
    </row>
    <row r="1053" spans="1:2" hidden="1" x14ac:dyDescent="0.25">
      <c r="A1053">
        <v>2</v>
      </c>
      <c r="B1053">
        <v>4</v>
      </c>
    </row>
    <row r="1054" spans="1:2" hidden="1" x14ac:dyDescent="0.25">
      <c r="A1054">
        <v>2</v>
      </c>
      <c r="B1054">
        <v>4</v>
      </c>
    </row>
    <row r="1055" spans="1:2" hidden="1" x14ac:dyDescent="0.25">
      <c r="A1055">
        <v>2</v>
      </c>
      <c r="B1055">
        <v>4</v>
      </c>
    </row>
    <row r="1056" spans="1:2" hidden="1" x14ac:dyDescent="0.25">
      <c r="A1056">
        <v>2</v>
      </c>
      <c r="B1056">
        <v>4</v>
      </c>
    </row>
    <row r="1057" spans="1:2" hidden="1" x14ac:dyDescent="0.25">
      <c r="A1057">
        <v>2</v>
      </c>
      <c r="B1057">
        <v>4</v>
      </c>
    </row>
    <row r="1058" spans="1:2" hidden="1" x14ac:dyDescent="0.25">
      <c r="A1058">
        <v>2</v>
      </c>
      <c r="B1058">
        <v>4</v>
      </c>
    </row>
    <row r="1059" spans="1:2" hidden="1" x14ac:dyDescent="0.25">
      <c r="A1059">
        <v>2</v>
      </c>
      <c r="B1059">
        <v>4</v>
      </c>
    </row>
    <row r="1060" spans="1:2" hidden="1" x14ac:dyDescent="0.25">
      <c r="A1060">
        <v>2</v>
      </c>
      <c r="B1060">
        <v>4</v>
      </c>
    </row>
    <row r="1061" spans="1:2" hidden="1" x14ac:dyDescent="0.25">
      <c r="A1061">
        <v>2</v>
      </c>
      <c r="B1061">
        <v>4</v>
      </c>
    </row>
    <row r="1062" spans="1:2" hidden="1" x14ac:dyDescent="0.25">
      <c r="A1062">
        <v>2</v>
      </c>
      <c r="B1062">
        <v>4</v>
      </c>
    </row>
    <row r="1063" spans="1:2" hidden="1" x14ac:dyDescent="0.25">
      <c r="A1063">
        <v>2</v>
      </c>
      <c r="B1063">
        <v>4</v>
      </c>
    </row>
    <row r="1064" spans="1:2" hidden="1" x14ac:dyDescent="0.25">
      <c r="A1064">
        <v>2</v>
      </c>
      <c r="B1064">
        <v>4</v>
      </c>
    </row>
    <row r="1065" spans="1:2" hidden="1" x14ac:dyDescent="0.25">
      <c r="A1065">
        <v>2</v>
      </c>
      <c r="B1065">
        <v>4</v>
      </c>
    </row>
    <row r="1066" spans="1:2" hidden="1" x14ac:dyDescent="0.25">
      <c r="A1066">
        <v>2</v>
      </c>
      <c r="B1066">
        <v>4</v>
      </c>
    </row>
    <row r="1067" spans="1:2" hidden="1" x14ac:dyDescent="0.25">
      <c r="A1067">
        <v>2</v>
      </c>
      <c r="B1067">
        <v>4</v>
      </c>
    </row>
    <row r="1068" spans="1:2" hidden="1" x14ac:dyDescent="0.25">
      <c r="A1068">
        <v>2</v>
      </c>
      <c r="B1068">
        <v>4</v>
      </c>
    </row>
    <row r="1069" spans="1:2" hidden="1" x14ac:dyDescent="0.25">
      <c r="A1069">
        <v>2</v>
      </c>
      <c r="B1069">
        <v>5</v>
      </c>
    </row>
    <row r="1070" spans="1:2" hidden="1" x14ac:dyDescent="0.25">
      <c r="A1070">
        <v>2</v>
      </c>
      <c r="B1070">
        <v>5</v>
      </c>
    </row>
    <row r="1071" spans="1:2" hidden="1" x14ac:dyDescent="0.25">
      <c r="A1071">
        <v>2</v>
      </c>
      <c r="B1071">
        <v>5</v>
      </c>
    </row>
    <row r="1072" spans="1:2" hidden="1" x14ac:dyDescent="0.25">
      <c r="A1072">
        <v>2</v>
      </c>
      <c r="B1072">
        <v>5</v>
      </c>
    </row>
    <row r="1073" spans="1:2" hidden="1" x14ac:dyDescent="0.25">
      <c r="A1073">
        <v>2</v>
      </c>
      <c r="B1073">
        <v>5</v>
      </c>
    </row>
    <row r="1074" spans="1:2" hidden="1" x14ac:dyDescent="0.25">
      <c r="A1074">
        <v>2</v>
      </c>
      <c r="B1074">
        <v>5</v>
      </c>
    </row>
    <row r="1075" spans="1:2" hidden="1" x14ac:dyDescent="0.25">
      <c r="A1075">
        <v>2</v>
      </c>
      <c r="B1075">
        <v>5</v>
      </c>
    </row>
    <row r="1076" spans="1:2" hidden="1" x14ac:dyDescent="0.25">
      <c r="A1076">
        <v>2</v>
      </c>
      <c r="B1076">
        <v>5</v>
      </c>
    </row>
    <row r="1077" spans="1:2" hidden="1" x14ac:dyDescent="0.25">
      <c r="A1077">
        <v>2</v>
      </c>
      <c r="B1077">
        <v>5</v>
      </c>
    </row>
    <row r="1078" spans="1:2" hidden="1" x14ac:dyDescent="0.25">
      <c r="A1078">
        <v>2</v>
      </c>
      <c r="B1078">
        <v>5</v>
      </c>
    </row>
    <row r="1079" spans="1:2" hidden="1" x14ac:dyDescent="0.25">
      <c r="A1079">
        <v>2</v>
      </c>
      <c r="B1079">
        <v>5</v>
      </c>
    </row>
    <row r="1080" spans="1:2" hidden="1" x14ac:dyDescent="0.25">
      <c r="A1080">
        <v>2</v>
      </c>
      <c r="B1080">
        <v>5</v>
      </c>
    </row>
    <row r="1081" spans="1:2" hidden="1" x14ac:dyDescent="0.25">
      <c r="A1081">
        <v>2</v>
      </c>
      <c r="B1081">
        <v>5</v>
      </c>
    </row>
    <row r="1082" spans="1:2" hidden="1" x14ac:dyDescent="0.25">
      <c r="A1082">
        <v>2</v>
      </c>
      <c r="B1082">
        <v>5</v>
      </c>
    </row>
    <row r="1083" spans="1:2" hidden="1" x14ac:dyDescent="0.25">
      <c r="A1083">
        <v>2</v>
      </c>
      <c r="B1083">
        <v>5</v>
      </c>
    </row>
    <row r="1084" spans="1:2" hidden="1" x14ac:dyDescent="0.25">
      <c r="A1084">
        <v>2</v>
      </c>
      <c r="B1084">
        <v>5</v>
      </c>
    </row>
    <row r="1085" spans="1:2" hidden="1" x14ac:dyDescent="0.25">
      <c r="A1085">
        <v>2</v>
      </c>
      <c r="B1085">
        <v>5</v>
      </c>
    </row>
    <row r="1086" spans="1:2" hidden="1" x14ac:dyDescent="0.25">
      <c r="A1086">
        <v>2</v>
      </c>
      <c r="B1086">
        <v>5</v>
      </c>
    </row>
    <row r="1087" spans="1:2" hidden="1" x14ac:dyDescent="0.25">
      <c r="A1087">
        <v>2</v>
      </c>
      <c r="B1087">
        <v>5</v>
      </c>
    </row>
    <row r="1088" spans="1:2" hidden="1" x14ac:dyDescent="0.25">
      <c r="A1088">
        <v>2</v>
      </c>
      <c r="B1088">
        <v>5</v>
      </c>
    </row>
    <row r="1089" spans="1:2" hidden="1" x14ac:dyDescent="0.25">
      <c r="A1089">
        <v>2</v>
      </c>
      <c r="B1089">
        <v>5</v>
      </c>
    </row>
    <row r="1090" spans="1:2" hidden="1" x14ac:dyDescent="0.25">
      <c r="A1090">
        <v>2</v>
      </c>
      <c r="B1090">
        <v>5</v>
      </c>
    </row>
    <row r="1091" spans="1:2" hidden="1" x14ac:dyDescent="0.25">
      <c r="A1091">
        <v>2</v>
      </c>
      <c r="B1091">
        <v>5</v>
      </c>
    </row>
    <row r="1092" spans="1:2" hidden="1" x14ac:dyDescent="0.25">
      <c r="A1092">
        <v>2</v>
      </c>
      <c r="B1092">
        <v>5</v>
      </c>
    </row>
    <row r="1093" spans="1:2" hidden="1" x14ac:dyDescent="0.25">
      <c r="A1093">
        <v>2</v>
      </c>
      <c r="B1093">
        <v>5</v>
      </c>
    </row>
    <row r="1094" spans="1:2" hidden="1" x14ac:dyDescent="0.25">
      <c r="A1094">
        <v>2</v>
      </c>
      <c r="B1094">
        <v>5</v>
      </c>
    </row>
    <row r="1095" spans="1:2" hidden="1" x14ac:dyDescent="0.25">
      <c r="A1095">
        <v>2</v>
      </c>
      <c r="B1095">
        <v>5</v>
      </c>
    </row>
    <row r="1096" spans="1:2" hidden="1" x14ac:dyDescent="0.25">
      <c r="A1096">
        <v>2</v>
      </c>
      <c r="B1096">
        <v>5</v>
      </c>
    </row>
    <row r="1097" spans="1:2" hidden="1" x14ac:dyDescent="0.25">
      <c r="A1097">
        <v>2</v>
      </c>
      <c r="B1097">
        <v>6</v>
      </c>
    </row>
    <row r="1098" spans="1:2" hidden="1" x14ac:dyDescent="0.25">
      <c r="A1098">
        <v>2</v>
      </c>
      <c r="B1098">
        <v>6</v>
      </c>
    </row>
    <row r="1099" spans="1:2" hidden="1" x14ac:dyDescent="0.25">
      <c r="A1099">
        <v>2</v>
      </c>
      <c r="B1099">
        <v>6</v>
      </c>
    </row>
    <row r="1100" spans="1:2" hidden="1" x14ac:dyDescent="0.25">
      <c r="A1100">
        <v>2</v>
      </c>
      <c r="B1100">
        <v>6</v>
      </c>
    </row>
    <row r="1101" spans="1:2" hidden="1" x14ac:dyDescent="0.25">
      <c r="A1101">
        <v>2</v>
      </c>
      <c r="B1101">
        <v>6</v>
      </c>
    </row>
    <row r="1102" spans="1:2" hidden="1" x14ac:dyDescent="0.25">
      <c r="A1102">
        <v>2</v>
      </c>
      <c r="B1102">
        <v>6</v>
      </c>
    </row>
    <row r="1103" spans="1:2" hidden="1" x14ac:dyDescent="0.25">
      <c r="A1103">
        <v>2</v>
      </c>
      <c r="B1103">
        <v>6</v>
      </c>
    </row>
    <row r="1104" spans="1:2" hidden="1" x14ac:dyDescent="0.25">
      <c r="A1104">
        <v>2</v>
      </c>
      <c r="B1104">
        <v>6</v>
      </c>
    </row>
    <row r="1105" spans="1:2" hidden="1" x14ac:dyDescent="0.25">
      <c r="A1105">
        <v>2</v>
      </c>
      <c r="B1105">
        <v>6</v>
      </c>
    </row>
    <row r="1106" spans="1:2" hidden="1" x14ac:dyDescent="0.25">
      <c r="A1106">
        <v>2</v>
      </c>
      <c r="B1106">
        <v>6</v>
      </c>
    </row>
    <row r="1107" spans="1:2" hidden="1" x14ac:dyDescent="0.25">
      <c r="A1107">
        <v>2</v>
      </c>
      <c r="B1107">
        <v>7</v>
      </c>
    </row>
    <row r="1108" spans="1:2" hidden="1" x14ac:dyDescent="0.25">
      <c r="A1108">
        <v>2</v>
      </c>
      <c r="B1108">
        <v>7</v>
      </c>
    </row>
    <row r="1109" spans="1:2" hidden="1" x14ac:dyDescent="0.25">
      <c r="A1109">
        <v>2</v>
      </c>
      <c r="B1109">
        <v>7</v>
      </c>
    </row>
    <row r="1110" spans="1:2" hidden="1" x14ac:dyDescent="0.25">
      <c r="A1110">
        <v>2</v>
      </c>
      <c r="B1110">
        <v>7</v>
      </c>
    </row>
    <row r="1111" spans="1:2" hidden="1" x14ac:dyDescent="0.25">
      <c r="A1111">
        <v>2</v>
      </c>
      <c r="B1111">
        <v>7</v>
      </c>
    </row>
    <row r="1112" spans="1:2" hidden="1" x14ac:dyDescent="0.25">
      <c r="A1112">
        <v>2</v>
      </c>
      <c r="B1112">
        <v>7</v>
      </c>
    </row>
    <row r="1113" spans="1:2" hidden="1" x14ac:dyDescent="0.25">
      <c r="A1113">
        <v>2</v>
      </c>
      <c r="B1113">
        <v>7</v>
      </c>
    </row>
    <row r="1114" spans="1:2" hidden="1" x14ac:dyDescent="0.25">
      <c r="A1114">
        <v>2</v>
      </c>
      <c r="B1114">
        <v>7</v>
      </c>
    </row>
    <row r="1115" spans="1:2" hidden="1" x14ac:dyDescent="0.25">
      <c r="A1115">
        <v>2</v>
      </c>
      <c r="B1115">
        <v>8</v>
      </c>
    </row>
    <row r="1116" spans="1:2" hidden="1" x14ac:dyDescent="0.25">
      <c r="A1116">
        <v>2</v>
      </c>
      <c r="B1116">
        <v>8</v>
      </c>
    </row>
    <row r="1117" spans="1:2" hidden="1" x14ac:dyDescent="0.25">
      <c r="A1117">
        <v>2</v>
      </c>
      <c r="B1117">
        <v>8</v>
      </c>
    </row>
    <row r="1118" spans="1:2" hidden="1" x14ac:dyDescent="0.25">
      <c r="A1118">
        <v>2</v>
      </c>
      <c r="B1118">
        <v>8</v>
      </c>
    </row>
    <row r="1119" spans="1:2" hidden="1" x14ac:dyDescent="0.25">
      <c r="A1119">
        <v>2</v>
      </c>
      <c r="B1119">
        <v>8</v>
      </c>
    </row>
    <row r="1120" spans="1:2" hidden="1" x14ac:dyDescent="0.25">
      <c r="A1120">
        <v>2</v>
      </c>
      <c r="B1120">
        <v>8</v>
      </c>
    </row>
    <row r="1121" spans="1:2" hidden="1" x14ac:dyDescent="0.25">
      <c r="A1121">
        <v>2</v>
      </c>
      <c r="B1121">
        <v>8</v>
      </c>
    </row>
    <row r="1122" spans="1:2" hidden="1" x14ac:dyDescent="0.25">
      <c r="A1122">
        <v>2</v>
      </c>
      <c r="B1122">
        <v>8</v>
      </c>
    </row>
    <row r="1123" spans="1:2" hidden="1" x14ac:dyDescent="0.25">
      <c r="A1123">
        <v>2</v>
      </c>
      <c r="B1123">
        <v>8</v>
      </c>
    </row>
    <row r="1124" spans="1:2" hidden="1" x14ac:dyDescent="0.25">
      <c r="A1124">
        <v>2</v>
      </c>
      <c r="B1124">
        <v>8</v>
      </c>
    </row>
    <row r="1125" spans="1:2" hidden="1" x14ac:dyDescent="0.25">
      <c r="A1125">
        <v>2</v>
      </c>
      <c r="B1125">
        <v>8</v>
      </c>
    </row>
    <row r="1126" spans="1:2" hidden="1" x14ac:dyDescent="0.25">
      <c r="A1126">
        <v>2</v>
      </c>
      <c r="B1126">
        <v>9</v>
      </c>
    </row>
    <row r="1127" spans="1:2" hidden="1" x14ac:dyDescent="0.25">
      <c r="A1127">
        <v>2</v>
      </c>
      <c r="B1127">
        <v>9</v>
      </c>
    </row>
    <row r="1128" spans="1:2" hidden="1" x14ac:dyDescent="0.25">
      <c r="A1128">
        <v>2</v>
      </c>
      <c r="B1128">
        <v>9</v>
      </c>
    </row>
    <row r="1129" spans="1:2" hidden="1" x14ac:dyDescent="0.25">
      <c r="A1129">
        <v>2</v>
      </c>
      <c r="B1129">
        <v>9</v>
      </c>
    </row>
    <row r="1130" spans="1:2" hidden="1" x14ac:dyDescent="0.25">
      <c r="A1130">
        <v>2</v>
      </c>
      <c r="B1130">
        <v>9</v>
      </c>
    </row>
    <row r="1131" spans="1:2" hidden="1" x14ac:dyDescent="0.25">
      <c r="A1131">
        <v>2</v>
      </c>
      <c r="B1131">
        <v>9</v>
      </c>
    </row>
    <row r="1132" spans="1:2" hidden="1" x14ac:dyDescent="0.25">
      <c r="A1132">
        <v>2</v>
      </c>
      <c r="B1132">
        <v>9</v>
      </c>
    </row>
    <row r="1133" spans="1:2" hidden="1" x14ac:dyDescent="0.25">
      <c r="A1133">
        <v>2</v>
      </c>
      <c r="B1133">
        <v>10</v>
      </c>
    </row>
    <row r="1134" spans="1:2" hidden="1" x14ac:dyDescent="0.25">
      <c r="A1134">
        <v>2</v>
      </c>
      <c r="B1134">
        <v>10</v>
      </c>
    </row>
    <row r="1135" spans="1:2" hidden="1" x14ac:dyDescent="0.25">
      <c r="A1135">
        <v>2</v>
      </c>
      <c r="B1135">
        <v>10</v>
      </c>
    </row>
    <row r="1136" spans="1:2" hidden="1" x14ac:dyDescent="0.25">
      <c r="A1136">
        <v>2</v>
      </c>
      <c r="B1136">
        <v>10</v>
      </c>
    </row>
    <row r="1137" spans="1:2" hidden="1" x14ac:dyDescent="0.25">
      <c r="A1137">
        <v>2</v>
      </c>
      <c r="B1137">
        <v>10</v>
      </c>
    </row>
    <row r="1138" spans="1:2" hidden="1" x14ac:dyDescent="0.25">
      <c r="A1138">
        <v>2</v>
      </c>
      <c r="B1138">
        <v>10</v>
      </c>
    </row>
    <row r="1139" spans="1:2" hidden="1" x14ac:dyDescent="0.25">
      <c r="A1139">
        <v>2</v>
      </c>
      <c r="B1139">
        <v>10</v>
      </c>
    </row>
    <row r="1140" spans="1:2" hidden="1" x14ac:dyDescent="0.25">
      <c r="A1140">
        <v>2</v>
      </c>
      <c r="B1140">
        <v>11</v>
      </c>
    </row>
    <row r="1141" spans="1:2" hidden="1" x14ac:dyDescent="0.25">
      <c r="A1141">
        <v>2</v>
      </c>
      <c r="B1141">
        <v>11</v>
      </c>
    </row>
    <row r="1142" spans="1:2" hidden="1" x14ac:dyDescent="0.25">
      <c r="A1142">
        <v>2</v>
      </c>
      <c r="B1142">
        <v>11</v>
      </c>
    </row>
    <row r="1143" spans="1:2" hidden="1" x14ac:dyDescent="0.25">
      <c r="A1143">
        <v>2</v>
      </c>
      <c r="B1143">
        <v>12</v>
      </c>
    </row>
    <row r="1144" spans="1:2" hidden="1" x14ac:dyDescent="0.25">
      <c r="A1144">
        <v>2</v>
      </c>
      <c r="B1144">
        <v>13</v>
      </c>
    </row>
    <row r="1145" spans="1:2" hidden="1" x14ac:dyDescent="0.25">
      <c r="A1145">
        <v>2</v>
      </c>
      <c r="B1145">
        <v>13</v>
      </c>
    </row>
    <row r="1146" spans="1:2" hidden="1" x14ac:dyDescent="0.25">
      <c r="A1146">
        <v>2</v>
      </c>
      <c r="B1146">
        <v>13</v>
      </c>
    </row>
    <row r="1147" spans="1:2" hidden="1" x14ac:dyDescent="0.25">
      <c r="A1147">
        <v>2</v>
      </c>
      <c r="B1147">
        <v>14</v>
      </c>
    </row>
    <row r="1148" spans="1:2" hidden="1" x14ac:dyDescent="0.25">
      <c r="A1148">
        <v>2</v>
      </c>
      <c r="B1148">
        <v>14</v>
      </c>
    </row>
    <row r="1149" spans="1:2" hidden="1" x14ac:dyDescent="0.25">
      <c r="A1149">
        <v>2</v>
      </c>
      <c r="B1149">
        <v>14</v>
      </c>
    </row>
    <row r="1150" spans="1:2" hidden="1" x14ac:dyDescent="0.25">
      <c r="A1150">
        <v>2</v>
      </c>
      <c r="B1150">
        <v>15</v>
      </c>
    </row>
    <row r="1151" spans="1:2" hidden="1" x14ac:dyDescent="0.25">
      <c r="A1151">
        <v>2</v>
      </c>
      <c r="B1151">
        <v>15</v>
      </c>
    </row>
    <row r="1152" spans="1:2" hidden="1" x14ac:dyDescent="0.25">
      <c r="A1152">
        <v>2</v>
      </c>
      <c r="B1152">
        <v>15</v>
      </c>
    </row>
    <row r="1153" spans="1:2" hidden="1" x14ac:dyDescent="0.25">
      <c r="A1153">
        <v>2</v>
      </c>
      <c r="B1153">
        <v>15</v>
      </c>
    </row>
    <row r="1154" spans="1:2" hidden="1" x14ac:dyDescent="0.25">
      <c r="A1154">
        <v>2</v>
      </c>
      <c r="B1154">
        <v>15</v>
      </c>
    </row>
    <row r="1155" spans="1:2" hidden="1" x14ac:dyDescent="0.25">
      <c r="A1155">
        <v>2</v>
      </c>
      <c r="B1155">
        <v>15</v>
      </c>
    </row>
    <row r="1156" spans="1:2" hidden="1" x14ac:dyDescent="0.25">
      <c r="A1156">
        <v>2</v>
      </c>
      <c r="B1156">
        <v>15</v>
      </c>
    </row>
    <row r="1157" spans="1:2" hidden="1" x14ac:dyDescent="0.25">
      <c r="A1157">
        <v>2</v>
      </c>
      <c r="B1157">
        <v>16</v>
      </c>
    </row>
    <row r="1158" spans="1:2" hidden="1" x14ac:dyDescent="0.25">
      <c r="A1158">
        <v>2</v>
      </c>
      <c r="B1158">
        <v>16</v>
      </c>
    </row>
    <row r="1159" spans="1:2" hidden="1" x14ac:dyDescent="0.25">
      <c r="A1159">
        <v>2</v>
      </c>
      <c r="B1159">
        <v>16</v>
      </c>
    </row>
    <row r="1160" spans="1:2" hidden="1" x14ac:dyDescent="0.25">
      <c r="A1160">
        <v>2</v>
      </c>
      <c r="B1160">
        <v>17</v>
      </c>
    </row>
    <row r="1161" spans="1:2" hidden="1" x14ac:dyDescent="0.25">
      <c r="A1161">
        <v>2</v>
      </c>
      <c r="B1161">
        <v>18</v>
      </c>
    </row>
    <row r="1162" spans="1:2" hidden="1" x14ac:dyDescent="0.25">
      <c r="A1162">
        <v>2</v>
      </c>
      <c r="B1162">
        <v>18</v>
      </c>
    </row>
    <row r="1163" spans="1:2" hidden="1" x14ac:dyDescent="0.25">
      <c r="A1163">
        <v>2</v>
      </c>
      <c r="B1163">
        <v>18</v>
      </c>
    </row>
    <row r="1164" spans="1:2" hidden="1" x14ac:dyDescent="0.25">
      <c r="A1164">
        <v>2</v>
      </c>
      <c r="B1164">
        <v>18</v>
      </c>
    </row>
    <row r="1165" spans="1:2" hidden="1" x14ac:dyDescent="0.25">
      <c r="A1165">
        <v>2</v>
      </c>
      <c r="B1165">
        <v>18</v>
      </c>
    </row>
    <row r="1166" spans="1:2" hidden="1" x14ac:dyDescent="0.25">
      <c r="A1166">
        <v>2</v>
      </c>
      <c r="B1166">
        <v>19</v>
      </c>
    </row>
    <row r="1167" spans="1:2" hidden="1" x14ac:dyDescent="0.25">
      <c r="A1167">
        <v>2</v>
      </c>
      <c r="B1167">
        <v>19</v>
      </c>
    </row>
    <row r="1168" spans="1:2" hidden="1" x14ac:dyDescent="0.25">
      <c r="A1168">
        <v>2</v>
      </c>
      <c r="B1168">
        <v>19</v>
      </c>
    </row>
    <row r="1169" spans="1:2" hidden="1" x14ac:dyDescent="0.25">
      <c r="A1169">
        <v>2</v>
      </c>
      <c r="B1169">
        <v>19</v>
      </c>
    </row>
    <row r="1170" spans="1:2" hidden="1" x14ac:dyDescent="0.25">
      <c r="A1170">
        <v>2</v>
      </c>
      <c r="B1170">
        <v>19</v>
      </c>
    </row>
    <row r="1171" spans="1:2" hidden="1" x14ac:dyDescent="0.25">
      <c r="A1171">
        <v>2</v>
      </c>
      <c r="B1171">
        <v>20</v>
      </c>
    </row>
    <row r="1172" spans="1:2" hidden="1" x14ac:dyDescent="0.25">
      <c r="A1172">
        <v>2</v>
      </c>
      <c r="B1172">
        <v>20</v>
      </c>
    </row>
    <row r="1173" spans="1:2" hidden="1" x14ac:dyDescent="0.25">
      <c r="A1173">
        <v>2</v>
      </c>
      <c r="B1173">
        <v>21</v>
      </c>
    </row>
    <row r="1174" spans="1:2" hidden="1" x14ac:dyDescent="0.25">
      <c r="A1174">
        <v>2</v>
      </c>
      <c r="B1174">
        <v>21</v>
      </c>
    </row>
    <row r="1175" spans="1:2" hidden="1" x14ac:dyDescent="0.25">
      <c r="A1175">
        <v>2</v>
      </c>
      <c r="B1175">
        <v>21</v>
      </c>
    </row>
    <row r="1176" spans="1:2" hidden="1" x14ac:dyDescent="0.25">
      <c r="A1176">
        <v>2</v>
      </c>
      <c r="B1176">
        <v>21</v>
      </c>
    </row>
    <row r="1177" spans="1:2" hidden="1" x14ac:dyDescent="0.25">
      <c r="A1177">
        <v>2</v>
      </c>
      <c r="B1177">
        <v>22</v>
      </c>
    </row>
    <row r="1178" spans="1:2" hidden="1" x14ac:dyDescent="0.25">
      <c r="A1178">
        <v>2</v>
      </c>
      <c r="B1178">
        <v>22</v>
      </c>
    </row>
    <row r="1179" spans="1:2" hidden="1" x14ac:dyDescent="0.25">
      <c r="A1179">
        <v>2</v>
      </c>
      <c r="B1179">
        <v>22</v>
      </c>
    </row>
    <row r="1180" spans="1:2" hidden="1" x14ac:dyDescent="0.25">
      <c r="A1180">
        <v>2</v>
      </c>
      <c r="B1180">
        <v>22</v>
      </c>
    </row>
    <row r="1181" spans="1:2" hidden="1" x14ac:dyDescent="0.25">
      <c r="A1181">
        <v>2</v>
      </c>
      <c r="B1181">
        <v>22</v>
      </c>
    </row>
    <row r="1182" spans="1:2" hidden="1" x14ac:dyDescent="0.25">
      <c r="A1182">
        <v>2</v>
      </c>
      <c r="B1182">
        <v>22</v>
      </c>
    </row>
    <row r="1183" spans="1:2" hidden="1" x14ac:dyDescent="0.25">
      <c r="A1183">
        <v>2</v>
      </c>
      <c r="B1183">
        <v>23</v>
      </c>
    </row>
    <row r="1184" spans="1:2" hidden="1" x14ac:dyDescent="0.25">
      <c r="A1184">
        <v>2</v>
      </c>
      <c r="B1184">
        <v>23</v>
      </c>
    </row>
    <row r="1185" spans="1:2" hidden="1" x14ac:dyDescent="0.25">
      <c r="A1185">
        <v>2</v>
      </c>
      <c r="B1185">
        <v>24</v>
      </c>
    </row>
    <row r="1186" spans="1:2" hidden="1" x14ac:dyDescent="0.25">
      <c r="A1186">
        <v>2</v>
      </c>
      <c r="B1186">
        <v>24</v>
      </c>
    </row>
    <row r="1187" spans="1:2" hidden="1" x14ac:dyDescent="0.25">
      <c r="A1187">
        <v>2</v>
      </c>
      <c r="B1187">
        <v>24</v>
      </c>
    </row>
    <row r="1188" spans="1:2" hidden="1" x14ac:dyDescent="0.25">
      <c r="A1188">
        <v>2</v>
      </c>
      <c r="B1188">
        <v>24</v>
      </c>
    </row>
    <row r="1189" spans="1:2" hidden="1" x14ac:dyDescent="0.25">
      <c r="A1189">
        <v>2</v>
      </c>
      <c r="B1189">
        <v>24</v>
      </c>
    </row>
    <row r="1190" spans="1:2" hidden="1" x14ac:dyDescent="0.25">
      <c r="A1190">
        <v>2</v>
      </c>
      <c r="B1190">
        <v>25</v>
      </c>
    </row>
    <row r="1191" spans="1:2" hidden="1" x14ac:dyDescent="0.25">
      <c r="A1191">
        <v>2</v>
      </c>
      <c r="B1191">
        <v>25</v>
      </c>
    </row>
    <row r="1192" spans="1:2" hidden="1" x14ac:dyDescent="0.25">
      <c r="A1192">
        <v>2</v>
      </c>
      <c r="B1192">
        <v>26</v>
      </c>
    </row>
    <row r="1193" spans="1:2" hidden="1" x14ac:dyDescent="0.25">
      <c r="A1193">
        <v>2</v>
      </c>
      <c r="B1193">
        <v>26</v>
      </c>
    </row>
    <row r="1194" spans="1:2" hidden="1" x14ac:dyDescent="0.25">
      <c r="A1194">
        <v>2</v>
      </c>
      <c r="B1194">
        <v>26</v>
      </c>
    </row>
    <row r="1195" spans="1:2" hidden="1" x14ac:dyDescent="0.25">
      <c r="A1195">
        <v>2</v>
      </c>
      <c r="B1195">
        <v>27</v>
      </c>
    </row>
    <row r="1196" spans="1:2" hidden="1" x14ac:dyDescent="0.25">
      <c r="A1196">
        <v>2</v>
      </c>
      <c r="B1196">
        <v>27</v>
      </c>
    </row>
    <row r="1197" spans="1:2" hidden="1" x14ac:dyDescent="0.25">
      <c r="A1197">
        <v>2</v>
      </c>
      <c r="B1197">
        <v>27</v>
      </c>
    </row>
    <row r="1198" spans="1:2" hidden="1" x14ac:dyDescent="0.25">
      <c r="A1198">
        <v>2</v>
      </c>
      <c r="B1198">
        <v>27</v>
      </c>
    </row>
    <row r="1199" spans="1:2" hidden="1" x14ac:dyDescent="0.25">
      <c r="A1199">
        <v>2</v>
      </c>
      <c r="B1199">
        <v>28</v>
      </c>
    </row>
    <row r="1200" spans="1:2" hidden="1" x14ac:dyDescent="0.25">
      <c r="A1200">
        <v>2</v>
      </c>
      <c r="B1200">
        <v>28</v>
      </c>
    </row>
    <row r="1201" spans="1:2" hidden="1" x14ac:dyDescent="0.25">
      <c r="A1201">
        <v>2</v>
      </c>
      <c r="B1201">
        <v>28</v>
      </c>
    </row>
    <row r="1202" spans="1:2" hidden="1" x14ac:dyDescent="0.25">
      <c r="A1202">
        <v>2</v>
      </c>
      <c r="B1202">
        <v>28</v>
      </c>
    </row>
    <row r="1203" spans="1:2" hidden="1" x14ac:dyDescent="0.25">
      <c r="A1203">
        <v>2</v>
      </c>
      <c r="B1203">
        <v>29</v>
      </c>
    </row>
    <row r="1204" spans="1:2" hidden="1" x14ac:dyDescent="0.25">
      <c r="A1204">
        <v>2</v>
      </c>
      <c r="B1204">
        <v>29</v>
      </c>
    </row>
    <row r="1205" spans="1:2" hidden="1" x14ac:dyDescent="0.25">
      <c r="A1205">
        <v>2</v>
      </c>
      <c r="B1205">
        <v>29</v>
      </c>
    </row>
    <row r="1206" spans="1:2" hidden="1" x14ac:dyDescent="0.25">
      <c r="A1206">
        <v>2</v>
      </c>
      <c r="B1206">
        <v>30</v>
      </c>
    </row>
    <row r="1207" spans="1:2" hidden="1" x14ac:dyDescent="0.25">
      <c r="A1207">
        <v>2</v>
      </c>
      <c r="B1207">
        <v>31</v>
      </c>
    </row>
    <row r="1208" spans="1:2" hidden="1" x14ac:dyDescent="0.25">
      <c r="A1208">
        <v>2</v>
      </c>
      <c r="B1208">
        <v>31</v>
      </c>
    </row>
    <row r="1209" spans="1:2" hidden="1" x14ac:dyDescent="0.25">
      <c r="A1209">
        <v>2</v>
      </c>
      <c r="B1209">
        <v>31</v>
      </c>
    </row>
    <row r="1210" spans="1:2" hidden="1" x14ac:dyDescent="0.25">
      <c r="A1210">
        <v>2</v>
      </c>
      <c r="B1210">
        <v>31</v>
      </c>
    </row>
    <row r="1211" spans="1:2" hidden="1" x14ac:dyDescent="0.25">
      <c r="A1211">
        <v>2</v>
      </c>
      <c r="B1211">
        <v>31</v>
      </c>
    </row>
    <row r="1212" spans="1:2" hidden="1" x14ac:dyDescent="0.25">
      <c r="A1212">
        <v>2</v>
      </c>
      <c r="B1212">
        <v>31</v>
      </c>
    </row>
    <row r="1213" spans="1:2" hidden="1" x14ac:dyDescent="0.25">
      <c r="A1213">
        <v>2</v>
      </c>
      <c r="B1213">
        <v>32</v>
      </c>
    </row>
    <row r="1214" spans="1:2" hidden="1" x14ac:dyDescent="0.25">
      <c r="A1214">
        <v>2</v>
      </c>
      <c r="B1214">
        <v>32</v>
      </c>
    </row>
    <row r="1215" spans="1:2" hidden="1" x14ac:dyDescent="0.25">
      <c r="A1215">
        <v>2</v>
      </c>
      <c r="B1215">
        <v>32</v>
      </c>
    </row>
    <row r="1216" spans="1:2" hidden="1" x14ac:dyDescent="0.25">
      <c r="A1216">
        <v>2</v>
      </c>
      <c r="B1216">
        <v>32</v>
      </c>
    </row>
    <row r="1217" spans="1:2" hidden="1" x14ac:dyDescent="0.25">
      <c r="A1217">
        <v>2</v>
      </c>
      <c r="B1217">
        <v>33</v>
      </c>
    </row>
    <row r="1218" spans="1:2" hidden="1" x14ac:dyDescent="0.25">
      <c r="A1218">
        <v>2</v>
      </c>
      <c r="B1218">
        <v>33</v>
      </c>
    </row>
    <row r="1219" spans="1:2" hidden="1" x14ac:dyDescent="0.25">
      <c r="A1219">
        <v>2</v>
      </c>
      <c r="B1219">
        <v>36</v>
      </c>
    </row>
    <row r="1220" spans="1:2" hidden="1" x14ac:dyDescent="0.25">
      <c r="A1220">
        <v>2</v>
      </c>
      <c r="B1220">
        <v>36</v>
      </c>
    </row>
    <row r="1221" spans="1:2" hidden="1" x14ac:dyDescent="0.25">
      <c r="A1221">
        <v>2</v>
      </c>
      <c r="B1221">
        <v>36</v>
      </c>
    </row>
    <row r="1222" spans="1:2" hidden="1" x14ac:dyDescent="0.25">
      <c r="A1222">
        <v>2</v>
      </c>
      <c r="B1222">
        <v>36</v>
      </c>
    </row>
    <row r="1223" spans="1:2" hidden="1" x14ac:dyDescent="0.25">
      <c r="A1223">
        <v>2</v>
      </c>
      <c r="B1223">
        <v>36</v>
      </c>
    </row>
    <row r="1224" spans="1:2" hidden="1" x14ac:dyDescent="0.25">
      <c r="A1224">
        <v>2</v>
      </c>
      <c r="B1224">
        <v>36</v>
      </c>
    </row>
    <row r="1225" spans="1:2" hidden="1" x14ac:dyDescent="0.25">
      <c r="A1225">
        <v>2</v>
      </c>
      <c r="B1225">
        <v>37</v>
      </c>
    </row>
    <row r="1226" spans="1:2" hidden="1" x14ac:dyDescent="0.25">
      <c r="A1226">
        <v>2</v>
      </c>
      <c r="B1226">
        <v>37</v>
      </c>
    </row>
    <row r="1227" spans="1:2" hidden="1" x14ac:dyDescent="0.25">
      <c r="A1227">
        <v>2</v>
      </c>
      <c r="B1227">
        <v>38</v>
      </c>
    </row>
    <row r="1228" spans="1:2" hidden="1" x14ac:dyDescent="0.25">
      <c r="A1228">
        <v>2</v>
      </c>
      <c r="B1228">
        <v>38</v>
      </c>
    </row>
    <row r="1229" spans="1:2" hidden="1" x14ac:dyDescent="0.25">
      <c r="A1229">
        <v>2</v>
      </c>
      <c r="B1229">
        <v>39</v>
      </c>
    </row>
    <row r="1230" spans="1:2" hidden="1" x14ac:dyDescent="0.25">
      <c r="A1230">
        <v>2</v>
      </c>
      <c r="B1230">
        <v>39</v>
      </c>
    </row>
    <row r="1231" spans="1:2" hidden="1" x14ac:dyDescent="0.25">
      <c r="A1231">
        <v>2</v>
      </c>
      <c r="B1231">
        <v>39</v>
      </c>
    </row>
    <row r="1232" spans="1:2" hidden="1" x14ac:dyDescent="0.25">
      <c r="A1232">
        <v>2</v>
      </c>
      <c r="B1232">
        <v>39</v>
      </c>
    </row>
    <row r="1233" spans="1:2" hidden="1" x14ac:dyDescent="0.25">
      <c r="A1233">
        <v>2</v>
      </c>
      <c r="B1233">
        <v>40</v>
      </c>
    </row>
    <row r="1234" spans="1:2" hidden="1" x14ac:dyDescent="0.25">
      <c r="A1234">
        <v>2</v>
      </c>
      <c r="B1234">
        <v>40</v>
      </c>
    </row>
    <row r="1235" spans="1:2" hidden="1" x14ac:dyDescent="0.25">
      <c r="A1235">
        <v>2</v>
      </c>
      <c r="B1235">
        <v>41</v>
      </c>
    </row>
    <row r="1236" spans="1:2" hidden="1" x14ac:dyDescent="0.25">
      <c r="A1236">
        <v>2</v>
      </c>
      <c r="B1236">
        <v>42</v>
      </c>
    </row>
    <row r="1237" spans="1:2" hidden="1" x14ac:dyDescent="0.25">
      <c r="A1237">
        <v>2</v>
      </c>
      <c r="B1237">
        <v>43</v>
      </c>
    </row>
    <row r="1238" spans="1:2" hidden="1" x14ac:dyDescent="0.25">
      <c r="A1238">
        <v>2</v>
      </c>
      <c r="B1238">
        <v>43</v>
      </c>
    </row>
    <row r="1239" spans="1:2" hidden="1" x14ac:dyDescent="0.25">
      <c r="A1239">
        <v>2</v>
      </c>
      <c r="B1239">
        <v>43</v>
      </c>
    </row>
    <row r="1240" spans="1:2" hidden="1" x14ac:dyDescent="0.25">
      <c r="A1240">
        <v>2</v>
      </c>
      <c r="B1240">
        <v>44</v>
      </c>
    </row>
    <row r="1241" spans="1:2" hidden="1" x14ac:dyDescent="0.25">
      <c r="A1241">
        <v>2</v>
      </c>
      <c r="B1241">
        <v>46</v>
      </c>
    </row>
    <row r="1242" spans="1:2" hidden="1" x14ac:dyDescent="0.25">
      <c r="A1242">
        <v>2</v>
      </c>
      <c r="B1242">
        <v>46</v>
      </c>
    </row>
    <row r="1243" spans="1:2" hidden="1" x14ac:dyDescent="0.25">
      <c r="A1243">
        <v>2</v>
      </c>
      <c r="B1243">
        <v>47</v>
      </c>
    </row>
    <row r="1244" spans="1:2" hidden="1" x14ac:dyDescent="0.25">
      <c r="A1244">
        <v>2</v>
      </c>
      <c r="B1244">
        <v>47</v>
      </c>
    </row>
    <row r="1245" spans="1:2" hidden="1" x14ac:dyDescent="0.25">
      <c r="A1245">
        <v>2</v>
      </c>
      <c r="B1245">
        <v>47</v>
      </c>
    </row>
    <row r="1246" spans="1:2" hidden="1" x14ac:dyDescent="0.25">
      <c r="A1246">
        <v>2</v>
      </c>
      <c r="B1246">
        <v>48</v>
      </c>
    </row>
    <row r="1247" spans="1:2" hidden="1" x14ac:dyDescent="0.25">
      <c r="A1247">
        <v>2</v>
      </c>
      <c r="B1247">
        <v>48</v>
      </c>
    </row>
    <row r="1248" spans="1:2" hidden="1" x14ac:dyDescent="0.25">
      <c r="A1248">
        <v>2</v>
      </c>
      <c r="B1248">
        <v>48</v>
      </c>
    </row>
    <row r="1249" spans="1:2" hidden="1" x14ac:dyDescent="0.25">
      <c r="A1249">
        <v>2</v>
      </c>
      <c r="B1249">
        <v>48</v>
      </c>
    </row>
    <row r="1250" spans="1:2" hidden="1" x14ac:dyDescent="0.25">
      <c r="A1250">
        <v>2</v>
      </c>
      <c r="B1250">
        <v>50</v>
      </c>
    </row>
    <row r="1251" spans="1:2" hidden="1" x14ac:dyDescent="0.25">
      <c r="A1251">
        <v>2</v>
      </c>
      <c r="B1251">
        <v>50</v>
      </c>
    </row>
    <row r="1252" spans="1:2" hidden="1" x14ac:dyDescent="0.25">
      <c r="A1252">
        <v>2</v>
      </c>
      <c r="B1252">
        <v>50</v>
      </c>
    </row>
    <row r="1253" spans="1:2" hidden="1" x14ac:dyDescent="0.25">
      <c r="A1253">
        <v>2</v>
      </c>
      <c r="B1253">
        <v>51</v>
      </c>
    </row>
    <row r="1254" spans="1:2" hidden="1" x14ac:dyDescent="0.25">
      <c r="A1254">
        <v>2</v>
      </c>
      <c r="B1254">
        <v>52</v>
      </c>
    </row>
    <row r="1255" spans="1:2" hidden="1" x14ac:dyDescent="0.25">
      <c r="A1255">
        <v>2</v>
      </c>
      <c r="B1255">
        <v>54</v>
      </c>
    </row>
    <row r="1256" spans="1:2" hidden="1" x14ac:dyDescent="0.25">
      <c r="A1256">
        <v>2</v>
      </c>
      <c r="B1256">
        <v>55</v>
      </c>
    </row>
    <row r="1257" spans="1:2" hidden="1" x14ac:dyDescent="0.25">
      <c r="A1257">
        <v>2</v>
      </c>
      <c r="B1257">
        <v>56</v>
      </c>
    </row>
    <row r="1258" spans="1:2" hidden="1" x14ac:dyDescent="0.25">
      <c r="A1258">
        <v>2</v>
      </c>
      <c r="B1258">
        <v>57</v>
      </c>
    </row>
    <row r="1259" spans="1:2" hidden="1" x14ac:dyDescent="0.25">
      <c r="A1259">
        <v>2</v>
      </c>
      <c r="B1259">
        <v>57</v>
      </c>
    </row>
    <row r="1260" spans="1:2" hidden="1" x14ac:dyDescent="0.25">
      <c r="A1260">
        <v>2</v>
      </c>
      <c r="B1260">
        <v>57</v>
      </c>
    </row>
    <row r="1261" spans="1:2" hidden="1" x14ac:dyDescent="0.25">
      <c r="A1261">
        <v>2</v>
      </c>
      <c r="B1261">
        <v>57</v>
      </c>
    </row>
    <row r="1262" spans="1:2" hidden="1" x14ac:dyDescent="0.25">
      <c r="A1262">
        <v>2</v>
      </c>
      <c r="B1262">
        <v>58</v>
      </c>
    </row>
    <row r="1263" spans="1:2" hidden="1" x14ac:dyDescent="0.25">
      <c r="A1263">
        <v>2</v>
      </c>
      <c r="B1263">
        <v>58</v>
      </c>
    </row>
    <row r="1264" spans="1:2" hidden="1" x14ac:dyDescent="0.25">
      <c r="A1264">
        <v>2</v>
      </c>
      <c r="B1264">
        <v>58</v>
      </c>
    </row>
    <row r="1265" spans="1:2" hidden="1" x14ac:dyDescent="0.25">
      <c r="A1265">
        <v>2</v>
      </c>
      <c r="B1265">
        <v>58</v>
      </c>
    </row>
    <row r="1266" spans="1:2" hidden="1" x14ac:dyDescent="0.25">
      <c r="A1266">
        <v>2</v>
      </c>
      <c r="B1266">
        <v>59</v>
      </c>
    </row>
    <row r="1267" spans="1:2" hidden="1" x14ac:dyDescent="0.25">
      <c r="A1267">
        <v>2</v>
      </c>
      <c r="B1267">
        <v>60</v>
      </c>
    </row>
    <row r="1268" spans="1:2" hidden="1" x14ac:dyDescent="0.25">
      <c r="A1268">
        <v>2</v>
      </c>
      <c r="B1268">
        <v>60</v>
      </c>
    </row>
    <row r="1269" spans="1:2" hidden="1" x14ac:dyDescent="0.25">
      <c r="A1269">
        <v>2</v>
      </c>
      <c r="B1269">
        <v>61</v>
      </c>
    </row>
    <row r="1270" spans="1:2" hidden="1" x14ac:dyDescent="0.25">
      <c r="A1270">
        <v>2</v>
      </c>
      <c r="B1270">
        <v>62</v>
      </c>
    </row>
    <row r="1271" spans="1:2" hidden="1" x14ac:dyDescent="0.25">
      <c r="A1271">
        <v>2</v>
      </c>
      <c r="B1271">
        <v>62</v>
      </c>
    </row>
    <row r="1272" spans="1:2" hidden="1" x14ac:dyDescent="0.25">
      <c r="A1272">
        <v>2</v>
      </c>
      <c r="B1272">
        <v>64</v>
      </c>
    </row>
    <row r="1273" spans="1:2" hidden="1" x14ac:dyDescent="0.25">
      <c r="A1273">
        <v>2</v>
      </c>
      <c r="B1273">
        <v>64</v>
      </c>
    </row>
    <row r="1274" spans="1:2" hidden="1" x14ac:dyDescent="0.25">
      <c r="A1274">
        <v>2</v>
      </c>
      <c r="B1274">
        <v>65</v>
      </c>
    </row>
    <row r="1275" spans="1:2" hidden="1" x14ac:dyDescent="0.25">
      <c r="A1275">
        <v>2</v>
      </c>
      <c r="B1275">
        <v>65</v>
      </c>
    </row>
    <row r="1276" spans="1:2" hidden="1" x14ac:dyDescent="0.25">
      <c r="A1276">
        <v>2</v>
      </c>
      <c r="B1276">
        <v>66</v>
      </c>
    </row>
    <row r="1277" spans="1:2" hidden="1" x14ac:dyDescent="0.25">
      <c r="A1277">
        <v>2</v>
      </c>
      <c r="B1277">
        <v>68</v>
      </c>
    </row>
    <row r="1278" spans="1:2" hidden="1" x14ac:dyDescent="0.25">
      <c r="A1278">
        <v>2</v>
      </c>
      <c r="B1278">
        <v>68</v>
      </c>
    </row>
    <row r="1279" spans="1:2" hidden="1" x14ac:dyDescent="0.25">
      <c r="A1279">
        <v>2</v>
      </c>
      <c r="B1279">
        <v>69</v>
      </c>
    </row>
    <row r="1280" spans="1:2" hidden="1" x14ac:dyDescent="0.25">
      <c r="A1280">
        <v>2</v>
      </c>
      <c r="B1280">
        <v>69</v>
      </c>
    </row>
    <row r="1281" spans="1:2" hidden="1" x14ac:dyDescent="0.25">
      <c r="A1281">
        <v>2</v>
      </c>
      <c r="B1281">
        <v>69</v>
      </c>
    </row>
    <row r="1282" spans="1:2" hidden="1" x14ac:dyDescent="0.25">
      <c r="A1282">
        <v>2</v>
      </c>
      <c r="B1282">
        <v>71</v>
      </c>
    </row>
    <row r="1283" spans="1:2" hidden="1" x14ac:dyDescent="0.25">
      <c r="A1283">
        <v>2</v>
      </c>
      <c r="B1283">
        <v>74</v>
      </c>
    </row>
    <row r="1284" spans="1:2" hidden="1" x14ac:dyDescent="0.25">
      <c r="A1284">
        <v>2</v>
      </c>
      <c r="B1284">
        <v>74</v>
      </c>
    </row>
    <row r="1285" spans="1:2" hidden="1" x14ac:dyDescent="0.25">
      <c r="A1285">
        <v>2</v>
      </c>
      <c r="B1285">
        <v>75</v>
      </c>
    </row>
    <row r="1286" spans="1:2" hidden="1" x14ac:dyDescent="0.25">
      <c r="A1286">
        <v>2</v>
      </c>
      <c r="B1286">
        <v>76</v>
      </c>
    </row>
    <row r="1287" spans="1:2" hidden="1" x14ac:dyDescent="0.25">
      <c r="A1287">
        <v>2</v>
      </c>
      <c r="B1287">
        <v>76</v>
      </c>
    </row>
    <row r="1288" spans="1:2" hidden="1" x14ac:dyDescent="0.25">
      <c r="A1288">
        <v>2</v>
      </c>
      <c r="B1288">
        <v>77</v>
      </c>
    </row>
    <row r="1289" spans="1:2" hidden="1" x14ac:dyDescent="0.25">
      <c r="A1289">
        <v>2</v>
      </c>
      <c r="B1289">
        <v>77</v>
      </c>
    </row>
    <row r="1290" spans="1:2" hidden="1" x14ac:dyDescent="0.25">
      <c r="A1290">
        <v>2</v>
      </c>
      <c r="B1290">
        <v>78</v>
      </c>
    </row>
    <row r="1291" spans="1:2" hidden="1" x14ac:dyDescent="0.25">
      <c r="A1291">
        <v>2</v>
      </c>
      <c r="B1291">
        <v>79</v>
      </c>
    </row>
    <row r="1292" spans="1:2" hidden="1" x14ac:dyDescent="0.25">
      <c r="A1292">
        <v>2</v>
      </c>
      <c r="B1292">
        <v>79</v>
      </c>
    </row>
    <row r="1293" spans="1:2" hidden="1" x14ac:dyDescent="0.25">
      <c r="A1293">
        <v>2</v>
      </c>
      <c r="B1293">
        <v>80</v>
      </c>
    </row>
    <row r="1294" spans="1:2" hidden="1" x14ac:dyDescent="0.25">
      <c r="A1294">
        <v>2</v>
      </c>
      <c r="B1294">
        <v>82</v>
      </c>
    </row>
    <row r="1295" spans="1:2" hidden="1" x14ac:dyDescent="0.25">
      <c r="A1295">
        <v>2</v>
      </c>
      <c r="B1295">
        <v>83</v>
      </c>
    </row>
    <row r="1296" spans="1:2" hidden="1" x14ac:dyDescent="0.25">
      <c r="A1296">
        <v>2</v>
      </c>
      <c r="B1296">
        <v>83</v>
      </c>
    </row>
    <row r="1297" spans="1:2" hidden="1" x14ac:dyDescent="0.25">
      <c r="A1297">
        <v>2</v>
      </c>
      <c r="B1297">
        <v>86</v>
      </c>
    </row>
    <row r="1298" spans="1:2" hidden="1" x14ac:dyDescent="0.25">
      <c r="A1298">
        <v>2</v>
      </c>
      <c r="B1298">
        <v>86</v>
      </c>
    </row>
    <row r="1299" spans="1:2" hidden="1" x14ac:dyDescent="0.25">
      <c r="A1299">
        <v>2</v>
      </c>
      <c r="B1299">
        <v>87</v>
      </c>
    </row>
    <row r="1300" spans="1:2" hidden="1" x14ac:dyDescent="0.25">
      <c r="A1300">
        <v>2</v>
      </c>
      <c r="B1300">
        <v>88</v>
      </c>
    </row>
    <row r="1301" spans="1:2" hidden="1" x14ac:dyDescent="0.25">
      <c r="A1301">
        <v>2</v>
      </c>
      <c r="B1301">
        <v>90</v>
      </c>
    </row>
    <row r="1302" spans="1:2" hidden="1" x14ac:dyDescent="0.25">
      <c r="A1302">
        <v>2</v>
      </c>
      <c r="B1302">
        <v>93</v>
      </c>
    </row>
    <row r="1303" spans="1:2" hidden="1" x14ac:dyDescent="0.25">
      <c r="A1303">
        <v>2</v>
      </c>
      <c r="B1303">
        <v>94</v>
      </c>
    </row>
    <row r="1304" spans="1:2" hidden="1" x14ac:dyDescent="0.25">
      <c r="A1304">
        <v>2</v>
      </c>
      <c r="B1304">
        <v>94</v>
      </c>
    </row>
    <row r="1305" spans="1:2" hidden="1" x14ac:dyDescent="0.25">
      <c r="A1305">
        <v>2</v>
      </c>
      <c r="B1305">
        <v>97</v>
      </c>
    </row>
    <row r="1306" spans="1:2" hidden="1" x14ac:dyDescent="0.25">
      <c r="A1306">
        <v>2</v>
      </c>
      <c r="B1306">
        <v>97</v>
      </c>
    </row>
    <row r="1307" spans="1:2" hidden="1" x14ac:dyDescent="0.25">
      <c r="A1307">
        <v>2</v>
      </c>
      <c r="B1307">
        <v>98</v>
      </c>
    </row>
    <row r="1308" spans="1:2" hidden="1" x14ac:dyDescent="0.25">
      <c r="A1308">
        <v>2</v>
      </c>
      <c r="B1308">
        <v>99</v>
      </c>
    </row>
    <row r="1309" spans="1:2" hidden="1" x14ac:dyDescent="0.25">
      <c r="A1309">
        <v>2</v>
      </c>
      <c r="B1309">
        <v>99</v>
      </c>
    </row>
    <row r="1310" spans="1:2" hidden="1" x14ac:dyDescent="0.25">
      <c r="A1310">
        <v>2</v>
      </c>
      <c r="B1310">
        <v>100</v>
      </c>
    </row>
    <row r="1311" spans="1:2" hidden="1" x14ac:dyDescent="0.25">
      <c r="A1311">
        <v>2</v>
      </c>
      <c r="B1311">
        <v>101</v>
      </c>
    </row>
    <row r="1312" spans="1:2" hidden="1" x14ac:dyDescent="0.25">
      <c r="A1312">
        <v>2</v>
      </c>
      <c r="B1312">
        <v>101</v>
      </c>
    </row>
    <row r="1313" spans="1:2" hidden="1" x14ac:dyDescent="0.25">
      <c r="A1313">
        <v>2</v>
      </c>
      <c r="B1313">
        <v>104</v>
      </c>
    </row>
    <row r="1314" spans="1:2" hidden="1" x14ac:dyDescent="0.25">
      <c r="A1314">
        <v>2</v>
      </c>
      <c r="B1314">
        <v>104</v>
      </c>
    </row>
    <row r="1315" spans="1:2" hidden="1" x14ac:dyDescent="0.25">
      <c r="A1315">
        <v>2</v>
      </c>
      <c r="B1315">
        <v>106</v>
      </c>
    </row>
    <row r="1316" spans="1:2" hidden="1" x14ac:dyDescent="0.25">
      <c r="A1316">
        <v>2</v>
      </c>
      <c r="B1316">
        <v>107</v>
      </c>
    </row>
    <row r="1317" spans="1:2" hidden="1" x14ac:dyDescent="0.25">
      <c r="A1317">
        <v>2</v>
      </c>
      <c r="B1317">
        <v>108</v>
      </c>
    </row>
    <row r="1318" spans="1:2" hidden="1" x14ac:dyDescent="0.25">
      <c r="A1318">
        <v>2</v>
      </c>
      <c r="B1318">
        <v>111</v>
      </c>
    </row>
    <row r="1319" spans="1:2" hidden="1" x14ac:dyDescent="0.25">
      <c r="A1319">
        <v>2</v>
      </c>
      <c r="B1319">
        <v>115</v>
      </c>
    </row>
    <row r="1320" spans="1:2" hidden="1" x14ac:dyDescent="0.25">
      <c r="A1320">
        <v>2</v>
      </c>
      <c r="B1320">
        <v>117</v>
      </c>
    </row>
    <row r="1321" spans="1:2" hidden="1" x14ac:dyDescent="0.25">
      <c r="A1321">
        <v>2</v>
      </c>
      <c r="B1321">
        <v>119</v>
      </c>
    </row>
    <row r="1322" spans="1:2" hidden="1" x14ac:dyDescent="0.25">
      <c r="A1322">
        <v>2</v>
      </c>
      <c r="B1322">
        <v>119</v>
      </c>
    </row>
    <row r="1323" spans="1:2" hidden="1" x14ac:dyDescent="0.25">
      <c r="A1323">
        <v>2</v>
      </c>
      <c r="B1323">
        <v>123</v>
      </c>
    </row>
    <row r="1324" spans="1:2" hidden="1" x14ac:dyDescent="0.25">
      <c r="A1324">
        <v>2</v>
      </c>
      <c r="B1324">
        <v>125</v>
      </c>
    </row>
    <row r="1325" spans="1:2" hidden="1" x14ac:dyDescent="0.25">
      <c r="A1325">
        <v>2</v>
      </c>
      <c r="B1325">
        <v>127</v>
      </c>
    </row>
    <row r="1326" spans="1:2" hidden="1" x14ac:dyDescent="0.25">
      <c r="A1326">
        <v>2</v>
      </c>
      <c r="B1326">
        <v>127</v>
      </c>
    </row>
    <row r="1327" spans="1:2" hidden="1" x14ac:dyDescent="0.25">
      <c r="A1327">
        <v>2</v>
      </c>
      <c r="B1327">
        <v>128</v>
      </c>
    </row>
    <row r="1328" spans="1:2" hidden="1" x14ac:dyDescent="0.25">
      <c r="A1328">
        <v>2</v>
      </c>
      <c r="B1328">
        <v>131</v>
      </c>
    </row>
    <row r="1329" spans="1:2" hidden="1" x14ac:dyDescent="0.25">
      <c r="A1329">
        <v>2</v>
      </c>
      <c r="B1329">
        <v>131</v>
      </c>
    </row>
    <row r="1330" spans="1:2" hidden="1" x14ac:dyDescent="0.25">
      <c r="A1330">
        <v>2</v>
      </c>
      <c r="B1330">
        <v>136</v>
      </c>
    </row>
    <row r="1331" spans="1:2" hidden="1" x14ac:dyDescent="0.25">
      <c r="A1331">
        <v>2</v>
      </c>
      <c r="B1331">
        <v>137</v>
      </c>
    </row>
    <row r="1332" spans="1:2" hidden="1" x14ac:dyDescent="0.25">
      <c r="A1332">
        <v>2</v>
      </c>
      <c r="B1332">
        <v>137</v>
      </c>
    </row>
    <row r="1333" spans="1:2" hidden="1" x14ac:dyDescent="0.25">
      <c r="A1333">
        <v>2</v>
      </c>
      <c r="B1333">
        <v>139</v>
      </c>
    </row>
    <row r="1334" spans="1:2" hidden="1" x14ac:dyDescent="0.25">
      <c r="A1334">
        <v>2</v>
      </c>
      <c r="B1334">
        <v>141</v>
      </c>
    </row>
    <row r="1335" spans="1:2" hidden="1" x14ac:dyDescent="0.25">
      <c r="A1335">
        <v>2</v>
      </c>
      <c r="B1335">
        <v>143</v>
      </c>
    </row>
    <row r="1336" spans="1:2" hidden="1" x14ac:dyDescent="0.25">
      <c r="A1336">
        <v>2</v>
      </c>
      <c r="B1336">
        <v>155</v>
      </c>
    </row>
    <row r="1337" spans="1:2" hidden="1" x14ac:dyDescent="0.25">
      <c r="A1337">
        <v>2</v>
      </c>
      <c r="B1337">
        <v>155</v>
      </c>
    </row>
    <row r="1338" spans="1:2" hidden="1" x14ac:dyDescent="0.25">
      <c r="A1338">
        <v>2</v>
      </c>
      <c r="B1338">
        <v>156</v>
      </c>
    </row>
    <row r="1339" spans="1:2" hidden="1" x14ac:dyDescent="0.25">
      <c r="A1339">
        <v>2</v>
      </c>
      <c r="B1339">
        <v>157</v>
      </c>
    </row>
    <row r="1340" spans="1:2" hidden="1" x14ac:dyDescent="0.25">
      <c r="A1340">
        <v>2</v>
      </c>
      <c r="B1340">
        <v>159</v>
      </c>
    </row>
    <row r="1341" spans="1:2" hidden="1" x14ac:dyDescent="0.25">
      <c r="A1341">
        <v>2</v>
      </c>
      <c r="B1341">
        <v>161</v>
      </c>
    </row>
    <row r="1342" spans="1:2" hidden="1" x14ac:dyDescent="0.25">
      <c r="A1342">
        <v>2</v>
      </c>
      <c r="B1342">
        <v>164</v>
      </c>
    </row>
    <row r="1343" spans="1:2" hidden="1" x14ac:dyDescent="0.25">
      <c r="A1343">
        <v>2</v>
      </c>
      <c r="B1343">
        <v>165</v>
      </c>
    </row>
    <row r="1344" spans="1:2" hidden="1" x14ac:dyDescent="0.25">
      <c r="A1344">
        <v>2</v>
      </c>
      <c r="B1344">
        <v>166</v>
      </c>
    </row>
    <row r="1345" spans="1:2" hidden="1" x14ac:dyDescent="0.25">
      <c r="A1345">
        <v>2</v>
      </c>
      <c r="B1345">
        <v>172</v>
      </c>
    </row>
    <row r="1346" spans="1:2" hidden="1" x14ac:dyDescent="0.25">
      <c r="A1346">
        <v>2</v>
      </c>
      <c r="B1346">
        <v>175</v>
      </c>
    </row>
    <row r="1347" spans="1:2" hidden="1" x14ac:dyDescent="0.25">
      <c r="A1347">
        <v>2</v>
      </c>
      <c r="B1347">
        <v>176</v>
      </c>
    </row>
    <row r="1348" spans="1:2" hidden="1" x14ac:dyDescent="0.25">
      <c r="A1348">
        <v>2</v>
      </c>
      <c r="B1348">
        <v>179</v>
      </c>
    </row>
    <row r="1349" spans="1:2" hidden="1" x14ac:dyDescent="0.25">
      <c r="A1349">
        <v>2</v>
      </c>
      <c r="B1349">
        <v>180</v>
      </c>
    </row>
    <row r="1350" spans="1:2" hidden="1" x14ac:dyDescent="0.25">
      <c r="A1350">
        <v>2</v>
      </c>
      <c r="B1350">
        <v>181</v>
      </c>
    </row>
    <row r="1351" spans="1:2" hidden="1" x14ac:dyDescent="0.25">
      <c r="A1351">
        <v>2</v>
      </c>
      <c r="B1351">
        <v>183</v>
      </c>
    </row>
    <row r="1352" spans="1:2" hidden="1" x14ac:dyDescent="0.25">
      <c r="A1352">
        <v>2</v>
      </c>
      <c r="B1352">
        <v>188</v>
      </c>
    </row>
    <row r="1353" spans="1:2" hidden="1" x14ac:dyDescent="0.25">
      <c r="A1353">
        <v>2</v>
      </c>
      <c r="B1353">
        <v>188</v>
      </c>
    </row>
    <row r="1354" spans="1:2" hidden="1" x14ac:dyDescent="0.25">
      <c r="A1354">
        <v>2</v>
      </c>
      <c r="B1354">
        <v>194</v>
      </c>
    </row>
    <row r="1355" spans="1:2" hidden="1" x14ac:dyDescent="0.25">
      <c r="A1355">
        <v>2</v>
      </c>
      <c r="B1355">
        <v>216</v>
      </c>
    </row>
    <row r="1356" spans="1:2" hidden="1" x14ac:dyDescent="0.25">
      <c r="A1356">
        <v>2</v>
      </c>
      <c r="B1356">
        <v>220</v>
      </c>
    </row>
    <row r="1357" spans="1:2" hidden="1" x14ac:dyDescent="0.25">
      <c r="A1357">
        <v>2</v>
      </c>
      <c r="B1357">
        <v>220</v>
      </c>
    </row>
    <row r="1358" spans="1:2" hidden="1" x14ac:dyDescent="0.25">
      <c r="A1358">
        <v>2</v>
      </c>
      <c r="B1358">
        <v>224</v>
      </c>
    </row>
    <row r="1359" spans="1:2" hidden="1" x14ac:dyDescent="0.25">
      <c r="A1359">
        <v>2</v>
      </c>
      <c r="B1359">
        <v>240</v>
      </c>
    </row>
    <row r="1360" spans="1:2" hidden="1" x14ac:dyDescent="0.25">
      <c r="A1360">
        <v>2</v>
      </c>
      <c r="B1360">
        <v>268</v>
      </c>
    </row>
    <row r="1361" spans="1:2" hidden="1" x14ac:dyDescent="0.25">
      <c r="A1361">
        <v>2</v>
      </c>
      <c r="B1361">
        <v>275</v>
      </c>
    </row>
    <row r="1362" spans="1:2" hidden="1" x14ac:dyDescent="0.25">
      <c r="A1362">
        <v>2</v>
      </c>
      <c r="B1362">
        <v>285</v>
      </c>
    </row>
    <row r="1363" spans="1:2" hidden="1" x14ac:dyDescent="0.25">
      <c r="A1363">
        <v>2</v>
      </c>
      <c r="B1363">
        <v>391</v>
      </c>
    </row>
    <row r="1364" spans="1:2" hidden="1" x14ac:dyDescent="0.25">
      <c r="A1364">
        <v>2</v>
      </c>
      <c r="B1364">
        <v>445</v>
      </c>
    </row>
    <row r="1365" spans="1:2" hidden="1" x14ac:dyDescent="0.25">
      <c r="A1365">
        <v>2</v>
      </c>
      <c r="B1365">
        <v>458</v>
      </c>
    </row>
    <row r="1366" spans="1:2" hidden="1" x14ac:dyDescent="0.25">
      <c r="A1366">
        <v>2</v>
      </c>
      <c r="B1366">
        <v>599</v>
      </c>
    </row>
    <row r="1367" spans="1:2" hidden="1" x14ac:dyDescent="0.25">
      <c r="A1367">
        <v>3</v>
      </c>
      <c r="B1367">
        <v>0</v>
      </c>
    </row>
    <row r="1368" spans="1:2" hidden="1" x14ac:dyDescent="0.25">
      <c r="A1368">
        <v>3</v>
      </c>
      <c r="B1368">
        <v>0</v>
      </c>
    </row>
    <row r="1369" spans="1:2" hidden="1" x14ac:dyDescent="0.25">
      <c r="A1369">
        <v>3</v>
      </c>
      <c r="B1369">
        <v>0</v>
      </c>
    </row>
    <row r="1370" spans="1:2" hidden="1" x14ac:dyDescent="0.25">
      <c r="A1370">
        <v>3</v>
      </c>
      <c r="B1370">
        <v>0</v>
      </c>
    </row>
    <row r="1371" spans="1:2" hidden="1" x14ac:dyDescent="0.25">
      <c r="A1371">
        <v>3</v>
      </c>
      <c r="B1371">
        <v>0</v>
      </c>
    </row>
    <row r="1372" spans="1:2" hidden="1" x14ac:dyDescent="0.25">
      <c r="A1372">
        <v>3</v>
      </c>
      <c r="B1372">
        <v>0</v>
      </c>
    </row>
    <row r="1373" spans="1:2" hidden="1" x14ac:dyDescent="0.25">
      <c r="A1373">
        <v>3</v>
      </c>
      <c r="B1373">
        <v>0</v>
      </c>
    </row>
    <row r="1374" spans="1:2" hidden="1" x14ac:dyDescent="0.25">
      <c r="A1374">
        <v>3</v>
      </c>
      <c r="B1374">
        <v>0</v>
      </c>
    </row>
    <row r="1375" spans="1:2" hidden="1" x14ac:dyDescent="0.25">
      <c r="A1375">
        <v>3</v>
      </c>
      <c r="B1375">
        <v>0</v>
      </c>
    </row>
    <row r="1376" spans="1:2" hidden="1" x14ac:dyDescent="0.25">
      <c r="A1376">
        <v>3</v>
      </c>
      <c r="B1376">
        <v>0</v>
      </c>
    </row>
    <row r="1377" spans="1:2" hidden="1" x14ac:dyDescent="0.25">
      <c r="A1377">
        <v>3</v>
      </c>
      <c r="B1377">
        <v>0</v>
      </c>
    </row>
    <row r="1378" spans="1:2" hidden="1" x14ac:dyDescent="0.25">
      <c r="A1378">
        <v>3</v>
      </c>
      <c r="B1378">
        <v>0</v>
      </c>
    </row>
    <row r="1379" spans="1:2" hidden="1" x14ac:dyDescent="0.25">
      <c r="A1379">
        <v>3</v>
      </c>
      <c r="B1379">
        <v>0</v>
      </c>
    </row>
    <row r="1380" spans="1:2" hidden="1" x14ac:dyDescent="0.25">
      <c r="A1380">
        <v>3</v>
      </c>
      <c r="B1380">
        <v>0</v>
      </c>
    </row>
    <row r="1381" spans="1:2" hidden="1" x14ac:dyDescent="0.25">
      <c r="A1381">
        <v>3</v>
      </c>
      <c r="B1381">
        <v>0</v>
      </c>
    </row>
    <row r="1382" spans="1:2" hidden="1" x14ac:dyDescent="0.25">
      <c r="A1382">
        <v>3</v>
      </c>
      <c r="B1382">
        <v>0</v>
      </c>
    </row>
    <row r="1383" spans="1:2" hidden="1" x14ac:dyDescent="0.25">
      <c r="A1383">
        <v>3</v>
      </c>
      <c r="B1383">
        <v>0</v>
      </c>
    </row>
    <row r="1384" spans="1:2" hidden="1" x14ac:dyDescent="0.25">
      <c r="A1384">
        <v>3</v>
      </c>
      <c r="B1384">
        <v>0</v>
      </c>
    </row>
    <row r="1385" spans="1:2" hidden="1" x14ac:dyDescent="0.25">
      <c r="A1385">
        <v>3</v>
      </c>
      <c r="B1385">
        <v>1</v>
      </c>
    </row>
    <row r="1386" spans="1:2" hidden="1" x14ac:dyDescent="0.25">
      <c r="A1386">
        <v>3</v>
      </c>
      <c r="B1386">
        <v>2</v>
      </c>
    </row>
    <row r="1387" spans="1:2" hidden="1" x14ac:dyDescent="0.25">
      <c r="A1387">
        <v>3</v>
      </c>
      <c r="B1387">
        <v>2</v>
      </c>
    </row>
    <row r="1388" spans="1:2" hidden="1" x14ac:dyDescent="0.25">
      <c r="A1388">
        <v>3</v>
      </c>
      <c r="B1388">
        <v>2</v>
      </c>
    </row>
    <row r="1389" spans="1:2" hidden="1" x14ac:dyDescent="0.25">
      <c r="A1389">
        <v>3</v>
      </c>
      <c r="B1389">
        <v>2</v>
      </c>
    </row>
    <row r="1390" spans="1:2" hidden="1" x14ac:dyDescent="0.25">
      <c r="A1390">
        <v>3</v>
      </c>
      <c r="B1390">
        <v>2</v>
      </c>
    </row>
    <row r="1391" spans="1:2" hidden="1" x14ac:dyDescent="0.25">
      <c r="A1391">
        <v>3</v>
      </c>
      <c r="B1391">
        <v>2</v>
      </c>
    </row>
    <row r="1392" spans="1:2" hidden="1" x14ac:dyDescent="0.25">
      <c r="A1392">
        <v>3</v>
      </c>
      <c r="B1392">
        <v>2</v>
      </c>
    </row>
    <row r="1393" spans="1:2" hidden="1" x14ac:dyDescent="0.25">
      <c r="A1393">
        <v>3</v>
      </c>
      <c r="B1393">
        <v>2</v>
      </c>
    </row>
    <row r="1394" spans="1:2" hidden="1" x14ac:dyDescent="0.25">
      <c r="A1394">
        <v>3</v>
      </c>
      <c r="B1394">
        <v>2</v>
      </c>
    </row>
    <row r="1395" spans="1:2" hidden="1" x14ac:dyDescent="0.25">
      <c r="A1395">
        <v>3</v>
      </c>
      <c r="B1395">
        <v>2</v>
      </c>
    </row>
    <row r="1396" spans="1:2" hidden="1" x14ac:dyDescent="0.25">
      <c r="A1396">
        <v>3</v>
      </c>
      <c r="B1396">
        <v>2</v>
      </c>
    </row>
    <row r="1397" spans="1:2" hidden="1" x14ac:dyDescent="0.25">
      <c r="A1397">
        <v>3</v>
      </c>
      <c r="B1397">
        <v>2</v>
      </c>
    </row>
    <row r="1398" spans="1:2" hidden="1" x14ac:dyDescent="0.25">
      <c r="A1398">
        <v>3</v>
      </c>
      <c r="B1398">
        <v>2</v>
      </c>
    </row>
    <row r="1399" spans="1:2" hidden="1" x14ac:dyDescent="0.25">
      <c r="A1399">
        <v>3</v>
      </c>
      <c r="B1399">
        <v>2</v>
      </c>
    </row>
    <row r="1400" spans="1:2" hidden="1" x14ac:dyDescent="0.25">
      <c r="A1400">
        <v>3</v>
      </c>
      <c r="B1400">
        <v>2</v>
      </c>
    </row>
    <row r="1401" spans="1:2" hidden="1" x14ac:dyDescent="0.25">
      <c r="A1401">
        <v>3</v>
      </c>
      <c r="B1401">
        <v>2</v>
      </c>
    </row>
    <row r="1402" spans="1:2" hidden="1" x14ac:dyDescent="0.25">
      <c r="A1402">
        <v>3</v>
      </c>
      <c r="B1402">
        <v>2</v>
      </c>
    </row>
    <row r="1403" spans="1:2" hidden="1" x14ac:dyDescent="0.25">
      <c r="A1403">
        <v>3</v>
      </c>
      <c r="B1403">
        <v>2</v>
      </c>
    </row>
    <row r="1404" spans="1:2" hidden="1" x14ac:dyDescent="0.25">
      <c r="A1404">
        <v>3</v>
      </c>
      <c r="B1404">
        <v>2</v>
      </c>
    </row>
    <row r="1405" spans="1:2" hidden="1" x14ac:dyDescent="0.25">
      <c r="A1405">
        <v>3</v>
      </c>
      <c r="B1405">
        <v>2</v>
      </c>
    </row>
    <row r="1406" spans="1:2" hidden="1" x14ac:dyDescent="0.25">
      <c r="A1406">
        <v>3</v>
      </c>
      <c r="B1406">
        <v>2</v>
      </c>
    </row>
    <row r="1407" spans="1:2" hidden="1" x14ac:dyDescent="0.25">
      <c r="A1407">
        <v>3</v>
      </c>
      <c r="B1407">
        <v>2</v>
      </c>
    </row>
    <row r="1408" spans="1:2" hidden="1" x14ac:dyDescent="0.25">
      <c r="A1408">
        <v>3</v>
      </c>
      <c r="B1408">
        <v>2</v>
      </c>
    </row>
    <row r="1409" spans="1:2" hidden="1" x14ac:dyDescent="0.25">
      <c r="A1409">
        <v>3</v>
      </c>
      <c r="B1409">
        <v>2</v>
      </c>
    </row>
    <row r="1410" spans="1:2" hidden="1" x14ac:dyDescent="0.25">
      <c r="A1410">
        <v>3</v>
      </c>
      <c r="B1410">
        <v>3</v>
      </c>
    </row>
    <row r="1411" spans="1:2" hidden="1" x14ac:dyDescent="0.25">
      <c r="A1411">
        <v>3</v>
      </c>
      <c r="B1411">
        <v>3</v>
      </c>
    </row>
    <row r="1412" spans="1:2" hidden="1" x14ac:dyDescent="0.25">
      <c r="A1412">
        <v>3</v>
      </c>
      <c r="B1412">
        <v>3</v>
      </c>
    </row>
    <row r="1413" spans="1:2" hidden="1" x14ac:dyDescent="0.25">
      <c r="A1413">
        <v>3</v>
      </c>
      <c r="B1413">
        <v>3</v>
      </c>
    </row>
    <row r="1414" spans="1:2" hidden="1" x14ac:dyDescent="0.25">
      <c r="A1414">
        <v>3</v>
      </c>
      <c r="B1414">
        <v>3</v>
      </c>
    </row>
    <row r="1415" spans="1:2" hidden="1" x14ac:dyDescent="0.25">
      <c r="A1415">
        <v>3</v>
      </c>
      <c r="B1415">
        <v>3</v>
      </c>
    </row>
    <row r="1416" spans="1:2" hidden="1" x14ac:dyDescent="0.25">
      <c r="A1416">
        <v>3</v>
      </c>
      <c r="B1416">
        <v>3</v>
      </c>
    </row>
    <row r="1417" spans="1:2" hidden="1" x14ac:dyDescent="0.25">
      <c r="A1417">
        <v>3</v>
      </c>
      <c r="B1417">
        <v>3</v>
      </c>
    </row>
    <row r="1418" spans="1:2" hidden="1" x14ac:dyDescent="0.25">
      <c r="A1418">
        <v>3</v>
      </c>
      <c r="B1418">
        <v>3</v>
      </c>
    </row>
    <row r="1419" spans="1:2" hidden="1" x14ac:dyDescent="0.25">
      <c r="A1419">
        <v>3</v>
      </c>
      <c r="B1419">
        <v>3</v>
      </c>
    </row>
    <row r="1420" spans="1:2" hidden="1" x14ac:dyDescent="0.25">
      <c r="A1420">
        <v>3</v>
      </c>
      <c r="B1420">
        <v>3</v>
      </c>
    </row>
    <row r="1421" spans="1:2" hidden="1" x14ac:dyDescent="0.25">
      <c r="A1421">
        <v>3</v>
      </c>
      <c r="B1421">
        <v>3</v>
      </c>
    </row>
    <row r="1422" spans="1:2" hidden="1" x14ac:dyDescent="0.25">
      <c r="A1422">
        <v>3</v>
      </c>
      <c r="B1422">
        <v>4</v>
      </c>
    </row>
    <row r="1423" spans="1:2" hidden="1" x14ac:dyDescent="0.25">
      <c r="A1423">
        <v>3</v>
      </c>
      <c r="B1423">
        <v>4</v>
      </c>
    </row>
    <row r="1424" spans="1:2" hidden="1" x14ac:dyDescent="0.25">
      <c r="A1424">
        <v>3</v>
      </c>
      <c r="B1424">
        <v>4</v>
      </c>
    </row>
    <row r="1425" spans="1:2" hidden="1" x14ac:dyDescent="0.25">
      <c r="A1425">
        <v>3</v>
      </c>
      <c r="B1425">
        <v>5</v>
      </c>
    </row>
    <row r="1426" spans="1:2" hidden="1" x14ac:dyDescent="0.25">
      <c r="A1426">
        <v>3</v>
      </c>
      <c r="B1426">
        <v>5</v>
      </c>
    </row>
    <row r="1427" spans="1:2" hidden="1" x14ac:dyDescent="0.25">
      <c r="A1427">
        <v>3</v>
      </c>
      <c r="B1427">
        <v>5</v>
      </c>
    </row>
    <row r="1428" spans="1:2" hidden="1" x14ac:dyDescent="0.25">
      <c r="A1428">
        <v>3</v>
      </c>
      <c r="B1428">
        <v>5</v>
      </c>
    </row>
    <row r="1429" spans="1:2" hidden="1" x14ac:dyDescent="0.25">
      <c r="A1429">
        <v>3</v>
      </c>
      <c r="B1429">
        <v>5</v>
      </c>
    </row>
    <row r="1430" spans="1:2" hidden="1" x14ac:dyDescent="0.25">
      <c r="A1430">
        <v>3</v>
      </c>
      <c r="B1430">
        <v>6</v>
      </c>
    </row>
    <row r="1431" spans="1:2" hidden="1" x14ac:dyDescent="0.25">
      <c r="A1431">
        <v>3</v>
      </c>
      <c r="B1431">
        <v>6</v>
      </c>
    </row>
    <row r="1432" spans="1:2" hidden="1" x14ac:dyDescent="0.25">
      <c r="A1432">
        <v>3</v>
      </c>
      <c r="B1432">
        <v>6</v>
      </c>
    </row>
    <row r="1433" spans="1:2" hidden="1" x14ac:dyDescent="0.25">
      <c r="A1433">
        <v>3</v>
      </c>
      <c r="B1433">
        <v>6</v>
      </c>
    </row>
    <row r="1434" spans="1:2" hidden="1" x14ac:dyDescent="0.25">
      <c r="A1434">
        <v>3</v>
      </c>
      <c r="B1434">
        <v>6</v>
      </c>
    </row>
    <row r="1435" spans="1:2" hidden="1" x14ac:dyDescent="0.25">
      <c r="A1435">
        <v>3</v>
      </c>
      <c r="B1435">
        <v>7</v>
      </c>
    </row>
    <row r="1436" spans="1:2" hidden="1" x14ac:dyDescent="0.25">
      <c r="A1436">
        <v>3</v>
      </c>
      <c r="B1436">
        <v>9</v>
      </c>
    </row>
    <row r="1437" spans="1:2" hidden="1" x14ac:dyDescent="0.25">
      <c r="A1437">
        <v>3</v>
      </c>
      <c r="B1437">
        <v>11</v>
      </c>
    </row>
    <row r="1438" spans="1:2" hidden="1" x14ac:dyDescent="0.25">
      <c r="A1438">
        <v>3</v>
      </c>
      <c r="B1438">
        <v>11</v>
      </c>
    </row>
    <row r="1439" spans="1:2" hidden="1" x14ac:dyDescent="0.25">
      <c r="A1439">
        <v>3</v>
      </c>
      <c r="B1439">
        <v>24</v>
      </c>
    </row>
    <row r="1440" spans="1:2" hidden="1" x14ac:dyDescent="0.25">
      <c r="A1440">
        <v>3</v>
      </c>
      <c r="B1440">
        <v>25</v>
      </c>
    </row>
    <row r="1441" spans="1:2" hidden="1" x14ac:dyDescent="0.25">
      <c r="A1441">
        <v>3</v>
      </c>
      <c r="B1441">
        <v>26</v>
      </c>
    </row>
    <row r="1442" spans="1:2" hidden="1" x14ac:dyDescent="0.25">
      <c r="A1442">
        <v>3</v>
      </c>
      <c r="B1442">
        <v>29</v>
      </c>
    </row>
    <row r="1443" spans="1:2" hidden="1" x14ac:dyDescent="0.25">
      <c r="A1443">
        <v>3</v>
      </c>
      <c r="B1443">
        <v>33</v>
      </c>
    </row>
    <row r="1444" spans="1:2" hidden="1" x14ac:dyDescent="0.25">
      <c r="A1444">
        <v>3</v>
      </c>
      <c r="B1444">
        <v>35</v>
      </c>
    </row>
    <row r="1445" spans="1:2" hidden="1" x14ac:dyDescent="0.25">
      <c r="A1445">
        <v>3</v>
      </c>
      <c r="B1445">
        <v>37</v>
      </c>
    </row>
    <row r="1446" spans="1:2" hidden="1" x14ac:dyDescent="0.25">
      <c r="A1446">
        <v>3</v>
      </c>
      <c r="B1446">
        <v>37</v>
      </c>
    </row>
    <row r="1447" spans="1:2" hidden="1" x14ac:dyDescent="0.25">
      <c r="A1447">
        <v>3</v>
      </c>
      <c r="B1447">
        <v>55</v>
      </c>
    </row>
    <row r="1448" spans="1:2" hidden="1" x14ac:dyDescent="0.25">
      <c r="A1448">
        <v>3</v>
      </c>
      <c r="B1448">
        <v>58</v>
      </c>
    </row>
    <row r="1449" spans="1:2" hidden="1" x14ac:dyDescent="0.25">
      <c r="A1449">
        <v>3</v>
      </c>
      <c r="B1449">
        <v>83</v>
      </c>
    </row>
    <row r="1450" spans="1:2" hidden="1" x14ac:dyDescent="0.25">
      <c r="A1450">
        <v>3</v>
      </c>
      <c r="B1450">
        <v>95</v>
      </c>
    </row>
    <row r="1451" spans="1:2" hidden="1" x14ac:dyDescent="0.25">
      <c r="A1451">
        <v>3</v>
      </c>
      <c r="B1451">
        <v>96</v>
      </c>
    </row>
    <row r="1452" spans="1:2" hidden="1" x14ac:dyDescent="0.25">
      <c r="A1452">
        <v>3</v>
      </c>
      <c r="B1452">
        <v>126</v>
      </c>
    </row>
    <row r="1453" spans="1:2" hidden="1" x14ac:dyDescent="0.25">
      <c r="A1453">
        <v>3</v>
      </c>
      <c r="B1453">
        <v>164</v>
      </c>
    </row>
    <row r="1454" spans="1:2" hidden="1" x14ac:dyDescent="0.25">
      <c r="A1454">
        <v>3</v>
      </c>
      <c r="B1454">
        <v>191</v>
      </c>
    </row>
    <row r="1455" spans="1:2" hidden="1" x14ac:dyDescent="0.25">
      <c r="A1455">
        <v>3</v>
      </c>
      <c r="B1455">
        <v>227</v>
      </c>
    </row>
    <row r="1456" spans="1:2" hidden="1" x14ac:dyDescent="0.25">
      <c r="A1456">
        <v>3</v>
      </c>
      <c r="B1456">
        <v>291</v>
      </c>
    </row>
    <row r="1457" spans="1:2" hidden="1" x14ac:dyDescent="0.25">
      <c r="A1457">
        <v>3</v>
      </c>
      <c r="B1457">
        <v>321</v>
      </c>
    </row>
    <row r="1458" spans="1:2" hidden="1" x14ac:dyDescent="0.25">
      <c r="A1458">
        <v>4</v>
      </c>
      <c r="B1458">
        <v>0</v>
      </c>
    </row>
    <row r="1459" spans="1:2" hidden="1" x14ac:dyDescent="0.25">
      <c r="A1459">
        <v>4</v>
      </c>
      <c r="B1459">
        <v>0</v>
      </c>
    </row>
    <row r="1460" spans="1:2" hidden="1" x14ac:dyDescent="0.25">
      <c r="A1460">
        <v>4</v>
      </c>
      <c r="B1460">
        <v>0</v>
      </c>
    </row>
    <row r="1461" spans="1:2" hidden="1" x14ac:dyDescent="0.25">
      <c r="A1461">
        <v>4</v>
      </c>
      <c r="B1461">
        <v>0</v>
      </c>
    </row>
    <row r="1462" spans="1:2" hidden="1" x14ac:dyDescent="0.25">
      <c r="A1462">
        <v>4</v>
      </c>
      <c r="B1462">
        <v>0</v>
      </c>
    </row>
    <row r="1463" spans="1:2" hidden="1" x14ac:dyDescent="0.25">
      <c r="A1463">
        <v>4</v>
      </c>
      <c r="B1463">
        <v>0</v>
      </c>
    </row>
    <row r="1464" spans="1:2" hidden="1" x14ac:dyDescent="0.25">
      <c r="A1464">
        <v>4</v>
      </c>
      <c r="B1464">
        <v>0</v>
      </c>
    </row>
    <row r="1465" spans="1:2" hidden="1" x14ac:dyDescent="0.25">
      <c r="A1465">
        <v>4</v>
      </c>
      <c r="B1465">
        <v>0</v>
      </c>
    </row>
    <row r="1466" spans="1:2" hidden="1" x14ac:dyDescent="0.25">
      <c r="A1466">
        <v>4</v>
      </c>
      <c r="B1466">
        <v>0</v>
      </c>
    </row>
    <row r="1467" spans="1:2" hidden="1" x14ac:dyDescent="0.25">
      <c r="A1467">
        <v>4</v>
      </c>
      <c r="B1467">
        <v>0</v>
      </c>
    </row>
    <row r="1468" spans="1:2" hidden="1" x14ac:dyDescent="0.25">
      <c r="A1468">
        <v>4</v>
      </c>
      <c r="B1468">
        <v>0</v>
      </c>
    </row>
    <row r="1469" spans="1:2" hidden="1" x14ac:dyDescent="0.25">
      <c r="A1469">
        <v>4</v>
      </c>
      <c r="B1469">
        <v>1</v>
      </c>
    </row>
    <row r="1470" spans="1:2" hidden="1" x14ac:dyDescent="0.25">
      <c r="A1470">
        <v>4</v>
      </c>
      <c r="B1470">
        <v>2</v>
      </c>
    </row>
    <row r="1471" spans="1:2" hidden="1" x14ac:dyDescent="0.25">
      <c r="A1471">
        <v>4</v>
      </c>
      <c r="B1471">
        <v>2</v>
      </c>
    </row>
    <row r="1472" spans="1:2" hidden="1" x14ac:dyDescent="0.25">
      <c r="A1472">
        <v>4</v>
      </c>
      <c r="B1472">
        <v>2</v>
      </c>
    </row>
    <row r="1473" spans="1:2" hidden="1" x14ac:dyDescent="0.25">
      <c r="A1473">
        <v>4</v>
      </c>
      <c r="B1473">
        <v>2</v>
      </c>
    </row>
    <row r="1474" spans="1:2" hidden="1" x14ac:dyDescent="0.25">
      <c r="A1474">
        <v>4</v>
      </c>
      <c r="B1474">
        <v>2</v>
      </c>
    </row>
    <row r="1475" spans="1:2" hidden="1" x14ac:dyDescent="0.25">
      <c r="A1475">
        <v>4</v>
      </c>
      <c r="B1475">
        <v>2</v>
      </c>
    </row>
    <row r="1476" spans="1:2" hidden="1" x14ac:dyDescent="0.25">
      <c r="A1476">
        <v>4</v>
      </c>
      <c r="B1476">
        <v>2</v>
      </c>
    </row>
    <row r="1477" spans="1:2" hidden="1" x14ac:dyDescent="0.25">
      <c r="A1477">
        <v>4</v>
      </c>
      <c r="B1477">
        <v>2</v>
      </c>
    </row>
    <row r="1478" spans="1:2" hidden="1" x14ac:dyDescent="0.25">
      <c r="A1478">
        <v>4</v>
      </c>
      <c r="B1478">
        <v>2</v>
      </c>
    </row>
    <row r="1479" spans="1:2" hidden="1" x14ac:dyDescent="0.25">
      <c r="A1479">
        <v>4</v>
      </c>
      <c r="B1479">
        <v>2</v>
      </c>
    </row>
    <row r="1480" spans="1:2" hidden="1" x14ac:dyDescent="0.25">
      <c r="A1480">
        <v>4</v>
      </c>
      <c r="B1480">
        <v>2</v>
      </c>
    </row>
    <row r="1481" spans="1:2" hidden="1" x14ac:dyDescent="0.25">
      <c r="A1481">
        <v>4</v>
      </c>
      <c r="B1481">
        <v>2</v>
      </c>
    </row>
    <row r="1482" spans="1:2" hidden="1" x14ac:dyDescent="0.25">
      <c r="A1482">
        <v>4</v>
      </c>
      <c r="B1482">
        <v>2</v>
      </c>
    </row>
    <row r="1483" spans="1:2" hidden="1" x14ac:dyDescent="0.25">
      <c r="A1483">
        <v>4</v>
      </c>
      <c r="B1483">
        <v>2</v>
      </c>
    </row>
    <row r="1484" spans="1:2" hidden="1" x14ac:dyDescent="0.25">
      <c r="A1484">
        <v>4</v>
      </c>
      <c r="B1484">
        <v>2</v>
      </c>
    </row>
    <row r="1485" spans="1:2" hidden="1" x14ac:dyDescent="0.25">
      <c r="A1485">
        <v>4</v>
      </c>
      <c r="B1485">
        <v>2</v>
      </c>
    </row>
    <row r="1486" spans="1:2" hidden="1" x14ac:dyDescent="0.25">
      <c r="A1486">
        <v>4</v>
      </c>
      <c r="B1486">
        <v>2</v>
      </c>
    </row>
    <row r="1487" spans="1:2" hidden="1" x14ac:dyDescent="0.25">
      <c r="A1487">
        <v>4</v>
      </c>
      <c r="B1487">
        <v>2</v>
      </c>
    </row>
    <row r="1488" spans="1:2" hidden="1" x14ac:dyDescent="0.25">
      <c r="A1488">
        <v>4</v>
      </c>
      <c r="B1488">
        <v>2</v>
      </c>
    </row>
    <row r="1489" spans="1:2" hidden="1" x14ac:dyDescent="0.25">
      <c r="A1489">
        <v>4</v>
      </c>
      <c r="B1489">
        <v>2</v>
      </c>
    </row>
    <row r="1490" spans="1:2" hidden="1" x14ac:dyDescent="0.25">
      <c r="A1490">
        <v>4</v>
      </c>
      <c r="B1490">
        <v>2</v>
      </c>
    </row>
    <row r="1491" spans="1:2" hidden="1" x14ac:dyDescent="0.25">
      <c r="A1491">
        <v>4</v>
      </c>
      <c r="B1491">
        <v>2</v>
      </c>
    </row>
    <row r="1492" spans="1:2" hidden="1" x14ac:dyDescent="0.25">
      <c r="A1492">
        <v>4</v>
      </c>
      <c r="B1492">
        <v>2</v>
      </c>
    </row>
    <row r="1493" spans="1:2" hidden="1" x14ac:dyDescent="0.25">
      <c r="A1493">
        <v>4</v>
      </c>
      <c r="B1493">
        <v>2</v>
      </c>
    </row>
    <row r="1494" spans="1:2" hidden="1" x14ac:dyDescent="0.25">
      <c r="A1494">
        <v>4</v>
      </c>
      <c r="B1494">
        <v>2</v>
      </c>
    </row>
    <row r="1495" spans="1:2" hidden="1" x14ac:dyDescent="0.25">
      <c r="A1495">
        <v>4</v>
      </c>
      <c r="B1495">
        <v>2</v>
      </c>
    </row>
    <row r="1496" spans="1:2" hidden="1" x14ac:dyDescent="0.25">
      <c r="A1496">
        <v>4</v>
      </c>
      <c r="B1496">
        <v>2</v>
      </c>
    </row>
    <row r="1497" spans="1:2" hidden="1" x14ac:dyDescent="0.25">
      <c r="A1497">
        <v>4</v>
      </c>
      <c r="B1497">
        <v>2</v>
      </c>
    </row>
    <row r="1498" spans="1:2" hidden="1" x14ac:dyDescent="0.25">
      <c r="A1498">
        <v>4</v>
      </c>
      <c r="B1498">
        <v>2</v>
      </c>
    </row>
    <row r="1499" spans="1:2" hidden="1" x14ac:dyDescent="0.25">
      <c r="A1499">
        <v>4</v>
      </c>
      <c r="B1499">
        <v>2</v>
      </c>
    </row>
    <row r="1500" spans="1:2" hidden="1" x14ac:dyDescent="0.25">
      <c r="A1500">
        <v>4</v>
      </c>
      <c r="B1500">
        <v>2</v>
      </c>
    </row>
    <row r="1501" spans="1:2" hidden="1" x14ac:dyDescent="0.25">
      <c r="A1501">
        <v>4</v>
      </c>
      <c r="B1501">
        <v>2</v>
      </c>
    </row>
    <row r="1502" spans="1:2" hidden="1" x14ac:dyDescent="0.25">
      <c r="A1502">
        <v>4</v>
      </c>
      <c r="B1502">
        <v>2</v>
      </c>
    </row>
    <row r="1503" spans="1:2" hidden="1" x14ac:dyDescent="0.25">
      <c r="A1503">
        <v>4</v>
      </c>
      <c r="B1503">
        <v>2</v>
      </c>
    </row>
    <row r="1504" spans="1:2" hidden="1" x14ac:dyDescent="0.25">
      <c r="A1504">
        <v>4</v>
      </c>
      <c r="B1504">
        <v>2</v>
      </c>
    </row>
    <row r="1505" spans="1:2" hidden="1" x14ac:dyDescent="0.25">
      <c r="A1505">
        <v>4</v>
      </c>
      <c r="B1505">
        <v>2</v>
      </c>
    </row>
    <row r="1506" spans="1:2" hidden="1" x14ac:dyDescent="0.25">
      <c r="A1506">
        <v>4</v>
      </c>
      <c r="B1506">
        <v>2</v>
      </c>
    </row>
    <row r="1507" spans="1:2" hidden="1" x14ac:dyDescent="0.25">
      <c r="A1507">
        <v>4</v>
      </c>
      <c r="B1507">
        <v>2</v>
      </c>
    </row>
    <row r="1508" spans="1:2" hidden="1" x14ac:dyDescent="0.25">
      <c r="A1508">
        <v>4</v>
      </c>
      <c r="B1508">
        <v>2</v>
      </c>
    </row>
    <row r="1509" spans="1:2" hidden="1" x14ac:dyDescent="0.25">
      <c r="A1509">
        <v>4</v>
      </c>
      <c r="B1509">
        <v>2</v>
      </c>
    </row>
    <row r="1510" spans="1:2" hidden="1" x14ac:dyDescent="0.25">
      <c r="A1510">
        <v>4</v>
      </c>
      <c r="B1510">
        <v>2</v>
      </c>
    </row>
    <row r="1511" spans="1:2" hidden="1" x14ac:dyDescent="0.25">
      <c r="A1511">
        <v>4</v>
      </c>
      <c r="B1511">
        <v>2</v>
      </c>
    </row>
    <row r="1512" spans="1:2" hidden="1" x14ac:dyDescent="0.25">
      <c r="A1512">
        <v>4</v>
      </c>
      <c r="B1512">
        <v>2</v>
      </c>
    </row>
    <row r="1513" spans="1:2" hidden="1" x14ac:dyDescent="0.25">
      <c r="A1513">
        <v>4</v>
      </c>
      <c r="B1513">
        <v>2</v>
      </c>
    </row>
    <row r="1514" spans="1:2" hidden="1" x14ac:dyDescent="0.25">
      <c r="A1514">
        <v>4</v>
      </c>
      <c r="B1514">
        <v>2</v>
      </c>
    </row>
    <row r="1515" spans="1:2" hidden="1" x14ac:dyDescent="0.25">
      <c r="A1515">
        <v>4</v>
      </c>
      <c r="B1515">
        <v>2</v>
      </c>
    </row>
    <row r="1516" spans="1:2" hidden="1" x14ac:dyDescent="0.25">
      <c r="A1516">
        <v>4</v>
      </c>
      <c r="B1516">
        <v>2</v>
      </c>
    </row>
    <row r="1517" spans="1:2" hidden="1" x14ac:dyDescent="0.25">
      <c r="A1517">
        <v>4</v>
      </c>
      <c r="B1517">
        <v>2</v>
      </c>
    </row>
    <row r="1518" spans="1:2" hidden="1" x14ac:dyDescent="0.25">
      <c r="A1518">
        <v>4</v>
      </c>
      <c r="B1518">
        <v>2</v>
      </c>
    </row>
    <row r="1519" spans="1:2" hidden="1" x14ac:dyDescent="0.25">
      <c r="A1519">
        <v>4</v>
      </c>
      <c r="B1519">
        <v>2</v>
      </c>
    </row>
    <row r="1520" spans="1:2" hidden="1" x14ac:dyDescent="0.25">
      <c r="A1520">
        <v>4</v>
      </c>
      <c r="B1520">
        <v>2</v>
      </c>
    </row>
    <row r="1521" spans="1:2" hidden="1" x14ac:dyDescent="0.25">
      <c r="A1521">
        <v>4</v>
      </c>
      <c r="B1521">
        <v>2</v>
      </c>
    </row>
    <row r="1522" spans="1:2" hidden="1" x14ac:dyDescent="0.25">
      <c r="A1522">
        <v>4</v>
      </c>
      <c r="B1522">
        <v>2</v>
      </c>
    </row>
    <row r="1523" spans="1:2" hidden="1" x14ac:dyDescent="0.25">
      <c r="A1523">
        <v>4</v>
      </c>
      <c r="B1523">
        <v>2</v>
      </c>
    </row>
    <row r="1524" spans="1:2" hidden="1" x14ac:dyDescent="0.25">
      <c r="A1524">
        <v>4</v>
      </c>
      <c r="B1524">
        <v>2</v>
      </c>
    </row>
    <row r="1525" spans="1:2" hidden="1" x14ac:dyDescent="0.25">
      <c r="A1525">
        <v>4</v>
      </c>
      <c r="B1525">
        <v>2</v>
      </c>
    </row>
    <row r="1526" spans="1:2" hidden="1" x14ac:dyDescent="0.25">
      <c r="A1526">
        <v>4</v>
      </c>
      <c r="B1526">
        <v>2</v>
      </c>
    </row>
    <row r="1527" spans="1:2" hidden="1" x14ac:dyDescent="0.25">
      <c r="A1527">
        <v>4</v>
      </c>
      <c r="B1527">
        <v>2</v>
      </c>
    </row>
    <row r="1528" spans="1:2" hidden="1" x14ac:dyDescent="0.25">
      <c r="A1528">
        <v>4</v>
      </c>
      <c r="B1528">
        <v>2</v>
      </c>
    </row>
    <row r="1529" spans="1:2" hidden="1" x14ac:dyDescent="0.25">
      <c r="A1529">
        <v>4</v>
      </c>
      <c r="B1529">
        <v>2</v>
      </c>
    </row>
    <row r="1530" spans="1:2" hidden="1" x14ac:dyDescent="0.25">
      <c r="A1530">
        <v>4</v>
      </c>
      <c r="B1530">
        <v>2</v>
      </c>
    </row>
    <row r="1531" spans="1:2" hidden="1" x14ac:dyDescent="0.25">
      <c r="A1531">
        <v>4</v>
      </c>
      <c r="B1531">
        <v>2</v>
      </c>
    </row>
    <row r="1532" spans="1:2" hidden="1" x14ac:dyDescent="0.25">
      <c r="A1532">
        <v>4</v>
      </c>
      <c r="B1532">
        <v>2</v>
      </c>
    </row>
    <row r="1533" spans="1:2" hidden="1" x14ac:dyDescent="0.25">
      <c r="A1533">
        <v>4</v>
      </c>
      <c r="B1533">
        <v>2</v>
      </c>
    </row>
    <row r="1534" spans="1:2" hidden="1" x14ac:dyDescent="0.25">
      <c r="A1534">
        <v>4</v>
      </c>
      <c r="B1534">
        <v>2</v>
      </c>
    </row>
    <row r="1535" spans="1:2" hidden="1" x14ac:dyDescent="0.25">
      <c r="A1535">
        <v>4</v>
      </c>
      <c r="B1535">
        <v>2</v>
      </c>
    </row>
    <row r="1536" spans="1:2" hidden="1" x14ac:dyDescent="0.25">
      <c r="A1536">
        <v>4</v>
      </c>
      <c r="B1536">
        <v>2</v>
      </c>
    </row>
    <row r="1537" spans="1:2" hidden="1" x14ac:dyDescent="0.25">
      <c r="A1537">
        <v>4</v>
      </c>
      <c r="B1537">
        <v>2</v>
      </c>
    </row>
    <row r="1538" spans="1:2" hidden="1" x14ac:dyDescent="0.25">
      <c r="A1538">
        <v>4</v>
      </c>
      <c r="B1538">
        <v>2</v>
      </c>
    </row>
    <row r="1539" spans="1:2" hidden="1" x14ac:dyDescent="0.25">
      <c r="A1539">
        <v>4</v>
      </c>
      <c r="B1539">
        <v>2</v>
      </c>
    </row>
    <row r="1540" spans="1:2" hidden="1" x14ac:dyDescent="0.25">
      <c r="A1540">
        <v>4</v>
      </c>
      <c r="B1540">
        <v>2</v>
      </c>
    </row>
    <row r="1541" spans="1:2" hidden="1" x14ac:dyDescent="0.25">
      <c r="A1541">
        <v>4</v>
      </c>
      <c r="B1541">
        <v>2</v>
      </c>
    </row>
    <row r="1542" spans="1:2" hidden="1" x14ac:dyDescent="0.25">
      <c r="A1542">
        <v>4</v>
      </c>
      <c r="B1542">
        <v>2</v>
      </c>
    </row>
    <row r="1543" spans="1:2" hidden="1" x14ac:dyDescent="0.25">
      <c r="A1543">
        <v>4</v>
      </c>
      <c r="B1543">
        <v>2</v>
      </c>
    </row>
    <row r="1544" spans="1:2" hidden="1" x14ac:dyDescent="0.25">
      <c r="A1544">
        <v>4</v>
      </c>
      <c r="B1544">
        <v>2</v>
      </c>
    </row>
    <row r="1545" spans="1:2" hidden="1" x14ac:dyDescent="0.25">
      <c r="A1545">
        <v>4</v>
      </c>
      <c r="B1545">
        <v>2</v>
      </c>
    </row>
    <row r="1546" spans="1:2" hidden="1" x14ac:dyDescent="0.25">
      <c r="A1546">
        <v>4</v>
      </c>
      <c r="B1546">
        <v>2</v>
      </c>
    </row>
    <row r="1547" spans="1:2" hidden="1" x14ac:dyDescent="0.25">
      <c r="A1547">
        <v>4</v>
      </c>
      <c r="B1547">
        <v>2</v>
      </c>
    </row>
    <row r="1548" spans="1:2" hidden="1" x14ac:dyDescent="0.25">
      <c r="A1548">
        <v>4</v>
      </c>
      <c r="B1548">
        <v>2</v>
      </c>
    </row>
    <row r="1549" spans="1:2" hidden="1" x14ac:dyDescent="0.25">
      <c r="A1549">
        <v>4</v>
      </c>
      <c r="B1549">
        <v>2</v>
      </c>
    </row>
    <row r="1550" spans="1:2" hidden="1" x14ac:dyDescent="0.25">
      <c r="A1550">
        <v>4</v>
      </c>
      <c r="B1550">
        <v>2</v>
      </c>
    </row>
    <row r="1551" spans="1:2" hidden="1" x14ac:dyDescent="0.25">
      <c r="A1551">
        <v>4</v>
      </c>
      <c r="B1551">
        <v>2</v>
      </c>
    </row>
    <row r="1552" spans="1:2" hidden="1" x14ac:dyDescent="0.25">
      <c r="A1552">
        <v>4</v>
      </c>
      <c r="B1552">
        <v>2</v>
      </c>
    </row>
    <row r="1553" spans="1:2" hidden="1" x14ac:dyDescent="0.25">
      <c r="A1553">
        <v>4</v>
      </c>
      <c r="B1553">
        <v>2</v>
      </c>
    </row>
    <row r="1554" spans="1:2" hidden="1" x14ac:dyDescent="0.25">
      <c r="A1554">
        <v>4</v>
      </c>
      <c r="B1554">
        <v>2</v>
      </c>
    </row>
    <row r="1555" spans="1:2" hidden="1" x14ac:dyDescent="0.25">
      <c r="A1555">
        <v>4</v>
      </c>
      <c r="B1555">
        <v>2</v>
      </c>
    </row>
    <row r="1556" spans="1:2" hidden="1" x14ac:dyDescent="0.25">
      <c r="A1556">
        <v>4</v>
      </c>
      <c r="B1556">
        <v>3</v>
      </c>
    </row>
    <row r="1557" spans="1:2" hidden="1" x14ac:dyDescent="0.25">
      <c r="A1557">
        <v>4</v>
      </c>
      <c r="B1557">
        <v>3</v>
      </c>
    </row>
    <row r="1558" spans="1:2" hidden="1" x14ac:dyDescent="0.25">
      <c r="A1558">
        <v>4</v>
      </c>
      <c r="B1558">
        <v>3</v>
      </c>
    </row>
    <row r="1559" spans="1:2" hidden="1" x14ac:dyDescent="0.25">
      <c r="A1559">
        <v>4</v>
      </c>
      <c r="B1559">
        <v>3</v>
      </c>
    </row>
    <row r="1560" spans="1:2" hidden="1" x14ac:dyDescent="0.25">
      <c r="A1560">
        <v>4</v>
      </c>
      <c r="B1560">
        <v>3</v>
      </c>
    </row>
    <row r="1561" spans="1:2" hidden="1" x14ac:dyDescent="0.25">
      <c r="A1561">
        <v>4</v>
      </c>
      <c r="B1561">
        <v>3</v>
      </c>
    </row>
    <row r="1562" spans="1:2" hidden="1" x14ac:dyDescent="0.25">
      <c r="A1562">
        <v>4</v>
      </c>
      <c r="B1562">
        <v>3</v>
      </c>
    </row>
    <row r="1563" spans="1:2" hidden="1" x14ac:dyDescent="0.25">
      <c r="A1563">
        <v>4</v>
      </c>
      <c r="B1563">
        <v>3</v>
      </c>
    </row>
    <row r="1564" spans="1:2" hidden="1" x14ac:dyDescent="0.25">
      <c r="A1564">
        <v>4</v>
      </c>
      <c r="B1564">
        <v>3</v>
      </c>
    </row>
    <row r="1565" spans="1:2" hidden="1" x14ac:dyDescent="0.25">
      <c r="A1565">
        <v>4</v>
      </c>
      <c r="B1565">
        <v>3</v>
      </c>
    </row>
    <row r="1566" spans="1:2" hidden="1" x14ac:dyDescent="0.25">
      <c r="A1566">
        <v>4</v>
      </c>
      <c r="B1566">
        <v>3</v>
      </c>
    </row>
    <row r="1567" spans="1:2" hidden="1" x14ac:dyDescent="0.25">
      <c r="A1567">
        <v>4</v>
      </c>
      <c r="B1567">
        <v>3</v>
      </c>
    </row>
    <row r="1568" spans="1:2" hidden="1" x14ac:dyDescent="0.25">
      <c r="A1568">
        <v>4</v>
      </c>
      <c r="B1568">
        <v>3</v>
      </c>
    </row>
    <row r="1569" spans="1:2" hidden="1" x14ac:dyDescent="0.25">
      <c r="A1569">
        <v>4</v>
      </c>
      <c r="B1569">
        <v>3</v>
      </c>
    </row>
    <row r="1570" spans="1:2" hidden="1" x14ac:dyDescent="0.25">
      <c r="A1570">
        <v>4</v>
      </c>
      <c r="B1570">
        <v>3</v>
      </c>
    </row>
    <row r="1571" spans="1:2" hidden="1" x14ac:dyDescent="0.25">
      <c r="A1571">
        <v>4</v>
      </c>
      <c r="B1571">
        <v>3</v>
      </c>
    </row>
    <row r="1572" spans="1:2" hidden="1" x14ac:dyDescent="0.25">
      <c r="A1572">
        <v>4</v>
      </c>
      <c r="B1572">
        <v>3</v>
      </c>
    </row>
    <row r="1573" spans="1:2" hidden="1" x14ac:dyDescent="0.25">
      <c r="A1573">
        <v>4</v>
      </c>
      <c r="B1573">
        <v>3</v>
      </c>
    </row>
    <row r="1574" spans="1:2" hidden="1" x14ac:dyDescent="0.25">
      <c r="A1574">
        <v>4</v>
      </c>
      <c r="B1574">
        <v>3</v>
      </c>
    </row>
    <row r="1575" spans="1:2" hidden="1" x14ac:dyDescent="0.25">
      <c r="A1575">
        <v>4</v>
      </c>
      <c r="B1575">
        <v>3</v>
      </c>
    </row>
    <row r="1576" spans="1:2" hidden="1" x14ac:dyDescent="0.25">
      <c r="A1576">
        <v>4</v>
      </c>
      <c r="B1576">
        <v>3</v>
      </c>
    </row>
    <row r="1577" spans="1:2" hidden="1" x14ac:dyDescent="0.25">
      <c r="A1577">
        <v>4</v>
      </c>
      <c r="B1577">
        <v>3</v>
      </c>
    </row>
    <row r="1578" spans="1:2" hidden="1" x14ac:dyDescent="0.25">
      <c r="A1578">
        <v>4</v>
      </c>
      <c r="B1578">
        <v>3</v>
      </c>
    </row>
    <row r="1579" spans="1:2" hidden="1" x14ac:dyDescent="0.25">
      <c r="A1579">
        <v>4</v>
      </c>
      <c r="B1579">
        <v>3</v>
      </c>
    </row>
    <row r="1580" spans="1:2" hidden="1" x14ac:dyDescent="0.25">
      <c r="A1580">
        <v>4</v>
      </c>
      <c r="B1580">
        <v>3</v>
      </c>
    </row>
    <row r="1581" spans="1:2" hidden="1" x14ac:dyDescent="0.25">
      <c r="A1581">
        <v>4</v>
      </c>
      <c r="B1581">
        <v>3</v>
      </c>
    </row>
    <row r="1582" spans="1:2" hidden="1" x14ac:dyDescent="0.25">
      <c r="A1582">
        <v>4</v>
      </c>
      <c r="B1582">
        <v>3</v>
      </c>
    </row>
    <row r="1583" spans="1:2" hidden="1" x14ac:dyDescent="0.25">
      <c r="A1583">
        <v>4</v>
      </c>
      <c r="B1583">
        <v>3</v>
      </c>
    </row>
    <row r="1584" spans="1:2" hidden="1" x14ac:dyDescent="0.25">
      <c r="A1584">
        <v>4</v>
      </c>
      <c r="B1584">
        <v>3</v>
      </c>
    </row>
    <row r="1585" spans="1:2" hidden="1" x14ac:dyDescent="0.25">
      <c r="A1585">
        <v>4</v>
      </c>
      <c r="B1585">
        <v>3</v>
      </c>
    </row>
    <row r="1586" spans="1:2" hidden="1" x14ac:dyDescent="0.25">
      <c r="A1586">
        <v>4</v>
      </c>
      <c r="B1586">
        <v>3</v>
      </c>
    </row>
    <row r="1587" spans="1:2" hidden="1" x14ac:dyDescent="0.25">
      <c r="A1587">
        <v>4</v>
      </c>
      <c r="B1587">
        <v>3</v>
      </c>
    </row>
    <row r="1588" spans="1:2" hidden="1" x14ac:dyDescent="0.25">
      <c r="A1588">
        <v>4</v>
      </c>
      <c r="B1588">
        <v>3</v>
      </c>
    </row>
    <row r="1589" spans="1:2" hidden="1" x14ac:dyDescent="0.25">
      <c r="A1589">
        <v>4</v>
      </c>
      <c r="B1589">
        <v>3</v>
      </c>
    </row>
    <row r="1590" spans="1:2" hidden="1" x14ac:dyDescent="0.25">
      <c r="A1590">
        <v>4</v>
      </c>
      <c r="B1590">
        <v>3</v>
      </c>
    </row>
    <row r="1591" spans="1:2" hidden="1" x14ac:dyDescent="0.25">
      <c r="A1591">
        <v>4</v>
      </c>
      <c r="B1591">
        <v>3</v>
      </c>
    </row>
    <row r="1592" spans="1:2" hidden="1" x14ac:dyDescent="0.25">
      <c r="A1592">
        <v>4</v>
      </c>
      <c r="B1592">
        <v>3</v>
      </c>
    </row>
    <row r="1593" spans="1:2" hidden="1" x14ac:dyDescent="0.25">
      <c r="A1593">
        <v>4</v>
      </c>
      <c r="B1593">
        <v>3</v>
      </c>
    </row>
    <row r="1594" spans="1:2" hidden="1" x14ac:dyDescent="0.25">
      <c r="A1594">
        <v>4</v>
      </c>
      <c r="B1594">
        <v>3</v>
      </c>
    </row>
    <row r="1595" spans="1:2" hidden="1" x14ac:dyDescent="0.25">
      <c r="A1595">
        <v>4</v>
      </c>
      <c r="B1595">
        <v>3</v>
      </c>
    </row>
    <row r="1596" spans="1:2" hidden="1" x14ac:dyDescent="0.25">
      <c r="A1596">
        <v>4</v>
      </c>
      <c r="B1596">
        <v>3</v>
      </c>
    </row>
    <row r="1597" spans="1:2" hidden="1" x14ac:dyDescent="0.25">
      <c r="A1597">
        <v>4</v>
      </c>
      <c r="B1597">
        <v>3</v>
      </c>
    </row>
    <row r="1598" spans="1:2" hidden="1" x14ac:dyDescent="0.25">
      <c r="A1598">
        <v>4</v>
      </c>
      <c r="B1598">
        <v>3</v>
      </c>
    </row>
    <row r="1599" spans="1:2" hidden="1" x14ac:dyDescent="0.25">
      <c r="A1599">
        <v>4</v>
      </c>
      <c r="B1599">
        <v>3</v>
      </c>
    </row>
    <row r="1600" spans="1:2" hidden="1" x14ac:dyDescent="0.25">
      <c r="A1600">
        <v>4</v>
      </c>
      <c r="B1600">
        <v>3</v>
      </c>
    </row>
    <row r="1601" spans="1:2" hidden="1" x14ac:dyDescent="0.25">
      <c r="A1601">
        <v>4</v>
      </c>
      <c r="B1601">
        <v>3</v>
      </c>
    </row>
    <row r="1602" spans="1:2" hidden="1" x14ac:dyDescent="0.25">
      <c r="A1602">
        <v>4</v>
      </c>
      <c r="B1602">
        <v>3</v>
      </c>
    </row>
    <row r="1603" spans="1:2" hidden="1" x14ac:dyDescent="0.25">
      <c r="A1603">
        <v>4</v>
      </c>
      <c r="B1603">
        <v>3</v>
      </c>
    </row>
    <row r="1604" spans="1:2" hidden="1" x14ac:dyDescent="0.25">
      <c r="A1604">
        <v>4</v>
      </c>
      <c r="B1604">
        <v>3</v>
      </c>
    </row>
    <row r="1605" spans="1:2" hidden="1" x14ac:dyDescent="0.25">
      <c r="A1605">
        <v>4</v>
      </c>
      <c r="B1605">
        <v>3</v>
      </c>
    </row>
    <row r="1606" spans="1:2" hidden="1" x14ac:dyDescent="0.25">
      <c r="A1606">
        <v>4</v>
      </c>
      <c r="B1606">
        <v>3</v>
      </c>
    </row>
    <row r="1607" spans="1:2" hidden="1" x14ac:dyDescent="0.25">
      <c r="A1607">
        <v>4</v>
      </c>
      <c r="B1607">
        <v>3</v>
      </c>
    </row>
    <row r="1608" spans="1:2" hidden="1" x14ac:dyDescent="0.25">
      <c r="A1608">
        <v>4</v>
      </c>
      <c r="B1608">
        <v>3</v>
      </c>
    </row>
    <row r="1609" spans="1:2" hidden="1" x14ac:dyDescent="0.25">
      <c r="A1609">
        <v>4</v>
      </c>
      <c r="B1609">
        <v>3</v>
      </c>
    </row>
    <row r="1610" spans="1:2" hidden="1" x14ac:dyDescent="0.25">
      <c r="A1610">
        <v>4</v>
      </c>
      <c r="B1610">
        <v>3</v>
      </c>
    </row>
    <row r="1611" spans="1:2" hidden="1" x14ac:dyDescent="0.25">
      <c r="A1611">
        <v>4</v>
      </c>
      <c r="B1611">
        <v>3</v>
      </c>
    </row>
    <row r="1612" spans="1:2" hidden="1" x14ac:dyDescent="0.25">
      <c r="A1612">
        <v>4</v>
      </c>
      <c r="B1612">
        <v>3</v>
      </c>
    </row>
    <row r="1613" spans="1:2" hidden="1" x14ac:dyDescent="0.25">
      <c r="A1613">
        <v>4</v>
      </c>
      <c r="B1613">
        <v>3</v>
      </c>
    </row>
    <row r="1614" spans="1:2" hidden="1" x14ac:dyDescent="0.25">
      <c r="A1614">
        <v>4</v>
      </c>
      <c r="B1614">
        <v>3</v>
      </c>
    </row>
    <row r="1615" spans="1:2" hidden="1" x14ac:dyDescent="0.25">
      <c r="A1615">
        <v>4</v>
      </c>
      <c r="B1615">
        <v>4</v>
      </c>
    </row>
    <row r="1616" spans="1:2" hidden="1" x14ac:dyDescent="0.25">
      <c r="A1616">
        <v>4</v>
      </c>
      <c r="B1616">
        <v>4</v>
      </c>
    </row>
    <row r="1617" spans="1:2" hidden="1" x14ac:dyDescent="0.25">
      <c r="A1617">
        <v>4</v>
      </c>
      <c r="B1617">
        <v>4</v>
      </c>
    </row>
    <row r="1618" spans="1:2" hidden="1" x14ac:dyDescent="0.25">
      <c r="A1618">
        <v>4</v>
      </c>
      <c r="B1618">
        <v>4</v>
      </c>
    </row>
    <row r="1619" spans="1:2" hidden="1" x14ac:dyDescent="0.25">
      <c r="A1619">
        <v>4</v>
      </c>
      <c r="B1619">
        <v>4</v>
      </c>
    </row>
    <row r="1620" spans="1:2" hidden="1" x14ac:dyDescent="0.25">
      <c r="A1620">
        <v>4</v>
      </c>
      <c r="B1620">
        <v>4</v>
      </c>
    </row>
    <row r="1621" spans="1:2" hidden="1" x14ac:dyDescent="0.25">
      <c r="A1621">
        <v>4</v>
      </c>
      <c r="B1621">
        <v>4</v>
      </c>
    </row>
    <row r="1622" spans="1:2" hidden="1" x14ac:dyDescent="0.25">
      <c r="A1622">
        <v>4</v>
      </c>
      <c r="B1622">
        <v>4</v>
      </c>
    </row>
    <row r="1623" spans="1:2" hidden="1" x14ac:dyDescent="0.25">
      <c r="A1623">
        <v>4</v>
      </c>
      <c r="B1623">
        <v>4</v>
      </c>
    </row>
    <row r="1624" spans="1:2" hidden="1" x14ac:dyDescent="0.25">
      <c r="A1624">
        <v>4</v>
      </c>
      <c r="B1624">
        <v>4</v>
      </c>
    </row>
    <row r="1625" spans="1:2" hidden="1" x14ac:dyDescent="0.25">
      <c r="A1625">
        <v>4</v>
      </c>
      <c r="B1625">
        <v>4</v>
      </c>
    </row>
    <row r="1626" spans="1:2" hidden="1" x14ac:dyDescent="0.25">
      <c r="A1626">
        <v>4</v>
      </c>
      <c r="B1626">
        <v>4</v>
      </c>
    </row>
    <row r="1627" spans="1:2" hidden="1" x14ac:dyDescent="0.25">
      <c r="A1627">
        <v>4</v>
      </c>
      <c r="B1627">
        <v>4</v>
      </c>
    </row>
    <row r="1628" spans="1:2" hidden="1" x14ac:dyDescent="0.25">
      <c r="A1628">
        <v>4</v>
      </c>
      <c r="B1628">
        <v>4</v>
      </c>
    </row>
    <row r="1629" spans="1:2" hidden="1" x14ac:dyDescent="0.25">
      <c r="A1629">
        <v>4</v>
      </c>
      <c r="B1629">
        <v>4</v>
      </c>
    </row>
    <row r="1630" spans="1:2" hidden="1" x14ac:dyDescent="0.25">
      <c r="A1630">
        <v>4</v>
      </c>
      <c r="B1630">
        <v>4</v>
      </c>
    </row>
    <row r="1631" spans="1:2" hidden="1" x14ac:dyDescent="0.25">
      <c r="A1631">
        <v>4</v>
      </c>
      <c r="B1631">
        <v>4</v>
      </c>
    </row>
    <row r="1632" spans="1:2" hidden="1" x14ac:dyDescent="0.25">
      <c r="A1632">
        <v>4</v>
      </c>
      <c r="B1632">
        <v>4</v>
      </c>
    </row>
    <row r="1633" spans="1:2" hidden="1" x14ac:dyDescent="0.25">
      <c r="A1633">
        <v>4</v>
      </c>
      <c r="B1633">
        <v>4</v>
      </c>
    </row>
    <row r="1634" spans="1:2" hidden="1" x14ac:dyDescent="0.25">
      <c r="A1634">
        <v>4</v>
      </c>
      <c r="B1634">
        <v>4</v>
      </c>
    </row>
    <row r="1635" spans="1:2" hidden="1" x14ac:dyDescent="0.25">
      <c r="A1635">
        <v>4</v>
      </c>
      <c r="B1635">
        <v>4</v>
      </c>
    </row>
    <row r="1636" spans="1:2" hidden="1" x14ac:dyDescent="0.25">
      <c r="A1636">
        <v>4</v>
      </c>
      <c r="B1636">
        <v>4</v>
      </c>
    </row>
    <row r="1637" spans="1:2" hidden="1" x14ac:dyDescent="0.25">
      <c r="A1637">
        <v>4</v>
      </c>
      <c r="B1637">
        <v>4</v>
      </c>
    </row>
    <row r="1638" spans="1:2" hidden="1" x14ac:dyDescent="0.25">
      <c r="A1638">
        <v>4</v>
      </c>
      <c r="B1638">
        <v>4</v>
      </c>
    </row>
    <row r="1639" spans="1:2" hidden="1" x14ac:dyDescent="0.25">
      <c r="A1639">
        <v>4</v>
      </c>
      <c r="B1639">
        <v>4</v>
      </c>
    </row>
    <row r="1640" spans="1:2" hidden="1" x14ac:dyDescent="0.25">
      <c r="A1640">
        <v>4</v>
      </c>
      <c r="B1640">
        <v>4</v>
      </c>
    </row>
    <row r="1641" spans="1:2" hidden="1" x14ac:dyDescent="0.25">
      <c r="A1641">
        <v>4</v>
      </c>
      <c r="B1641">
        <v>4</v>
      </c>
    </row>
    <row r="1642" spans="1:2" hidden="1" x14ac:dyDescent="0.25">
      <c r="A1642">
        <v>4</v>
      </c>
      <c r="B1642">
        <v>4</v>
      </c>
    </row>
    <row r="1643" spans="1:2" hidden="1" x14ac:dyDescent="0.25">
      <c r="A1643">
        <v>4</v>
      </c>
      <c r="B1643">
        <v>4</v>
      </c>
    </row>
    <row r="1644" spans="1:2" hidden="1" x14ac:dyDescent="0.25">
      <c r="A1644">
        <v>4</v>
      </c>
      <c r="B1644">
        <v>5</v>
      </c>
    </row>
    <row r="1645" spans="1:2" hidden="1" x14ac:dyDescent="0.25">
      <c r="A1645">
        <v>4</v>
      </c>
      <c r="B1645">
        <v>5</v>
      </c>
    </row>
    <row r="1646" spans="1:2" hidden="1" x14ac:dyDescent="0.25">
      <c r="A1646">
        <v>4</v>
      </c>
      <c r="B1646">
        <v>5</v>
      </c>
    </row>
    <row r="1647" spans="1:2" hidden="1" x14ac:dyDescent="0.25">
      <c r="A1647">
        <v>4</v>
      </c>
      <c r="B1647">
        <v>5</v>
      </c>
    </row>
    <row r="1648" spans="1:2" hidden="1" x14ac:dyDescent="0.25">
      <c r="A1648">
        <v>4</v>
      </c>
      <c r="B1648">
        <v>5</v>
      </c>
    </row>
    <row r="1649" spans="1:2" hidden="1" x14ac:dyDescent="0.25">
      <c r="A1649">
        <v>4</v>
      </c>
      <c r="B1649">
        <v>5</v>
      </c>
    </row>
    <row r="1650" spans="1:2" hidden="1" x14ac:dyDescent="0.25">
      <c r="A1650">
        <v>4</v>
      </c>
      <c r="B1650">
        <v>5</v>
      </c>
    </row>
    <row r="1651" spans="1:2" hidden="1" x14ac:dyDescent="0.25">
      <c r="A1651">
        <v>4</v>
      </c>
      <c r="B1651">
        <v>5</v>
      </c>
    </row>
    <row r="1652" spans="1:2" hidden="1" x14ac:dyDescent="0.25">
      <c r="A1652">
        <v>4</v>
      </c>
      <c r="B1652">
        <v>5</v>
      </c>
    </row>
    <row r="1653" spans="1:2" hidden="1" x14ac:dyDescent="0.25">
      <c r="A1653">
        <v>4</v>
      </c>
      <c r="B1653">
        <v>5</v>
      </c>
    </row>
    <row r="1654" spans="1:2" hidden="1" x14ac:dyDescent="0.25">
      <c r="A1654">
        <v>4</v>
      </c>
      <c r="B1654">
        <v>5</v>
      </c>
    </row>
    <row r="1655" spans="1:2" hidden="1" x14ac:dyDescent="0.25">
      <c r="A1655">
        <v>4</v>
      </c>
      <c r="B1655">
        <v>5</v>
      </c>
    </row>
    <row r="1656" spans="1:2" hidden="1" x14ac:dyDescent="0.25">
      <c r="A1656">
        <v>4</v>
      </c>
      <c r="B1656">
        <v>5</v>
      </c>
    </row>
    <row r="1657" spans="1:2" hidden="1" x14ac:dyDescent="0.25">
      <c r="A1657">
        <v>4</v>
      </c>
      <c r="B1657">
        <v>5</v>
      </c>
    </row>
    <row r="1658" spans="1:2" hidden="1" x14ac:dyDescent="0.25">
      <c r="A1658">
        <v>4</v>
      </c>
      <c r="B1658">
        <v>5</v>
      </c>
    </row>
    <row r="1659" spans="1:2" hidden="1" x14ac:dyDescent="0.25">
      <c r="A1659">
        <v>4</v>
      </c>
      <c r="B1659">
        <v>5</v>
      </c>
    </row>
    <row r="1660" spans="1:2" hidden="1" x14ac:dyDescent="0.25">
      <c r="A1660">
        <v>4</v>
      </c>
      <c r="B1660">
        <v>5</v>
      </c>
    </row>
    <row r="1661" spans="1:2" hidden="1" x14ac:dyDescent="0.25">
      <c r="A1661">
        <v>4</v>
      </c>
      <c r="B1661">
        <v>6</v>
      </c>
    </row>
    <row r="1662" spans="1:2" hidden="1" x14ac:dyDescent="0.25">
      <c r="A1662">
        <v>4</v>
      </c>
      <c r="B1662">
        <v>6</v>
      </c>
    </row>
    <row r="1663" spans="1:2" hidden="1" x14ac:dyDescent="0.25">
      <c r="A1663">
        <v>4</v>
      </c>
      <c r="B1663">
        <v>6</v>
      </c>
    </row>
    <row r="1664" spans="1:2" hidden="1" x14ac:dyDescent="0.25">
      <c r="A1664">
        <v>4</v>
      </c>
      <c r="B1664">
        <v>6</v>
      </c>
    </row>
    <row r="1665" spans="1:2" hidden="1" x14ac:dyDescent="0.25">
      <c r="A1665">
        <v>4</v>
      </c>
      <c r="B1665">
        <v>6</v>
      </c>
    </row>
    <row r="1666" spans="1:2" hidden="1" x14ac:dyDescent="0.25">
      <c r="A1666">
        <v>4</v>
      </c>
      <c r="B1666">
        <v>6</v>
      </c>
    </row>
    <row r="1667" spans="1:2" hidden="1" x14ac:dyDescent="0.25">
      <c r="A1667">
        <v>4</v>
      </c>
      <c r="B1667">
        <v>6</v>
      </c>
    </row>
    <row r="1668" spans="1:2" hidden="1" x14ac:dyDescent="0.25">
      <c r="A1668">
        <v>4</v>
      </c>
      <c r="B1668">
        <v>7</v>
      </c>
    </row>
    <row r="1669" spans="1:2" hidden="1" x14ac:dyDescent="0.25">
      <c r="A1669">
        <v>4</v>
      </c>
      <c r="B1669">
        <v>7</v>
      </c>
    </row>
    <row r="1670" spans="1:2" hidden="1" x14ac:dyDescent="0.25">
      <c r="A1670">
        <v>4</v>
      </c>
      <c r="B1670">
        <v>7</v>
      </c>
    </row>
    <row r="1671" spans="1:2" hidden="1" x14ac:dyDescent="0.25">
      <c r="A1671">
        <v>4</v>
      </c>
      <c r="B1671">
        <v>7</v>
      </c>
    </row>
    <row r="1672" spans="1:2" hidden="1" x14ac:dyDescent="0.25">
      <c r="A1672">
        <v>4</v>
      </c>
      <c r="B1672">
        <v>7</v>
      </c>
    </row>
    <row r="1673" spans="1:2" hidden="1" x14ac:dyDescent="0.25">
      <c r="A1673">
        <v>4</v>
      </c>
      <c r="B1673">
        <v>7</v>
      </c>
    </row>
    <row r="1674" spans="1:2" hidden="1" x14ac:dyDescent="0.25">
      <c r="A1674">
        <v>4</v>
      </c>
      <c r="B1674">
        <v>7</v>
      </c>
    </row>
    <row r="1675" spans="1:2" hidden="1" x14ac:dyDescent="0.25">
      <c r="A1675">
        <v>4</v>
      </c>
      <c r="B1675">
        <v>7</v>
      </c>
    </row>
    <row r="1676" spans="1:2" hidden="1" x14ac:dyDescent="0.25">
      <c r="A1676">
        <v>4</v>
      </c>
      <c r="B1676">
        <v>7</v>
      </c>
    </row>
    <row r="1677" spans="1:2" hidden="1" x14ac:dyDescent="0.25">
      <c r="A1677">
        <v>4</v>
      </c>
      <c r="B1677">
        <v>7</v>
      </c>
    </row>
    <row r="1678" spans="1:2" hidden="1" x14ac:dyDescent="0.25">
      <c r="A1678">
        <v>4</v>
      </c>
      <c r="B1678">
        <v>7</v>
      </c>
    </row>
    <row r="1679" spans="1:2" hidden="1" x14ac:dyDescent="0.25">
      <c r="A1679">
        <v>4</v>
      </c>
      <c r="B1679">
        <v>7</v>
      </c>
    </row>
    <row r="1680" spans="1:2" hidden="1" x14ac:dyDescent="0.25">
      <c r="A1680">
        <v>4</v>
      </c>
      <c r="B1680">
        <v>8</v>
      </c>
    </row>
    <row r="1681" spans="1:2" hidden="1" x14ac:dyDescent="0.25">
      <c r="A1681">
        <v>4</v>
      </c>
      <c r="B1681">
        <v>8</v>
      </c>
    </row>
    <row r="1682" spans="1:2" hidden="1" x14ac:dyDescent="0.25">
      <c r="A1682">
        <v>4</v>
      </c>
      <c r="B1682">
        <v>8</v>
      </c>
    </row>
    <row r="1683" spans="1:2" hidden="1" x14ac:dyDescent="0.25">
      <c r="A1683">
        <v>4</v>
      </c>
      <c r="B1683">
        <v>8</v>
      </c>
    </row>
    <row r="1684" spans="1:2" hidden="1" x14ac:dyDescent="0.25">
      <c r="A1684">
        <v>4</v>
      </c>
      <c r="B1684">
        <v>8</v>
      </c>
    </row>
    <row r="1685" spans="1:2" hidden="1" x14ac:dyDescent="0.25">
      <c r="A1685">
        <v>4</v>
      </c>
      <c r="B1685">
        <v>8</v>
      </c>
    </row>
    <row r="1686" spans="1:2" hidden="1" x14ac:dyDescent="0.25">
      <c r="A1686">
        <v>4</v>
      </c>
      <c r="B1686">
        <v>9</v>
      </c>
    </row>
    <row r="1687" spans="1:2" hidden="1" x14ac:dyDescent="0.25">
      <c r="A1687">
        <v>4</v>
      </c>
      <c r="B1687">
        <v>9</v>
      </c>
    </row>
    <row r="1688" spans="1:2" hidden="1" x14ac:dyDescent="0.25">
      <c r="A1688">
        <v>4</v>
      </c>
      <c r="B1688">
        <v>9</v>
      </c>
    </row>
    <row r="1689" spans="1:2" hidden="1" x14ac:dyDescent="0.25">
      <c r="A1689">
        <v>4</v>
      </c>
      <c r="B1689">
        <v>9</v>
      </c>
    </row>
    <row r="1690" spans="1:2" hidden="1" x14ac:dyDescent="0.25">
      <c r="A1690">
        <v>4</v>
      </c>
      <c r="B1690">
        <v>9</v>
      </c>
    </row>
    <row r="1691" spans="1:2" hidden="1" x14ac:dyDescent="0.25">
      <c r="A1691">
        <v>4</v>
      </c>
      <c r="B1691">
        <v>10</v>
      </c>
    </row>
    <row r="1692" spans="1:2" hidden="1" x14ac:dyDescent="0.25">
      <c r="A1692">
        <v>4</v>
      </c>
      <c r="B1692">
        <v>11</v>
      </c>
    </row>
    <row r="1693" spans="1:2" hidden="1" x14ac:dyDescent="0.25">
      <c r="A1693">
        <v>4</v>
      </c>
      <c r="B1693">
        <v>11</v>
      </c>
    </row>
    <row r="1694" spans="1:2" hidden="1" x14ac:dyDescent="0.25">
      <c r="A1694">
        <v>4</v>
      </c>
      <c r="B1694">
        <v>11</v>
      </c>
    </row>
    <row r="1695" spans="1:2" hidden="1" x14ac:dyDescent="0.25">
      <c r="A1695">
        <v>4</v>
      </c>
      <c r="B1695">
        <v>11</v>
      </c>
    </row>
    <row r="1696" spans="1:2" hidden="1" x14ac:dyDescent="0.25">
      <c r="A1696">
        <v>4</v>
      </c>
      <c r="B1696">
        <v>12</v>
      </c>
    </row>
    <row r="1697" spans="1:2" hidden="1" x14ac:dyDescent="0.25">
      <c r="A1697">
        <v>4</v>
      </c>
      <c r="B1697">
        <v>12</v>
      </c>
    </row>
    <row r="1698" spans="1:2" hidden="1" x14ac:dyDescent="0.25">
      <c r="A1698">
        <v>4</v>
      </c>
      <c r="B1698">
        <v>12</v>
      </c>
    </row>
    <row r="1699" spans="1:2" hidden="1" x14ac:dyDescent="0.25">
      <c r="A1699">
        <v>4</v>
      </c>
      <c r="B1699">
        <v>13</v>
      </c>
    </row>
    <row r="1700" spans="1:2" hidden="1" x14ac:dyDescent="0.25">
      <c r="A1700">
        <v>4</v>
      </c>
      <c r="B1700">
        <v>14</v>
      </c>
    </row>
    <row r="1701" spans="1:2" hidden="1" x14ac:dyDescent="0.25">
      <c r="A1701">
        <v>4</v>
      </c>
      <c r="B1701">
        <v>14</v>
      </c>
    </row>
    <row r="1702" spans="1:2" hidden="1" x14ac:dyDescent="0.25">
      <c r="A1702">
        <v>4</v>
      </c>
      <c r="B1702">
        <v>14</v>
      </c>
    </row>
    <row r="1703" spans="1:2" hidden="1" x14ac:dyDescent="0.25">
      <c r="A1703">
        <v>4</v>
      </c>
      <c r="B1703">
        <v>15</v>
      </c>
    </row>
    <row r="1704" spans="1:2" hidden="1" x14ac:dyDescent="0.25">
      <c r="A1704">
        <v>4</v>
      </c>
      <c r="B1704">
        <v>15</v>
      </c>
    </row>
    <row r="1705" spans="1:2" hidden="1" x14ac:dyDescent="0.25">
      <c r="A1705">
        <v>4</v>
      </c>
      <c r="B1705">
        <v>16</v>
      </c>
    </row>
    <row r="1706" spans="1:2" hidden="1" x14ac:dyDescent="0.25">
      <c r="A1706">
        <v>4</v>
      </c>
      <c r="B1706">
        <v>16</v>
      </c>
    </row>
    <row r="1707" spans="1:2" hidden="1" x14ac:dyDescent="0.25">
      <c r="A1707">
        <v>4</v>
      </c>
      <c r="B1707">
        <v>16</v>
      </c>
    </row>
    <row r="1708" spans="1:2" hidden="1" x14ac:dyDescent="0.25">
      <c r="A1708">
        <v>4</v>
      </c>
      <c r="B1708">
        <v>17</v>
      </c>
    </row>
    <row r="1709" spans="1:2" hidden="1" x14ac:dyDescent="0.25">
      <c r="A1709">
        <v>4</v>
      </c>
      <c r="B1709">
        <v>17</v>
      </c>
    </row>
    <row r="1710" spans="1:2" hidden="1" x14ac:dyDescent="0.25">
      <c r="A1710">
        <v>4</v>
      </c>
      <c r="B1710">
        <v>19</v>
      </c>
    </row>
    <row r="1711" spans="1:2" hidden="1" x14ac:dyDescent="0.25">
      <c r="A1711">
        <v>4</v>
      </c>
      <c r="B1711">
        <v>21</v>
      </c>
    </row>
    <row r="1712" spans="1:2" hidden="1" x14ac:dyDescent="0.25">
      <c r="A1712">
        <v>4</v>
      </c>
      <c r="B1712">
        <v>21</v>
      </c>
    </row>
    <row r="1713" spans="1:2" hidden="1" x14ac:dyDescent="0.25">
      <c r="A1713">
        <v>4</v>
      </c>
      <c r="B1713">
        <v>21</v>
      </c>
    </row>
    <row r="1714" spans="1:2" hidden="1" x14ac:dyDescent="0.25">
      <c r="A1714">
        <v>4</v>
      </c>
      <c r="B1714">
        <v>23</v>
      </c>
    </row>
    <row r="1715" spans="1:2" hidden="1" x14ac:dyDescent="0.25">
      <c r="A1715">
        <v>4</v>
      </c>
      <c r="B1715">
        <v>24</v>
      </c>
    </row>
    <row r="1716" spans="1:2" hidden="1" x14ac:dyDescent="0.25">
      <c r="A1716">
        <v>4</v>
      </c>
      <c r="B1716">
        <v>24</v>
      </c>
    </row>
    <row r="1717" spans="1:2" hidden="1" x14ac:dyDescent="0.25">
      <c r="A1717">
        <v>4</v>
      </c>
      <c r="B1717">
        <v>25</v>
      </c>
    </row>
    <row r="1718" spans="1:2" hidden="1" x14ac:dyDescent="0.25">
      <c r="A1718">
        <v>4</v>
      </c>
      <c r="B1718">
        <v>25</v>
      </c>
    </row>
    <row r="1719" spans="1:2" hidden="1" x14ac:dyDescent="0.25">
      <c r="A1719">
        <v>4</v>
      </c>
      <c r="B1719">
        <v>26</v>
      </c>
    </row>
    <row r="1720" spans="1:2" hidden="1" x14ac:dyDescent="0.25">
      <c r="A1720">
        <v>4</v>
      </c>
      <c r="B1720">
        <v>26</v>
      </c>
    </row>
    <row r="1721" spans="1:2" hidden="1" x14ac:dyDescent="0.25">
      <c r="A1721">
        <v>4</v>
      </c>
      <c r="B1721">
        <v>26</v>
      </c>
    </row>
    <row r="1722" spans="1:2" hidden="1" x14ac:dyDescent="0.25">
      <c r="A1722">
        <v>4</v>
      </c>
      <c r="B1722">
        <v>27</v>
      </c>
    </row>
    <row r="1723" spans="1:2" hidden="1" x14ac:dyDescent="0.25">
      <c r="A1723">
        <v>4</v>
      </c>
      <c r="B1723">
        <v>28</v>
      </c>
    </row>
    <row r="1724" spans="1:2" hidden="1" x14ac:dyDescent="0.25">
      <c r="A1724">
        <v>4</v>
      </c>
      <c r="B1724">
        <v>28</v>
      </c>
    </row>
    <row r="1725" spans="1:2" hidden="1" x14ac:dyDescent="0.25">
      <c r="A1725">
        <v>4</v>
      </c>
      <c r="B1725">
        <v>28</v>
      </c>
    </row>
    <row r="1726" spans="1:2" hidden="1" x14ac:dyDescent="0.25">
      <c r="A1726">
        <v>4</v>
      </c>
      <c r="B1726">
        <v>28</v>
      </c>
    </row>
    <row r="1727" spans="1:2" hidden="1" x14ac:dyDescent="0.25">
      <c r="A1727">
        <v>4</v>
      </c>
      <c r="B1727">
        <v>29</v>
      </c>
    </row>
    <row r="1728" spans="1:2" hidden="1" x14ac:dyDescent="0.25">
      <c r="A1728">
        <v>4</v>
      </c>
      <c r="B1728">
        <v>30</v>
      </c>
    </row>
    <row r="1729" spans="1:2" hidden="1" x14ac:dyDescent="0.25">
      <c r="A1729">
        <v>4</v>
      </c>
      <c r="B1729">
        <v>30</v>
      </c>
    </row>
    <row r="1730" spans="1:2" hidden="1" x14ac:dyDescent="0.25">
      <c r="A1730">
        <v>4</v>
      </c>
      <c r="B1730">
        <v>31</v>
      </c>
    </row>
    <row r="1731" spans="1:2" hidden="1" x14ac:dyDescent="0.25">
      <c r="A1731">
        <v>4</v>
      </c>
      <c r="B1731">
        <v>31</v>
      </c>
    </row>
    <row r="1732" spans="1:2" hidden="1" x14ac:dyDescent="0.25">
      <c r="A1732">
        <v>4</v>
      </c>
      <c r="B1732">
        <v>33</v>
      </c>
    </row>
    <row r="1733" spans="1:2" hidden="1" x14ac:dyDescent="0.25">
      <c r="A1733">
        <v>4</v>
      </c>
      <c r="B1733">
        <v>33</v>
      </c>
    </row>
    <row r="1734" spans="1:2" hidden="1" x14ac:dyDescent="0.25">
      <c r="A1734">
        <v>4</v>
      </c>
      <c r="B1734">
        <v>34</v>
      </c>
    </row>
    <row r="1735" spans="1:2" hidden="1" x14ac:dyDescent="0.25">
      <c r="A1735">
        <v>4</v>
      </c>
      <c r="B1735">
        <v>34</v>
      </c>
    </row>
    <row r="1736" spans="1:2" hidden="1" x14ac:dyDescent="0.25">
      <c r="A1736">
        <v>4</v>
      </c>
      <c r="B1736">
        <v>34</v>
      </c>
    </row>
    <row r="1737" spans="1:2" hidden="1" x14ac:dyDescent="0.25">
      <c r="A1737">
        <v>4</v>
      </c>
      <c r="B1737">
        <v>35</v>
      </c>
    </row>
    <row r="1738" spans="1:2" hidden="1" x14ac:dyDescent="0.25">
      <c r="A1738">
        <v>4</v>
      </c>
      <c r="B1738">
        <v>35</v>
      </c>
    </row>
    <row r="1739" spans="1:2" hidden="1" x14ac:dyDescent="0.25">
      <c r="A1739">
        <v>4</v>
      </c>
      <c r="B1739">
        <v>36</v>
      </c>
    </row>
    <row r="1740" spans="1:2" hidden="1" x14ac:dyDescent="0.25">
      <c r="A1740">
        <v>4</v>
      </c>
      <c r="B1740">
        <v>36</v>
      </c>
    </row>
    <row r="1741" spans="1:2" hidden="1" x14ac:dyDescent="0.25">
      <c r="A1741">
        <v>4</v>
      </c>
      <c r="B1741">
        <v>37</v>
      </c>
    </row>
    <row r="1742" spans="1:2" hidden="1" x14ac:dyDescent="0.25">
      <c r="A1742">
        <v>4</v>
      </c>
      <c r="B1742">
        <v>37</v>
      </c>
    </row>
    <row r="1743" spans="1:2" hidden="1" x14ac:dyDescent="0.25">
      <c r="A1743">
        <v>4</v>
      </c>
      <c r="B1743">
        <v>37</v>
      </c>
    </row>
    <row r="1744" spans="1:2" hidden="1" x14ac:dyDescent="0.25">
      <c r="A1744">
        <v>4</v>
      </c>
      <c r="B1744">
        <v>38</v>
      </c>
    </row>
    <row r="1745" spans="1:2" hidden="1" x14ac:dyDescent="0.25">
      <c r="A1745">
        <v>4</v>
      </c>
      <c r="B1745">
        <v>39</v>
      </c>
    </row>
    <row r="1746" spans="1:2" hidden="1" x14ac:dyDescent="0.25">
      <c r="A1746">
        <v>4</v>
      </c>
      <c r="B1746">
        <v>41</v>
      </c>
    </row>
    <row r="1747" spans="1:2" hidden="1" x14ac:dyDescent="0.25">
      <c r="A1747">
        <v>4</v>
      </c>
      <c r="B1747">
        <v>43</v>
      </c>
    </row>
    <row r="1748" spans="1:2" hidden="1" x14ac:dyDescent="0.25">
      <c r="A1748">
        <v>4</v>
      </c>
      <c r="B1748">
        <v>43</v>
      </c>
    </row>
    <row r="1749" spans="1:2" hidden="1" x14ac:dyDescent="0.25">
      <c r="A1749">
        <v>4</v>
      </c>
      <c r="B1749">
        <v>44</v>
      </c>
    </row>
    <row r="1750" spans="1:2" hidden="1" x14ac:dyDescent="0.25">
      <c r="A1750">
        <v>4</v>
      </c>
      <c r="B1750">
        <v>44</v>
      </c>
    </row>
    <row r="1751" spans="1:2" hidden="1" x14ac:dyDescent="0.25">
      <c r="A1751">
        <v>4</v>
      </c>
      <c r="B1751">
        <v>45</v>
      </c>
    </row>
    <row r="1752" spans="1:2" hidden="1" x14ac:dyDescent="0.25">
      <c r="A1752">
        <v>4</v>
      </c>
      <c r="B1752">
        <v>45</v>
      </c>
    </row>
    <row r="1753" spans="1:2" hidden="1" x14ac:dyDescent="0.25">
      <c r="A1753">
        <v>4</v>
      </c>
      <c r="B1753">
        <v>46</v>
      </c>
    </row>
    <row r="1754" spans="1:2" hidden="1" x14ac:dyDescent="0.25">
      <c r="A1754">
        <v>4</v>
      </c>
      <c r="B1754">
        <v>49</v>
      </c>
    </row>
    <row r="1755" spans="1:2" hidden="1" x14ac:dyDescent="0.25">
      <c r="A1755">
        <v>4</v>
      </c>
      <c r="B1755">
        <v>50</v>
      </c>
    </row>
    <row r="1756" spans="1:2" hidden="1" x14ac:dyDescent="0.25">
      <c r="A1756">
        <v>4</v>
      </c>
      <c r="B1756">
        <v>50</v>
      </c>
    </row>
    <row r="1757" spans="1:2" hidden="1" x14ac:dyDescent="0.25">
      <c r="A1757">
        <v>4</v>
      </c>
      <c r="B1757">
        <v>51</v>
      </c>
    </row>
    <row r="1758" spans="1:2" hidden="1" x14ac:dyDescent="0.25">
      <c r="A1758">
        <v>4</v>
      </c>
      <c r="B1758">
        <v>52</v>
      </c>
    </row>
    <row r="1759" spans="1:2" hidden="1" x14ac:dyDescent="0.25">
      <c r="A1759">
        <v>4</v>
      </c>
      <c r="B1759">
        <v>52</v>
      </c>
    </row>
    <row r="1760" spans="1:2" hidden="1" x14ac:dyDescent="0.25">
      <c r="A1760">
        <v>4</v>
      </c>
      <c r="B1760">
        <v>55</v>
      </c>
    </row>
    <row r="1761" spans="1:2" hidden="1" x14ac:dyDescent="0.25">
      <c r="A1761">
        <v>4</v>
      </c>
      <c r="B1761">
        <v>55</v>
      </c>
    </row>
    <row r="1762" spans="1:2" hidden="1" x14ac:dyDescent="0.25">
      <c r="A1762">
        <v>4</v>
      </c>
      <c r="B1762">
        <v>56</v>
      </c>
    </row>
    <row r="1763" spans="1:2" hidden="1" x14ac:dyDescent="0.25">
      <c r="A1763">
        <v>4</v>
      </c>
      <c r="B1763">
        <v>59</v>
      </c>
    </row>
    <row r="1764" spans="1:2" hidden="1" x14ac:dyDescent="0.25">
      <c r="A1764">
        <v>4</v>
      </c>
      <c r="B1764">
        <v>60</v>
      </c>
    </row>
    <row r="1765" spans="1:2" hidden="1" x14ac:dyDescent="0.25">
      <c r="A1765">
        <v>4</v>
      </c>
      <c r="B1765">
        <v>60</v>
      </c>
    </row>
    <row r="1766" spans="1:2" hidden="1" x14ac:dyDescent="0.25">
      <c r="A1766">
        <v>4</v>
      </c>
      <c r="B1766">
        <v>60</v>
      </c>
    </row>
    <row r="1767" spans="1:2" hidden="1" x14ac:dyDescent="0.25">
      <c r="A1767">
        <v>4</v>
      </c>
      <c r="B1767">
        <v>61</v>
      </c>
    </row>
    <row r="1768" spans="1:2" hidden="1" x14ac:dyDescent="0.25">
      <c r="A1768">
        <v>4</v>
      </c>
      <c r="B1768">
        <v>62</v>
      </c>
    </row>
    <row r="1769" spans="1:2" hidden="1" x14ac:dyDescent="0.25">
      <c r="A1769">
        <v>4</v>
      </c>
      <c r="B1769">
        <v>62</v>
      </c>
    </row>
    <row r="1770" spans="1:2" hidden="1" x14ac:dyDescent="0.25">
      <c r="A1770">
        <v>4</v>
      </c>
      <c r="B1770">
        <v>63</v>
      </c>
    </row>
    <row r="1771" spans="1:2" hidden="1" x14ac:dyDescent="0.25">
      <c r="A1771">
        <v>4</v>
      </c>
      <c r="B1771">
        <v>64</v>
      </c>
    </row>
    <row r="1772" spans="1:2" hidden="1" x14ac:dyDescent="0.25">
      <c r="A1772">
        <v>4</v>
      </c>
      <c r="B1772">
        <v>66</v>
      </c>
    </row>
    <row r="1773" spans="1:2" hidden="1" x14ac:dyDescent="0.25">
      <c r="A1773">
        <v>4</v>
      </c>
      <c r="B1773">
        <v>66</v>
      </c>
    </row>
    <row r="1774" spans="1:2" hidden="1" x14ac:dyDescent="0.25">
      <c r="A1774">
        <v>4</v>
      </c>
      <c r="B1774">
        <v>67</v>
      </c>
    </row>
    <row r="1775" spans="1:2" hidden="1" x14ac:dyDescent="0.25">
      <c r="A1775">
        <v>4</v>
      </c>
      <c r="B1775">
        <v>67</v>
      </c>
    </row>
    <row r="1776" spans="1:2" hidden="1" x14ac:dyDescent="0.25">
      <c r="A1776">
        <v>4</v>
      </c>
      <c r="B1776">
        <v>68</v>
      </c>
    </row>
    <row r="1777" spans="1:2" hidden="1" x14ac:dyDescent="0.25">
      <c r="A1777">
        <v>4</v>
      </c>
      <c r="B1777">
        <v>68</v>
      </c>
    </row>
    <row r="1778" spans="1:2" hidden="1" x14ac:dyDescent="0.25">
      <c r="A1778">
        <v>4</v>
      </c>
      <c r="B1778">
        <v>69</v>
      </c>
    </row>
    <row r="1779" spans="1:2" hidden="1" x14ac:dyDescent="0.25">
      <c r="A1779">
        <v>4</v>
      </c>
      <c r="B1779">
        <v>70</v>
      </c>
    </row>
    <row r="1780" spans="1:2" hidden="1" x14ac:dyDescent="0.25">
      <c r="A1780">
        <v>4</v>
      </c>
      <c r="B1780">
        <v>71</v>
      </c>
    </row>
    <row r="1781" spans="1:2" hidden="1" x14ac:dyDescent="0.25">
      <c r="A1781">
        <v>4</v>
      </c>
      <c r="B1781">
        <v>72</v>
      </c>
    </row>
    <row r="1782" spans="1:2" hidden="1" x14ac:dyDescent="0.25">
      <c r="A1782">
        <v>4</v>
      </c>
      <c r="B1782">
        <v>72</v>
      </c>
    </row>
    <row r="1783" spans="1:2" hidden="1" x14ac:dyDescent="0.25">
      <c r="A1783">
        <v>4</v>
      </c>
      <c r="B1783">
        <v>72</v>
      </c>
    </row>
    <row r="1784" spans="1:2" hidden="1" x14ac:dyDescent="0.25">
      <c r="A1784">
        <v>4</v>
      </c>
      <c r="B1784">
        <v>74</v>
      </c>
    </row>
    <row r="1785" spans="1:2" hidden="1" x14ac:dyDescent="0.25">
      <c r="A1785">
        <v>4</v>
      </c>
      <c r="B1785">
        <v>74</v>
      </c>
    </row>
    <row r="1786" spans="1:2" hidden="1" x14ac:dyDescent="0.25">
      <c r="A1786">
        <v>4</v>
      </c>
      <c r="B1786">
        <v>75</v>
      </c>
    </row>
    <row r="1787" spans="1:2" hidden="1" x14ac:dyDescent="0.25">
      <c r="A1787">
        <v>4</v>
      </c>
      <c r="B1787">
        <v>76</v>
      </c>
    </row>
    <row r="1788" spans="1:2" hidden="1" x14ac:dyDescent="0.25">
      <c r="A1788">
        <v>4</v>
      </c>
      <c r="B1788">
        <v>77</v>
      </c>
    </row>
    <row r="1789" spans="1:2" hidden="1" x14ac:dyDescent="0.25">
      <c r="A1789">
        <v>4</v>
      </c>
      <c r="B1789">
        <v>78</v>
      </c>
    </row>
    <row r="1790" spans="1:2" hidden="1" x14ac:dyDescent="0.25">
      <c r="A1790">
        <v>4</v>
      </c>
      <c r="B1790">
        <v>79</v>
      </c>
    </row>
    <row r="1791" spans="1:2" hidden="1" x14ac:dyDescent="0.25">
      <c r="A1791">
        <v>4</v>
      </c>
      <c r="B1791">
        <v>80</v>
      </c>
    </row>
    <row r="1792" spans="1:2" hidden="1" x14ac:dyDescent="0.25">
      <c r="A1792">
        <v>4</v>
      </c>
      <c r="B1792">
        <v>85</v>
      </c>
    </row>
    <row r="1793" spans="1:2" hidden="1" x14ac:dyDescent="0.25">
      <c r="A1793">
        <v>4</v>
      </c>
      <c r="B1793">
        <v>86</v>
      </c>
    </row>
    <row r="1794" spans="1:2" hidden="1" x14ac:dyDescent="0.25">
      <c r="A1794">
        <v>4</v>
      </c>
      <c r="B1794">
        <v>87</v>
      </c>
    </row>
    <row r="1795" spans="1:2" hidden="1" x14ac:dyDescent="0.25">
      <c r="A1795">
        <v>4</v>
      </c>
      <c r="B1795">
        <v>89</v>
      </c>
    </row>
    <row r="1796" spans="1:2" hidden="1" x14ac:dyDescent="0.25">
      <c r="A1796">
        <v>4</v>
      </c>
      <c r="B1796">
        <v>91</v>
      </c>
    </row>
    <row r="1797" spans="1:2" hidden="1" x14ac:dyDescent="0.25">
      <c r="A1797">
        <v>4</v>
      </c>
      <c r="B1797">
        <v>93</v>
      </c>
    </row>
    <row r="1798" spans="1:2" hidden="1" x14ac:dyDescent="0.25">
      <c r="A1798">
        <v>4</v>
      </c>
      <c r="B1798">
        <v>94</v>
      </c>
    </row>
    <row r="1799" spans="1:2" hidden="1" x14ac:dyDescent="0.25">
      <c r="A1799">
        <v>4</v>
      </c>
      <c r="B1799">
        <v>95</v>
      </c>
    </row>
    <row r="1800" spans="1:2" hidden="1" x14ac:dyDescent="0.25">
      <c r="A1800">
        <v>4</v>
      </c>
      <c r="B1800">
        <v>97</v>
      </c>
    </row>
    <row r="1801" spans="1:2" hidden="1" x14ac:dyDescent="0.25">
      <c r="A1801">
        <v>4</v>
      </c>
      <c r="B1801">
        <v>97</v>
      </c>
    </row>
    <row r="1802" spans="1:2" hidden="1" x14ac:dyDescent="0.25">
      <c r="A1802">
        <v>4</v>
      </c>
      <c r="B1802">
        <v>97</v>
      </c>
    </row>
    <row r="1803" spans="1:2" hidden="1" x14ac:dyDescent="0.25">
      <c r="A1803">
        <v>4</v>
      </c>
      <c r="B1803">
        <v>98</v>
      </c>
    </row>
    <row r="1804" spans="1:2" hidden="1" x14ac:dyDescent="0.25">
      <c r="A1804">
        <v>4</v>
      </c>
      <c r="B1804">
        <v>98</v>
      </c>
    </row>
    <row r="1805" spans="1:2" hidden="1" x14ac:dyDescent="0.25">
      <c r="A1805">
        <v>4</v>
      </c>
      <c r="B1805">
        <v>100</v>
      </c>
    </row>
    <row r="1806" spans="1:2" hidden="1" x14ac:dyDescent="0.25">
      <c r="A1806">
        <v>4</v>
      </c>
      <c r="B1806">
        <v>101</v>
      </c>
    </row>
    <row r="1807" spans="1:2" hidden="1" x14ac:dyDescent="0.25">
      <c r="A1807">
        <v>4</v>
      </c>
      <c r="B1807">
        <v>101</v>
      </c>
    </row>
    <row r="1808" spans="1:2" hidden="1" x14ac:dyDescent="0.25">
      <c r="A1808">
        <v>4</v>
      </c>
      <c r="B1808">
        <v>101</v>
      </c>
    </row>
    <row r="1809" spans="1:2" hidden="1" x14ac:dyDescent="0.25">
      <c r="A1809">
        <v>4</v>
      </c>
      <c r="B1809">
        <v>102</v>
      </c>
    </row>
    <row r="1810" spans="1:2" hidden="1" x14ac:dyDescent="0.25">
      <c r="A1810">
        <v>4</v>
      </c>
      <c r="B1810">
        <v>103</v>
      </c>
    </row>
    <row r="1811" spans="1:2" hidden="1" x14ac:dyDescent="0.25">
      <c r="A1811">
        <v>4</v>
      </c>
      <c r="B1811">
        <v>106</v>
      </c>
    </row>
    <row r="1812" spans="1:2" hidden="1" x14ac:dyDescent="0.25">
      <c r="A1812">
        <v>4</v>
      </c>
      <c r="B1812">
        <v>106</v>
      </c>
    </row>
    <row r="1813" spans="1:2" hidden="1" x14ac:dyDescent="0.25">
      <c r="A1813">
        <v>4</v>
      </c>
      <c r="B1813">
        <v>107</v>
      </c>
    </row>
    <row r="1814" spans="1:2" hidden="1" x14ac:dyDescent="0.25">
      <c r="A1814">
        <v>4</v>
      </c>
      <c r="B1814">
        <v>107</v>
      </c>
    </row>
    <row r="1815" spans="1:2" hidden="1" x14ac:dyDescent="0.25">
      <c r="A1815">
        <v>4</v>
      </c>
      <c r="B1815">
        <v>107</v>
      </c>
    </row>
    <row r="1816" spans="1:2" hidden="1" x14ac:dyDescent="0.25">
      <c r="A1816">
        <v>4</v>
      </c>
      <c r="B1816">
        <v>109</v>
      </c>
    </row>
    <row r="1817" spans="1:2" hidden="1" x14ac:dyDescent="0.25">
      <c r="A1817">
        <v>4</v>
      </c>
      <c r="B1817">
        <v>109</v>
      </c>
    </row>
    <row r="1818" spans="1:2" hidden="1" x14ac:dyDescent="0.25">
      <c r="A1818">
        <v>4</v>
      </c>
      <c r="B1818">
        <v>110</v>
      </c>
    </row>
    <row r="1819" spans="1:2" hidden="1" x14ac:dyDescent="0.25">
      <c r="A1819">
        <v>4</v>
      </c>
      <c r="B1819">
        <v>110</v>
      </c>
    </row>
    <row r="1820" spans="1:2" hidden="1" x14ac:dyDescent="0.25">
      <c r="A1820">
        <v>4</v>
      </c>
      <c r="B1820">
        <v>111</v>
      </c>
    </row>
    <row r="1821" spans="1:2" hidden="1" x14ac:dyDescent="0.25">
      <c r="A1821">
        <v>4</v>
      </c>
      <c r="B1821">
        <v>113</v>
      </c>
    </row>
    <row r="1822" spans="1:2" hidden="1" x14ac:dyDescent="0.25">
      <c r="A1822">
        <v>4</v>
      </c>
      <c r="B1822">
        <v>115</v>
      </c>
    </row>
    <row r="1823" spans="1:2" hidden="1" x14ac:dyDescent="0.25">
      <c r="A1823">
        <v>4</v>
      </c>
      <c r="B1823">
        <v>116</v>
      </c>
    </row>
    <row r="1824" spans="1:2" hidden="1" x14ac:dyDescent="0.25">
      <c r="A1824">
        <v>4</v>
      </c>
      <c r="B1824">
        <v>117</v>
      </c>
    </row>
    <row r="1825" spans="1:2" hidden="1" x14ac:dyDescent="0.25">
      <c r="A1825">
        <v>4</v>
      </c>
      <c r="B1825">
        <v>117</v>
      </c>
    </row>
    <row r="1826" spans="1:2" hidden="1" x14ac:dyDescent="0.25">
      <c r="A1826">
        <v>4</v>
      </c>
      <c r="B1826">
        <v>117</v>
      </c>
    </row>
    <row r="1827" spans="1:2" hidden="1" x14ac:dyDescent="0.25">
      <c r="A1827">
        <v>4</v>
      </c>
      <c r="B1827">
        <v>120</v>
      </c>
    </row>
    <row r="1828" spans="1:2" hidden="1" x14ac:dyDescent="0.25">
      <c r="A1828">
        <v>4</v>
      </c>
      <c r="B1828">
        <v>121</v>
      </c>
    </row>
    <row r="1829" spans="1:2" hidden="1" x14ac:dyDescent="0.25">
      <c r="A1829">
        <v>4</v>
      </c>
      <c r="B1829">
        <v>122</v>
      </c>
    </row>
    <row r="1830" spans="1:2" hidden="1" x14ac:dyDescent="0.25">
      <c r="A1830">
        <v>4</v>
      </c>
      <c r="B1830">
        <v>129</v>
      </c>
    </row>
    <row r="1831" spans="1:2" hidden="1" x14ac:dyDescent="0.25">
      <c r="A1831">
        <v>4</v>
      </c>
      <c r="B1831">
        <v>131</v>
      </c>
    </row>
    <row r="1832" spans="1:2" hidden="1" x14ac:dyDescent="0.25">
      <c r="A1832">
        <v>4</v>
      </c>
      <c r="B1832">
        <v>132</v>
      </c>
    </row>
    <row r="1833" spans="1:2" hidden="1" x14ac:dyDescent="0.25">
      <c r="A1833">
        <v>4</v>
      </c>
      <c r="B1833">
        <v>134</v>
      </c>
    </row>
    <row r="1834" spans="1:2" hidden="1" x14ac:dyDescent="0.25">
      <c r="A1834">
        <v>4</v>
      </c>
      <c r="B1834">
        <v>140</v>
      </c>
    </row>
    <row r="1835" spans="1:2" hidden="1" x14ac:dyDescent="0.25">
      <c r="A1835">
        <v>4</v>
      </c>
      <c r="B1835">
        <v>143</v>
      </c>
    </row>
    <row r="1836" spans="1:2" hidden="1" x14ac:dyDescent="0.25">
      <c r="A1836">
        <v>4</v>
      </c>
      <c r="B1836">
        <v>145</v>
      </c>
    </row>
    <row r="1837" spans="1:2" hidden="1" x14ac:dyDescent="0.25">
      <c r="A1837">
        <v>4</v>
      </c>
      <c r="B1837">
        <v>150</v>
      </c>
    </row>
    <row r="1838" spans="1:2" hidden="1" x14ac:dyDescent="0.25">
      <c r="A1838">
        <v>4</v>
      </c>
      <c r="B1838">
        <v>160</v>
      </c>
    </row>
    <row r="1839" spans="1:2" hidden="1" x14ac:dyDescent="0.25">
      <c r="A1839">
        <v>4</v>
      </c>
      <c r="B1839">
        <v>160</v>
      </c>
    </row>
    <row r="1840" spans="1:2" hidden="1" x14ac:dyDescent="0.25">
      <c r="A1840">
        <v>4</v>
      </c>
      <c r="B1840">
        <v>166</v>
      </c>
    </row>
    <row r="1841" spans="1:2" hidden="1" x14ac:dyDescent="0.25">
      <c r="A1841">
        <v>4</v>
      </c>
      <c r="B1841">
        <v>168</v>
      </c>
    </row>
    <row r="1842" spans="1:2" hidden="1" x14ac:dyDescent="0.25">
      <c r="A1842">
        <v>4</v>
      </c>
      <c r="B1842">
        <v>172</v>
      </c>
    </row>
    <row r="1843" spans="1:2" hidden="1" x14ac:dyDescent="0.25">
      <c r="A1843">
        <v>4</v>
      </c>
      <c r="B1843">
        <v>173</v>
      </c>
    </row>
    <row r="1844" spans="1:2" hidden="1" x14ac:dyDescent="0.25">
      <c r="A1844">
        <v>4</v>
      </c>
      <c r="B1844">
        <v>181</v>
      </c>
    </row>
    <row r="1845" spans="1:2" hidden="1" x14ac:dyDescent="0.25">
      <c r="A1845">
        <v>4</v>
      </c>
      <c r="B1845">
        <v>185</v>
      </c>
    </row>
    <row r="1846" spans="1:2" hidden="1" x14ac:dyDescent="0.25">
      <c r="A1846">
        <v>4</v>
      </c>
      <c r="B1846">
        <v>201</v>
      </c>
    </row>
    <row r="1847" spans="1:2" hidden="1" x14ac:dyDescent="0.25">
      <c r="A1847">
        <v>4</v>
      </c>
      <c r="B1847">
        <v>203</v>
      </c>
    </row>
    <row r="1848" spans="1:2" hidden="1" x14ac:dyDescent="0.25">
      <c r="A1848">
        <v>4</v>
      </c>
      <c r="B1848">
        <v>219</v>
      </c>
    </row>
    <row r="1849" spans="1:2" hidden="1" x14ac:dyDescent="0.25">
      <c r="A1849">
        <v>4</v>
      </c>
      <c r="B1849">
        <v>227</v>
      </c>
    </row>
    <row r="1850" spans="1:2" hidden="1" x14ac:dyDescent="0.25">
      <c r="A1850">
        <v>4</v>
      </c>
      <c r="B1850">
        <v>252</v>
      </c>
    </row>
    <row r="1851" spans="1:2" hidden="1" x14ac:dyDescent="0.25">
      <c r="A1851">
        <v>4</v>
      </c>
      <c r="B1851">
        <v>262</v>
      </c>
    </row>
    <row r="1852" spans="1:2" hidden="1" x14ac:dyDescent="0.25">
      <c r="A1852">
        <v>4</v>
      </c>
      <c r="B1852">
        <v>275</v>
      </c>
    </row>
    <row r="1853" spans="1:2" hidden="1" x14ac:dyDescent="0.25">
      <c r="A1853">
        <v>4</v>
      </c>
      <c r="B1853">
        <v>298</v>
      </c>
    </row>
    <row r="1854" spans="1:2" hidden="1" x14ac:dyDescent="0.25">
      <c r="A1854">
        <v>4</v>
      </c>
      <c r="B1854">
        <v>298</v>
      </c>
    </row>
    <row r="1855" spans="1:2" hidden="1" x14ac:dyDescent="0.25">
      <c r="A1855">
        <v>4</v>
      </c>
      <c r="B1855">
        <v>345</v>
      </c>
    </row>
    <row r="1856" spans="1:2" hidden="1" x14ac:dyDescent="0.25">
      <c r="A1856">
        <v>4</v>
      </c>
      <c r="B1856">
        <v>358</v>
      </c>
    </row>
    <row r="1857" spans="1:2" hidden="1" x14ac:dyDescent="0.25">
      <c r="A1857">
        <v>4</v>
      </c>
      <c r="B1857">
        <v>441</v>
      </c>
    </row>
    <row r="1858" spans="1:2" hidden="1" x14ac:dyDescent="0.25">
      <c r="A1858">
        <v>4</v>
      </c>
      <c r="B1858">
        <v>475</v>
      </c>
    </row>
    <row r="1859" spans="1:2" hidden="1" x14ac:dyDescent="0.25">
      <c r="A1859">
        <v>5</v>
      </c>
      <c r="B1859">
        <v>0</v>
      </c>
    </row>
    <row r="1860" spans="1:2" hidden="1" x14ac:dyDescent="0.25">
      <c r="A1860">
        <v>5</v>
      </c>
      <c r="B1860">
        <v>0</v>
      </c>
    </row>
    <row r="1861" spans="1:2" hidden="1" x14ac:dyDescent="0.25">
      <c r="A1861">
        <v>5</v>
      </c>
      <c r="B1861">
        <v>0</v>
      </c>
    </row>
    <row r="1862" spans="1:2" hidden="1" x14ac:dyDescent="0.25">
      <c r="A1862">
        <v>5</v>
      </c>
      <c r="B1862">
        <v>0</v>
      </c>
    </row>
    <row r="1863" spans="1:2" hidden="1" x14ac:dyDescent="0.25">
      <c r="A1863">
        <v>5</v>
      </c>
      <c r="B1863">
        <v>0</v>
      </c>
    </row>
    <row r="1864" spans="1:2" hidden="1" x14ac:dyDescent="0.25">
      <c r="A1864">
        <v>5</v>
      </c>
      <c r="B1864">
        <v>0</v>
      </c>
    </row>
    <row r="1865" spans="1:2" hidden="1" x14ac:dyDescent="0.25">
      <c r="A1865">
        <v>5</v>
      </c>
      <c r="B1865">
        <v>0</v>
      </c>
    </row>
    <row r="1866" spans="1:2" hidden="1" x14ac:dyDescent="0.25">
      <c r="A1866">
        <v>5</v>
      </c>
      <c r="B1866">
        <v>0</v>
      </c>
    </row>
    <row r="1867" spans="1:2" hidden="1" x14ac:dyDescent="0.25">
      <c r="A1867">
        <v>5</v>
      </c>
      <c r="B1867">
        <v>1</v>
      </c>
    </row>
    <row r="1868" spans="1:2" hidden="1" x14ac:dyDescent="0.25">
      <c r="A1868">
        <v>5</v>
      </c>
      <c r="B1868">
        <v>1</v>
      </c>
    </row>
    <row r="1869" spans="1:2" hidden="1" x14ac:dyDescent="0.25">
      <c r="A1869">
        <v>5</v>
      </c>
      <c r="B1869">
        <v>2</v>
      </c>
    </row>
    <row r="1870" spans="1:2" hidden="1" x14ac:dyDescent="0.25">
      <c r="A1870">
        <v>5</v>
      </c>
      <c r="B1870">
        <v>2</v>
      </c>
    </row>
    <row r="1871" spans="1:2" hidden="1" x14ac:dyDescent="0.25">
      <c r="A1871">
        <v>5</v>
      </c>
      <c r="B1871">
        <v>2</v>
      </c>
    </row>
    <row r="1872" spans="1:2" hidden="1" x14ac:dyDescent="0.25">
      <c r="A1872">
        <v>5</v>
      </c>
      <c r="B1872">
        <v>2</v>
      </c>
    </row>
    <row r="1873" spans="1:2" hidden="1" x14ac:dyDescent="0.25">
      <c r="A1873">
        <v>5</v>
      </c>
      <c r="B1873">
        <v>2</v>
      </c>
    </row>
    <row r="1874" spans="1:2" hidden="1" x14ac:dyDescent="0.25">
      <c r="A1874">
        <v>5</v>
      </c>
      <c r="B1874">
        <v>2</v>
      </c>
    </row>
    <row r="1875" spans="1:2" hidden="1" x14ac:dyDescent="0.25">
      <c r="A1875">
        <v>5</v>
      </c>
      <c r="B1875">
        <v>2</v>
      </c>
    </row>
    <row r="1876" spans="1:2" hidden="1" x14ac:dyDescent="0.25">
      <c r="A1876">
        <v>5</v>
      </c>
      <c r="B1876">
        <v>2</v>
      </c>
    </row>
    <row r="1877" spans="1:2" hidden="1" x14ac:dyDescent="0.25">
      <c r="A1877">
        <v>5</v>
      </c>
      <c r="B1877">
        <v>2</v>
      </c>
    </row>
    <row r="1878" spans="1:2" hidden="1" x14ac:dyDescent="0.25">
      <c r="A1878">
        <v>5</v>
      </c>
      <c r="B1878">
        <v>2</v>
      </c>
    </row>
    <row r="1879" spans="1:2" hidden="1" x14ac:dyDescent="0.25">
      <c r="A1879">
        <v>5</v>
      </c>
      <c r="B1879">
        <v>2</v>
      </c>
    </row>
    <row r="1880" spans="1:2" hidden="1" x14ac:dyDescent="0.25">
      <c r="A1880">
        <v>5</v>
      </c>
      <c r="B1880">
        <v>2</v>
      </c>
    </row>
    <row r="1881" spans="1:2" hidden="1" x14ac:dyDescent="0.25">
      <c r="A1881">
        <v>5</v>
      </c>
      <c r="B1881">
        <v>2</v>
      </c>
    </row>
    <row r="1882" spans="1:2" hidden="1" x14ac:dyDescent="0.25">
      <c r="A1882">
        <v>5</v>
      </c>
      <c r="B1882">
        <v>2</v>
      </c>
    </row>
    <row r="1883" spans="1:2" hidden="1" x14ac:dyDescent="0.25">
      <c r="A1883">
        <v>5</v>
      </c>
      <c r="B1883">
        <v>2</v>
      </c>
    </row>
    <row r="1884" spans="1:2" hidden="1" x14ac:dyDescent="0.25">
      <c r="A1884">
        <v>5</v>
      </c>
      <c r="B1884">
        <v>2</v>
      </c>
    </row>
    <row r="1885" spans="1:2" hidden="1" x14ac:dyDescent="0.25">
      <c r="A1885">
        <v>5</v>
      </c>
      <c r="B1885">
        <v>2</v>
      </c>
    </row>
    <row r="1886" spans="1:2" hidden="1" x14ac:dyDescent="0.25">
      <c r="A1886">
        <v>5</v>
      </c>
      <c r="B1886">
        <v>2</v>
      </c>
    </row>
    <row r="1887" spans="1:2" hidden="1" x14ac:dyDescent="0.25">
      <c r="A1887">
        <v>5</v>
      </c>
      <c r="B1887">
        <v>2</v>
      </c>
    </row>
    <row r="1888" spans="1:2" hidden="1" x14ac:dyDescent="0.25">
      <c r="A1888">
        <v>5</v>
      </c>
      <c r="B1888">
        <v>2</v>
      </c>
    </row>
    <row r="1889" spans="1:2" hidden="1" x14ac:dyDescent="0.25">
      <c r="A1889">
        <v>5</v>
      </c>
      <c r="B1889">
        <v>2</v>
      </c>
    </row>
    <row r="1890" spans="1:2" hidden="1" x14ac:dyDescent="0.25">
      <c r="A1890">
        <v>5</v>
      </c>
      <c r="B1890">
        <v>2</v>
      </c>
    </row>
    <row r="1891" spans="1:2" hidden="1" x14ac:dyDescent="0.25">
      <c r="A1891">
        <v>5</v>
      </c>
      <c r="B1891">
        <v>2</v>
      </c>
    </row>
    <row r="1892" spans="1:2" hidden="1" x14ac:dyDescent="0.25">
      <c r="A1892">
        <v>5</v>
      </c>
      <c r="B1892">
        <v>2</v>
      </c>
    </row>
    <row r="1893" spans="1:2" hidden="1" x14ac:dyDescent="0.25">
      <c r="A1893">
        <v>5</v>
      </c>
      <c r="B1893">
        <v>2</v>
      </c>
    </row>
    <row r="1894" spans="1:2" hidden="1" x14ac:dyDescent="0.25">
      <c r="A1894">
        <v>5</v>
      </c>
      <c r="B1894">
        <v>2</v>
      </c>
    </row>
    <row r="1895" spans="1:2" hidden="1" x14ac:dyDescent="0.25">
      <c r="A1895">
        <v>5</v>
      </c>
      <c r="B1895">
        <v>2</v>
      </c>
    </row>
    <row r="1896" spans="1:2" hidden="1" x14ac:dyDescent="0.25">
      <c r="A1896">
        <v>5</v>
      </c>
      <c r="B1896">
        <v>2</v>
      </c>
    </row>
    <row r="1897" spans="1:2" hidden="1" x14ac:dyDescent="0.25">
      <c r="A1897">
        <v>5</v>
      </c>
      <c r="B1897">
        <v>2</v>
      </c>
    </row>
    <row r="1898" spans="1:2" hidden="1" x14ac:dyDescent="0.25">
      <c r="A1898">
        <v>5</v>
      </c>
      <c r="B1898">
        <v>2</v>
      </c>
    </row>
    <row r="1899" spans="1:2" hidden="1" x14ac:dyDescent="0.25">
      <c r="A1899">
        <v>5</v>
      </c>
      <c r="B1899">
        <v>2</v>
      </c>
    </row>
    <row r="1900" spans="1:2" hidden="1" x14ac:dyDescent="0.25">
      <c r="A1900">
        <v>5</v>
      </c>
      <c r="B1900">
        <v>2</v>
      </c>
    </row>
    <row r="1901" spans="1:2" hidden="1" x14ac:dyDescent="0.25">
      <c r="A1901">
        <v>5</v>
      </c>
      <c r="B1901">
        <v>2</v>
      </c>
    </row>
    <row r="1902" spans="1:2" hidden="1" x14ac:dyDescent="0.25">
      <c r="A1902">
        <v>5</v>
      </c>
      <c r="B1902">
        <v>2</v>
      </c>
    </row>
    <row r="1903" spans="1:2" hidden="1" x14ac:dyDescent="0.25">
      <c r="A1903">
        <v>5</v>
      </c>
      <c r="B1903">
        <v>2</v>
      </c>
    </row>
    <row r="1904" spans="1:2" hidden="1" x14ac:dyDescent="0.25">
      <c r="A1904">
        <v>5</v>
      </c>
      <c r="B1904">
        <v>2</v>
      </c>
    </row>
    <row r="1905" spans="1:2" hidden="1" x14ac:dyDescent="0.25">
      <c r="A1905">
        <v>5</v>
      </c>
      <c r="B1905">
        <v>2</v>
      </c>
    </row>
    <row r="1906" spans="1:2" hidden="1" x14ac:dyDescent="0.25">
      <c r="A1906">
        <v>5</v>
      </c>
      <c r="B1906">
        <v>2</v>
      </c>
    </row>
    <row r="1907" spans="1:2" hidden="1" x14ac:dyDescent="0.25">
      <c r="A1907">
        <v>5</v>
      </c>
      <c r="B1907">
        <v>2</v>
      </c>
    </row>
    <row r="1908" spans="1:2" hidden="1" x14ac:dyDescent="0.25">
      <c r="A1908">
        <v>5</v>
      </c>
      <c r="B1908">
        <v>2</v>
      </c>
    </row>
    <row r="1909" spans="1:2" hidden="1" x14ac:dyDescent="0.25">
      <c r="A1909">
        <v>5</v>
      </c>
      <c r="B1909">
        <v>2</v>
      </c>
    </row>
    <row r="1910" spans="1:2" hidden="1" x14ac:dyDescent="0.25">
      <c r="A1910">
        <v>5</v>
      </c>
      <c r="B1910">
        <v>2</v>
      </c>
    </row>
    <row r="1911" spans="1:2" hidden="1" x14ac:dyDescent="0.25">
      <c r="A1911">
        <v>5</v>
      </c>
      <c r="B1911">
        <v>2</v>
      </c>
    </row>
    <row r="1912" spans="1:2" hidden="1" x14ac:dyDescent="0.25">
      <c r="A1912">
        <v>5</v>
      </c>
      <c r="B1912">
        <v>2</v>
      </c>
    </row>
    <row r="1913" spans="1:2" hidden="1" x14ac:dyDescent="0.25">
      <c r="A1913">
        <v>5</v>
      </c>
      <c r="B1913">
        <v>2</v>
      </c>
    </row>
    <row r="1914" spans="1:2" hidden="1" x14ac:dyDescent="0.25">
      <c r="A1914">
        <v>5</v>
      </c>
      <c r="B1914">
        <v>2</v>
      </c>
    </row>
    <row r="1915" spans="1:2" hidden="1" x14ac:dyDescent="0.25">
      <c r="A1915">
        <v>5</v>
      </c>
      <c r="B1915">
        <v>2</v>
      </c>
    </row>
    <row r="1916" spans="1:2" hidden="1" x14ac:dyDescent="0.25">
      <c r="A1916">
        <v>5</v>
      </c>
      <c r="B1916">
        <v>2</v>
      </c>
    </row>
    <row r="1917" spans="1:2" hidden="1" x14ac:dyDescent="0.25">
      <c r="A1917">
        <v>5</v>
      </c>
      <c r="B1917">
        <v>2</v>
      </c>
    </row>
    <row r="1918" spans="1:2" hidden="1" x14ac:dyDescent="0.25">
      <c r="A1918">
        <v>5</v>
      </c>
      <c r="B1918">
        <v>2</v>
      </c>
    </row>
    <row r="1919" spans="1:2" hidden="1" x14ac:dyDescent="0.25">
      <c r="A1919">
        <v>5</v>
      </c>
      <c r="B1919">
        <v>2</v>
      </c>
    </row>
    <row r="1920" spans="1:2" hidden="1" x14ac:dyDescent="0.25">
      <c r="A1920">
        <v>5</v>
      </c>
      <c r="B1920">
        <v>2</v>
      </c>
    </row>
    <row r="1921" spans="1:2" hidden="1" x14ac:dyDescent="0.25">
      <c r="A1921">
        <v>5</v>
      </c>
      <c r="B1921">
        <v>2</v>
      </c>
    </row>
    <row r="1922" spans="1:2" hidden="1" x14ac:dyDescent="0.25">
      <c r="A1922">
        <v>5</v>
      </c>
      <c r="B1922">
        <v>2</v>
      </c>
    </row>
    <row r="1923" spans="1:2" hidden="1" x14ac:dyDescent="0.25">
      <c r="A1923">
        <v>5</v>
      </c>
      <c r="B1923">
        <v>2</v>
      </c>
    </row>
    <row r="1924" spans="1:2" hidden="1" x14ac:dyDescent="0.25">
      <c r="A1924">
        <v>5</v>
      </c>
      <c r="B1924">
        <v>2</v>
      </c>
    </row>
    <row r="1925" spans="1:2" hidden="1" x14ac:dyDescent="0.25">
      <c r="A1925">
        <v>5</v>
      </c>
      <c r="B1925">
        <v>2</v>
      </c>
    </row>
    <row r="1926" spans="1:2" hidden="1" x14ac:dyDescent="0.25">
      <c r="A1926">
        <v>5</v>
      </c>
      <c r="B1926">
        <v>2</v>
      </c>
    </row>
    <row r="1927" spans="1:2" hidden="1" x14ac:dyDescent="0.25">
      <c r="A1927">
        <v>5</v>
      </c>
      <c r="B1927">
        <v>2</v>
      </c>
    </row>
    <row r="1928" spans="1:2" hidden="1" x14ac:dyDescent="0.25">
      <c r="A1928">
        <v>5</v>
      </c>
      <c r="B1928">
        <v>2</v>
      </c>
    </row>
    <row r="1929" spans="1:2" hidden="1" x14ac:dyDescent="0.25">
      <c r="A1929">
        <v>5</v>
      </c>
      <c r="B1929">
        <v>2</v>
      </c>
    </row>
    <row r="1930" spans="1:2" hidden="1" x14ac:dyDescent="0.25">
      <c r="A1930">
        <v>5</v>
      </c>
      <c r="B1930">
        <v>2</v>
      </c>
    </row>
    <row r="1931" spans="1:2" hidden="1" x14ac:dyDescent="0.25">
      <c r="A1931">
        <v>5</v>
      </c>
      <c r="B1931">
        <v>2</v>
      </c>
    </row>
    <row r="1932" spans="1:2" hidden="1" x14ac:dyDescent="0.25">
      <c r="A1932">
        <v>5</v>
      </c>
      <c r="B1932">
        <v>2</v>
      </c>
    </row>
    <row r="1933" spans="1:2" hidden="1" x14ac:dyDescent="0.25">
      <c r="A1933">
        <v>5</v>
      </c>
      <c r="B1933">
        <v>2</v>
      </c>
    </row>
    <row r="1934" spans="1:2" hidden="1" x14ac:dyDescent="0.25">
      <c r="A1934">
        <v>5</v>
      </c>
      <c r="B1934">
        <v>2</v>
      </c>
    </row>
    <row r="1935" spans="1:2" hidden="1" x14ac:dyDescent="0.25">
      <c r="A1935">
        <v>5</v>
      </c>
      <c r="B1935">
        <v>2</v>
      </c>
    </row>
    <row r="1936" spans="1:2" hidden="1" x14ac:dyDescent="0.25">
      <c r="A1936">
        <v>5</v>
      </c>
      <c r="B1936">
        <v>2</v>
      </c>
    </row>
    <row r="1937" spans="1:2" hidden="1" x14ac:dyDescent="0.25">
      <c r="A1937">
        <v>5</v>
      </c>
      <c r="B1937">
        <v>2</v>
      </c>
    </row>
    <row r="1938" spans="1:2" hidden="1" x14ac:dyDescent="0.25">
      <c r="A1938">
        <v>5</v>
      </c>
      <c r="B1938">
        <v>2</v>
      </c>
    </row>
    <row r="1939" spans="1:2" hidden="1" x14ac:dyDescent="0.25">
      <c r="A1939">
        <v>5</v>
      </c>
      <c r="B1939">
        <v>2</v>
      </c>
    </row>
    <row r="1940" spans="1:2" hidden="1" x14ac:dyDescent="0.25">
      <c r="A1940">
        <v>5</v>
      </c>
      <c r="B1940">
        <v>2</v>
      </c>
    </row>
    <row r="1941" spans="1:2" hidden="1" x14ac:dyDescent="0.25">
      <c r="A1941">
        <v>5</v>
      </c>
      <c r="B1941">
        <v>2</v>
      </c>
    </row>
    <row r="1942" spans="1:2" hidden="1" x14ac:dyDescent="0.25">
      <c r="A1942">
        <v>5</v>
      </c>
      <c r="B1942">
        <v>2</v>
      </c>
    </row>
    <row r="1943" spans="1:2" hidden="1" x14ac:dyDescent="0.25">
      <c r="A1943">
        <v>5</v>
      </c>
      <c r="B1943">
        <v>2</v>
      </c>
    </row>
    <row r="1944" spans="1:2" hidden="1" x14ac:dyDescent="0.25">
      <c r="A1944">
        <v>5</v>
      </c>
      <c r="B1944">
        <v>2</v>
      </c>
    </row>
    <row r="1945" spans="1:2" hidden="1" x14ac:dyDescent="0.25">
      <c r="A1945">
        <v>5</v>
      </c>
      <c r="B1945">
        <v>2</v>
      </c>
    </row>
    <row r="1946" spans="1:2" hidden="1" x14ac:dyDescent="0.25">
      <c r="A1946">
        <v>5</v>
      </c>
      <c r="B1946">
        <v>2</v>
      </c>
    </row>
    <row r="1947" spans="1:2" hidden="1" x14ac:dyDescent="0.25">
      <c r="A1947">
        <v>5</v>
      </c>
      <c r="B1947">
        <v>2</v>
      </c>
    </row>
    <row r="1948" spans="1:2" hidden="1" x14ac:dyDescent="0.25">
      <c r="A1948">
        <v>5</v>
      </c>
      <c r="B1948">
        <v>2</v>
      </c>
    </row>
    <row r="1949" spans="1:2" hidden="1" x14ac:dyDescent="0.25">
      <c r="A1949">
        <v>5</v>
      </c>
      <c r="B1949">
        <v>2</v>
      </c>
    </row>
    <row r="1950" spans="1:2" hidden="1" x14ac:dyDescent="0.25">
      <c r="A1950">
        <v>5</v>
      </c>
      <c r="B1950">
        <v>3</v>
      </c>
    </row>
    <row r="1951" spans="1:2" hidden="1" x14ac:dyDescent="0.25">
      <c r="A1951">
        <v>5</v>
      </c>
      <c r="B1951">
        <v>3</v>
      </c>
    </row>
    <row r="1952" spans="1:2" hidden="1" x14ac:dyDescent="0.25">
      <c r="A1952">
        <v>5</v>
      </c>
      <c r="B1952">
        <v>3</v>
      </c>
    </row>
    <row r="1953" spans="1:2" hidden="1" x14ac:dyDescent="0.25">
      <c r="A1953">
        <v>5</v>
      </c>
      <c r="B1953">
        <v>3</v>
      </c>
    </row>
    <row r="1954" spans="1:2" hidden="1" x14ac:dyDescent="0.25">
      <c r="A1954">
        <v>5</v>
      </c>
      <c r="B1954">
        <v>3</v>
      </c>
    </row>
    <row r="1955" spans="1:2" hidden="1" x14ac:dyDescent="0.25">
      <c r="A1955">
        <v>5</v>
      </c>
      <c r="B1955">
        <v>3</v>
      </c>
    </row>
    <row r="1956" spans="1:2" hidden="1" x14ac:dyDescent="0.25">
      <c r="A1956">
        <v>5</v>
      </c>
      <c r="B1956">
        <v>3</v>
      </c>
    </row>
    <row r="1957" spans="1:2" hidden="1" x14ac:dyDescent="0.25">
      <c r="A1957">
        <v>5</v>
      </c>
      <c r="B1957">
        <v>3</v>
      </c>
    </row>
    <row r="1958" spans="1:2" hidden="1" x14ac:dyDescent="0.25">
      <c r="A1958">
        <v>5</v>
      </c>
      <c r="B1958">
        <v>3</v>
      </c>
    </row>
    <row r="1959" spans="1:2" hidden="1" x14ac:dyDescent="0.25">
      <c r="A1959">
        <v>5</v>
      </c>
      <c r="B1959">
        <v>3</v>
      </c>
    </row>
    <row r="1960" spans="1:2" hidden="1" x14ac:dyDescent="0.25">
      <c r="A1960">
        <v>5</v>
      </c>
      <c r="B1960">
        <v>3</v>
      </c>
    </row>
    <row r="1961" spans="1:2" hidden="1" x14ac:dyDescent="0.25">
      <c r="A1961">
        <v>5</v>
      </c>
      <c r="B1961">
        <v>3</v>
      </c>
    </row>
    <row r="1962" spans="1:2" hidden="1" x14ac:dyDescent="0.25">
      <c r="A1962">
        <v>5</v>
      </c>
      <c r="B1962">
        <v>3</v>
      </c>
    </row>
    <row r="1963" spans="1:2" hidden="1" x14ac:dyDescent="0.25">
      <c r="A1963">
        <v>5</v>
      </c>
      <c r="B1963">
        <v>3</v>
      </c>
    </row>
    <row r="1964" spans="1:2" hidden="1" x14ac:dyDescent="0.25">
      <c r="A1964">
        <v>5</v>
      </c>
      <c r="B1964">
        <v>3</v>
      </c>
    </row>
    <row r="1965" spans="1:2" hidden="1" x14ac:dyDescent="0.25">
      <c r="A1965">
        <v>5</v>
      </c>
      <c r="B1965">
        <v>3</v>
      </c>
    </row>
    <row r="1966" spans="1:2" hidden="1" x14ac:dyDescent="0.25">
      <c r="A1966">
        <v>5</v>
      </c>
      <c r="B1966">
        <v>3</v>
      </c>
    </row>
    <row r="1967" spans="1:2" hidden="1" x14ac:dyDescent="0.25">
      <c r="A1967">
        <v>5</v>
      </c>
      <c r="B1967">
        <v>3</v>
      </c>
    </row>
    <row r="1968" spans="1:2" hidden="1" x14ac:dyDescent="0.25">
      <c r="A1968">
        <v>5</v>
      </c>
      <c r="B1968">
        <v>3</v>
      </c>
    </row>
    <row r="1969" spans="1:2" hidden="1" x14ac:dyDescent="0.25">
      <c r="A1969">
        <v>5</v>
      </c>
      <c r="B1969">
        <v>3</v>
      </c>
    </row>
    <row r="1970" spans="1:2" hidden="1" x14ac:dyDescent="0.25">
      <c r="A1970">
        <v>5</v>
      </c>
      <c r="B1970">
        <v>3</v>
      </c>
    </row>
    <row r="1971" spans="1:2" hidden="1" x14ac:dyDescent="0.25">
      <c r="A1971">
        <v>5</v>
      </c>
      <c r="B1971">
        <v>3</v>
      </c>
    </row>
    <row r="1972" spans="1:2" hidden="1" x14ac:dyDescent="0.25">
      <c r="A1972">
        <v>5</v>
      </c>
      <c r="B1972">
        <v>3</v>
      </c>
    </row>
    <row r="1973" spans="1:2" hidden="1" x14ac:dyDescent="0.25">
      <c r="A1973">
        <v>5</v>
      </c>
      <c r="B1973">
        <v>3</v>
      </c>
    </row>
    <row r="1974" spans="1:2" hidden="1" x14ac:dyDescent="0.25">
      <c r="A1974">
        <v>5</v>
      </c>
      <c r="B1974">
        <v>3</v>
      </c>
    </row>
    <row r="1975" spans="1:2" hidden="1" x14ac:dyDescent="0.25">
      <c r="A1975">
        <v>5</v>
      </c>
      <c r="B1975">
        <v>3</v>
      </c>
    </row>
    <row r="1976" spans="1:2" hidden="1" x14ac:dyDescent="0.25">
      <c r="A1976">
        <v>5</v>
      </c>
      <c r="B1976">
        <v>3</v>
      </c>
    </row>
    <row r="1977" spans="1:2" hidden="1" x14ac:dyDescent="0.25">
      <c r="A1977">
        <v>5</v>
      </c>
      <c r="B1977">
        <v>3</v>
      </c>
    </row>
    <row r="1978" spans="1:2" hidden="1" x14ac:dyDescent="0.25">
      <c r="A1978">
        <v>5</v>
      </c>
      <c r="B1978">
        <v>3</v>
      </c>
    </row>
    <row r="1979" spans="1:2" hidden="1" x14ac:dyDescent="0.25">
      <c r="A1979">
        <v>5</v>
      </c>
      <c r="B1979">
        <v>3</v>
      </c>
    </row>
    <row r="1980" spans="1:2" hidden="1" x14ac:dyDescent="0.25">
      <c r="A1980">
        <v>5</v>
      </c>
      <c r="B1980">
        <v>3</v>
      </c>
    </row>
    <row r="1981" spans="1:2" hidden="1" x14ac:dyDescent="0.25">
      <c r="A1981">
        <v>5</v>
      </c>
      <c r="B1981">
        <v>3</v>
      </c>
    </row>
    <row r="1982" spans="1:2" hidden="1" x14ac:dyDescent="0.25">
      <c r="A1982">
        <v>5</v>
      </c>
      <c r="B1982">
        <v>3</v>
      </c>
    </row>
    <row r="1983" spans="1:2" hidden="1" x14ac:dyDescent="0.25">
      <c r="A1983">
        <v>5</v>
      </c>
      <c r="B1983">
        <v>3</v>
      </c>
    </row>
    <row r="1984" spans="1:2" hidden="1" x14ac:dyDescent="0.25">
      <c r="A1984">
        <v>5</v>
      </c>
      <c r="B1984">
        <v>3</v>
      </c>
    </row>
    <row r="1985" spans="1:2" hidden="1" x14ac:dyDescent="0.25">
      <c r="A1985">
        <v>5</v>
      </c>
      <c r="B1985">
        <v>3</v>
      </c>
    </row>
    <row r="1986" spans="1:2" hidden="1" x14ac:dyDescent="0.25">
      <c r="A1986">
        <v>5</v>
      </c>
      <c r="B1986">
        <v>3</v>
      </c>
    </row>
    <row r="1987" spans="1:2" hidden="1" x14ac:dyDescent="0.25">
      <c r="A1987">
        <v>5</v>
      </c>
      <c r="B1987">
        <v>3</v>
      </c>
    </row>
    <row r="1988" spans="1:2" hidden="1" x14ac:dyDescent="0.25">
      <c r="A1988">
        <v>5</v>
      </c>
      <c r="B1988">
        <v>3</v>
      </c>
    </row>
    <row r="1989" spans="1:2" hidden="1" x14ac:dyDescent="0.25">
      <c r="A1989">
        <v>5</v>
      </c>
      <c r="B1989">
        <v>3</v>
      </c>
    </row>
    <row r="1990" spans="1:2" hidden="1" x14ac:dyDescent="0.25">
      <c r="A1990">
        <v>5</v>
      </c>
      <c r="B1990">
        <v>3</v>
      </c>
    </row>
    <row r="1991" spans="1:2" hidden="1" x14ac:dyDescent="0.25">
      <c r="A1991">
        <v>5</v>
      </c>
      <c r="B1991">
        <v>3</v>
      </c>
    </row>
    <row r="1992" spans="1:2" hidden="1" x14ac:dyDescent="0.25">
      <c r="A1992">
        <v>5</v>
      </c>
      <c r="B1992">
        <v>3</v>
      </c>
    </row>
    <row r="1993" spans="1:2" hidden="1" x14ac:dyDescent="0.25">
      <c r="A1993">
        <v>5</v>
      </c>
      <c r="B1993">
        <v>3</v>
      </c>
    </row>
    <row r="1994" spans="1:2" hidden="1" x14ac:dyDescent="0.25">
      <c r="A1994">
        <v>5</v>
      </c>
      <c r="B1994">
        <v>3</v>
      </c>
    </row>
    <row r="1995" spans="1:2" hidden="1" x14ac:dyDescent="0.25">
      <c r="A1995">
        <v>5</v>
      </c>
      <c r="B1995">
        <v>3</v>
      </c>
    </row>
    <row r="1996" spans="1:2" hidden="1" x14ac:dyDescent="0.25">
      <c r="A1996">
        <v>5</v>
      </c>
      <c r="B1996">
        <v>3</v>
      </c>
    </row>
    <row r="1997" spans="1:2" hidden="1" x14ac:dyDescent="0.25">
      <c r="A1997">
        <v>5</v>
      </c>
      <c r="B1997">
        <v>3</v>
      </c>
    </row>
    <row r="1998" spans="1:2" hidden="1" x14ac:dyDescent="0.25">
      <c r="A1998">
        <v>5</v>
      </c>
      <c r="B1998">
        <v>3</v>
      </c>
    </row>
    <row r="1999" spans="1:2" hidden="1" x14ac:dyDescent="0.25">
      <c r="A1999">
        <v>5</v>
      </c>
      <c r="B1999">
        <v>3</v>
      </c>
    </row>
    <row r="2000" spans="1:2" hidden="1" x14ac:dyDescent="0.25">
      <c r="A2000">
        <v>5</v>
      </c>
      <c r="B2000">
        <v>3</v>
      </c>
    </row>
    <row r="2001" spans="1:2" hidden="1" x14ac:dyDescent="0.25">
      <c r="A2001">
        <v>5</v>
      </c>
      <c r="B2001">
        <v>3</v>
      </c>
    </row>
    <row r="2002" spans="1:2" hidden="1" x14ac:dyDescent="0.25">
      <c r="A2002">
        <v>5</v>
      </c>
      <c r="B2002">
        <v>3</v>
      </c>
    </row>
    <row r="2003" spans="1:2" hidden="1" x14ac:dyDescent="0.25">
      <c r="A2003">
        <v>5</v>
      </c>
      <c r="B2003">
        <v>3</v>
      </c>
    </row>
    <row r="2004" spans="1:2" hidden="1" x14ac:dyDescent="0.25">
      <c r="A2004">
        <v>5</v>
      </c>
      <c r="B2004">
        <v>3</v>
      </c>
    </row>
    <row r="2005" spans="1:2" hidden="1" x14ac:dyDescent="0.25">
      <c r="A2005">
        <v>5</v>
      </c>
      <c r="B2005">
        <v>3</v>
      </c>
    </row>
    <row r="2006" spans="1:2" hidden="1" x14ac:dyDescent="0.25">
      <c r="A2006">
        <v>5</v>
      </c>
      <c r="B2006">
        <v>3</v>
      </c>
    </row>
    <row r="2007" spans="1:2" hidden="1" x14ac:dyDescent="0.25">
      <c r="A2007">
        <v>5</v>
      </c>
      <c r="B2007">
        <v>3</v>
      </c>
    </row>
    <row r="2008" spans="1:2" hidden="1" x14ac:dyDescent="0.25">
      <c r="A2008">
        <v>5</v>
      </c>
      <c r="B2008">
        <v>3</v>
      </c>
    </row>
    <row r="2009" spans="1:2" hidden="1" x14ac:dyDescent="0.25">
      <c r="A2009">
        <v>5</v>
      </c>
      <c r="B2009">
        <v>3</v>
      </c>
    </row>
    <row r="2010" spans="1:2" hidden="1" x14ac:dyDescent="0.25">
      <c r="A2010">
        <v>5</v>
      </c>
      <c r="B2010">
        <v>3</v>
      </c>
    </row>
    <row r="2011" spans="1:2" hidden="1" x14ac:dyDescent="0.25">
      <c r="A2011">
        <v>5</v>
      </c>
      <c r="B2011">
        <v>3</v>
      </c>
    </row>
    <row r="2012" spans="1:2" hidden="1" x14ac:dyDescent="0.25">
      <c r="A2012">
        <v>5</v>
      </c>
      <c r="B2012">
        <v>3</v>
      </c>
    </row>
    <row r="2013" spans="1:2" hidden="1" x14ac:dyDescent="0.25">
      <c r="A2013">
        <v>5</v>
      </c>
      <c r="B2013">
        <v>3</v>
      </c>
    </row>
    <row r="2014" spans="1:2" hidden="1" x14ac:dyDescent="0.25">
      <c r="A2014">
        <v>5</v>
      </c>
      <c r="B2014">
        <v>3</v>
      </c>
    </row>
    <row r="2015" spans="1:2" hidden="1" x14ac:dyDescent="0.25">
      <c r="A2015">
        <v>5</v>
      </c>
      <c r="B2015">
        <v>3</v>
      </c>
    </row>
    <row r="2016" spans="1:2" hidden="1" x14ac:dyDescent="0.25">
      <c r="A2016">
        <v>5</v>
      </c>
      <c r="B2016">
        <v>3</v>
      </c>
    </row>
    <row r="2017" spans="1:2" hidden="1" x14ac:dyDescent="0.25">
      <c r="A2017">
        <v>5</v>
      </c>
      <c r="B2017">
        <v>3</v>
      </c>
    </row>
    <row r="2018" spans="1:2" hidden="1" x14ac:dyDescent="0.25">
      <c r="A2018">
        <v>5</v>
      </c>
      <c r="B2018">
        <v>3</v>
      </c>
    </row>
    <row r="2019" spans="1:2" hidden="1" x14ac:dyDescent="0.25">
      <c r="A2019">
        <v>5</v>
      </c>
      <c r="B2019">
        <v>3</v>
      </c>
    </row>
    <row r="2020" spans="1:2" hidden="1" x14ac:dyDescent="0.25">
      <c r="A2020">
        <v>5</v>
      </c>
      <c r="B2020">
        <v>3</v>
      </c>
    </row>
    <row r="2021" spans="1:2" hidden="1" x14ac:dyDescent="0.25">
      <c r="A2021">
        <v>5</v>
      </c>
      <c r="B2021">
        <v>3</v>
      </c>
    </row>
    <row r="2022" spans="1:2" hidden="1" x14ac:dyDescent="0.25">
      <c r="A2022">
        <v>5</v>
      </c>
      <c r="B2022">
        <v>3</v>
      </c>
    </row>
    <row r="2023" spans="1:2" hidden="1" x14ac:dyDescent="0.25">
      <c r="A2023">
        <v>5</v>
      </c>
      <c r="B2023">
        <v>4</v>
      </c>
    </row>
    <row r="2024" spans="1:2" hidden="1" x14ac:dyDescent="0.25">
      <c r="A2024">
        <v>5</v>
      </c>
      <c r="B2024">
        <v>4</v>
      </c>
    </row>
    <row r="2025" spans="1:2" hidden="1" x14ac:dyDescent="0.25">
      <c r="A2025">
        <v>5</v>
      </c>
      <c r="B2025">
        <v>4</v>
      </c>
    </row>
    <row r="2026" spans="1:2" hidden="1" x14ac:dyDescent="0.25">
      <c r="A2026">
        <v>5</v>
      </c>
      <c r="B2026">
        <v>4</v>
      </c>
    </row>
    <row r="2027" spans="1:2" hidden="1" x14ac:dyDescent="0.25">
      <c r="A2027">
        <v>5</v>
      </c>
      <c r="B2027">
        <v>4</v>
      </c>
    </row>
    <row r="2028" spans="1:2" hidden="1" x14ac:dyDescent="0.25">
      <c r="A2028">
        <v>5</v>
      </c>
      <c r="B2028">
        <v>4</v>
      </c>
    </row>
    <row r="2029" spans="1:2" hidden="1" x14ac:dyDescent="0.25">
      <c r="A2029">
        <v>5</v>
      </c>
      <c r="B2029">
        <v>4</v>
      </c>
    </row>
    <row r="2030" spans="1:2" hidden="1" x14ac:dyDescent="0.25">
      <c r="A2030">
        <v>5</v>
      </c>
      <c r="B2030">
        <v>4</v>
      </c>
    </row>
    <row r="2031" spans="1:2" hidden="1" x14ac:dyDescent="0.25">
      <c r="A2031">
        <v>5</v>
      </c>
      <c r="B2031">
        <v>4</v>
      </c>
    </row>
    <row r="2032" spans="1:2" hidden="1" x14ac:dyDescent="0.25">
      <c r="A2032">
        <v>5</v>
      </c>
      <c r="B2032">
        <v>4</v>
      </c>
    </row>
    <row r="2033" spans="1:2" hidden="1" x14ac:dyDescent="0.25">
      <c r="A2033">
        <v>5</v>
      </c>
      <c r="B2033">
        <v>4</v>
      </c>
    </row>
    <row r="2034" spans="1:2" hidden="1" x14ac:dyDescent="0.25">
      <c r="A2034">
        <v>5</v>
      </c>
      <c r="B2034">
        <v>4</v>
      </c>
    </row>
    <row r="2035" spans="1:2" hidden="1" x14ac:dyDescent="0.25">
      <c r="A2035">
        <v>5</v>
      </c>
      <c r="B2035">
        <v>4</v>
      </c>
    </row>
    <row r="2036" spans="1:2" hidden="1" x14ac:dyDescent="0.25">
      <c r="A2036">
        <v>5</v>
      </c>
      <c r="B2036">
        <v>4</v>
      </c>
    </row>
    <row r="2037" spans="1:2" hidden="1" x14ac:dyDescent="0.25">
      <c r="A2037">
        <v>5</v>
      </c>
      <c r="B2037">
        <v>4</v>
      </c>
    </row>
    <row r="2038" spans="1:2" hidden="1" x14ac:dyDescent="0.25">
      <c r="A2038">
        <v>5</v>
      </c>
      <c r="B2038">
        <v>4</v>
      </c>
    </row>
    <row r="2039" spans="1:2" hidden="1" x14ac:dyDescent="0.25">
      <c r="A2039">
        <v>5</v>
      </c>
      <c r="B2039">
        <v>4</v>
      </c>
    </row>
    <row r="2040" spans="1:2" hidden="1" x14ac:dyDescent="0.25">
      <c r="A2040">
        <v>5</v>
      </c>
      <c r="B2040">
        <v>4</v>
      </c>
    </row>
    <row r="2041" spans="1:2" hidden="1" x14ac:dyDescent="0.25">
      <c r="A2041">
        <v>5</v>
      </c>
      <c r="B2041">
        <v>4</v>
      </c>
    </row>
    <row r="2042" spans="1:2" hidden="1" x14ac:dyDescent="0.25">
      <c r="A2042">
        <v>5</v>
      </c>
      <c r="B2042">
        <v>4</v>
      </c>
    </row>
    <row r="2043" spans="1:2" hidden="1" x14ac:dyDescent="0.25">
      <c r="A2043">
        <v>5</v>
      </c>
      <c r="B2043">
        <v>4</v>
      </c>
    </row>
    <row r="2044" spans="1:2" hidden="1" x14ac:dyDescent="0.25">
      <c r="A2044">
        <v>5</v>
      </c>
      <c r="B2044">
        <v>4</v>
      </c>
    </row>
    <row r="2045" spans="1:2" hidden="1" x14ac:dyDescent="0.25">
      <c r="A2045">
        <v>5</v>
      </c>
      <c r="B2045">
        <v>4</v>
      </c>
    </row>
    <row r="2046" spans="1:2" hidden="1" x14ac:dyDescent="0.25">
      <c r="A2046">
        <v>5</v>
      </c>
      <c r="B2046">
        <v>4</v>
      </c>
    </row>
    <row r="2047" spans="1:2" hidden="1" x14ac:dyDescent="0.25">
      <c r="A2047">
        <v>5</v>
      </c>
      <c r="B2047">
        <v>4</v>
      </c>
    </row>
    <row r="2048" spans="1:2" hidden="1" x14ac:dyDescent="0.25">
      <c r="A2048">
        <v>5</v>
      </c>
      <c r="B2048">
        <v>4</v>
      </c>
    </row>
    <row r="2049" spans="1:2" hidden="1" x14ac:dyDescent="0.25">
      <c r="A2049">
        <v>5</v>
      </c>
      <c r="B2049">
        <v>4</v>
      </c>
    </row>
    <row r="2050" spans="1:2" hidden="1" x14ac:dyDescent="0.25">
      <c r="A2050">
        <v>5</v>
      </c>
      <c r="B2050">
        <v>4</v>
      </c>
    </row>
    <row r="2051" spans="1:2" hidden="1" x14ac:dyDescent="0.25">
      <c r="A2051">
        <v>5</v>
      </c>
      <c r="B2051">
        <v>4</v>
      </c>
    </row>
    <row r="2052" spans="1:2" hidden="1" x14ac:dyDescent="0.25">
      <c r="A2052">
        <v>5</v>
      </c>
      <c r="B2052">
        <v>4</v>
      </c>
    </row>
    <row r="2053" spans="1:2" hidden="1" x14ac:dyDescent="0.25">
      <c r="A2053">
        <v>5</v>
      </c>
      <c r="B2053">
        <v>4</v>
      </c>
    </row>
    <row r="2054" spans="1:2" hidden="1" x14ac:dyDescent="0.25">
      <c r="A2054">
        <v>5</v>
      </c>
      <c r="B2054">
        <v>4</v>
      </c>
    </row>
    <row r="2055" spans="1:2" hidden="1" x14ac:dyDescent="0.25">
      <c r="A2055">
        <v>5</v>
      </c>
      <c r="B2055">
        <v>4</v>
      </c>
    </row>
    <row r="2056" spans="1:2" hidden="1" x14ac:dyDescent="0.25">
      <c r="A2056">
        <v>5</v>
      </c>
      <c r="B2056">
        <v>4</v>
      </c>
    </row>
    <row r="2057" spans="1:2" hidden="1" x14ac:dyDescent="0.25">
      <c r="A2057">
        <v>5</v>
      </c>
      <c r="B2057">
        <v>4</v>
      </c>
    </row>
    <row r="2058" spans="1:2" hidden="1" x14ac:dyDescent="0.25">
      <c r="A2058">
        <v>5</v>
      </c>
      <c r="B2058">
        <v>4</v>
      </c>
    </row>
    <row r="2059" spans="1:2" hidden="1" x14ac:dyDescent="0.25">
      <c r="A2059">
        <v>5</v>
      </c>
      <c r="B2059">
        <v>4</v>
      </c>
    </row>
    <row r="2060" spans="1:2" hidden="1" x14ac:dyDescent="0.25">
      <c r="A2060">
        <v>5</v>
      </c>
      <c r="B2060">
        <v>4</v>
      </c>
    </row>
    <row r="2061" spans="1:2" hidden="1" x14ac:dyDescent="0.25">
      <c r="A2061">
        <v>5</v>
      </c>
      <c r="B2061">
        <v>4</v>
      </c>
    </row>
    <row r="2062" spans="1:2" hidden="1" x14ac:dyDescent="0.25">
      <c r="A2062">
        <v>5</v>
      </c>
      <c r="B2062">
        <v>4</v>
      </c>
    </row>
    <row r="2063" spans="1:2" hidden="1" x14ac:dyDescent="0.25">
      <c r="A2063">
        <v>5</v>
      </c>
      <c r="B2063">
        <v>4</v>
      </c>
    </row>
    <row r="2064" spans="1:2" hidden="1" x14ac:dyDescent="0.25">
      <c r="A2064">
        <v>5</v>
      </c>
      <c r="B2064">
        <v>4</v>
      </c>
    </row>
    <row r="2065" spans="1:2" hidden="1" x14ac:dyDescent="0.25">
      <c r="A2065">
        <v>5</v>
      </c>
      <c r="B2065">
        <v>4</v>
      </c>
    </row>
    <row r="2066" spans="1:2" hidden="1" x14ac:dyDescent="0.25">
      <c r="A2066">
        <v>5</v>
      </c>
      <c r="B2066">
        <v>4</v>
      </c>
    </row>
    <row r="2067" spans="1:2" hidden="1" x14ac:dyDescent="0.25">
      <c r="A2067">
        <v>5</v>
      </c>
      <c r="B2067">
        <v>4</v>
      </c>
    </row>
    <row r="2068" spans="1:2" hidden="1" x14ac:dyDescent="0.25">
      <c r="A2068">
        <v>5</v>
      </c>
      <c r="B2068">
        <v>4</v>
      </c>
    </row>
    <row r="2069" spans="1:2" hidden="1" x14ac:dyDescent="0.25">
      <c r="A2069">
        <v>5</v>
      </c>
      <c r="B2069">
        <v>4</v>
      </c>
    </row>
    <row r="2070" spans="1:2" hidden="1" x14ac:dyDescent="0.25">
      <c r="A2070">
        <v>5</v>
      </c>
      <c r="B2070">
        <v>4</v>
      </c>
    </row>
    <row r="2071" spans="1:2" hidden="1" x14ac:dyDescent="0.25">
      <c r="A2071">
        <v>5</v>
      </c>
      <c r="B2071">
        <v>4</v>
      </c>
    </row>
    <row r="2072" spans="1:2" hidden="1" x14ac:dyDescent="0.25">
      <c r="A2072">
        <v>5</v>
      </c>
      <c r="B2072">
        <v>5</v>
      </c>
    </row>
    <row r="2073" spans="1:2" hidden="1" x14ac:dyDescent="0.25">
      <c r="A2073">
        <v>5</v>
      </c>
      <c r="B2073">
        <v>5</v>
      </c>
    </row>
    <row r="2074" spans="1:2" hidden="1" x14ac:dyDescent="0.25">
      <c r="A2074">
        <v>5</v>
      </c>
      <c r="B2074">
        <v>5</v>
      </c>
    </row>
    <row r="2075" spans="1:2" hidden="1" x14ac:dyDescent="0.25">
      <c r="A2075">
        <v>5</v>
      </c>
      <c r="B2075">
        <v>5</v>
      </c>
    </row>
    <row r="2076" spans="1:2" hidden="1" x14ac:dyDescent="0.25">
      <c r="A2076">
        <v>5</v>
      </c>
      <c r="B2076">
        <v>5</v>
      </c>
    </row>
    <row r="2077" spans="1:2" hidden="1" x14ac:dyDescent="0.25">
      <c r="A2077">
        <v>5</v>
      </c>
      <c r="B2077">
        <v>5</v>
      </c>
    </row>
    <row r="2078" spans="1:2" hidden="1" x14ac:dyDescent="0.25">
      <c r="A2078">
        <v>5</v>
      </c>
      <c r="B2078">
        <v>5</v>
      </c>
    </row>
    <row r="2079" spans="1:2" hidden="1" x14ac:dyDescent="0.25">
      <c r="A2079">
        <v>5</v>
      </c>
      <c r="B2079">
        <v>5</v>
      </c>
    </row>
    <row r="2080" spans="1:2" hidden="1" x14ac:dyDescent="0.25">
      <c r="A2080">
        <v>5</v>
      </c>
      <c r="B2080">
        <v>5</v>
      </c>
    </row>
    <row r="2081" spans="1:2" hidden="1" x14ac:dyDescent="0.25">
      <c r="A2081">
        <v>5</v>
      </c>
      <c r="B2081">
        <v>5</v>
      </c>
    </row>
    <row r="2082" spans="1:2" hidden="1" x14ac:dyDescent="0.25">
      <c r="A2082">
        <v>5</v>
      </c>
      <c r="B2082">
        <v>5</v>
      </c>
    </row>
    <row r="2083" spans="1:2" hidden="1" x14ac:dyDescent="0.25">
      <c r="A2083">
        <v>5</v>
      </c>
      <c r="B2083">
        <v>5</v>
      </c>
    </row>
    <row r="2084" spans="1:2" hidden="1" x14ac:dyDescent="0.25">
      <c r="A2084">
        <v>5</v>
      </c>
      <c r="B2084">
        <v>6</v>
      </c>
    </row>
    <row r="2085" spans="1:2" hidden="1" x14ac:dyDescent="0.25">
      <c r="A2085">
        <v>5</v>
      </c>
      <c r="B2085">
        <v>6</v>
      </c>
    </row>
    <row r="2086" spans="1:2" hidden="1" x14ac:dyDescent="0.25">
      <c r="A2086">
        <v>5</v>
      </c>
      <c r="B2086">
        <v>6</v>
      </c>
    </row>
    <row r="2087" spans="1:2" hidden="1" x14ac:dyDescent="0.25">
      <c r="A2087">
        <v>5</v>
      </c>
      <c r="B2087">
        <v>6</v>
      </c>
    </row>
    <row r="2088" spans="1:2" hidden="1" x14ac:dyDescent="0.25">
      <c r="A2088">
        <v>5</v>
      </c>
      <c r="B2088">
        <v>6</v>
      </c>
    </row>
    <row r="2089" spans="1:2" hidden="1" x14ac:dyDescent="0.25">
      <c r="A2089">
        <v>5</v>
      </c>
      <c r="B2089">
        <v>6</v>
      </c>
    </row>
    <row r="2090" spans="1:2" hidden="1" x14ac:dyDescent="0.25">
      <c r="A2090">
        <v>5</v>
      </c>
      <c r="B2090">
        <v>6</v>
      </c>
    </row>
    <row r="2091" spans="1:2" hidden="1" x14ac:dyDescent="0.25">
      <c r="A2091">
        <v>5</v>
      </c>
      <c r="B2091">
        <v>6</v>
      </c>
    </row>
    <row r="2092" spans="1:2" hidden="1" x14ac:dyDescent="0.25">
      <c r="A2092">
        <v>5</v>
      </c>
      <c r="B2092">
        <v>7</v>
      </c>
    </row>
    <row r="2093" spans="1:2" hidden="1" x14ac:dyDescent="0.25">
      <c r="A2093">
        <v>5</v>
      </c>
      <c r="B2093">
        <v>7</v>
      </c>
    </row>
    <row r="2094" spans="1:2" hidden="1" x14ac:dyDescent="0.25">
      <c r="A2094">
        <v>5</v>
      </c>
      <c r="B2094">
        <v>7</v>
      </c>
    </row>
    <row r="2095" spans="1:2" hidden="1" x14ac:dyDescent="0.25">
      <c r="A2095">
        <v>5</v>
      </c>
      <c r="B2095">
        <v>7</v>
      </c>
    </row>
    <row r="2096" spans="1:2" hidden="1" x14ac:dyDescent="0.25">
      <c r="A2096">
        <v>5</v>
      </c>
      <c r="B2096">
        <v>7</v>
      </c>
    </row>
    <row r="2097" spans="1:2" hidden="1" x14ac:dyDescent="0.25">
      <c r="A2097">
        <v>5</v>
      </c>
      <c r="B2097">
        <v>7</v>
      </c>
    </row>
    <row r="2098" spans="1:2" hidden="1" x14ac:dyDescent="0.25">
      <c r="A2098">
        <v>5</v>
      </c>
      <c r="B2098">
        <v>7</v>
      </c>
    </row>
    <row r="2099" spans="1:2" hidden="1" x14ac:dyDescent="0.25">
      <c r="A2099">
        <v>5</v>
      </c>
      <c r="B2099">
        <v>7</v>
      </c>
    </row>
    <row r="2100" spans="1:2" hidden="1" x14ac:dyDescent="0.25">
      <c r="A2100">
        <v>5</v>
      </c>
      <c r="B2100">
        <v>7</v>
      </c>
    </row>
    <row r="2101" spans="1:2" hidden="1" x14ac:dyDescent="0.25">
      <c r="A2101">
        <v>5</v>
      </c>
      <c r="B2101">
        <v>7</v>
      </c>
    </row>
    <row r="2102" spans="1:2" hidden="1" x14ac:dyDescent="0.25">
      <c r="A2102">
        <v>5</v>
      </c>
      <c r="B2102">
        <v>7</v>
      </c>
    </row>
    <row r="2103" spans="1:2" hidden="1" x14ac:dyDescent="0.25">
      <c r="A2103">
        <v>5</v>
      </c>
      <c r="B2103">
        <v>8</v>
      </c>
    </row>
    <row r="2104" spans="1:2" hidden="1" x14ac:dyDescent="0.25">
      <c r="A2104">
        <v>5</v>
      </c>
      <c r="B2104">
        <v>8</v>
      </c>
    </row>
    <row r="2105" spans="1:2" hidden="1" x14ac:dyDescent="0.25">
      <c r="A2105">
        <v>5</v>
      </c>
      <c r="B2105">
        <v>8</v>
      </c>
    </row>
    <row r="2106" spans="1:2" hidden="1" x14ac:dyDescent="0.25">
      <c r="A2106">
        <v>5</v>
      </c>
      <c r="B2106">
        <v>9</v>
      </c>
    </row>
    <row r="2107" spans="1:2" hidden="1" x14ac:dyDescent="0.25">
      <c r="A2107">
        <v>5</v>
      </c>
      <c r="B2107">
        <v>9</v>
      </c>
    </row>
    <row r="2108" spans="1:2" hidden="1" x14ac:dyDescent="0.25">
      <c r="A2108">
        <v>5</v>
      </c>
      <c r="B2108">
        <v>9</v>
      </c>
    </row>
    <row r="2109" spans="1:2" hidden="1" x14ac:dyDescent="0.25">
      <c r="A2109">
        <v>5</v>
      </c>
      <c r="B2109">
        <v>10</v>
      </c>
    </row>
    <row r="2110" spans="1:2" hidden="1" x14ac:dyDescent="0.25">
      <c r="A2110">
        <v>5</v>
      </c>
      <c r="B2110">
        <v>10</v>
      </c>
    </row>
    <row r="2111" spans="1:2" hidden="1" x14ac:dyDescent="0.25">
      <c r="A2111">
        <v>5</v>
      </c>
      <c r="B2111">
        <v>11</v>
      </c>
    </row>
    <row r="2112" spans="1:2" hidden="1" x14ac:dyDescent="0.25">
      <c r="A2112">
        <v>5</v>
      </c>
      <c r="B2112">
        <v>11</v>
      </c>
    </row>
    <row r="2113" spans="1:2" hidden="1" x14ac:dyDescent="0.25">
      <c r="A2113">
        <v>5</v>
      </c>
      <c r="B2113">
        <v>12</v>
      </c>
    </row>
    <row r="2114" spans="1:2" hidden="1" x14ac:dyDescent="0.25">
      <c r="A2114">
        <v>5</v>
      </c>
      <c r="B2114">
        <v>12</v>
      </c>
    </row>
    <row r="2115" spans="1:2" hidden="1" x14ac:dyDescent="0.25">
      <c r="A2115">
        <v>5</v>
      </c>
      <c r="B2115">
        <v>12</v>
      </c>
    </row>
    <row r="2116" spans="1:2" hidden="1" x14ac:dyDescent="0.25">
      <c r="A2116">
        <v>5</v>
      </c>
      <c r="B2116">
        <v>12</v>
      </c>
    </row>
    <row r="2117" spans="1:2" hidden="1" x14ac:dyDescent="0.25">
      <c r="A2117">
        <v>5</v>
      </c>
      <c r="B2117">
        <v>12</v>
      </c>
    </row>
    <row r="2118" spans="1:2" hidden="1" x14ac:dyDescent="0.25">
      <c r="A2118">
        <v>5</v>
      </c>
      <c r="B2118">
        <v>13</v>
      </c>
    </row>
    <row r="2119" spans="1:2" hidden="1" x14ac:dyDescent="0.25">
      <c r="A2119">
        <v>5</v>
      </c>
      <c r="B2119">
        <v>13</v>
      </c>
    </row>
    <row r="2120" spans="1:2" hidden="1" x14ac:dyDescent="0.25">
      <c r="A2120">
        <v>5</v>
      </c>
      <c r="B2120">
        <v>14</v>
      </c>
    </row>
    <row r="2121" spans="1:2" hidden="1" x14ac:dyDescent="0.25">
      <c r="A2121">
        <v>5</v>
      </c>
      <c r="B2121">
        <v>14</v>
      </c>
    </row>
    <row r="2122" spans="1:2" hidden="1" x14ac:dyDescent="0.25">
      <c r="A2122">
        <v>5</v>
      </c>
      <c r="B2122">
        <v>16</v>
      </c>
    </row>
    <row r="2123" spans="1:2" hidden="1" x14ac:dyDescent="0.25">
      <c r="A2123">
        <v>5</v>
      </c>
      <c r="B2123">
        <v>16</v>
      </c>
    </row>
    <row r="2124" spans="1:2" hidden="1" x14ac:dyDescent="0.25">
      <c r="A2124">
        <v>5</v>
      </c>
      <c r="B2124">
        <v>16</v>
      </c>
    </row>
    <row r="2125" spans="1:2" hidden="1" x14ac:dyDescent="0.25">
      <c r="A2125">
        <v>5</v>
      </c>
      <c r="B2125">
        <v>16</v>
      </c>
    </row>
    <row r="2126" spans="1:2" hidden="1" x14ac:dyDescent="0.25">
      <c r="A2126">
        <v>5</v>
      </c>
      <c r="B2126">
        <v>16</v>
      </c>
    </row>
    <row r="2127" spans="1:2" hidden="1" x14ac:dyDescent="0.25">
      <c r="A2127">
        <v>5</v>
      </c>
      <c r="B2127">
        <v>17</v>
      </c>
    </row>
    <row r="2128" spans="1:2" hidden="1" x14ac:dyDescent="0.25">
      <c r="A2128">
        <v>5</v>
      </c>
      <c r="B2128">
        <v>17</v>
      </c>
    </row>
    <row r="2129" spans="1:2" hidden="1" x14ac:dyDescent="0.25">
      <c r="A2129">
        <v>5</v>
      </c>
      <c r="B2129">
        <v>18</v>
      </c>
    </row>
    <row r="2130" spans="1:2" hidden="1" x14ac:dyDescent="0.25">
      <c r="A2130">
        <v>5</v>
      </c>
      <c r="B2130">
        <v>18</v>
      </c>
    </row>
    <row r="2131" spans="1:2" hidden="1" x14ac:dyDescent="0.25">
      <c r="A2131">
        <v>5</v>
      </c>
      <c r="B2131">
        <v>18</v>
      </c>
    </row>
    <row r="2132" spans="1:2" hidden="1" x14ac:dyDescent="0.25">
      <c r="A2132">
        <v>5</v>
      </c>
      <c r="B2132">
        <v>19</v>
      </c>
    </row>
    <row r="2133" spans="1:2" hidden="1" x14ac:dyDescent="0.25">
      <c r="A2133">
        <v>5</v>
      </c>
      <c r="B2133">
        <v>19</v>
      </c>
    </row>
    <row r="2134" spans="1:2" hidden="1" x14ac:dyDescent="0.25">
      <c r="A2134">
        <v>5</v>
      </c>
      <c r="B2134">
        <v>19</v>
      </c>
    </row>
    <row r="2135" spans="1:2" hidden="1" x14ac:dyDescent="0.25">
      <c r="A2135">
        <v>5</v>
      </c>
      <c r="B2135">
        <v>19</v>
      </c>
    </row>
    <row r="2136" spans="1:2" hidden="1" x14ac:dyDescent="0.25">
      <c r="A2136">
        <v>5</v>
      </c>
      <c r="B2136">
        <v>19</v>
      </c>
    </row>
    <row r="2137" spans="1:2" hidden="1" x14ac:dyDescent="0.25">
      <c r="A2137">
        <v>5</v>
      </c>
      <c r="B2137">
        <v>20</v>
      </c>
    </row>
    <row r="2138" spans="1:2" hidden="1" x14ac:dyDescent="0.25">
      <c r="A2138">
        <v>5</v>
      </c>
      <c r="B2138">
        <v>20</v>
      </c>
    </row>
    <row r="2139" spans="1:2" hidden="1" x14ac:dyDescent="0.25">
      <c r="A2139">
        <v>5</v>
      </c>
      <c r="B2139">
        <v>20</v>
      </c>
    </row>
    <row r="2140" spans="1:2" hidden="1" x14ac:dyDescent="0.25">
      <c r="A2140">
        <v>5</v>
      </c>
      <c r="B2140">
        <v>21</v>
      </c>
    </row>
    <row r="2141" spans="1:2" hidden="1" x14ac:dyDescent="0.25">
      <c r="A2141">
        <v>5</v>
      </c>
      <c r="B2141">
        <v>21</v>
      </c>
    </row>
    <row r="2142" spans="1:2" hidden="1" x14ac:dyDescent="0.25">
      <c r="A2142">
        <v>5</v>
      </c>
      <c r="B2142">
        <v>21</v>
      </c>
    </row>
    <row r="2143" spans="1:2" hidden="1" x14ac:dyDescent="0.25">
      <c r="A2143">
        <v>5</v>
      </c>
      <c r="B2143">
        <v>22</v>
      </c>
    </row>
    <row r="2144" spans="1:2" hidden="1" x14ac:dyDescent="0.25">
      <c r="A2144">
        <v>5</v>
      </c>
      <c r="B2144">
        <v>22</v>
      </c>
    </row>
    <row r="2145" spans="1:2" hidden="1" x14ac:dyDescent="0.25">
      <c r="A2145">
        <v>5</v>
      </c>
      <c r="B2145">
        <v>22</v>
      </c>
    </row>
    <row r="2146" spans="1:2" hidden="1" x14ac:dyDescent="0.25">
      <c r="A2146">
        <v>5</v>
      </c>
      <c r="B2146">
        <v>23</v>
      </c>
    </row>
    <row r="2147" spans="1:2" hidden="1" x14ac:dyDescent="0.25">
      <c r="A2147">
        <v>5</v>
      </c>
      <c r="B2147">
        <v>23</v>
      </c>
    </row>
    <row r="2148" spans="1:2" hidden="1" x14ac:dyDescent="0.25">
      <c r="A2148">
        <v>5</v>
      </c>
      <c r="B2148">
        <v>23</v>
      </c>
    </row>
    <row r="2149" spans="1:2" hidden="1" x14ac:dyDescent="0.25">
      <c r="A2149">
        <v>5</v>
      </c>
      <c r="B2149">
        <v>23</v>
      </c>
    </row>
    <row r="2150" spans="1:2" hidden="1" x14ac:dyDescent="0.25">
      <c r="A2150">
        <v>5</v>
      </c>
      <c r="B2150">
        <v>23</v>
      </c>
    </row>
    <row r="2151" spans="1:2" hidden="1" x14ac:dyDescent="0.25">
      <c r="A2151">
        <v>5</v>
      </c>
      <c r="B2151">
        <v>24</v>
      </c>
    </row>
    <row r="2152" spans="1:2" hidden="1" x14ac:dyDescent="0.25">
      <c r="A2152">
        <v>5</v>
      </c>
      <c r="B2152">
        <v>24</v>
      </c>
    </row>
    <row r="2153" spans="1:2" hidden="1" x14ac:dyDescent="0.25">
      <c r="A2153">
        <v>5</v>
      </c>
      <c r="B2153">
        <v>24</v>
      </c>
    </row>
    <row r="2154" spans="1:2" hidden="1" x14ac:dyDescent="0.25">
      <c r="A2154">
        <v>5</v>
      </c>
      <c r="B2154">
        <v>25</v>
      </c>
    </row>
    <row r="2155" spans="1:2" hidden="1" x14ac:dyDescent="0.25">
      <c r="A2155">
        <v>5</v>
      </c>
      <c r="B2155">
        <v>25</v>
      </c>
    </row>
    <row r="2156" spans="1:2" hidden="1" x14ac:dyDescent="0.25">
      <c r="A2156">
        <v>5</v>
      </c>
      <c r="B2156">
        <v>25</v>
      </c>
    </row>
    <row r="2157" spans="1:2" hidden="1" x14ac:dyDescent="0.25">
      <c r="A2157">
        <v>5</v>
      </c>
      <c r="B2157">
        <v>26</v>
      </c>
    </row>
    <row r="2158" spans="1:2" hidden="1" x14ac:dyDescent="0.25">
      <c r="A2158">
        <v>5</v>
      </c>
      <c r="B2158">
        <v>27</v>
      </c>
    </row>
    <row r="2159" spans="1:2" hidden="1" x14ac:dyDescent="0.25">
      <c r="A2159">
        <v>5</v>
      </c>
      <c r="B2159">
        <v>27</v>
      </c>
    </row>
    <row r="2160" spans="1:2" hidden="1" x14ac:dyDescent="0.25">
      <c r="A2160">
        <v>5</v>
      </c>
      <c r="B2160">
        <v>28</v>
      </c>
    </row>
    <row r="2161" spans="1:2" hidden="1" x14ac:dyDescent="0.25">
      <c r="A2161">
        <v>5</v>
      </c>
      <c r="B2161">
        <v>28</v>
      </c>
    </row>
    <row r="2162" spans="1:2" hidden="1" x14ac:dyDescent="0.25">
      <c r="A2162">
        <v>5</v>
      </c>
      <c r="B2162">
        <v>28</v>
      </c>
    </row>
    <row r="2163" spans="1:2" hidden="1" x14ac:dyDescent="0.25">
      <c r="A2163">
        <v>5</v>
      </c>
      <c r="B2163">
        <v>28</v>
      </c>
    </row>
    <row r="2164" spans="1:2" hidden="1" x14ac:dyDescent="0.25">
      <c r="A2164">
        <v>5</v>
      </c>
      <c r="B2164">
        <v>28</v>
      </c>
    </row>
    <row r="2165" spans="1:2" hidden="1" x14ac:dyDescent="0.25">
      <c r="A2165">
        <v>5</v>
      </c>
      <c r="B2165">
        <v>28</v>
      </c>
    </row>
    <row r="2166" spans="1:2" hidden="1" x14ac:dyDescent="0.25">
      <c r="A2166">
        <v>5</v>
      </c>
      <c r="B2166">
        <v>29</v>
      </c>
    </row>
    <row r="2167" spans="1:2" hidden="1" x14ac:dyDescent="0.25">
      <c r="A2167">
        <v>5</v>
      </c>
      <c r="B2167">
        <v>29</v>
      </c>
    </row>
    <row r="2168" spans="1:2" hidden="1" x14ac:dyDescent="0.25">
      <c r="A2168">
        <v>5</v>
      </c>
      <c r="B2168">
        <v>29</v>
      </c>
    </row>
    <row r="2169" spans="1:2" hidden="1" x14ac:dyDescent="0.25">
      <c r="A2169">
        <v>5</v>
      </c>
      <c r="B2169">
        <v>29</v>
      </c>
    </row>
    <row r="2170" spans="1:2" hidden="1" x14ac:dyDescent="0.25">
      <c r="A2170">
        <v>5</v>
      </c>
      <c r="B2170">
        <v>29</v>
      </c>
    </row>
    <row r="2171" spans="1:2" hidden="1" x14ac:dyDescent="0.25">
      <c r="A2171">
        <v>5</v>
      </c>
      <c r="B2171">
        <v>29</v>
      </c>
    </row>
    <row r="2172" spans="1:2" hidden="1" x14ac:dyDescent="0.25">
      <c r="A2172">
        <v>5</v>
      </c>
      <c r="B2172">
        <v>29</v>
      </c>
    </row>
    <row r="2173" spans="1:2" hidden="1" x14ac:dyDescent="0.25">
      <c r="A2173">
        <v>5</v>
      </c>
      <c r="B2173">
        <v>30</v>
      </c>
    </row>
    <row r="2174" spans="1:2" hidden="1" x14ac:dyDescent="0.25">
      <c r="A2174">
        <v>5</v>
      </c>
      <c r="B2174">
        <v>30</v>
      </c>
    </row>
    <row r="2175" spans="1:2" hidden="1" x14ac:dyDescent="0.25">
      <c r="A2175">
        <v>5</v>
      </c>
      <c r="B2175">
        <v>30</v>
      </c>
    </row>
    <row r="2176" spans="1:2" hidden="1" x14ac:dyDescent="0.25">
      <c r="A2176">
        <v>5</v>
      </c>
      <c r="B2176">
        <v>31</v>
      </c>
    </row>
    <row r="2177" spans="1:2" hidden="1" x14ac:dyDescent="0.25">
      <c r="A2177">
        <v>5</v>
      </c>
      <c r="B2177">
        <v>31</v>
      </c>
    </row>
    <row r="2178" spans="1:2" hidden="1" x14ac:dyDescent="0.25">
      <c r="A2178">
        <v>5</v>
      </c>
      <c r="B2178">
        <v>32</v>
      </c>
    </row>
    <row r="2179" spans="1:2" hidden="1" x14ac:dyDescent="0.25">
      <c r="A2179">
        <v>5</v>
      </c>
      <c r="B2179">
        <v>32</v>
      </c>
    </row>
    <row r="2180" spans="1:2" hidden="1" x14ac:dyDescent="0.25">
      <c r="A2180">
        <v>5</v>
      </c>
      <c r="B2180">
        <v>32</v>
      </c>
    </row>
    <row r="2181" spans="1:2" hidden="1" x14ac:dyDescent="0.25">
      <c r="A2181">
        <v>5</v>
      </c>
      <c r="B2181">
        <v>33</v>
      </c>
    </row>
    <row r="2182" spans="1:2" hidden="1" x14ac:dyDescent="0.25">
      <c r="A2182">
        <v>5</v>
      </c>
      <c r="B2182">
        <v>33</v>
      </c>
    </row>
    <row r="2183" spans="1:2" hidden="1" x14ac:dyDescent="0.25">
      <c r="A2183">
        <v>5</v>
      </c>
      <c r="B2183">
        <v>33</v>
      </c>
    </row>
    <row r="2184" spans="1:2" hidden="1" x14ac:dyDescent="0.25">
      <c r="A2184">
        <v>5</v>
      </c>
      <c r="B2184">
        <v>33</v>
      </c>
    </row>
    <row r="2185" spans="1:2" hidden="1" x14ac:dyDescent="0.25">
      <c r="A2185">
        <v>5</v>
      </c>
      <c r="B2185">
        <v>34</v>
      </c>
    </row>
    <row r="2186" spans="1:2" hidden="1" x14ac:dyDescent="0.25">
      <c r="A2186">
        <v>5</v>
      </c>
      <c r="B2186">
        <v>34</v>
      </c>
    </row>
    <row r="2187" spans="1:2" hidden="1" x14ac:dyDescent="0.25">
      <c r="A2187">
        <v>5</v>
      </c>
      <c r="B2187">
        <v>34</v>
      </c>
    </row>
    <row r="2188" spans="1:2" hidden="1" x14ac:dyDescent="0.25">
      <c r="A2188">
        <v>5</v>
      </c>
      <c r="B2188">
        <v>34</v>
      </c>
    </row>
    <row r="2189" spans="1:2" hidden="1" x14ac:dyDescent="0.25">
      <c r="A2189">
        <v>5</v>
      </c>
      <c r="B2189">
        <v>34</v>
      </c>
    </row>
    <row r="2190" spans="1:2" hidden="1" x14ac:dyDescent="0.25">
      <c r="A2190">
        <v>5</v>
      </c>
      <c r="B2190">
        <v>34</v>
      </c>
    </row>
    <row r="2191" spans="1:2" hidden="1" x14ac:dyDescent="0.25">
      <c r="A2191">
        <v>5</v>
      </c>
      <c r="B2191">
        <v>34</v>
      </c>
    </row>
    <row r="2192" spans="1:2" hidden="1" x14ac:dyDescent="0.25">
      <c r="A2192">
        <v>5</v>
      </c>
      <c r="B2192">
        <v>35</v>
      </c>
    </row>
    <row r="2193" spans="1:2" hidden="1" x14ac:dyDescent="0.25">
      <c r="A2193">
        <v>5</v>
      </c>
      <c r="B2193">
        <v>35</v>
      </c>
    </row>
    <row r="2194" spans="1:2" hidden="1" x14ac:dyDescent="0.25">
      <c r="A2194">
        <v>5</v>
      </c>
      <c r="B2194">
        <v>35</v>
      </c>
    </row>
    <row r="2195" spans="1:2" hidden="1" x14ac:dyDescent="0.25">
      <c r="A2195">
        <v>5</v>
      </c>
      <c r="B2195">
        <v>35</v>
      </c>
    </row>
    <row r="2196" spans="1:2" hidden="1" x14ac:dyDescent="0.25">
      <c r="A2196">
        <v>5</v>
      </c>
      <c r="B2196">
        <v>36</v>
      </c>
    </row>
    <row r="2197" spans="1:2" hidden="1" x14ac:dyDescent="0.25">
      <c r="A2197">
        <v>5</v>
      </c>
      <c r="B2197">
        <v>36</v>
      </c>
    </row>
    <row r="2198" spans="1:2" hidden="1" x14ac:dyDescent="0.25">
      <c r="A2198">
        <v>5</v>
      </c>
      <c r="B2198">
        <v>36</v>
      </c>
    </row>
    <row r="2199" spans="1:2" hidden="1" x14ac:dyDescent="0.25">
      <c r="A2199">
        <v>5</v>
      </c>
      <c r="B2199">
        <v>36</v>
      </c>
    </row>
    <row r="2200" spans="1:2" hidden="1" x14ac:dyDescent="0.25">
      <c r="A2200">
        <v>5</v>
      </c>
      <c r="B2200">
        <v>36</v>
      </c>
    </row>
    <row r="2201" spans="1:2" hidden="1" x14ac:dyDescent="0.25">
      <c r="A2201">
        <v>5</v>
      </c>
      <c r="B2201">
        <v>36</v>
      </c>
    </row>
    <row r="2202" spans="1:2" hidden="1" x14ac:dyDescent="0.25">
      <c r="A2202">
        <v>5</v>
      </c>
      <c r="B2202">
        <v>36</v>
      </c>
    </row>
    <row r="2203" spans="1:2" hidden="1" x14ac:dyDescent="0.25">
      <c r="A2203">
        <v>5</v>
      </c>
      <c r="B2203">
        <v>37</v>
      </c>
    </row>
    <row r="2204" spans="1:2" hidden="1" x14ac:dyDescent="0.25">
      <c r="A2204">
        <v>5</v>
      </c>
      <c r="B2204">
        <v>37</v>
      </c>
    </row>
    <row r="2205" spans="1:2" hidden="1" x14ac:dyDescent="0.25">
      <c r="A2205">
        <v>5</v>
      </c>
      <c r="B2205">
        <v>38</v>
      </c>
    </row>
    <row r="2206" spans="1:2" hidden="1" x14ac:dyDescent="0.25">
      <c r="A2206">
        <v>5</v>
      </c>
      <c r="B2206">
        <v>39</v>
      </c>
    </row>
    <row r="2207" spans="1:2" hidden="1" x14ac:dyDescent="0.25">
      <c r="A2207">
        <v>5</v>
      </c>
      <c r="B2207">
        <v>39</v>
      </c>
    </row>
    <row r="2208" spans="1:2" hidden="1" x14ac:dyDescent="0.25">
      <c r="A2208">
        <v>5</v>
      </c>
      <c r="B2208">
        <v>39</v>
      </c>
    </row>
    <row r="2209" spans="1:2" hidden="1" x14ac:dyDescent="0.25">
      <c r="A2209">
        <v>5</v>
      </c>
      <c r="B2209">
        <v>40</v>
      </c>
    </row>
    <row r="2210" spans="1:2" hidden="1" x14ac:dyDescent="0.25">
      <c r="A2210">
        <v>5</v>
      </c>
      <c r="B2210">
        <v>40</v>
      </c>
    </row>
    <row r="2211" spans="1:2" hidden="1" x14ac:dyDescent="0.25">
      <c r="A2211">
        <v>5</v>
      </c>
      <c r="B2211">
        <v>40</v>
      </c>
    </row>
    <row r="2212" spans="1:2" hidden="1" x14ac:dyDescent="0.25">
      <c r="A2212">
        <v>5</v>
      </c>
      <c r="B2212">
        <v>40</v>
      </c>
    </row>
    <row r="2213" spans="1:2" hidden="1" x14ac:dyDescent="0.25">
      <c r="A2213">
        <v>5</v>
      </c>
      <c r="B2213">
        <v>41</v>
      </c>
    </row>
    <row r="2214" spans="1:2" hidden="1" x14ac:dyDescent="0.25">
      <c r="A2214">
        <v>5</v>
      </c>
      <c r="B2214">
        <v>41</v>
      </c>
    </row>
    <row r="2215" spans="1:2" hidden="1" x14ac:dyDescent="0.25">
      <c r="A2215">
        <v>5</v>
      </c>
      <c r="B2215">
        <v>41</v>
      </c>
    </row>
    <row r="2216" spans="1:2" hidden="1" x14ac:dyDescent="0.25">
      <c r="A2216">
        <v>5</v>
      </c>
      <c r="B2216">
        <v>41</v>
      </c>
    </row>
    <row r="2217" spans="1:2" hidden="1" x14ac:dyDescent="0.25">
      <c r="A2217">
        <v>5</v>
      </c>
      <c r="B2217">
        <v>42</v>
      </c>
    </row>
    <row r="2218" spans="1:2" hidden="1" x14ac:dyDescent="0.25">
      <c r="A2218">
        <v>5</v>
      </c>
      <c r="B2218">
        <v>42</v>
      </c>
    </row>
    <row r="2219" spans="1:2" hidden="1" x14ac:dyDescent="0.25">
      <c r="A2219">
        <v>5</v>
      </c>
      <c r="B2219">
        <v>42</v>
      </c>
    </row>
    <row r="2220" spans="1:2" hidden="1" x14ac:dyDescent="0.25">
      <c r="A2220">
        <v>5</v>
      </c>
      <c r="B2220">
        <v>43</v>
      </c>
    </row>
    <row r="2221" spans="1:2" hidden="1" x14ac:dyDescent="0.25">
      <c r="A2221">
        <v>5</v>
      </c>
      <c r="B2221">
        <v>43</v>
      </c>
    </row>
    <row r="2222" spans="1:2" hidden="1" x14ac:dyDescent="0.25">
      <c r="A2222">
        <v>5</v>
      </c>
      <c r="B2222">
        <v>43</v>
      </c>
    </row>
    <row r="2223" spans="1:2" hidden="1" x14ac:dyDescent="0.25">
      <c r="A2223">
        <v>5</v>
      </c>
      <c r="B2223">
        <v>43</v>
      </c>
    </row>
    <row r="2224" spans="1:2" hidden="1" x14ac:dyDescent="0.25">
      <c r="A2224">
        <v>5</v>
      </c>
      <c r="B2224">
        <v>43</v>
      </c>
    </row>
    <row r="2225" spans="1:2" hidden="1" x14ac:dyDescent="0.25">
      <c r="A2225">
        <v>5</v>
      </c>
      <c r="B2225">
        <v>44</v>
      </c>
    </row>
    <row r="2226" spans="1:2" hidden="1" x14ac:dyDescent="0.25">
      <c r="A2226">
        <v>5</v>
      </c>
      <c r="B2226">
        <v>44</v>
      </c>
    </row>
    <row r="2227" spans="1:2" hidden="1" x14ac:dyDescent="0.25">
      <c r="A2227">
        <v>5</v>
      </c>
      <c r="B2227">
        <v>44</v>
      </c>
    </row>
    <row r="2228" spans="1:2" hidden="1" x14ac:dyDescent="0.25">
      <c r="A2228">
        <v>5</v>
      </c>
      <c r="B2228">
        <v>45</v>
      </c>
    </row>
    <row r="2229" spans="1:2" hidden="1" x14ac:dyDescent="0.25">
      <c r="A2229">
        <v>5</v>
      </c>
      <c r="B2229">
        <v>45</v>
      </c>
    </row>
    <row r="2230" spans="1:2" hidden="1" x14ac:dyDescent="0.25">
      <c r="A2230">
        <v>5</v>
      </c>
      <c r="B2230">
        <v>46</v>
      </c>
    </row>
    <row r="2231" spans="1:2" hidden="1" x14ac:dyDescent="0.25">
      <c r="A2231">
        <v>5</v>
      </c>
      <c r="B2231">
        <v>47</v>
      </c>
    </row>
    <row r="2232" spans="1:2" hidden="1" x14ac:dyDescent="0.25">
      <c r="A2232">
        <v>5</v>
      </c>
      <c r="B2232">
        <v>48</v>
      </c>
    </row>
    <row r="2233" spans="1:2" hidden="1" x14ac:dyDescent="0.25">
      <c r="A2233">
        <v>5</v>
      </c>
      <c r="B2233">
        <v>48</v>
      </c>
    </row>
    <row r="2234" spans="1:2" hidden="1" x14ac:dyDescent="0.25">
      <c r="A2234">
        <v>5</v>
      </c>
      <c r="B2234">
        <v>49</v>
      </c>
    </row>
    <row r="2235" spans="1:2" hidden="1" x14ac:dyDescent="0.25">
      <c r="A2235">
        <v>5</v>
      </c>
      <c r="B2235">
        <v>49</v>
      </c>
    </row>
    <row r="2236" spans="1:2" hidden="1" x14ac:dyDescent="0.25">
      <c r="A2236">
        <v>5</v>
      </c>
      <c r="B2236">
        <v>49</v>
      </c>
    </row>
    <row r="2237" spans="1:2" hidden="1" x14ac:dyDescent="0.25">
      <c r="A2237">
        <v>5</v>
      </c>
      <c r="B2237">
        <v>50</v>
      </c>
    </row>
    <row r="2238" spans="1:2" hidden="1" x14ac:dyDescent="0.25">
      <c r="A2238">
        <v>5</v>
      </c>
      <c r="B2238">
        <v>50</v>
      </c>
    </row>
    <row r="2239" spans="1:2" hidden="1" x14ac:dyDescent="0.25">
      <c r="A2239">
        <v>5</v>
      </c>
      <c r="B2239">
        <v>51</v>
      </c>
    </row>
    <row r="2240" spans="1:2" hidden="1" x14ac:dyDescent="0.25">
      <c r="A2240">
        <v>5</v>
      </c>
      <c r="B2240">
        <v>52</v>
      </c>
    </row>
    <row r="2241" spans="1:2" hidden="1" x14ac:dyDescent="0.25">
      <c r="A2241">
        <v>5</v>
      </c>
      <c r="B2241">
        <v>52</v>
      </c>
    </row>
    <row r="2242" spans="1:2" hidden="1" x14ac:dyDescent="0.25">
      <c r="A2242">
        <v>5</v>
      </c>
      <c r="B2242">
        <v>52</v>
      </c>
    </row>
    <row r="2243" spans="1:2" hidden="1" x14ac:dyDescent="0.25">
      <c r="A2243">
        <v>5</v>
      </c>
      <c r="B2243">
        <v>52</v>
      </c>
    </row>
    <row r="2244" spans="1:2" hidden="1" x14ac:dyDescent="0.25">
      <c r="A2244">
        <v>5</v>
      </c>
      <c r="B2244">
        <v>53</v>
      </c>
    </row>
    <row r="2245" spans="1:2" hidden="1" x14ac:dyDescent="0.25">
      <c r="A2245">
        <v>5</v>
      </c>
      <c r="B2245">
        <v>54</v>
      </c>
    </row>
    <row r="2246" spans="1:2" hidden="1" x14ac:dyDescent="0.25">
      <c r="A2246">
        <v>5</v>
      </c>
      <c r="B2246">
        <v>54</v>
      </c>
    </row>
    <row r="2247" spans="1:2" hidden="1" x14ac:dyDescent="0.25">
      <c r="A2247">
        <v>5</v>
      </c>
      <c r="B2247">
        <v>54</v>
      </c>
    </row>
    <row r="2248" spans="1:2" hidden="1" x14ac:dyDescent="0.25">
      <c r="A2248">
        <v>5</v>
      </c>
      <c r="B2248">
        <v>55</v>
      </c>
    </row>
    <row r="2249" spans="1:2" hidden="1" x14ac:dyDescent="0.25">
      <c r="A2249">
        <v>5</v>
      </c>
      <c r="B2249">
        <v>56</v>
      </c>
    </row>
    <row r="2250" spans="1:2" hidden="1" x14ac:dyDescent="0.25">
      <c r="A2250">
        <v>5</v>
      </c>
      <c r="B2250">
        <v>56</v>
      </c>
    </row>
    <row r="2251" spans="1:2" hidden="1" x14ac:dyDescent="0.25">
      <c r="A2251">
        <v>5</v>
      </c>
      <c r="B2251">
        <v>56</v>
      </c>
    </row>
    <row r="2252" spans="1:2" hidden="1" x14ac:dyDescent="0.25">
      <c r="A2252">
        <v>5</v>
      </c>
      <c r="B2252">
        <v>56</v>
      </c>
    </row>
    <row r="2253" spans="1:2" hidden="1" x14ac:dyDescent="0.25">
      <c r="A2253">
        <v>5</v>
      </c>
      <c r="B2253">
        <v>56</v>
      </c>
    </row>
    <row r="2254" spans="1:2" hidden="1" x14ac:dyDescent="0.25">
      <c r="A2254">
        <v>5</v>
      </c>
      <c r="B2254">
        <v>56</v>
      </c>
    </row>
    <row r="2255" spans="1:2" hidden="1" x14ac:dyDescent="0.25">
      <c r="A2255">
        <v>5</v>
      </c>
      <c r="B2255">
        <v>57</v>
      </c>
    </row>
    <row r="2256" spans="1:2" hidden="1" x14ac:dyDescent="0.25">
      <c r="A2256">
        <v>5</v>
      </c>
      <c r="B2256">
        <v>57</v>
      </c>
    </row>
    <row r="2257" spans="1:2" hidden="1" x14ac:dyDescent="0.25">
      <c r="A2257">
        <v>5</v>
      </c>
      <c r="B2257">
        <v>57</v>
      </c>
    </row>
    <row r="2258" spans="1:2" hidden="1" x14ac:dyDescent="0.25">
      <c r="A2258">
        <v>5</v>
      </c>
      <c r="B2258">
        <v>57</v>
      </c>
    </row>
    <row r="2259" spans="1:2" hidden="1" x14ac:dyDescent="0.25">
      <c r="A2259">
        <v>5</v>
      </c>
      <c r="B2259">
        <v>57</v>
      </c>
    </row>
    <row r="2260" spans="1:2" hidden="1" x14ac:dyDescent="0.25">
      <c r="A2260">
        <v>5</v>
      </c>
      <c r="B2260">
        <v>57</v>
      </c>
    </row>
    <row r="2261" spans="1:2" hidden="1" x14ac:dyDescent="0.25">
      <c r="A2261">
        <v>5</v>
      </c>
      <c r="B2261">
        <v>57</v>
      </c>
    </row>
    <row r="2262" spans="1:2" hidden="1" x14ac:dyDescent="0.25">
      <c r="A2262">
        <v>5</v>
      </c>
      <c r="B2262">
        <v>58</v>
      </c>
    </row>
    <row r="2263" spans="1:2" hidden="1" x14ac:dyDescent="0.25">
      <c r="A2263">
        <v>5</v>
      </c>
      <c r="B2263">
        <v>58</v>
      </c>
    </row>
    <row r="2264" spans="1:2" hidden="1" x14ac:dyDescent="0.25">
      <c r="A2264">
        <v>5</v>
      </c>
      <c r="B2264">
        <v>58</v>
      </c>
    </row>
    <row r="2265" spans="1:2" hidden="1" x14ac:dyDescent="0.25">
      <c r="A2265">
        <v>5</v>
      </c>
      <c r="B2265">
        <v>59</v>
      </c>
    </row>
    <row r="2266" spans="1:2" hidden="1" x14ac:dyDescent="0.25">
      <c r="A2266">
        <v>5</v>
      </c>
      <c r="B2266">
        <v>59</v>
      </c>
    </row>
    <row r="2267" spans="1:2" hidden="1" x14ac:dyDescent="0.25">
      <c r="A2267">
        <v>5</v>
      </c>
      <c r="B2267">
        <v>59</v>
      </c>
    </row>
    <row r="2268" spans="1:2" hidden="1" x14ac:dyDescent="0.25">
      <c r="A2268">
        <v>5</v>
      </c>
      <c r="B2268">
        <v>62</v>
      </c>
    </row>
    <row r="2269" spans="1:2" hidden="1" x14ac:dyDescent="0.25">
      <c r="A2269">
        <v>5</v>
      </c>
      <c r="B2269">
        <v>62</v>
      </c>
    </row>
    <row r="2270" spans="1:2" hidden="1" x14ac:dyDescent="0.25">
      <c r="A2270">
        <v>5</v>
      </c>
      <c r="B2270">
        <v>62</v>
      </c>
    </row>
    <row r="2271" spans="1:2" hidden="1" x14ac:dyDescent="0.25">
      <c r="A2271">
        <v>5</v>
      </c>
      <c r="B2271">
        <v>62</v>
      </c>
    </row>
    <row r="2272" spans="1:2" hidden="1" x14ac:dyDescent="0.25">
      <c r="A2272">
        <v>5</v>
      </c>
      <c r="B2272">
        <v>63</v>
      </c>
    </row>
    <row r="2273" spans="1:2" hidden="1" x14ac:dyDescent="0.25">
      <c r="A2273">
        <v>5</v>
      </c>
      <c r="B2273">
        <v>63</v>
      </c>
    </row>
    <row r="2274" spans="1:2" hidden="1" x14ac:dyDescent="0.25">
      <c r="A2274">
        <v>5</v>
      </c>
      <c r="B2274">
        <v>63</v>
      </c>
    </row>
    <row r="2275" spans="1:2" hidden="1" x14ac:dyDescent="0.25">
      <c r="A2275">
        <v>5</v>
      </c>
      <c r="B2275">
        <v>63</v>
      </c>
    </row>
    <row r="2276" spans="1:2" hidden="1" x14ac:dyDescent="0.25">
      <c r="A2276">
        <v>5</v>
      </c>
      <c r="B2276">
        <v>63</v>
      </c>
    </row>
    <row r="2277" spans="1:2" hidden="1" x14ac:dyDescent="0.25">
      <c r="A2277">
        <v>5</v>
      </c>
      <c r="B2277">
        <v>64</v>
      </c>
    </row>
    <row r="2278" spans="1:2" hidden="1" x14ac:dyDescent="0.25">
      <c r="A2278">
        <v>5</v>
      </c>
      <c r="B2278">
        <v>64</v>
      </c>
    </row>
    <row r="2279" spans="1:2" hidden="1" x14ac:dyDescent="0.25">
      <c r="A2279">
        <v>5</v>
      </c>
      <c r="B2279">
        <v>65</v>
      </c>
    </row>
    <row r="2280" spans="1:2" hidden="1" x14ac:dyDescent="0.25">
      <c r="A2280">
        <v>5</v>
      </c>
      <c r="B2280">
        <v>65</v>
      </c>
    </row>
    <row r="2281" spans="1:2" hidden="1" x14ac:dyDescent="0.25">
      <c r="A2281">
        <v>5</v>
      </c>
      <c r="B2281">
        <v>65</v>
      </c>
    </row>
    <row r="2282" spans="1:2" hidden="1" x14ac:dyDescent="0.25">
      <c r="A2282">
        <v>5</v>
      </c>
      <c r="B2282">
        <v>66</v>
      </c>
    </row>
    <row r="2283" spans="1:2" hidden="1" x14ac:dyDescent="0.25">
      <c r="A2283">
        <v>5</v>
      </c>
      <c r="B2283">
        <v>67</v>
      </c>
    </row>
    <row r="2284" spans="1:2" hidden="1" x14ac:dyDescent="0.25">
      <c r="A2284">
        <v>5</v>
      </c>
      <c r="B2284">
        <v>68</v>
      </c>
    </row>
    <row r="2285" spans="1:2" hidden="1" x14ac:dyDescent="0.25">
      <c r="A2285">
        <v>5</v>
      </c>
      <c r="B2285">
        <v>68</v>
      </c>
    </row>
    <row r="2286" spans="1:2" hidden="1" x14ac:dyDescent="0.25">
      <c r="A2286">
        <v>5</v>
      </c>
      <c r="B2286">
        <v>69</v>
      </c>
    </row>
    <row r="2287" spans="1:2" hidden="1" x14ac:dyDescent="0.25">
      <c r="A2287">
        <v>5</v>
      </c>
      <c r="B2287">
        <v>70</v>
      </c>
    </row>
    <row r="2288" spans="1:2" hidden="1" x14ac:dyDescent="0.25">
      <c r="A2288">
        <v>5</v>
      </c>
      <c r="B2288">
        <v>71</v>
      </c>
    </row>
    <row r="2289" spans="1:2" hidden="1" x14ac:dyDescent="0.25">
      <c r="A2289">
        <v>5</v>
      </c>
      <c r="B2289">
        <v>71</v>
      </c>
    </row>
    <row r="2290" spans="1:2" hidden="1" x14ac:dyDescent="0.25">
      <c r="A2290">
        <v>5</v>
      </c>
      <c r="B2290">
        <v>71</v>
      </c>
    </row>
    <row r="2291" spans="1:2" hidden="1" x14ac:dyDescent="0.25">
      <c r="A2291">
        <v>5</v>
      </c>
      <c r="B2291">
        <v>71</v>
      </c>
    </row>
    <row r="2292" spans="1:2" hidden="1" x14ac:dyDescent="0.25">
      <c r="A2292">
        <v>5</v>
      </c>
      <c r="B2292">
        <v>72</v>
      </c>
    </row>
    <row r="2293" spans="1:2" hidden="1" x14ac:dyDescent="0.25">
      <c r="A2293">
        <v>5</v>
      </c>
      <c r="B2293">
        <v>72</v>
      </c>
    </row>
    <row r="2294" spans="1:2" hidden="1" x14ac:dyDescent="0.25">
      <c r="A2294">
        <v>5</v>
      </c>
      <c r="B2294">
        <v>72</v>
      </c>
    </row>
    <row r="2295" spans="1:2" hidden="1" x14ac:dyDescent="0.25">
      <c r="A2295">
        <v>5</v>
      </c>
      <c r="B2295">
        <v>73</v>
      </c>
    </row>
    <row r="2296" spans="1:2" hidden="1" x14ac:dyDescent="0.25">
      <c r="A2296">
        <v>5</v>
      </c>
      <c r="B2296">
        <v>77</v>
      </c>
    </row>
    <row r="2297" spans="1:2" hidden="1" x14ac:dyDescent="0.25">
      <c r="A2297">
        <v>5</v>
      </c>
      <c r="B2297">
        <v>78</v>
      </c>
    </row>
    <row r="2298" spans="1:2" hidden="1" x14ac:dyDescent="0.25">
      <c r="A2298">
        <v>5</v>
      </c>
      <c r="B2298">
        <v>78</v>
      </c>
    </row>
    <row r="2299" spans="1:2" hidden="1" x14ac:dyDescent="0.25">
      <c r="A2299">
        <v>5</v>
      </c>
      <c r="B2299">
        <v>78</v>
      </c>
    </row>
    <row r="2300" spans="1:2" hidden="1" x14ac:dyDescent="0.25">
      <c r="A2300">
        <v>5</v>
      </c>
      <c r="B2300">
        <v>80</v>
      </c>
    </row>
    <row r="2301" spans="1:2" hidden="1" x14ac:dyDescent="0.25">
      <c r="A2301">
        <v>5</v>
      </c>
      <c r="B2301">
        <v>80</v>
      </c>
    </row>
    <row r="2302" spans="1:2" hidden="1" x14ac:dyDescent="0.25">
      <c r="A2302">
        <v>5</v>
      </c>
      <c r="B2302">
        <v>80</v>
      </c>
    </row>
    <row r="2303" spans="1:2" hidden="1" x14ac:dyDescent="0.25">
      <c r="A2303">
        <v>5</v>
      </c>
      <c r="B2303">
        <v>80</v>
      </c>
    </row>
    <row r="2304" spans="1:2" hidden="1" x14ac:dyDescent="0.25">
      <c r="A2304">
        <v>5</v>
      </c>
      <c r="B2304">
        <v>81</v>
      </c>
    </row>
    <row r="2305" spans="1:2" hidden="1" x14ac:dyDescent="0.25">
      <c r="A2305">
        <v>5</v>
      </c>
      <c r="B2305">
        <v>83</v>
      </c>
    </row>
    <row r="2306" spans="1:2" hidden="1" x14ac:dyDescent="0.25">
      <c r="A2306">
        <v>5</v>
      </c>
      <c r="B2306">
        <v>83</v>
      </c>
    </row>
    <row r="2307" spans="1:2" hidden="1" x14ac:dyDescent="0.25">
      <c r="A2307">
        <v>5</v>
      </c>
      <c r="B2307">
        <v>84</v>
      </c>
    </row>
    <row r="2308" spans="1:2" hidden="1" x14ac:dyDescent="0.25">
      <c r="A2308">
        <v>5</v>
      </c>
      <c r="B2308">
        <v>84</v>
      </c>
    </row>
    <row r="2309" spans="1:2" hidden="1" x14ac:dyDescent="0.25">
      <c r="A2309">
        <v>5</v>
      </c>
      <c r="B2309">
        <v>84</v>
      </c>
    </row>
    <row r="2310" spans="1:2" hidden="1" x14ac:dyDescent="0.25">
      <c r="A2310">
        <v>5</v>
      </c>
      <c r="B2310">
        <v>85</v>
      </c>
    </row>
    <row r="2311" spans="1:2" hidden="1" x14ac:dyDescent="0.25">
      <c r="A2311">
        <v>5</v>
      </c>
      <c r="B2311">
        <v>85</v>
      </c>
    </row>
    <row r="2312" spans="1:2" hidden="1" x14ac:dyDescent="0.25">
      <c r="A2312">
        <v>5</v>
      </c>
      <c r="B2312">
        <v>85</v>
      </c>
    </row>
    <row r="2313" spans="1:2" hidden="1" x14ac:dyDescent="0.25">
      <c r="A2313">
        <v>5</v>
      </c>
      <c r="B2313">
        <v>85</v>
      </c>
    </row>
    <row r="2314" spans="1:2" hidden="1" x14ac:dyDescent="0.25">
      <c r="A2314">
        <v>5</v>
      </c>
      <c r="B2314">
        <v>86</v>
      </c>
    </row>
    <row r="2315" spans="1:2" hidden="1" x14ac:dyDescent="0.25">
      <c r="A2315">
        <v>5</v>
      </c>
      <c r="B2315">
        <v>86</v>
      </c>
    </row>
    <row r="2316" spans="1:2" hidden="1" x14ac:dyDescent="0.25">
      <c r="A2316">
        <v>5</v>
      </c>
      <c r="B2316">
        <v>87</v>
      </c>
    </row>
    <row r="2317" spans="1:2" hidden="1" x14ac:dyDescent="0.25">
      <c r="A2317">
        <v>5</v>
      </c>
      <c r="B2317">
        <v>88</v>
      </c>
    </row>
    <row r="2318" spans="1:2" hidden="1" x14ac:dyDescent="0.25">
      <c r="A2318">
        <v>5</v>
      </c>
      <c r="B2318">
        <v>88</v>
      </c>
    </row>
    <row r="2319" spans="1:2" hidden="1" x14ac:dyDescent="0.25">
      <c r="A2319">
        <v>5</v>
      </c>
      <c r="B2319">
        <v>90</v>
      </c>
    </row>
    <row r="2320" spans="1:2" hidden="1" x14ac:dyDescent="0.25">
      <c r="A2320">
        <v>5</v>
      </c>
      <c r="B2320">
        <v>90</v>
      </c>
    </row>
    <row r="2321" spans="1:2" hidden="1" x14ac:dyDescent="0.25">
      <c r="A2321">
        <v>5</v>
      </c>
      <c r="B2321">
        <v>91</v>
      </c>
    </row>
    <row r="2322" spans="1:2" hidden="1" x14ac:dyDescent="0.25">
      <c r="A2322">
        <v>5</v>
      </c>
      <c r="B2322">
        <v>91</v>
      </c>
    </row>
    <row r="2323" spans="1:2" hidden="1" x14ac:dyDescent="0.25">
      <c r="A2323">
        <v>5</v>
      </c>
      <c r="B2323">
        <v>91</v>
      </c>
    </row>
    <row r="2324" spans="1:2" hidden="1" x14ac:dyDescent="0.25">
      <c r="A2324">
        <v>5</v>
      </c>
      <c r="B2324">
        <v>91</v>
      </c>
    </row>
    <row r="2325" spans="1:2" hidden="1" x14ac:dyDescent="0.25">
      <c r="A2325">
        <v>5</v>
      </c>
      <c r="B2325">
        <v>91</v>
      </c>
    </row>
    <row r="2326" spans="1:2" hidden="1" x14ac:dyDescent="0.25">
      <c r="A2326">
        <v>5</v>
      </c>
      <c r="B2326">
        <v>92</v>
      </c>
    </row>
    <row r="2327" spans="1:2" hidden="1" x14ac:dyDescent="0.25">
      <c r="A2327">
        <v>5</v>
      </c>
      <c r="B2327">
        <v>93</v>
      </c>
    </row>
    <row r="2328" spans="1:2" hidden="1" x14ac:dyDescent="0.25">
      <c r="A2328">
        <v>5</v>
      </c>
      <c r="B2328">
        <v>94</v>
      </c>
    </row>
    <row r="2329" spans="1:2" hidden="1" x14ac:dyDescent="0.25">
      <c r="A2329">
        <v>5</v>
      </c>
      <c r="B2329">
        <v>95</v>
      </c>
    </row>
    <row r="2330" spans="1:2" hidden="1" x14ac:dyDescent="0.25">
      <c r="A2330">
        <v>5</v>
      </c>
      <c r="B2330">
        <v>97</v>
      </c>
    </row>
    <row r="2331" spans="1:2" hidden="1" x14ac:dyDescent="0.25">
      <c r="A2331">
        <v>5</v>
      </c>
      <c r="B2331">
        <v>97</v>
      </c>
    </row>
    <row r="2332" spans="1:2" hidden="1" x14ac:dyDescent="0.25">
      <c r="A2332">
        <v>5</v>
      </c>
      <c r="B2332">
        <v>98</v>
      </c>
    </row>
    <row r="2333" spans="1:2" hidden="1" x14ac:dyDescent="0.25">
      <c r="A2333">
        <v>5</v>
      </c>
      <c r="B2333">
        <v>98</v>
      </c>
    </row>
    <row r="2334" spans="1:2" hidden="1" x14ac:dyDescent="0.25">
      <c r="A2334">
        <v>5</v>
      </c>
      <c r="B2334">
        <v>99</v>
      </c>
    </row>
    <row r="2335" spans="1:2" hidden="1" x14ac:dyDescent="0.25">
      <c r="A2335">
        <v>5</v>
      </c>
      <c r="B2335">
        <v>99</v>
      </c>
    </row>
    <row r="2336" spans="1:2" hidden="1" x14ac:dyDescent="0.25">
      <c r="A2336">
        <v>5</v>
      </c>
      <c r="B2336">
        <v>101</v>
      </c>
    </row>
    <row r="2337" spans="1:2" hidden="1" x14ac:dyDescent="0.25">
      <c r="A2337">
        <v>5</v>
      </c>
      <c r="B2337">
        <v>101</v>
      </c>
    </row>
    <row r="2338" spans="1:2" hidden="1" x14ac:dyDescent="0.25">
      <c r="A2338">
        <v>5</v>
      </c>
      <c r="B2338">
        <v>103</v>
      </c>
    </row>
    <row r="2339" spans="1:2" hidden="1" x14ac:dyDescent="0.25">
      <c r="A2339">
        <v>5</v>
      </c>
      <c r="B2339">
        <v>104</v>
      </c>
    </row>
    <row r="2340" spans="1:2" hidden="1" x14ac:dyDescent="0.25">
      <c r="A2340">
        <v>5</v>
      </c>
      <c r="B2340">
        <v>104</v>
      </c>
    </row>
    <row r="2341" spans="1:2" hidden="1" x14ac:dyDescent="0.25">
      <c r="A2341">
        <v>5</v>
      </c>
      <c r="B2341">
        <v>107</v>
      </c>
    </row>
    <row r="2342" spans="1:2" hidden="1" x14ac:dyDescent="0.25">
      <c r="A2342">
        <v>5</v>
      </c>
      <c r="B2342">
        <v>110</v>
      </c>
    </row>
    <row r="2343" spans="1:2" hidden="1" x14ac:dyDescent="0.25">
      <c r="A2343">
        <v>5</v>
      </c>
      <c r="B2343">
        <v>111</v>
      </c>
    </row>
    <row r="2344" spans="1:2" hidden="1" x14ac:dyDescent="0.25">
      <c r="A2344">
        <v>5</v>
      </c>
      <c r="B2344">
        <v>111</v>
      </c>
    </row>
    <row r="2345" spans="1:2" hidden="1" x14ac:dyDescent="0.25">
      <c r="A2345">
        <v>5</v>
      </c>
      <c r="B2345">
        <v>111</v>
      </c>
    </row>
    <row r="2346" spans="1:2" hidden="1" x14ac:dyDescent="0.25">
      <c r="A2346">
        <v>5</v>
      </c>
      <c r="B2346">
        <v>112</v>
      </c>
    </row>
    <row r="2347" spans="1:2" hidden="1" x14ac:dyDescent="0.25">
      <c r="A2347">
        <v>5</v>
      </c>
      <c r="B2347">
        <v>112</v>
      </c>
    </row>
    <row r="2348" spans="1:2" hidden="1" x14ac:dyDescent="0.25">
      <c r="A2348">
        <v>5</v>
      </c>
      <c r="B2348">
        <v>113</v>
      </c>
    </row>
    <row r="2349" spans="1:2" hidden="1" x14ac:dyDescent="0.25">
      <c r="A2349">
        <v>5</v>
      </c>
      <c r="B2349">
        <v>114</v>
      </c>
    </row>
    <row r="2350" spans="1:2" hidden="1" x14ac:dyDescent="0.25">
      <c r="A2350">
        <v>5</v>
      </c>
      <c r="B2350">
        <v>115</v>
      </c>
    </row>
    <row r="2351" spans="1:2" hidden="1" x14ac:dyDescent="0.25">
      <c r="A2351">
        <v>5</v>
      </c>
      <c r="B2351">
        <v>116</v>
      </c>
    </row>
    <row r="2352" spans="1:2" hidden="1" x14ac:dyDescent="0.25">
      <c r="A2352">
        <v>5</v>
      </c>
      <c r="B2352">
        <v>118</v>
      </c>
    </row>
    <row r="2353" spans="1:2" hidden="1" x14ac:dyDescent="0.25">
      <c r="A2353">
        <v>5</v>
      </c>
      <c r="B2353">
        <v>118</v>
      </c>
    </row>
    <row r="2354" spans="1:2" hidden="1" x14ac:dyDescent="0.25">
      <c r="A2354">
        <v>5</v>
      </c>
      <c r="B2354">
        <v>119</v>
      </c>
    </row>
    <row r="2355" spans="1:2" hidden="1" x14ac:dyDescent="0.25">
      <c r="A2355">
        <v>5</v>
      </c>
      <c r="B2355">
        <v>119</v>
      </c>
    </row>
    <row r="2356" spans="1:2" hidden="1" x14ac:dyDescent="0.25">
      <c r="A2356">
        <v>5</v>
      </c>
      <c r="B2356">
        <v>119</v>
      </c>
    </row>
    <row r="2357" spans="1:2" hidden="1" x14ac:dyDescent="0.25">
      <c r="A2357">
        <v>5</v>
      </c>
      <c r="B2357">
        <v>120</v>
      </c>
    </row>
    <row r="2358" spans="1:2" hidden="1" x14ac:dyDescent="0.25">
      <c r="A2358">
        <v>5</v>
      </c>
      <c r="B2358">
        <v>120</v>
      </c>
    </row>
    <row r="2359" spans="1:2" hidden="1" x14ac:dyDescent="0.25">
      <c r="A2359">
        <v>5</v>
      </c>
      <c r="B2359">
        <v>125</v>
      </c>
    </row>
    <row r="2360" spans="1:2" hidden="1" x14ac:dyDescent="0.25">
      <c r="A2360">
        <v>5</v>
      </c>
      <c r="B2360">
        <v>125</v>
      </c>
    </row>
    <row r="2361" spans="1:2" hidden="1" x14ac:dyDescent="0.25">
      <c r="A2361">
        <v>5</v>
      </c>
      <c r="B2361">
        <v>128</v>
      </c>
    </row>
    <row r="2362" spans="1:2" hidden="1" x14ac:dyDescent="0.25">
      <c r="A2362">
        <v>5</v>
      </c>
      <c r="B2362">
        <v>129</v>
      </c>
    </row>
    <row r="2363" spans="1:2" hidden="1" x14ac:dyDescent="0.25">
      <c r="A2363">
        <v>5</v>
      </c>
      <c r="B2363">
        <v>130</v>
      </c>
    </row>
    <row r="2364" spans="1:2" hidden="1" x14ac:dyDescent="0.25">
      <c r="A2364">
        <v>5</v>
      </c>
      <c r="B2364">
        <v>131</v>
      </c>
    </row>
    <row r="2365" spans="1:2" hidden="1" x14ac:dyDescent="0.25">
      <c r="A2365">
        <v>5</v>
      </c>
      <c r="B2365">
        <v>131</v>
      </c>
    </row>
    <row r="2366" spans="1:2" hidden="1" x14ac:dyDescent="0.25">
      <c r="A2366">
        <v>5</v>
      </c>
      <c r="B2366">
        <v>131</v>
      </c>
    </row>
    <row r="2367" spans="1:2" hidden="1" x14ac:dyDescent="0.25">
      <c r="A2367">
        <v>5</v>
      </c>
      <c r="B2367">
        <v>132</v>
      </c>
    </row>
    <row r="2368" spans="1:2" hidden="1" x14ac:dyDescent="0.25">
      <c r="A2368">
        <v>5</v>
      </c>
      <c r="B2368">
        <v>132</v>
      </c>
    </row>
    <row r="2369" spans="1:2" hidden="1" x14ac:dyDescent="0.25">
      <c r="A2369">
        <v>5</v>
      </c>
      <c r="B2369">
        <v>134</v>
      </c>
    </row>
    <row r="2370" spans="1:2" hidden="1" x14ac:dyDescent="0.25">
      <c r="A2370">
        <v>5</v>
      </c>
      <c r="B2370">
        <v>134</v>
      </c>
    </row>
    <row r="2371" spans="1:2" hidden="1" x14ac:dyDescent="0.25">
      <c r="A2371">
        <v>5</v>
      </c>
      <c r="B2371">
        <v>135</v>
      </c>
    </row>
    <row r="2372" spans="1:2" hidden="1" x14ac:dyDescent="0.25">
      <c r="A2372">
        <v>5</v>
      </c>
      <c r="B2372">
        <v>137</v>
      </c>
    </row>
    <row r="2373" spans="1:2" hidden="1" x14ac:dyDescent="0.25">
      <c r="A2373">
        <v>5</v>
      </c>
      <c r="B2373">
        <v>137</v>
      </c>
    </row>
    <row r="2374" spans="1:2" hidden="1" x14ac:dyDescent="0.25">
      <c r="A2374">
        <v>5</v>
      </c>
      <c r="B2374">
        <v>138</v>
      </c>
    </row>
    <row r="2375" spans="1:2" hidden="1" x14ac:dyDescent="0.25">
      <c r="A2375">
        <v>5</v>
      </c>
      <c r="B2375">
        <v>138</v>
      </c>
    </row>
    <row r="2376" spans="1:2" hidden="1" x14ac:dyDescent="0.25">
      <c r="A2376">
        <v>5</v>
      </c>
      <c r="B2376">
        <v>139</v>
      </c>
    </row>
    <row r="2377" spans="1:2" hidden="1" x14ac:dyDescent="0.25">
      <c r="A2377">
        <v>5</v>
      </c>
      <c r="B2377">
        <v>139</v>
      </c>
    </row>
    <row r="2378" spans="1:2" hidden="1" x14ac:dyDescent="0.25">
      <c r="A2378">
        <v>5</v>
      </c>
      <c r="B2378">
        <v>141</v>
      </c>
    </row>
    <row r="2379" spans="1:2" hidden="1" x14ac:dyDescent="0.25">
      <c r="A2379">
        <v>5</v>
      </c>
      <c r="B2379">
        <v>146</v>
      </c>
    </row>
    <row r="2380" spans="1:2" hidden="1" x14ac:dyDescent="0.25">
      <c r="A2380">
        <v>5</v>
      </c>
      <c r="B2380">
        <v>146</v>
      </c>
    </row>
    <row r="2381" spans="1:2" hidden="1" x14ac:dyDescent="0.25">
      <c r="A2381">
        <v>5</v>
      </c>
      <c r="B2381">
        <v>147</v>
      </c>
    </row>
    <row r="2382" spans="1:2" hidden="1" x14ac:dyDescent="0.25">
      <c r="A2382">
        <v>5</v>
      </c>
      <c r="B2382">
        <v>152</v>
      </c>
    </row>
    <row r="2383" spans="1:2" hidden="1" x14ac:dyDescent="0.25">
      <c r="A2383">
        <v>5</v>
      </c>
      <c r="B2383">
        <v>153</v>
      </c>
    </row>
    <row r="2384" spans="1:2" hidden="1" x14ac:dyDescent="0.25">
      <c r="A2384">
        <v>5</v>
      </c>
      <c r="B2384">
        <v>155</v>
      </c>
    </row>
    <row r="2385" spans="1:2" hidden="1" x14ac:dyDescent="0.25">
      <c r="A2385">
        <v>5</v>
      </c>
      <c r="B2385">
        <v>156</v>
      </c>
    </row>
    <row r="2386" spans="1:2" hidden="1" x14ac:dyDescent="0.25">
      <c r="A2386">
        <v>5</v>
      </c>
      <c r="B2386">
        <v>156</v>
      </c>
    </row>
    <row r="2387" spans="1:2" hidden="1" x14ac:dyDescent="0.25">
      <c r="A2387">
        <v>5</v>
      </c>
      <c r="B2387">
        <v>156</v>
      </c>
    </row>
    <row r="2388" spans="1:2" hidden="1" x14ac:dyDescent="0.25">
      <c r="A2388">
        <v>5</v>
      </c>
      <c r="B2388">
        <v>157</v>
      </c>
    </row>
    <row r="2389" spans="1:2" hidden="1" x14ac:dyDescent="0.25">
      <c r="A2389">
        <v>5</v>
      </c>
      <c r="B2389">
        <v>158</v>
      </c>
    </row>
    <row r="2390" spans="1:2" hidden="1" x14ac:dyDescent="0.25">
      <c r="A2390">
        <v>5</v>
      </c>
      <c r="B2390">
        <v>159</v>
      </c>
    </row>
    <row r="2391" spans="1:2" hidden="1" x14ac:dyDescent="0.25">
      <c r="A2391">
        <v>5</v>
      </c>
      <c r="B2391">
        <v>162</v>
      </c>
    </row>
    <row r="2392" spans="1:2" hidden="1" x14ac:dyDescent="0.25">
      <c r="A2392">
        <v>5</v>
      </c>
      <c r="B2392">
        <v>164</v>
      </c>
    </row>
    <row r="2393" spans="1:2" hidden="1" x14ac:dyDescent="0.25">
      <c r="A2393">
        <v>5</v>
      </c>
      <c r="B2393">
        <v>170</v>
      </c>
    </row>
    <row r="2394" spans="1:2" hidden="1" x14ac:dyDescent="0.25">
      <c r="A2394">
        <v>5</v>
      </c>
      <c r="B2394">
        <v>171</v>
      </c>
    </row>
    <row r="2395" spans="1:2" hidden="1" x14ac:dyDescent="0.25">
      <c r="A2395">
        <v>5</v>
      </c>
      <c r="B2395">
        <v>174</v>
      </c>
    </row>
    <row r="2396" spans="1:2" hidden="1" x14ac:dyDescent="0.25">
      <c r="A2396">
        <v>5</v>
      </c>
      <c r="B2396">
        <v>177</v>
      </c>
    </row>
    <row r="2397" spans="1:2" hidden="1" x14ac:dyDescent="0.25">
      <c r="A2397">
        <v>5</v>
      </c>
      <c r="B2397">
        <v>179</v>
      </c>
    </row>
    <row r="2398" spans="1:2" hidden="1" x14ac:dyDescent="0.25">
      <c r="A2398">
        <v>5</v>
      </c>
      <c r="B2398">
        <v>179</v>
      </c>
    </row>
    <row r="2399" spans="1:2" hidden="1" x14ac:dyDescent="0.25">
      <c r="A2399">
        <v>5</v>
      </c>
      <c r="B2399">
        <v>180</v>
      </c>
    </row>
    <row r="2400" spans="1:2" hidden="1" x14ac:dyDescent="0.25">
      <c r="A2400">
        <v>5</v>
      </c>
      <c r="B2400">
        <v>180</v>
      </c>
    </row>
    <row r="2401" spans="1:2" hidden="1" x14ac:dyDescent="0.25">
      <c r="A2401">
        <v>5</v>
      </c>
      <c r="B2401">
        <v>181</v>
      </c>
    </row>
    <row r="2402" spans="1:2" hidden="1" x14ac:dyDescent="0.25">
      <c r="A2402">
        <v>5</v>
      </c>
      <c r="B2402">
        <v>184</v>
      </c>
    </row>
    <row r="2403" spans="1:2" hidden="1" x14ac:dyDescent="0.25">
      <c r="A2403">
        <v>5</v>
      </c>
      <c r="B2403">
        <v>187</v>
      </c>
    </row>
    <row r="2404" spans="1:2" hidden="1" x14ac:dyDescent="0.25">
      <c r="A2404">
        <v>5</v>
      </c>
      <c r="B2404">
        <v>188</v>
      </c>
    </row>
    <row r="2405" spans="1:2" hidden="1" x14ac:dyDescent="0.25">
      <c r="A2405">
        <v>5</v>
      </c>
      <c r="B2405">
        <v>192</v>
      </c>
    </row>
    <row r="2406" spans="1:2" hidden="1" x14ac:dyDescent="0.25">
      <c r="A2406">
        <v>5</v>
      </c>
      <c r="B2406">
        <v>199</v>
      </c>
    </row>
    <row r="2407" spans="1:2" hidden="1" x14ac:dyDescent="0.25">
      <c r="A2407">
        <v>5</v>
      </c>
      <c r="B2407">
        <v>205</v>
      </c>
    </row>
    <row r="2408" spans="1:2" hidden="1" x14ac:dyDescent="0.25">
      <c r="A2408">
        <v>5</v>
      </c>
      <c r="B2408">
        <v>206</v>
      </c>
    </row>
    <row r="2409" spans="1:2" hidden="1" x14ac:dyDescent="0.25">
      <c r="A2409">
        <v>5</v>
      </c>
      <c r="B2409">
        <v>212</v>
      </c>
    </row>
    <row r="2410" spans="1:2" hidden="1" x14ac:dyDescent="0.25">
      <c r="A2410">
        <v>5</v>
      </c>
      <c r="B2410">
        <v>230</v>
      </c>
    </row>
    <row r="2411" spans="1:2" hidden="1" x14ac:dyDescent="0.25">
      <c r="A2411">
        <v>5</v>
      </c>
      <c r="B2411">
        <v>231</v>
      </c>
    </row>
    <row r="2412" spans="1:2" hidden="1" x14ac:dyDescent="0.25">
      <c r="A2412">
        <v>5</v>
      </c>
      <c r="B2412">
        <v>239</v>
      </c>
    </row>
    <row r="2413" spans="1:2" hidden="1" x14ac:dyDescent="0.25">
      <c r="A2413">
        <v>5</v>
      </c>
      <c r="B2413">
        <v>264</v>
      </c>
    </row>
    <row r="2414" spans="1:2" hidden="1" x14ac:dyDescent="0.25">
      <c r="A2414">
        <v>5</v>
      </c>
      <c r="B2414">
        <v>277</v>
      </c>
    </row>
    <row r="2415" spans="1:2" hidden="1" x14ac:dyDescent="0.25">
      <c r="A2415">
        <v>5</v>
      </c>
      <c r="B2415">
        <v>286</v>
      </c>
    </row>
    <row r="2416" spans="1:2" hidden="1" x14ac:dyDescent="0.25">
      <c r="A2416">
        <v>5</v>
      </c>
      <c r="B2416">
        <v>290</v>
      </c>
    </row>
    <row r="2417" spans="1:2" hidden="1" x14ac:dyDescent="0.25">
      <c r="A2417">
        <v>5</v>
      </c>
      <c r="B2417">
        <v>295</v>
      </c>
    </row>
    <row r="2418" spans="1:2" hidden="1" x14ac:dyDescent="0.25">
      <c r="A2418">
        <v>5</v>
      </c>
      <c r="B2418">
        <v>321</v>
      </c>
    </row>
    <row r="2419" spans="1:2" hidden="1" x14ac:dyDescent="0.25">
      <c r="A2419">
        <v>5</v>
      </c>
      <c r="B2419">
        <v>336</v>
      </c>
    </row>
    <row r="2420" spans="1:2" hidden="1" x14ac:dyDescent="0.25">
      <c r="A2420">
        <v>5</v>
      </c>
      <c r="B2420">
        <v>380</v>
      </c>
    </row>
    <row r="2421" spans="1:2" hidden="1" x14ac:dyDescent="0.25">
      <c r="A2421">
        <v>5</v>
      </c>
      <c r="B2421">
        <v>467</v>
      </c>
    </row>
    <row r="2422" spans="1:2" hidden="1" x14ac:dyDescent="0.25">
      <c r="A2422">
        <v>5</v>
      </c>
      <c r="B2422">
        <v>903</v>
      </c>
    </row>
    <row r="2423" spans="1:2" hidden="1" x14ac:dyDescent="0.25">
      <c r="A2423">
        <v>6</v>
      </c>
      <c r="B2423">
        <v>0</v>
      </c>
    </row>
    <row r="2424" spans="1:2" hidden="1" x14ac:dyDescent="0.25">
      <c r="A2424">
        <v>6</v>
      </c>
      <c r="B2424">
        <v>0</v>
      </c>
    </row>
    <row r="2425" spans="1:2" hidden="1" x14ac:dyDescent="0.25">
      <c r="A2425">
        <v>6</v>
      </c>
      <c r="B2425">
        <v>0</v>
      </c>
    </row>
    <row r="2426" spans="1:2" hidden="1" x14ac:dyDescent="0.25">
      <c r="A2426">
        <v>6</v>
      </c>
      <c r="B2426">
        <v>0</v>
      </c>
    </row>
    <row r="2427" spans="1:2" hidden="1" x14ac:dyDescent="0.25">
      <c r="A2427">
        <v>6</v>
      </c>
      <c r="B2427">
        <v>0</v>
      </c>
    </row>
    <row r="2428" spans="1:2" hidden="1" x14ac:dyDescent="0.25">
      <c r="A2428">
        <v>6</v>
      </c>
      <c r="B2428">
        <v>0</v>
      </c>
    </row>
    <row r="2429" spans="1:2" hidden="1" x14ac:dyDescent="0.25">
      <c r="A2429">
        <v>6</v>
      </c>
      <c r="B2429">
        <v>0</v>
      </c>
    </row>
    <row r="2430" spans="1:2" hidden="1" x14ac:dyDescent="0.25">
      <c r="A2430">
        <v>6</v>
      </c>
      <c r="B2430">
        <v>0</v>
      </c>
    </row>
    <row r="2431" spans="1:2" hidden="1" x14ac:dyDescent="0.25">
      <c r="A2431">
        <v>6</v>
      </c>
      <c r="B2431">
        <v>0</v>
      </c>
    </row>
    <row r="2432" spans="1:2" hidden="1" x14ac:dyDescent="0.25">
      <c r="A2432">
        <v>6</v>
      </c>
      <c r="B2432">
        <v>0</v>
      </c>
    </row>
    <row r="2433" spans="1:2" hidden="1" x14ac:dyDescent="0.25">
      <c r="A2433">
        <v>6</v>
      </c>
      <c r="B2433">
        <v>0</v>
      </c>
    </row>
    <row r="2434" spans="1:2" hidden="1" x14ac:dyDescent="0.25">
      <c r="A2434">
        <v>6</v>
      </c>
      <c r="B2434">
        <v>0</v>
      </c>
    </row>
    <row r="2435" spans="1:2" hidden="1" x14ac:dyDescent="0.25">
      <c r="A2435">
        <v>6</v>
      </c>
      <c r="B2435">
        <v>0</v>
      </c>
    </row>
    <row r="2436" spans="1:2" hidden="1" x14ac:dyDescent="0.25">
      <c r="A2436">
        <v>6</v>
      </c>
      <c r="B2436">
        <v>0</v>
      </c>
    </row>
    <row r="2437" spans="1:2" hidden="1" x14ac:dyDescent="0.25">
      <c r="A2437">
        <v>6</v>
      </c>
      <c r="B2437">
        <v>0</v>
      </c>
    </row>
    <row r="2438" spans="1:2" hidden="1" x14ac:dyDescent="0.25">
      <c r="A2438">
        <v>6</v>
      </c>
      <c r="B2438">
        <v>0</v>
      </c>
    </row>
    <row r="2439" spans="1:2" hidden="1" x14ac:dyDescent="0.25">
      <c r="A2439">
        <v>6</v>
      </c>
      <c r="B2439">
        <v>1</v>
      </c>
    </row>
    <row r="2440" spans="1:2" hidden="1" x14ac:dyDescent="0.25">
      <c r="A2440">
        <v>6</v>
      </c>
      <c r="B2440">
        <v>1</v>
      </c>
    </row>
    <row r="2441" spans="1:2" hidden="1" x14ac:dyDescent="0.25">
      <c r="A2441">
        <v>6</v>
      </c>
      <c r="B2441">
        <v>1</v>
      </c>
    </row>
    <row r="2442" spans="1:2" hidden="1" x14ac:dyDescent="0.25">
      <c r="A2442">
        <v>6</v>
      </c>
      <c r="B2442">
        <v>1</v>
      </c>
    </row>
    <row r="2443" spans="1:2" hidden="1" x14ac:dyDescent="0.25">
      <c r="A2443">
        <v>6</v>
      </c>
      <c r="B2443">
        <v>1</v>
      </c>
    </row>
    <row r="2444" spans="1:2" hidden="1" x14ac:dyDescent="0.25">
      <c r="A2444">
        <v>6</v>
      </c>
      <c r="B2444">
        <v>1</v>
      </c>
    </row>
    <row r="2445" spans="1:2" hidden="1" x14ac:dyDescent="0.25">
      <c r="A2445">
        <v>6</v>
      </c>
      <c r="B2445">
        <v>1</v>
      </c>
    </row>
    <row r="2446" spans="1:2" hidden="1" x14ac:dyDescent="0.25">
      <c r="A2446">
        <v>6</v>
      </c>
      <c r="B2446">
        <v>2</v>
      </c>
    </row>
    <row r="2447" spans="1:2" hidden="1" x14ac:dyDescent="0.25">
      <c r="A2447">
        <v>6</v>
      </c>
      <c r="B2447">
        <v>2</v>
      </c>
    </row>
    <row r="2448" spans="1:2" hidden="1" x14ac:dyDescent="0.25">
      <c r="A2448">
        <v>6</v>
      </c>
      <c r="B2448">
        <v>2</v>
      </c>
    </row>
    <row r="2449" spans="1:2" hidden="1" x14ac:dyDescent="0.25">
      <c r="A2449">
        <v>6</v>
      </c>
      <c r="B2449">
        <v>2</v>
      </c>
    </row>
    <row r="2450" spans="1:2" hidden="1" x14ac:dyDescent="0.25">
      <c r="A2450">
        <v>6</v>
      </c>
      <c r="B2450">
        <v>2</v>
      </c>
    </row>
    <row r="2451" spans="1:2" hidden="1" x14ac:dyDescent="0.25">
      <c r="A2451">
        <v>6</v>
      </c>
      <c r="B2451">
        <v>2</v>
      </c>
    </row>
    <row r="2452" spans="1:2" hidden="1" x14ac:dyDescent="0.25">
      <c r="A2452">
        <v>6</v>
      </c>
      <c r="B2452">
        <v>2</v>
      </c>
    </row>
    <row r="2453" spans="1:2" hidden="1" x14ac:dyDescent="0.25">
      <c r="A2453">
        <v>6</v>
      </c>
      <c r="B2453">
        <v>2</v>
      </c>
    </row>
    <row r="2454" spans="1:2" hidden="1" x14ac:dyDescent="0.25">
      <c r="A2454">
        <v>6</v>
      </c>
      <c r="B2454">
        <v>2</v>
      </c>
    </row>
    <row r="2455" spans="1:2" hidden="1" x14ac:dyDescent="0.25">
      <c r="A2455">
        <v>6</v>
      </c>
      <c r="B2455">
        <v>2</v>
      </c>
    </row>
    <row r="2456" spans="1:2" hidden="1" x14ac:dyDescent="0.25">
      <c r="A2456">
        <v>6</v>
      </c>
      <c r="B2456">
        <v>2</v>
      </c>
    </row>
    <row r="2457" spans="1:2" hidden="1" x14ac:dyDescent="0.25">
      <c r="A2457">
        <v>6</v>
      </c>
      <c r="B2457">
        <v>2</v>
      </c>
    </row>
    <row r="2458" spans="1:2" hidden="1" x14ac:dyDescent="0.25">
      <c r="A2458">
        <v>6</v>
      </c>
      <c r="B2458">
        <v>2</v>
      </c>
    </row>
    <row r="2459" spans="1:2" hidden="1" x14ac:dyDescent="0.25">
      <c r="A2459">
        <v>6</v>
      </c>
      <c r="B2459">
        <v>2</v>
      </c>
    </row>
    <row r="2460" spans="1:2" hidden="1" x14ac:dyDescent="0.25">
      <c r="A2460">
        <v>6</v>
      </c>
      <c r="B2460">
        <v>2</v>
      </c>
    </row>
    <row r="2461" spans="1:2" hidden="1" x14ac:dyDescent="0.25">
      <c r="A2461">
        <v>6</v>
      </c>
      <c r="B2461">
        <v>2</v>
      </c>
    </row>
    <row r="2462" spans="1:2" hidden="1" x14ac:dyDescent="0.25">
      <c r="A2462">
        <v>6</v>
      </c>
      <c r="B2462">
        <v>2</v>
      </c>
    </row>
    <row r="2463" spans="1:2" hidden="1" x14ac:dyDescent="0.25">
      <c r="A2463">
        <v>6</v>
      </c>
      <c r="B2463">
        <v>2</v>
      </c>
    </row>
    <row r="2464" spans="1:2" hidden="1" x14ac:dyDescent="0.25">
      <c r="A2464">
        <v>6</v>
      </c>
      <c r="B2464">
        <v>2</v>
      </c>
    </row>
    <row r="2465" spans="1:2" hidden="1" x14ac:dyDescent="0.25">
      <c r="A2465">
        <v>6</v>
      </c>
      <c r="B2465">
        <v>2</v>
      </c>
    </row>
    <row r="2466" spans="1:2" hidden="1" x14ac:dyDescent="0.25">
      <c r="A2466">
        <v>6</v>
      </c>
      <c r="B2466">
        <v>2</v>
      </c>
    </row>
    <row r="2467" spans="1:2" hidden="1" x14ac:dyDescent="0.25">
      <c r="A2467">
        <v>6</v>
      </c>
      <c r="B2467">
        <v>2</v>
      </c>
    </row>
    <row r="2468" spans="1:2" hidden="1" x14ac:dyDescent="0.25">
      <c r="A2468">
        <v>6</v>
      </c>
      <c r="B2468">
        <v>2</v>
      </c>
    </row>
    <row r="2469" spans="1:2" hidden="1" x14ac:dyDescent="0.25">
      <c r="A2469">
        <v>6</v>
      </c>
      <c r="B2469">
        <v>2</v>
      </c>
    </row>
    <row r="2470" spans="1:2" hidden="1" x14ac:dyDescent="0.25">
      <c r="A2470">
        <v>6</v>
      </c>
      <c r="B2470">
        <v>2</v>
      </c>
    </row>
    <row r="2471" spans="1:2" hidden="1" x14ac:dyDescent="0.25">
      <c r="A2471">
        <v>6</v>
      </c>
      <c r="B2471">
        <v>2</v>
      </c>
    </row>
    <row r="2472" spans="1:2" hidden="1" x14ac:dyDescent="0.25">
      <c r="A2472">
        <v>6</v>
      </c>
      <c r="B2472">
        <v>2</v>
      </c>
    </row>
    <row r="2473" spans="1:2" hidden="1" x14ac:dyDescent="0.25">
      <c r="A2473">
        <v>6</v>
      </c>
      <c r="B2473">
        <v>2</v>
      </c>
    </row>
    <row r="2474" spans="1:2" hidden="1" x14ac:dyDescent="0.25">
      <c r="A2474">
        <v>6</v>
      </c>
      <c r="B2474">
        <v>2</v>
      </c>
    </row>
    <row r="2475" spans="1:2" hidden="1" x14ac:dyDescent="0.25">
      <c r="A2475">
        <v>6</v>
      </c>
      <c r="B2475">
        <v>2</v>
      </c>
    </row>
    <row r="2476" spans="1:2" hidden="1" x14ac:dyDescent="0.25">
      <c r="A2476">
        <v>6</v>
      </c>
      <c r="B2476">
        <v>2</v>
      </c>
    </row>
    <row r="2477" spans="1:2" hidden="1" x14ac:dyDescent="0.25">
      <c r="A2477">
        <v>6</v>
      </c>
      <c r="B2477">
        <v>2</v>
      </c>
    </row>
    <row r="2478" spans="1:2" hidden="1" x14ac:dyDescent="0.25">
      <c r="A2478">
        <v>6</v>
      </c>
      <c r="B2478">
        <v>2</v>
      </c>
    </row>
    <row r="2479" spans="1:2" hidden="1" x14ac:dyDescent="0.25">
      <c r="A2479">
        <v>6</v>
      </c>
      <c r="B2479">
        <v>2</v>
      </c>
    </row>
    <row r="2480" spans="1:2" hidden="1" x14ac:dyDescent="0.25">
      <c r="A2480">
        <v>6</v>
      </c>
      <c r="B2480">
        <v>2</v>
      </c>
    </row>
    <row r="2481" spans="1:2" hidden="1" x14ac:dyDescent="0.25">
      <c r="A2481">
        <v>6</v>
      </c>
      <c r="B2481">
        <v>2</v>
      </c>
    </row>
    <row r="2482" spans="1:2" hidden="1" x14ac:dyDescent="0.25">
      <c r="A2482">
        <v>6</v>
      </c>
      <c r="B2482">
        <v>2</v>
      </c>
    </row>
    <row r="2483" spans="1:2" hidden="1" x14ac:dyDescent="0.25">
      <c r="A2483">
        <v>6</v>
      </c>
      <c r="B2483">
        <v>2</v>
      </c>
    </row>
    <row r="2484" spans="1:2" hidden="1" x14ac:dyDescent="0.25">
      <c r="A2484">
        <v>6</v>
      </c>
      <c r="B2484">
        <v>2</v>
      </c>
    </row>
    <row r="2485" spans="1:2" hidden="1" x14ac:dyDescent="0.25">
      <c r="A2485">
        <v>6</v>
      </c>
      <c r="B2485">
        <v>2</v>
      </c>
    </row>
    <row r="2486" spans="1:2" hidden="1" x14ac:dyDescent="0.25">
      <c r="A2486">
        <v>6</v>
      </c>
      <c r="B2486">
        <v>2</v>
      </c>
    </row>
    <row r="2487" spans="1:2" hidden="1" x14ac:dyDescent="0.25">
      <c r="A2487">
        <v>6</v>
      </c>
      <c r="B2487">
        <v>2</v>
      </c>
    </row>
    <row r="2488" spans="1:2" hidden="1" x14ac:dyDescent="0.25">
      <c r="A2488">
        <v>6</v>
      </c>
      <c r="B2488">
        <v>2</v>
      </c>
    </row>
    <row r="2489" spans="1:2" hidden="1" x14ac:dyDescent="0.25">
      <c r="A2489">
        <v>6</v>
      </c>
      <c r="B2489">
        <v>2</v>
      </c>
    </row>
    <row r="2490" spans="1:2" hidden="1" x14ac:dyDescent="0.25">
      <c r="A2490">
        <v>6</v>
      </c>
      <c r="B2490">
        <v>3</v>
      </c>
    </row>
    <row r="2491" spans="1:2" hidden="1" x14ac:dyDescent="0.25">
      <c r="A2491">
        <v>6</v>
      </c>
      <c r="B2491">
        <v>3</v>
      </c>
    </row>
    <row r="2492" spans="1:2" hidden="1" x14ac:dyDescent="0.25">
      <c r="A2492">
        <v>6</v>
      </c>
      <c r="B2492">
        <v>3</v>
      </c>
    </row>
    <row r="2493" spans="1:2" hidden="1" x14ac:dyDescent="0.25">
      <c r="A2493">
        <v>6</v>
      </c>
      <c r="B2493">
        <v>3</v>
      </c>
    </row>
    <row r="2494" spans="1:2" hidden="1" x14ac:dyDescent="0.25">
      <c r="A2494">
        <v>6</v>
      </c>
      <c r="B2494">
        <v>3</v>
      </c>
    </row>
    <row r="2495" spans="1:2" hidden="1" x14ac:dyDescent="0.25">
      <c r="A2495">
        <v>6</v>
      </c>
      <c r="B2495">
        <v>3</v>
      </c>
    </row>
    <row r="2496" spans="1:2" hidden="1" x14ac:dyDescent="0.25">
      <c r="A2496">
        <v>6</v>
      </c>
      <c r="B2496">
        <v>3</v>
      </c>
    </row>
    <row r="2497" spans="1:2" hidden="1" x14ac:dyDescent="0.25">
      <c r="A2497">
        <v>6</v>
      </c>
      <c r="B2497">
        <v>3</v>
      </c>
    </row>
    <row r="2498" spans="1:2" hidden="1" x14ac:dyDescent="0.25">
      <c r="A2498">
        <v>6</v>
      </c>
      <c r="B2498">
        <v>3</v>
      </c>
    </row>
    <row r="2499" spans="1:2" hidden="1" x14ac:dyDescent="0.25">
      <c r="A2499">
        <v>6</v>
      </c>
      <c r="B2499">
        <v>3</v>
      </c>
    </row>
    <row r="2500" spans="1:2" hidden="1" x14ac:dyDescent="0.25">
      <c r="A2500">
        <v>6</v>
      </c>
      <c r="B2500">
        <v>3</v>
      </c>
    </row>
    <row r="2501" spans="1:2" hidden="1" x14ac:dyDescent="0.25">
      <c r="A2501">
        <v>6</v>
      </c>
      <c r="B2501">
        <v>3</v>
      </c>
    </row>
    <row r="2502" spans="1:2" hidden="1" x14ac:dyDescent="0.25">
      <c r="A2502">
        <v>6</v>
      </c>
      <c r="B2502">
        <v>3</v>
      </c>
    </row>
    <row r="2503" spans="1:2" hidden="1" x14ac:dyDescent="0.25">
      <c r="A2503">
        <v>6</v>
      </c>
      <c r="B2503">
        <v>3</v>
      </c>
    </row>
    <row r="2504" spans="1:2" hidden="1" x14ac:dyDescent="0.25">
      <c r="A2504">
        <v>6</v>
      </c>
      <c r="B2504">
        <v>3</v>
      </c>
    </row>
    <row r="2505" spans="1:2" hidden="1" x14ac:dyDescent="0.25">
      <c r="A2505">
        <v>6</v>
      </c>
      <c r="B2505">
        <v>3</v>
      </c>
    </row>
    <row r="2506" spans="1:2" hidden="1" x14ac:dyDescent="0.25">
      <c r="A2506">
        <v>6</v>
      </c>
      <c r="B2506">
        <v>3</v>
      </c>
    </row>
    <row r="2507" spans="1:2" hidden="1" x14ac:dyDescent="0.25">
      <c r="A2507">
        <v>6</v>
      </c>
      <c r="B2507">
        <v>3</v>
      </c>
    </row>
    <row r="2508" spans="1:2" hidden="1" x14ac:dyDescent="0.25">
      <c r="A2508">
        <v>6</v>
      </c>
      <c r="B2508">
        <v>3</v>
      </c>
    </row>
    <row r="2509" spans="1:2" hidden="1" x14ac:dyDescent="0.25">
      <c r="A2509">
        <v>6</v>
      </c>
      <c r="B2509">
        <v>3</v>
      </c>
    </row>
    <row r="2510" spans="1:2" hidden="1" x14ac:dyDescent="0.25">
      <c r="A2510">
        <v>6</v>
      </c>
      <c r="B2510">
        <v>3</v>
      </c>
    </row>
    <row r="2511" spans="1:2" hidden="1" x14ac:dyDescent="0.25">
      <c r="A2511">
        <v>6</v>
      </c>
      <c r="B2511">
        <v>3</v>
      </c>
    </row>
    <row r="2512" spans="1:2" hidden="1" x14ac:dyDescent="0.25">
      <c r="A2512">
        <v>6</v>
      </c>
      <c r="B2512">
        <v>3</v>
      </c>
    </row>
    <row r="2513" spans="1:2" hidden="1" x14ac:dyDescent="0.25">
      <c r="A2513">
        <v>6</v>
      </c>
      <c r="B2513">
        <v>3</v>
      </c>
    </row>
    <row r="2514" spans="1:2" hidden="1" x14ac:dyDescent="0.25">
      <c r="A2514">
        <v>6</v>
      </c>
      <c r="B2514">
        <v>3</v>
      </c>
    </row>
    <row r="2515" spans="1:2" hidden="1" x14ac:dyDescent="0.25">
      <c r="A2515">
        <v>6</v>
      </c>
      <c r="B2515">
        <v>3</v>
      </c>
    </row>
    <row r="2516" spans="1:2" hidden="1" x14ac:dyDescent="0.25">
      <c r="A2516">
        <v>6</v>
      </c>
      <c r="B2516">
        <v>3</v>
      </c>
    </row>
    <row r="2517" spans="1:2" hidden="1" x14ac:dyDescent="0.25">
      <c r="A2517">
        <v>6</v>
      </c>
      <c r="B2517">
        <v>3</v>
      </c>
    </row>
    <row r="2518" spans="1:2" hidden="1" x14ac:dyDescent="0.25">
      <c r="A2518">
        <v>6</v>
      </c>
      <c r="B2518">
        <v>3</v>
      </c>
    </row>
    <row r="2519" spans="1:2" hidden="1" x14ac:dyDescent="0.25">
      <c r="A2519">
        <v>6</v>
      </c>
      <c r="B2519">
        <v>3</v>
      </c>
    </row>
    <row r="2520" spans="1:2" hidden="1" x14ac:dyDescent="0.25">
      <c r="A2520">
        <v>6</v>
      </c>
      <c r="B2520">
        <v>3</v>
      </c>
    </row>
    <row r="2521" spans="1:2" hidden="1" x14ac:dyDescent="0.25">
      <c r="A2521">
        <v>6</v>
      </c>
      <c r="B2521">
        <v>4</v>
      </c>
    </row>
    <row r="2522" spans="1:2" hidden="1" x14ac:dyDescent="0.25">
      <c r="A2522">
        <v>6</v>
      </c>
      <c r="B2522">
        <v>4</v>
      </c>
    </row>
    <row r="2523" spans="1:2" hidden="1" x14ac:dyDescent="0.25">
      <c r="A2523">
        <v>6</v>
      </c>
      <c r="B2523">
        <v>4</v>
      </c>
    </row>
    <row r="2524" spans="1:2" hidden="1" x14ac:dyDescent="0.25">
      <c r="A2524">
        <v>6</v>
      </c>
      <c r="B2524">
        <v>4</v>
      </c>
    </row>
    <row r="2525" spans="1:2" hidden="1" x14ac:dyDescent="0.25">
      <c r="A2525">
        <v>6</v>
      </c>
      <c r="B2525">
        <v>4</v>
      </c>
    </row>
    <row r="2526" spans="1:2" hidden="1" x14ac:dyDescent="0.25">
      <c r="A2526">
        <v>6</v>
      </c>
      <c r="B2526">
        <v>4</v>
      </c>
    </row>
    <row r="2527" spans="1:2" hidden="1" x14ac:dyDescent="0.25">
      <c r="A2527">
        <v>6</v>
      </c>
      <c r="B2527">
        <v>4</v>
      </c>
    </row>
    <row r="2528" spans="1:2" hidden="1" x14ac:dyDescent="0.25">
      <c r="A2528">
        <v>6</v>
      </c>
      <c r="B2528">
        <v>4</v>
      </c>
    </row>
    <row r="2529" spans="1:2" hidden="1" x14ac:dyDescent="0.25">
      <c r="A2529">
        <v>6</v>
      </c>
      <c r="B2529">
        <v>4</v>
      </c>
    </row>
    <row r="2530" spans="1:2" hidden="1" x14ac:dyDescent="0.25">
      <c r="A2530">
        <v>6</v>
      </c>
      <c r="B2530">
        <v>4</v>
      </c>
    </row>
    <row r="2531" spans="1:2" hidden="1" x14ac:dyDescent="0.25">
      <c r="A2531">
        <v>6</v>
      </c>
      <c r="B2531">
        <v>4</v>
      </c>
    </row>
    <row r="2532" spans="1:2" hidden="1" x14ac:dyDescent="0.25">
      <c r="A2532">
        <v>6</v>
      </c>
      <c r="B2532">
        <v>4</v>
      </c>
    </row>
    <row r="2533" spans="1:2" hidden="1" x14ac:dyDescent="0.25">
      <c r="A2533">
        <v>6</v>
      </c>
      <c r="B2533">
        <v>4</v>
      </c>
    </row>
    <row r="2534" spans="1:2" hidden="1" x14ac:dyDescent="0.25">
      <c r="A2534">
        <v>6</v>
      </c>
      <c r="B2534">
        <v>4</v>
      </c>
    </row>
    <row r="2535" spans="1:2" hidden="1" x14ac:dyDescent="0.25">
      <c r="A2535">
        <v>6</v>
      </c>
      <c r="B2535">
        <v>4</v>
      </c>
    </row>
    <row r="2536" spans="1:2" hidden="1" x14ac:dyDescent="0.25">
      <c r="A2536">
        <v>6</v>
      </c>
      <c r="B2536">
        <v>4</v>
      </c>
    </row>
    <row r="2537" spans="1:2" hidden="1" x14ac:dyDescent="0.25">
      <c r="A2537">
        <v>6</v>
      </c>
      <c r="B2537">
        <v>4</v>
      </c>
    </row>
    <row r="2538" spans="1:2" hidden="1" x14ac:dyDescent="0.25">
      <c r="A2538">
        <v>6</v>
      </c>
      <c r="B2538">
        <v>4</v>
      </c>
    </row>
    <row r="2539" spans="1:2" hidden="1" x14ac:dyDescent="0.25">
      <c r="A2539">
        <v>6</v>
      </c>
      <c r="B2539">
        <v>4</v>
      </c>
    </row>
    <row r="2540" spans="1:2" hidden="1" x14ac:dyDescent="0.25">
      <c r="A2540">
        <v>6</v>
      </c>
      <c r="B2540">
        <v>4</v>
      </c>
    </row>
    <row r="2541" spans="1:2" hidden="1" x14ac:dyDescent="0.25">
      <c r="A2541">
        <v>6</v>
      </c>
      <c r="B2541">
        <v>5</v>
      </c>
    </row>
    <row r="2542" spans="1:2" hidden="1" x14ac:dyDescent="0.25">
      <c r="A2542">
        <v>6</v>
      </c>
      <c r="B2542">
        <v>5</v>
      </c>
    </row>
    <row r="2543" spans="1:2" hidden="1" x14ac:dyDescent="0.25">
      <c r="A2543">
        <v>6</v>
      </c>
      <c r="B2543">
        <v>5</v>
      </c>
    </row>
    <row r="2544" spans="1:2" hidden="1" x14ac:dyDescent="0.25">
      <c r="A2544">
        <v>6</v>
      </c>
      <c r="B2544">
        <v>5</v>
      </c>
    </row>
    <row r="2545" spans="1:2" hidden="1" x14ac:dyDescent="0.25">
      <c r="A2545">
        <v>6</v>
      </c>
      <c r="B2545">
        <v>5</v>
      </c>
    </row>
    <row r="2546" spans="1:2" hidden="1" x14ac:dyDescent="0.25">
      <c r="A2546">
        <v>6</v>
      </c>
      <c r="B2546">
        <v>5</v>
      </c>
    </row>
    <row r="2547" spans="1:2" hidden="1" x14ac:dyDescent="0.25">
      <c r="A2547">
        <v>6</v>
      </c>
      <c r="B2547">
        <v>5</v>
      </c>
    </row>
    <row r="2548" spans="1:2" hidden="1" x14ac:dyDescent="0.25">
      <c r="A2548">
        <v>6</v>
      </c>
      <c r="B2548">
        <v>5</v>
      </c>
    </row>
    <row r="2549" spans="1:2" hidden="1" x14ac:dyDescent="0.25">
      <c r="A2549">
        <v>6</v>
      </c>
      <c r="B2549">
        <v>5</v>
      </c>
    </row>
    <row r="2550" spans="1:2" hidden="1" x14ac:dyDescent="0.25">
      <c r="A2550">
        <v>6</v>
      </c>
      <c r="B2550">
        <v>5</v>
      </c>
    </row>
    <row r="2551" spans="1:2" hidden="1" x14ac:dyDescent="0.25">
      <c r="A2551">
        <v>6</v>
      </c>
      <c r="B2551">
        <v>5</v>
      </c>
    </row>
    <row r="2552" spans="1:2" hidden="1" x14ac:dyDescent="0.25">
      <c r="A2552">
        <v>6</v>
      </c>
      <c r="B2552">
        <v>5</v>
      </c>
    </row>
    <row r="2553" spans="1:2" hidden="1" x14ac:dyDescent="0.25">
      <c r="A2553">
        <v>6</v>
      </c>
      <c r="B2553">
        <v>5</v>
      </c>
    </row>
    <row r="2554" spans="1:2" hidden="1" x14ac:dyDescent="0.25">
      <c r="A2554">
        <v>6</v>
      </c>
      <c r="B2554">
        <v>5</v>
      </c>
    </row>
    <row r="2555" spans="1:2" hidden="1" x14ac:dyDescent="0.25">
      <c r="A2555">
        <v>6</v>
      </c>
      <c r="B2555">
        <v>6</v>
      </c>
    </row>
    <row r="2556" spans="1:2" hidden="1" x14ac:dyDescent="0.25">
      <c r="A2556">
        <v>6</v>
      </c>
      <c r="B2556">
        <v>6</v>
      </c>
    </row>
    <row r="2557" spans="1:2" hidden="1" x14ac:dyDescent="0.25">
      <c r="A2557">
        <v>6</v>
      </c>
      <c r="B2557">
        <v>6</v>
      </c>
    </row>
    <row r="2558" spans="1:2" hidden="1" x14ac:dyDescent="0.25">
      <c r="A2558">
        <v>6</v>
      </c>
      <c r="B2558">
        <v>6</v>
      </c>
    </row>
    <row r="2559" spans="1:2" hidden="1" x14ac:dyDescent="0.25">
      <c r="A2559">
        <v>6</v>
      </c>
      <c r="B2559">
        <v>6</v>
      </c>
    </row>
    <row r="2560" spans="1:2" hidden="1" x14ac:dyDescent="0.25">
      <c r="A2560">
        <v>6</v>
      </c>
      <c r="B2560">
        <v>6</v>
      </c>
    </row>
    <row r="2561" spans="1:2" hidden="1" x14ac:dyDescent="0.25">
      <c r="A2561">
        <v>6</v>
      </c>
      <c r="B2561">
        <v>6</v>
      </c>
    </row>
    <row r="2562" spans="1:2" hidden="1" x14ac:dyDescent="0.25">
      <c r="A2562">
        <v>6</v>
      </c>
      <c r="B2562">
        <v>7</v>
      </c>
    </row>
    <row r="2563" spans="1:2" hidden="1" x14ac:dyDescent="0.25">
      <c r="A2563">
        <v>6</v>
      </c>
      <c r="B2563">
        <v>7</v>
      </c>
    </row>
    <row r="2564" spans="1:2" hidden="1" x14ac:dyDescent="0.25">
      <c r="A2564">
        <v>6</v>
      </c>
      <c r="B2564">
        <v>7</v>
      </c>
    </row>
    <row r="2565" spans="1:2" hidden="1" x14ac:dyDescent="0.25">
      <c r="A2565">
        <v>6</v>
      </c>
      <c r="B2565">
        <v>7</v>
      </c>
    </row>
    <row r="2566" spans="1:2" hidden="1" x14ac:dyDescent="0.25">
      <c r="A2566">
        <v>6</v>
      </c>
      <c r="B2566">
        <v>7</v>
      </c>
    </row>
    <row r="2567" spans="1:2" hidden="1" x14ac:dyDescent="0.25">
      <c r="A2567">
        <v>6</v>
      </c>
      <c r="B2567">
        <v>7</v>
      </c>
    </row>
    <row r="2568" spans="1:2" hidden="1" x14ac:dyDescent="0.25">
      <c r="A2568">
        <v>6</v>
      </c>
      <c r="B2568">
        <v>7</v>
      </c>
    </row>
    <row r="2569" spans="1:2" hidden="1" x14ac:dyDescent="0.25">
      <c r="A2569">
        <v>6</v>
      </c>
      <c r="B2569">
        <v>8</v>
      </c>
    </row>
    <row r="2570" spans="1:2" hidden="1" x14ac:dyDescent="0.25">
      <c r="A2570">
        <v>6</v>
      </c>
      <c r="B2570">
        <v>8</v>
      </c>
    </row>
    <row r="2571" spans="1:2" hidden="1" x14ac:dyDescent="0.25">
      <c r="A2571">
        <v>6</v>
      </c>
      <c r="B2571">
        <v>8</v>
      </c>
    </row>
    <row r="2572" spans="1:2" hidden="1" x14ac:dyDescent="0.25">
      <c r="A2572">
        <v>6</v>
      </c>
      <c r="B2572">
        <v>8</v>
      </c>
    </row>
    <row r="2573" spans="1:2" hidden="1" x14ac:dyDescent="0.25">
      <c r="A2573">
        <v>6</v>
      </c>
      <c r="B2573">
        <v>8</v>
      </c>
    </row>
    <row r="2574" spans="1:2" hidden="1" x14ac:dyDescent="0.25">
      <c r="A2574">
        <v>6</v>
      </c>
      <c r="B2574">
        <v>8</v>
      </c>
    </row>
    <row r="2575" spans="1:2" hidden="1" x14ac:dyDescent="0.25">
      <c r="A2575">
        <v>6</v>
      </c>
      <c r="B2575">
        <v>8</v>
      </c>
    </row>
    <row r="2576" spans="1:2" hidden="1" x14ac:dyDescent="0.25">
      <c r="A2576">
        <v>6</v>
      </c>
      <c r="B2576">
        <v>9</v>
      </c>
    </row>
    <row r="2577" spans="1:2" hidden="1" x14ac:dyDescent="0.25">
      <c r="A2577">
        <v>6</v>
      </c>
      <c r="B2577">
        <v>9</v>
      </c>
    </row>
    <row r="2578" spans="1:2" hidden="1" x14ac:dyDescent="0.25">
      <c r="A2578">
        <v>6</v>
      </c>
      <c r="B2578">
        <v>9</v>
      </c>
    </row>
    <row r="2579" spans="1:2" hidden="1" x14ac:dyDescent="0.25">
      <c r="A2579">
        <v>6</v>
      </c>
      <c r="B2579">
        <v>9</v>
      </c>
    </row>
    <row r="2580" spans="1:2" hidden="1" x14ac:dyDescent="0.25">
      <c r="A2580">
        <v>6</v>
      </c>
      <c r="B2580">
        <v>9</v>
      </c>
    </row>
    <row r="2581" spans="1:2" hidden="1" x14ac:dyDescent="0.25">
      <c r="A2581">
        <v>6</v>
      </c>
      <c r="B2581">
        <v>9</v>
      </c>
    </row>
    <row r="2582" spans="1:2" hidden="1" x14ac:dyDescent="0.25">
      <c r="A2582">
        <v>6</v>
      </c>
      <c r="B2582">
        <v>10</v>
      </c>
    </row>
    <row r="2583" spans="1:2" hidden="1" x14ac:dyDescent="0.25">
      <c r="A2583">
        <v>6</v>
      </c>
      <c r="B2583">
        <v>10</v>
      </c>
    </row>
    <row r="2584" spans="1:2" hidden="1" x14ac:dyDescent="0.25">
      <c r="A2584">
        <v>6</v>
      </c>
      <c r="B2584">
        <v>10</v>
      </c>
    </row>
    <row r="2585" spans="1:2" hidden="1" x14ac:dyDescent="0.25">
      <c r="A2585">
        <v>6</v>
      </c>
      <c r="B2585">
        <v>10</v>
      </c>
    </row>
    <row r="2586" spans="1:2" hidden="1" x14ac:dyDescent="0.25">
      <c r="A2586">
        <v>6</v>
      </c>
      <c r="B2586">
        <v>10</v>
      </c>
    </row>
    <row r="2587" spans="1:2" hidden="1" x14ac:dyDescent="0.25">
      <c r="A2587">
        <v>6</v>
      </c>
      <c r="B2587">
        <v>11</v>
      </c>
    </row>
    <row r="2588" spans="1:2" hidden="1" x14ac:dyDescent="0.25">
      <c r="A2588">
        <v>6</v>
      </c>
      <c r="B2588">
        <v>11</v>
      </c>
    </row>
    <row r="2589" spans="1:2" hidden="1" x14ac:dyDescent="0.25">
      <c r="A2589">
        <v>6</v>
      </c>
      <c r="B2589">
        <v>11</v>
      </c>
    </row>
    <row r="2590" spans="1:2" hidden="1" x14ac:dyDescent="0.25">
      <c r="A2590">
        <v>6</v>
      </c>
      <c r="B2590">
        <v>11</v>
      </c>
    </row>
    <row r="2591" spans="1:2" hidden="1" x14ac:dyDescent="0.25">
      <c r="A2591">
        <v>6</v>
      </c>
      <c r="B2591">
        <v>12</v>
      </c>
    </row>
    <row r="2592" spans="1:2" hidden="1" x14ac:dyDescent="0.25">
      <c r="A2592">
        <v>6</v>
      </c>
      <c r="B2592">
        <v>12</v>
      </c>
    </row>
    <row r="2593" spans="1:2" hidden="1" x14ac:dyDescent="0.25">
      <c r="A2593">
        <v>6</v>
      </c>
      <c r="B2593">
        <v>12</v>
      </c>
    </row>
    <row r="2594" spans="1:2" hidden="1" x14ac:dyDescent="0.25">
      <c r="A2594">
        <v>6</v>
      </c>
      <c r="B2594">
        <v>13</v>
      </c>
    </row>
    <row r="2595" spans="1:2" hidden="1" x14ac:dyDescent="0.25">
      <c r="A2595">
        <v>6</v>
      </c>
      <c r="B2595">
        <v>13</v>
      </c>
    </row>
    <row r="2596" spans="1:2" hidden="1" x14ac:dyDescent="0.25">
      <c r="A2596">
        <v>6</v>
      </c>
      <c r="B2596">
        <v>14</v>
      </c>
    </row>
    <row r="2597" spans="1:2" hidden="1" x14ac:dyDescent="0.25">
      <c r="A2597">
        <v>6</v>
      </c>
      <c r="B2597">
        <v>14</v>
      </c>
    </row>
    <row r="2598" spans="1:2" hidden="1" x14ac:dyDescent="0.25">
      <c r="A2598">
        <v>6</v>
      </c>
      <c r="B2598">
        <v>15</v>
      </c>
    </row>
    <row r="2599" spans="1:2" hidden="1" x14ac:dyDescent="0.25">
      <c r="A2599">
        <v>6</v>
      </c>
      <c r="B2599">
        <v>16</v>
      </c>
    </row>
    <row r="2600" spans="1:2" hidden="1" x14ac:dyDescent="0.25">
      <c r="A2600">
        <v>6</v>
      </c>
      <c r="B2600">
        <v>16</v>
      </c>
    </row>
    <row r="2601" spans="1:2" hidden="1" x14ac:dyDescent="0.25">
      <c r="A2601">
        <v>6</v>
      </c>
      <c r="B2601">
        <v>17</v>
      </c>
    </row>
    <row r="2602" spans="1:2" hidden="1" x14ac:dyDescent="0.25">
      <c r="A2602">
        <v>6</v>
      </c>
      <c r="B2602">
        <v>17</v>
      </c>
    </row>
    <row r="2603" spans="1:2" hidden="1" x14ac:dyDescent="0.25">
      <c r="A2603">
        <v>6</v>
      </c>
      <c r="B2603">
        <v>18</v>
      </c>
    </row>
    <row r="2604" spans="1:2" hidden="1" x14ac:dyDescent="0.25">
      <c r="A2604">
        <v>6</v>
      </c>
      <c r="B2604">
        <v>19</v>
      </c>
    </row>
    <row r="2605" spans="1:2" hidden="1" x14ac:dyDescent="0.25">
      <c r="A2605">
        <v>6</v>
      </c>
      <c r="B2605">
        <v>19</v>
      </c>
    </row>
    <row r="2606" spans="1:2" hidden="1" x14ac:dyDescent="0.25">
      <c r="A2606">
        <v>6</v>
      </c>
      <c r="B2606">
        <v>19</v>
      </c>
    </row>
    <row r="2607" spans="1:2" hidden="1" x14ac:dyDescent="0.25">
      <c r="A2607">
        <v>6</v>
      </c>
      <c r="B2607">
        <v>19</v>
      </c>
    </row>
    <row r="2608" spans="1:2" hidden="1" x14ac:dyDescent="0.25">
      <c r="A2608">
        <v>6</v>
      </c>
      <c r="B2608">
        <v>20</v>
      </c>
    </row>
    <row r="2609" spans="1:2" hidden="1" x14ac:dyDescent="0.25">
      <c r="A2609">
        <v>6</v>
      </c>
      <c r="B2609">
        <v>20</v>
      </c>
    </row>
    <row r="2610" spans="1:2" hidden="1" x14ac:dyDescent="0.25">
      <c r="A2610">
        <v>6</v>
      </c>
      <c r="B2610">
        <v>20</v>
      </c>
    </row>
    <row r="2611" spans="1:2" hidden="1" x14ac:dyDescent="0.25">
      <c r="A2611">
        <v>6</v>
      </c>
      <c r="B2611">
        <v>20</v>
      </c>
    </row>
    <row r="2612" spans="1:2" hidden="1" x14ac:dyDescent="0.25">
      <c r="A2612">
        <v>6</v>
      </c>
      <c r="B2612">
        <v>20</v>
      </c>
    </row>
    <row r="2613" spans="1:2" hidden="1" x14ac:dyDescent="0.25">
      <c r="A2613">
        <v>6</v>
      </c>
      <c r="B2613">
        <v>21</v>
      </c>
    </row>
    <row r="2614" spans="1:2" hidden="1" x14ac:dyDescent="0.25">
      <c r="A2614">
        <v>6</v>
      </c>
      <c r="B2614">
        <v>22</v>
      </c>
    </row>
    <row r="2615" spans="1:2" hidden="1" x14ac:dyDescent="0.25">
      <c r="A2615">
        <v>6</v>
      </c>
      <c r="B2615">
        <v>22</v>
      </c>
    </row>
    <row r="2616" spans="1:2" hidden="1" x14ac:dyDescent="0.25">
      <c r="A2616">
        <v>6</v>
      </c>
      <c r="B2616">
        <v>22</v>
      </c>
    </row>
    <row r="2617" spans="1:2" hidden="1" x14ac:dyDescent="0.25">
      <c r="A2617">
        <v>6</v>
      </c>
      <c r="B2617">
        <v>23</v>
      </c>
    </row>
    <row r="2618" spans="1:2" hidden="1" x14ac:dyDescent="0.25">
      <c r="A2618">
        <v>6</v>
      </c>
      <c r="B2618">
        <v>23</v>
      </c>
    </row>
    <row r="2619" spans="1:2" hidden="1" x14ac:dyDescent="0.25">
      <c r="A2619">
        <v>6</v>
      </c>
      <c r="B2619">
        <v>23</v>
      </c>
    </row>
    <row r="2620" spans="1:2" hidden="1" x14ac:dyDescent="0.25">
      <c r="A2620">
        <v>6</v>
      </c>
      <c r="B2620">
        <v>23</v>
      </c>
    </row>
    <row r="2621" spans="1:2" hidden="1" x14ac:dyDescent="0.25">
      <c r="A2621">
        <v>6</v>
      </c>
      <c r="B2621">
        <v>24</v>
      </c>
    </row>
    <row r="2622" spans="1:2" hidden="1" x14ac:dyDescent="0.25">
      <c r="A2622">
        <v>6</v>
      </c>
      <c r="B2622">
        <v>24</v>
      </c>
    </row>
    <row r="2623" spans="1:2" hidden="1" x14ac:dyDescent="0.25">
      <c r="A2623">
        <v>6</v>
      </c>
      <c r="B2623">
        <v>25</v>
      </c>
    </row>
    <row r="2624" spans="1:2" hidden="1" x14ac:dyDescent="0.25">
      <c r="A2624">
        <v>6</v>
      </c>
      <c r="B2624">
        <v>26</v>
      </c>
    </row>
    <row r="2625" spans="1:2" hidden="1" x14ac:dyDescent="0.25">
      <c r="A2625">
        <v>6</v>
      </c>
      <c r="B2625">
        <v>26</v>
      </c>
    </row>
    <row r="2626" spans="1:2" hidden="1" x14ac:dyDescent="0.25">
      <c r="A2626">
        <v>6</v>
      </c>
      <c r="B2626">
        <v>26</v>
      </c>
    </row>
    <row r="2627" spans="1:2" hidden="1" x14ac:dyDescent="0.25">
      <c r="A2627">
        <v>6</v>
      </c>
      <c r="B2627">
        <v>27</v>
      </c>
    </row>
    <row r="2628" spans="1:2" hidden="1" x14ac:dyDescent="0.25">
      <c r="A2628">
        <v>6</v>
      </c>
      <c r="B2628">
        <v>27</v>
      </c>
    </row>
    <row r="2629" spans="1:2" hidden="1" x14ac:dyDescent="0.25">
      <c r="A2629">
        <v>6</v>
      </c>
      <c r="B2629">
        <v>27</v>
      </c>
    </row>
    <row r="2630" spans="1:2" hidden="1" x14ac:dyDescent="0.25">
      <c r="A2630">
        <v>6</v>
      </c>
      <c r="B2630">
        <v>27</v>
      </c>
    </row>
    <row r="2631" spans="1:2" hidden="1" x14ac:dyDescent="0.25">
      <c r="A2631">
        <v>6</v>
      </c>
      <c r="B2631">
        <v>27</v>
      </c>
    </row>
    <row r="2632" spans="1:2" hidden="1" x14ac:dyDescent="0.25">
      <c r="A2632">
        <v>6</v>
      </c>
      <c r="B2632">
        <v>28</v>
      </c>
    </row>
    <row r="2633" spans="1:2" hidden="1" x14ac:dyDescent="0.25">
      <c r="A2633">
        <v>6</v>
      </c>
      <c r="B2633">
        <v>29</v>
      </c>
    </row>
    <row r="2634" spans="1:2" hidden="1" x14ac:dyDescent="0.25">
      <c r="A2634">
        <v>6</v>
      </c>
      <c r="B2634">
        <v>29</v>
      </c>
    </row>
    <row r="2635" spans="1:2" hidden="1" x14ac:dyDescent="0.25">
      <c r="A2635">
        <v>6</v>
      </c>
      <c r="B2635">
        <v>29</v>
      </c>
    </row>
    <row r="2636" spans="1:2" hidden="1" x14ac:dyDescent="0.25">
      <c r="A2636">
        <v>6</v>
      </c>
      <c r="B2636">
        <v>29</v>
      </c>
    </row>
    <row r="2637" spans="1:2" hidden="1" x14ac:dyDescent="0.25">
      <c r="A2637">
        <v>6</v>
      </c>
      <c r="B2637">
        <v>29</v>
      </c>
    </row>
    <row r="2638" spans="1:2" hidden="1" x14ac:dyDescent="0.25">
      <c r="A2638">
        <v>6</v>
      </c>
      <c r="B2638">
        <v>30</v>
      </c>
    </row>
    <row r="2639" spans="1:2" hidden="1" x14ac:dyDescent="0.25">
      <c r="A2639">
        <v>6</v>
      </c>
      <c r="B2639">
        <v>30</v>
      </c>
    </row>
    <row r="2640" spans="1:2" hidden="1" x14ac:dyDescent="0.25">
      <c r="A2640">
        <v>6</v>
      </c>
      <c r="B2640">
        <v>31</v>
      </c>
    </row>
    <row r="2641" spans="1:2" hidden="1" x14ac:dyDescent="0.25">
      <c r="A2641">
        <v>6</v>
      </c>
      <c r="B2641">
        <v>31</v>
      </c>
    </row>
    <row r="2642" spans="1:2" hidden="1" x14ac:dyDescent="0.25">
      <c r="A2642">
        <v>6</v>
      </c>
      <c r="B2642">
        <v>31</v>
      </c>
    </row>
    <row r="2643" spans="1:2" hidden="1" x14ac:dyDescent="0.25">
      <c r="A2643">
        <v>6</v>
      </c>
      <c r="B2643">
        <v>31</v>
      </c>
    </row>
    <row r="2644" spans="1:2" hidden="1" x14ac:dyDescent="0.25">
      <c r="A2644">
        <v>6</v>
      </c>
      <c r="B2644">
        <v>31</v>
      </c>
    </row>
    <row r="2645" spans="1:2" hidden="1" x14ac:dyDescent="0.25">
      <c r="A2645">
        <v>6</v>
      </c>
      <c r="B2645">
        <v>32</v>
      </c>
    </row>
    <row r="2646" spans="1:2" hidden="1" x14ac:dyDescent="0.25">
      <c r="A2646">
        <v>6</v>
      </c>
      <c r="B2646">
        <v>33</v>
      </c>
    </row>
    <row r="2647" spans="1:2" hidden="1" x14ac:dyDescent="0.25">
      <c r="A2647">
        <v>6</v>
      </c>
      <c r="B2647">
        <v>33</v>
      </c>
    </row>
    <row r="2648" spans="1:2" hidden="1" x14ac:dyDescent="0.25">
      <c r="A2648">
        <v>6</v>
      </c>
      <c r="B2648">
        <v>33</v>
      </c>
    </row>
    <row r="2649" spans="1:2" hidden="1" x14ac:dyDescent="0.25">
      <c r="A2649">
        <v>6</v>
      </c>
      <c r="B2649">
        <v>34</v>
      </c>
    </row>
    <row r="2650" spans="1:2" hidden="1" x14ac:dyDescent="0.25">
      <c r="A2650">
        <v>6</v>
      </c>
      <c r="B2650">
        <v>34</v>
      </c>
    </row>
    <row r="2651" spans="1:2" hidden="1" x14ac:dyDescent="0.25">
      <c r="A2651">
        <v>6</v>
      </c>
      <c r="B2651">
        <v>34</v>
      </c>
    </row>
    <row r="2652" spans="1:2" hidden="1" x14ac:dyDescent="0.25">
      <c r="A2652">
        <v>6</v>
      </c>
      <c r="B2652">
        <v>34</v>
      </c>
    </row>
    <row r="2653" spans="1:2" hidden="1" x14ac:dyDescent="0.25">
      <c r="A2653">
        <v>6</v>
      </c>
      <c r="B2653">
        <v>34</v>
      </c>
    </row>
    <row r="2654" spans="1:2" hidden="1" x14ac:dyDescent="0.25">
      <c r="A2654">
        <v>6</v>
      </c>
      <c r="B2654">
        <v>35</v>
      </c>
    </row>
    <row r="2655" spans="1:2" hidden="1" x14ac:dyDescent="0.25">
      <c r="A2655">
        <v>6</v>
      </c>
      <c r="B2655">
        <v>35</v>
      </c>
    </row>
    <row r="2656" spans="1:2" hidden="1" x14ac:dyDescent="0.25">
      <c r="A2656">
        <v>6</v>
      </c>
      <c r="B2656">
        <v>35</v>
      </c>
    </row>
    <row r="2657" spans="1:2" hidden="1" x14ac:dyDescent="0.25">
      <c r="A2657">
        <v>6</v>
      </c>
      <c r="B2657">
        <v>35</v>
      </c>
    </row>
    <row r="2658" spans="1:2" hidden="1" x14ac:dyDescent="0.25">
      <c r="A2658">
        <v>6</v>
      </c>
      <c r="B2658">
        <v>35</v>
      </c>
    </row>
    <row r="2659" spans="1:2" hidden="1" x14ac:dyDescent="0.25">
      <c r="A2659">
        <v>6</v>
      </c>
      <c r="B2659">
        <v>35</v>
      </c>
    </row>
    <row r="2660" spans="1:2" hidden="1" x14ac:dyDescent="0.25">
      <c r="A2660">
        <v>6</v>
      </c>
      <c r="B2660">
        <v>36</v>
      </c>
    </row>
    <row r="2661" spans="1:2" hidden="1" x14ac:dyDescent="0.25">
      <c r="A2661">
        <v>6</v>
      </c>
      <c r="B2661">
        <v>37</v>
      </c>
    </row>
    <row r="2662" spans="1:2" hidden="1" x14ac:dyDescent="0.25">
      <c r="A2662">
        <v>6</v>
      </c>
      <c r="B2662">
        <v>37</v>
      </c>
    </row>
    <row r="2663" spans="1:2" hidden="1" x14ac:dyDescent="0.25">
      <c r="A2663">
        <v>6</v>
      </c>
      <c r="B2663">
        <v>37</v>
      </c>
    </row>
    <row r="2664" spans="1:2" hidden="1" x14ac:dyDescent="0.25">
      <c r="A2664">
        <v>6</v>
      </c>
      <c r="B2664">
        <v>38</v>
      </c>
    </row>
    <row r="2665" spans="1:2" hidden="1" x14ac:dyDescent="0.25">
      <c r="A2665">
        <v>6</v>
      </c>
      <c r="B2665">
        <v>38</v>
      </c>
    </row>
    <row r="2666" spans="1:2" hidden="1" x14ac:dyDescent="0.25">
      <c r="A2666">
        <v>6</v>
      </c>
      <c r="B2666">
        <v>38</v>
      </c>
    </row>
    <row r="2667" spans="1:2" hidden="1" x14ac:dyDescent="0.25">
      <c r="A2667">
        <v>6</v>
      </c>
      <c r="B2667">
        <v>39</v>
      </c>
    </row>
    <row r="2668" spans="1:2" hidden="1" x14ac:dyDescent="0.25">
      <c r="A2668">
        <v>6</v>
      </c>
      <c r="B2668">
        <v>39</v>
      </c>
    </row>
    <row r="2669" spans="1:2" hidden="1" x14ac:dyDescent="0.25">
      <c r="A2669">
        <v>6</v>
      </c>
      <c r="B2669">
        <v>39</v>
      </c>
    </row>
    <row r="2670" spans="1:2" hidden="1" x14ac:dyDescent="0.25">
      <c r="A2670">
        <v>6</v>
      </c>
      <c r="B2670">
        <v>40</v>
      </c>
    </row>
    <row r="2671" spans="1:2" hidden="1" x14ac:dyDescent="0.25">
      <c r="A2671">
        <v>6</v>
      </c>
      <c r="B2671">
        <v>40</v>
      </c>
    </row>
    <row r="2672" spans="1:2" hidden="1" x14ac:dyDescent="0.25">
      <c r="A2672">
        <v>6</v>
      </c>
      <c r="B2672">
        <v>40</v>
      </c>
    </row>
    <row r="2673" spans="1:2" hidden="1" x14ac:dyDescent="0.25">
      <c r="A2673">
        <v>6</v>
      </c>
      <c r="B2673">
        <v>41</v>
      </c>
    </row>
    <row r="2674" spans="1:2" hidden="1" x14ac:dyDescent="0.25">
      <c r="A2674">
        <v>6</v>
      </c>
      <c r="B2674">
        <v>41</v>
      </c>
    </row>
    <row r="2675" spans="1:2" hidden="1" x14ac:dyDescent="0.25">
      <c r="A2675">
        <v>6</v>
      </c>
      <c r="B2675">
        <v>41</v>
      </c>
    </row>
    <row r="2676" spans="1:2" hidden="1" x14ac:dyDescent="0.25">
      <c r="A2676">
        <v>6</v>
      </c>
      <c r="B2676">
        <v>41</v>
      </c>
    </row>
    <row r="2677" spans="1:2" hidden="1" x14ac:dyDescent="0.25">
      <c r="A2677">
        <v>6</v>
      </c>
      <c r="B2677">
        <v>41</v>
      </c>
    </row>
    <row r="2678" spans="1:2" hidden="1" x14ac:dyDescent="0.25">
      <c r="A2678">
        <v>6</v>
      </c>
      <c r="B2678">
        <v>42</v>
      </c>
    </row>
    <row r="2679" spans="1:2" hidden="1" x14ac:dyDescent="0.25">
      <c r="A2679">
        <v>6</v>
      </c>
      <c r="B2679">
        <v>42</v>
      </c>
    </row>
    <row r="2680" spans="1:2" hidden="1" x14ac:dyDescent="0.25">
      <c r="A2680">
        <v>6</v>
      </c>
      <c r="B2680">
        <v>42</v>
      </c>
    </row>
    <row r="2681" spans="1:2" hidden="1" x14ac:dyDescent="0.25">
      <c r="A2681">
        <v>6</v>
      </c>
      <c r="B2681">
        <v>43</v>
      </c>
    </row>
    <row r="2682" spans="1:2" hidden="1" x14ac:dyDescent="0.25">
      <c r="A2682">
        <v>6</v>
      </c>
      <c r="B2682">
        <v>43</v>
      </c>
    </row>
    <row r="2683" spans="1:2" hidden="1" x14ac:dyDescent="0.25">
      <c r="A2683">
        <v>6</v>
      </c>
      <c r="B2683">
        <v>43</v>
      </c>
    </row>
    <row r="2684" spans="1:2" hidden="1" x14ac:dyDescent="0.25">
      <c r="A2684">
        <v>6</v>
      </c>
      <c r="B2684">
        <v>43</v>
      </c>
    </row>
    <row r="2685" spans="1:2" hidden="1" x14ac:dyDescent="0.25">
      <c r="A2685">
        <v>6</v>
      </c>
      <c r="B2685">
        <v>43</v>
      </c>
    </row>
    <row r="2686" spans="1:2" hidden="1" x14ac:dyDescent="0.25">
      <c r="A2686">
        <v>6</v>
      </c>
      <c r="B2686">
        <v>44</v>
      </c>
    </row>
    <row r="2687" spans="1:2" hidden="1" x14ac:dyDescent="0.25">
      <c r="A2687">
        <v>6</v>
      </c>
      <c r="B2687">
        <v>44</v>
      </c>
    </row>
    <row r="2688" spans="1:2" hidden="1" x14ac:dyDescent="0.25">
      <c r="A2688">
        <v>6</v>
      </c>
      <c r="B2688">
        <v>44</v>
      </c>
    </row>
    <row r="2689" spans="1:2" hidden="1" x14ac:dyDescent="0.25">
      <c r="A2689">
        <v>6</v>
      </c>
      <c r="B2689">
        <v>44</v>
      </c>
    </row>
    <row r="2690" spans="1:2" hidden="1" x14ac:dyDescent="0.25">
      <c r="A2690">
        <v>6</v>
      </c>
      <c r="B2690">
        <v>44</v>
      </c>
    </row>
    <row r="2691" spans="1:2" hidden="1" x14ac:dyDescent="0.25">
      <c r="A2691">
        <v>6</v>
      </c>
      <c r="B2691">
        <v>44</v>
      </c>
    </row>
    <row r="2692" spans="1:2" hidden="1" x14ac:dyDescent="0.25">
      <c r="A2692">
        <v>6</v>
      </c>
      <c r="B2692">
        <v>45</v>
      </c>
    </row>
    <row r="2693" spans="1:2" hidden="1" x14ac:dyDescent="0.25">
      <c r="A2693">
        <v>6</v>
      </c>
      <c r="B2693">
        <v>45</v>
      </c>
    </row>
    <row r="2694" spans="1:2" hidden="1" x14ac:dyDescent="0.25">
      <c r="A2694">
        <v>6</v>
      </c>
      <c r="B2694">
        <v>45</v>
      </c>
    </row>
    <row r="2695" spans="1:2" hidden="1" x14ac:dyDescent="0.25">
      <c r="A2695">
        <v>6</v>
      </c>
      <c r="B2695">
        <v>45</v>
      </c>
    </row>
    <row r="2696" spans="1:2" hidden="1" x14ac:dyDescent="0.25">
      <c r="A2696">
        <v>6</v>
      </c>
      <c r="B2696">
        <v>47</v>
      </c>
    </row>
    <row r="2697" spans="1:2" hidden="1" x14ac:dyDescent="0.25">
      <c r="A2697">
        <v>6</v>
      </c>
      <c r="B2697">
        <v>47</v>
      </c>
    </row>
    <row r="2698" spans="1:2" hidden="1" x14ac:dyDescent="0.25">
      <c r="A2698">
        <v>6</v>
      </c>
      <c r="B2698">
        <v>48</v>
      </c>
    </row>
    <row r="2699" spans="1:2" hidden="1" x14ac:dyDescent="0.25">
      <c r="A2699">
        <v>6</v>
      </c>
      <c r="B2699">
        <v>48</v>
      </c>
    </row>
    <row r="2700" spans="1:2" hidden="1" x14ac:dyDescent="0.25">
      <c r="A2700">
        <v>6</v>
      </c>
      <c r="B2700">
        <v>48</v>
      </c>
    </row>
    <row r="2701" spans="1:2" hidden="1" x14ac:dyDescent="0.25">
      <c r="A2701">
        <v>6</v>
      </c>
      <c r="B2701">
        <v>49</v>
      </c>
    </row>
    <row r="2702" spans="1:2" hidden="1" x14ac:dyDescent="0.25">
      <c r="A2702">
        <v>6</v>
      </c>
      <c r="B2702">
        <v>49</v>
      </c>
    </row>
    <row r="2703" spans="1:2" hidden="1" x14ac:dyDescent="0.25">
      <c r="A2703">
        <v>6</v>
      </c>
      <c r="B2703">
        <v>49</v>
      </c>
    </row>
    <row r="2704" spans="1:2" hidden="1" x14ac:dyDescent="0.25">
      <c r="A2704">
        <v>6</v>
      </c>
      <c r="B2704">
        <v>49</v>
      </c>
    </row>
    <row r="2705" spans="1:2" hidden="1" x14ac:dyDescent="0.25">
      <c r="A2705">
        <v>6</v>
      </c>
      <c r="B2705">
        <v>49</v>
      </c>
    </row>
    <row r="2706" spans="1:2" hidden="1" x14ac:dyDescent="0.25">
      <c r="A2706">
        <v>6</v>
      </c>
      <c r="B2706">
        <v>50</v>
      </c>
    </row>
    <row r="2707" spans="1:2" hidden="1" x14ac:dyDescent="0.25">
      <c r="A2707">
        <v>6</v>
      </c>
      <c r="B2707">
        <v>50</v>
      </c>
    </row>
    <row r="2708" spans="1:2" hidden="1" x14ac:dyDescent="0.25">
      <c r="A2708">
        <v>6</v>
      </c>
      <c r="B2708">
        <v>50</v>
      </c>
    </row>
    <row r="2709" spans="1:2" hidden="1" x14ac:dyDescent="0.25">
      <c r="A2709">
        <v>6</v>
      </c>
      <c r="B2709">
        <v>51</v>
      </c>
    </row>
    <row r="2710" spans="1:2" hidden="1" x14ac:dyDescent="0.25">
      <c r="A2710">
        <v>6</v>
      </c>
      <c r="B2710">
        <v>51</v>
      </c>
    </row>
    <row r="2711" spans="1:2" hidden="1" x14ac:dyDescent="0.25">
      <c r="A2711">
        <v>6</v>
      </c>
      <c r="B2711">
        <v>51</v>
      </c>
    </row>
    <row r="2712" spans="1:2" hidden="1" x14ac:dyDescent="0.25">
      <c r="A2712">
        <v>6</v>
      </c>
      <c r="B2712">
        <v>52</v>
      </c>
    </row>
    <row r="2713" spans="1:2" hidden="1" x14ac:dyDescent="0.25">
      <c r="A2713">
        <v>6</v>
      </c>
      <c r="B2713">
        <v>52</v>
      </c>
    </row>
    <row r="2714" spans="1:2" hidden="1" x14ac:dyDescent="0.25">
      <c r="A2714">
        <v>6</v>
      </c>
      <c r="B2714">
        <v>53</v>
      </c>
    </row>
    <row r="2715" spans="1:2" hidden="1" x14ac:dyDescent="0.25">
      <c r="A2715">
        <v>6</v>
      </c>
      <c r="B2715">
        <v>54</v>
      </c>
    </row>
    <row r="2716" spans="1:2" hidden="1" x14ac:dyDescent="0.25">
      <c r="A2716">
        <v>6</v>
      </c>
      <c r="B2716">
        <v>56</v>
      </c>
    </row>
    <row r="2717" spans="1:2" hidden="1" x14ac:dyDescent="0.25">
      <c r="A2717">
        <v>6</v>
      </c>
      <c r="B2717">
        <v>56</v>
      </c>
    </row>
    <row r="2718" spans="1:2" hidden="1" x14ac:dyDescent="0.25">
      <c r="A2718">
        <v>6</v>
      </c>
      <c r="B2718">
        <v>56</v>
      </c>
    </row>
    <row r="2719" spans="1:2" hidden="1" x14ac:dyDescent="0.25">
      <c r="A2719">
        <v>6</v>
      </c>
      <c r="B2719">
        <v>56</v>
      </c>
    </row>
    <row r="2720" spans="1:2" hidden="1" x14ac:dyDescent="0.25">
      <c r="A2720">
        <v>6</v>
      </c>
      <c r="B2720">
        <v>57</v>
      </c>
    </row>
    <row r="2721" spans="1:2" hidden="1" x14ac:dyDescent="0.25">
      <c r="A2721">
        <v>6</v>
      </c>
      <c r="B2721">
        <v>57</v>
      </c>
    </row>
    <row r="2722" spans="1:2" hidden="1" x14ac:dyDescent="0.25">
      <c r="A2722">
        <v>6</v>
      </c>
      <c r="B2722">
        <v>57</v>
      </c>
    </row>
    <row r="2723" spans="1:2" hidden="1" x14ac:dyDescent="0.25">
      <c r="A2723">
        <v>6</v>
      </c>
      <c r="B2723">
        <v>57</v>
      </c>
    </row>
    <row r="2724" spans="1:2" hidden="1" x14ac:dyDescent="0.25">
      <c r="A2724">
        <v>6</v>
      </c>
      <c r="B2724">
        <v>58</v>
      </c>
    </row>
    <row r="2725" spans="1:2" hidden="1" x14ac:dyDescent="0.25">
      <c r="A2725">
        <v>6</v>
      </c>
      <c r="B2725">
        <v>59</v>
      </c>
    </row>
    <row r="2726" spans="1:2" hidden="1" x14ac:dyDescent="0.25">
      <c r="A2726">
        <v>6</v>
      </c>
      <c r="B2726">
        <v>59</v>
      </c>
    </row>
    <row r="2727" spans="1:2" hidden="1" x14ac:dyDescent="0.25">
      <c r="A2727">
        <v>6</v>
      </c>
      <c r="B2727">
        <v>59</v>
      </c>
    </row>
    <row r="2728" spans="1:2" hidden="1" x14ac:dyDescent="0.25">
      <c r="A2728">
        <v>6</v>
      </c>
      <c r="B2728">
        <v>59</v>
      </c>
    </row>
    <row r="2729" spans="1:2" hidden="1" x14ac:dyDescent="0.25">
      <c r="A2729">
        <v>6</v>
      </c>
      <c r="B2729">
        <v>59</v>
      </c>
    </row>
    <row r="2730" spans="1:2" hidden="1" x14ac:dyDescent="0.25">
      <c r="A2730">
        <v>6</v>
      </c>
      <c r="B2730">
        <v>59</v>
      </c>
    </row>
    <row r="2731" spans="1:2" hidden="1" x14ac:dyDescent="0.25">
      <c r="A2731">
        <v>6</v>
      </c>
      <c r="B2731">
        <v>60</v>
      </c>
    </row>
    <row r="2732" spans="1:2" hidden="1" x14ac:dyDescent="0.25">
      <c r="A2732">
        <v>6</v>
      </c>
      <c r="B2732">
        <v>60</v>
      </c>
    </row>
    <row r="2733" spans="1:2" hidden="1" x14ac:dyDescent="0.25">
      <c r="A2733">
        <v>6</v>
      </c>
      <c r="B2733">
        <v>60</v>
      </c>
    </row>
    <row r="2734" spans="1:2" hidden="1" x14ac:dyDescent="0.25">
      <c r="A2734">
        <v>6</v>
      </c>
      <c r="B2734">
        <v>60</v>
      </c>
    </row>
    <row r="2735" spans="1:2" hidden="1" x14ac:dyDescent="0.25">
      <c r="A2735">
        <v>6</v>
      </c>
      <c r="B2735">
        <v>60</v>
      </c>
    </row>
    <row r="2736" spans="1:2" hidden="1" x14ac:dyDescent="0.25">
      <c r="A2736">
        <v>6</v>
      </c>
      <c r="B2736">
        <v>61</v>
      </c>
    </row>
    <row r="2737" spans="1:2" hidden="1" x14ac:dyDescent="0.25">
      <c r="A2737">
        <v>6</v>
      </c>
      <c r="B2737">
        <v>61</v>
      </c>
    </row>
    <row r="2738" spans="1:2" hidden="1" x14ac:dyDescent="0.25">
      <c r="A2738">
        <v>6</v>
      </c>
      <c r="B2738">
        <v>61</v>
      </c>
    </row>
    <row r="2739" spans="1:2" hidden="1" x14ac:dyDescent="0.25">
      <c r="A2739">
        <v>6</v>
      </c>
      <c r="B2739">
        <v>61</v>
      </c>
    </row>
    <row r="2740" spans="1:2" hidden="1" x14ac:dyDescent="0.25">
      <c r="A2740">
        <v>6</v>
      </c>
      <c r="B2740">
        <v>61</v>
      </c>
    </row>
    <row r="2741" spans="1:2" hidden="1" x14ac:dyDescent="0.25">
      <c r="A2741">
        <v>6</v>
      </c>
      <c r="B2741">
        <v>61</v>
      </c>
    </row>
    <row r="2742" spans="1:2" hidden="1" x14ac:dyDescent="0.25">
      <c r="A2742">
        <v>6</v>
      </c>
      <c r="B2742">
        <v>62</v>
      </c>
    </row>
    <row r="2743" spans="1:2" hidden="1" x14ac:dyDescent="0.25">
      <c r="A2743">
        <v>6</v>
      </c>
      <c r="B2743">
        <v>63</v>
      </c>
    </row>
    <row r="2744" spans="1:2" hidden="1" x14ac:dyDescent="0.25">
      <c r="A2744">
        <v>6</v>
      </c>
      <c r="B2744">
        <v>64</v>
      </c>
    </row>
    <row r="2745" spans="1:2" hidden="1" x14ac:dyDescent="0.25">
      <c r="A2745">
        <v>6</v>
      </c>
      <c r="B2745">
        <v>64</v>
      </c>
    </row>
    <row r="2746" spans="1:2" hidden="1" x14ac:dyDescent="0.25">
      <c r="A2746">
        <v>6</v>
      </c>
      <c r="B2746">
        <v>64</v>
      </c>
    </row>
    <row r="2747" spans="1:2" hidden="1" x14ac:dyDescent="0.25">
      <c r="A2747">
        <v>6</v>
      </c>
      <c r="B2747">
        <v>65</v>
      </c>
    </row>
    <row r="2748" spans="1:2" hidden="1" x14ac:dyDescent="0.25">
      <c r="A2748">
        <v>6</v>
      </c>
      <c r="B2748">
        <v>65</v>
      </c>
    </row>
    <row r="2749" spans="1:2" hidden="1" x14ac:dyDescent="0.25">
      <c r="A2749">
        <v>6</v>
      </c>
      <c r="B2749">
        <v>65</v>
      </c>
    </row>
    <row r="2750" spans="1:2" hidden="1" x14ac:dyDescent="0.25">
      <c r="A2750">
        <v>6</v>
      </c>
      <c r="B2750">
        <v>65</v>
      </c>
    </row>
    <row r="2751" spans="1:2" hidden="1" x14ac:dyDescent="0.25">
      <c r="A2751">
        <v>6</v>
      </c>
      <c r="B2751">
        <v>65</v>
      </c>
    </row>
    <row r="2752" spans="1:2" hidden="1" x14ac:dyDescent="0.25">
      <c r="A2752">
        <v>6</v>
      </c>
      <c r="B2752">
        <v>66</v>
      </c>
    </row>
    <row r="2753" spans="1:2" hidden="1" x14ac:dyDescent="0.25">
      <c r="A2753">
        <v>6</v>
      </c>
      <c r="B2753">
        <v>66</v>
      </c>
    </row>
    <row r="2754" spans="1:2" hidden="1" x14ac:dyDescent="0.25">
      <c r="A2754">
        <v>6</v>
      </c>
      <c r="B2754">
        <v>66</v>
      </c>
    </row>
    <row r="2755" spans="1:2" hidden="1" x14ac:dyDescent="0.25">
      <c r="A2755">
        <v>6</v>
      </c>
      <c r="B2755">
        <v>66</v>
      </c>
    </row>
    <row r="2756" spans="1:2" hidden="1" x14ac:dyDescent="0.25">
      <c r="A2756">
        <v>6</v>
      </c>
      <c r="B2756">
        <v>67</v>
      </c>
    </row>
    <row r="2757" spans="1:2" hidden="1" x14ac:dyDescent="0.25">
      <c r="A2757">
        <v>6</v>
      </c>
      <c r="B2757">
        <v>67</v>
      </c>
    </row>
    <row r="2758" spans="1:2" hidden="1" x14ac:dyDescent="0.25">
      <c r="A2758">
        <v>6</v>
      </c>
      <c r="B2758">
        <v>68</v>
      </c>
    </row>
    <row r="2759" spans="1:2" hidden="1" x14ac:dyDescent="0.25">
      <c r="A2759">
        <v>6</v>
      </c>
      <c r="B2759">
        <v>68</v>
      </c>
    </row>
    <row r="2760" spans="1:2" hidden="1" x14ac:dyDescent="0.25">
      <c r="A2760">
        <v>6</v>
      </c>
      <c r="B2760">
        <v>68</v>
      </c>
    </row>
    <row r="2761" spans="1:2" hidden="1" x14ac:dyDescent="0.25">
      <c r="A2761">
        <v>6</v>
      </c>
      <c r="B2761">
        <v>68</v>
      </c>
    </row>
    <row r="2762" spans="1:2" hidden="1" x14ac:dyDescent="0.25">
      <c r="A2762">
        <v>6</v>
      </c>
      <c r="B2762">
        <v>70</v>
      </c>
    </row>
    <row r="2763" spans="1:2" hidden="1" x14ac:dyDescent="0.25">
      <c r="A2763">
        <v>6</v>
      </c>
      <c r="B2763">
        <v>70</v>
      </c>
    </row>
    <row r="2764" spans="1:2" hidden="1" x14ac:dyDescent="0.25">
      <c r="A2764">
        <v>6</v>
      </c>
      <c r="B2764">
        <v>70</v>
      </c>
    </row>
    <row r="2765" spans="1:2" hidden="1" x14ac:dyDescent="0.25">
      <c r="A2765">
        <v>6</v>
      </c>
      <c r="B2765">
        <v>70</v>
      </c>
    </row>
    <row r="2766" spans="1:2" hidden="1" x14ac:dyDescent="0.25">
      <c r="A2766">
        <v>6</v>
      </c>
      <c r="B2766">
        <v>70</v>
      </c>
    </row>
    <row r="2767" spans="1:2" hidden="1" x14ac:dyDescent="0.25">
      <c r="A2767">
        <v>6</v>
      </c>
      <c r="B2767">
        <v>70</v>
      </c>
    </row>
    <row r="2768" spans="1:2" hidden="1" x14ac:dyDescent="0.25">
      <c r="A2768">
        <v>6</v>
      </c>
      <c r="B2768">
        <v>70</v>
      </c>
    </row>
    <row r="2769" spans="1:2" hidden="1" x14ac:dyDescent="0.25">
      <c r="A2769">
        <v>6</v>
      </c>
      <c r="B2769">
        <v>70</v>
      </c>
    </row>
    <row r="2770" spans="1:2" hidden="1" x14ac:dyDescent="0.25">
      <c r="A2770">
        <v>6</v>
      </c>
      <c r="B2770">
        <v>72</v>
      </c>
    </row>
    <row r="2771" spans="1:2" hidden="1" x14ac:dyDescent="0.25">
      <c r="A2771">
        <v>6</v>
      </c>
      <c r="B2771">
        <v>72</v>
      </c>
    </row>
    <row r="2772" spans="1:2" hidden="1" x14ac:dyDescent="0.25">
      <c r="A2772">
        <v>6</v>
      </c>
      <c r="B2772">
        <v>72</v>
      </c>
    </row>
    <row r="2773" spans="1:2" hidden="1" x14ac:dyDescent="0.25">
      <c r="A2773">
        <v>6</v>
      </c>
      <c r="B2773">
        <v>72</v>
      </c>
    </row>
    <row r="2774" spans="1:2" hidden="1" x14ac:dyDescent="0.25">
      <c r="A2774">
        <v>6</v>
      </c>
      <c r="B2774">
        <v>73</v>
      </c>
    </row>
    <row r="2775" spans="1:2" hidden="1" x14ac:dyDescent="0.25">
      <c r="A2775">
        <v>6</v>
      </c>
      <c r="B2775">
        <v>73</v>
      </c>
    </row>
    <row r="2776" spans="1:2" hidden="1" x14ac:dyDescent="0.25">
      <c r="A2776">
        <v>6</v>
      </c>
      <c r="B2776">
        <v>73</v>
      </c>
    </row>
    <row r="2777" spans="1:2" hidden="1" x14ac:dyDescent="0.25">
      <c r="A2777">
        <v>6</v>
      </c>
      <c r="B2777">
        <v>73</v>
      </c>
    </row>
    <row r="2778" spans="1:2" hidden="1" x14ac:dyDescent="0.25">
      <c r="A2778">
        <v>6</v>
      </c>
      <c r="B2778">
        <v>74</v>
      </c>
    </row>
    <row r="2779" spans="1:2" hidden="1" x14ac:dyDescent="0.25">
      <c r="A2779">
        <v>6</v>
      </c>
      <c r="B2779">
        <v>74</v>
      </c>
    </row>
    <row r="2780" spans="1:2" hidden="1" x14ac:dyDescent="0.25">
      <c r="A2780">
        <v>6</v>
      </c>
      <c r="B2780">
        <v>74</v>
      </c>
    </row>
    <row r="2781" spans="1:2" hidden="1" x14ac:dyDescent="0.25">
      <c r="A2781">
        <v>6</v>
      </c>
      <c r="B2781">
        <v>74</v>
      </c>
    </row>
    <row r="2782" spans="1:2" hidden="1" x14ac:dyDescent="0.25">
      <c r="A2782">
        <v>6</v>
      </c>
      <c r="B2782">
        <v>75</v>
      </c>
    </row>
    <row r="2783" spans="1:2" hidden="1" x14ac:dyDescent="0.25">
      <c r="A2783">
        <v>6</v>
      </c>
      <c r="B2783">
        <v>75</v>
      </c>
    </row>
    <row r="2784" spans="1:2" hidden="1" x14ac:dyDescent="0.25">
      <c r="A2784">
        <v>6</v>
      </c>
      <c r="B2784">
        <v>76</v>
      </c>
    </row>
    <row r="2785" spans="1:2" hidden="1" x14ac:dyDescent="0.25">
      <c r="A2785">
        <v>6</v>
      </c>
      <c r="B2785">
        <v>76</v>
      </c>
    </row>
    <row r="2786" spans="1:2" hidden="1" x14ac:dyDescent="0.25">
      <c r="A2786">
        <v>6</v>
      </c>
      <c r="B2786">
        <v>76</v>
      </c>
    </row>
    <row r="2787" spans="1:2" hidden="1" x14ac:dyDescent="0.25">
      <c r="A2787">
        <v>6</v>
      </c>
      <c r="B2787">
        <v>76</v>
      </c>
    </row>
    <row r="2788" spans="1:2" hidden="1" x14ac:dyDescent="0.25">
      <c r="A2788">
        <v>6</v>
      </c>
      <c r="B2788">
        <v>77</v>
      </c>
    </row>
    <row r="2789" spans="1:2" hidden="1" x14ac:dyDescent="0.25">
      <c r="A2789">
        <v>6</v>
      </c>
      <c r="B2789">
        <v>77</v>
      </c>
    </row>
    <row r="2790" spans="1:2" hidden="1" x14ac:dyDescent="0.25">
      <c r="A2790">
        <v>6</v>
      </c>
      <c r="B2790">
        <v>77</v>
      </c>
    </row>
    <row r="2791" spans="1:2" hidden="1" x14ac:dyDescent="0.25">
      <c r="A2791">
        <v>6</v>
      </c>
      <c r="B2791">
        <v>78</v>
      </c>
    </row>
    <row r="2792" spans="1:2" hidden="1" x14ac:dyDescent="0.25">
      <c r="A2792">
        <v>6</v>
      </c>
      <c r="B2792">
        <v>79</v>
      </c>
    </row>
    <row r="2793" spans="1:2" hidden="1" x14ac:dyDescent="0.25">
      <c r="A2793">
        <v>6</v>
      </c>
      <c r="B2793">
        <v>79</v>
      </c>
    </row>
    <row r="2794" spans="1:2" hidden="1" x14ac:dyDescent="0.25">
      <c r="A2794">
        <v>6</v>
      </c>
      <c r="B2794">
        <v>81</v>
      </c>
    </row>
    <row r="2795" spans="1:2" hidden="1" x14ac:dyDescent="0.25">
      <c r="A2795">
        <v>6</v>
      </c>
      <c r="B2795">
        <v>82</v>
      </c>
    </row>
    <row r="2796" spans="1:2" hidden="1" x14ac:dyDescent="0.25">
      <c r="A2796">
        <v>6</v>
      </c>
      <c r="B2796">
        <v>82</v>
      </c>
    </row>
    <row r="2797" spans="1:2" hidden="1" x14ac:dyDescent="0.25">
      <c r="A2797">
        <v>6</v>
      </c>
      <c r="B2797">
        <v>83</v>
      </c>
    </row>
    <row r="2798" spans="1:2" hidden="1" x14ac:dyDescent="0.25">
      <c r="A2798">
        <v>6</v>
      </c>
      <c r="B2798">
        <v>83</v>
      </c>
    </row>
    <row r="2799" spans="1:2" hidden="1" x14ac:dyDescent="0.25">
      <c r="A2799">
        <v>6</v>
      </c>
      <c r="B2799">
        <v>84</v>
      </c>
    </row>
    <row r="2800" spans="1:2" hidden="1" x14ac:dyDescent="0.25">
      <c r="A2800">
        <v>6</v>
      </c>
      <c r="B2800">
        <v>85</v>
      </c>
    </row>
    <row r="2801" spans="1:2" hidden="1" x14ac:dyDescent="0.25">
      <c r="A2801">
        <v>6</v>
      </c>
      <c r="B2801">
        <v>85</v>
      </c>
    </row>
    <row r="2802" spans="1:2" hidden="1" x14ac:dyDescent="0.25">
      <c r="A2802">
        <v>6</v>
      </c>
      <c r="B2802">
        <v>86</v>
      </c>
    </row>
    <row r="2803" spans="1:2" hidden="1" x14ac:dyDescent="0.25">
      <c r="A2803">
        <v>6</v>
      </c>
      <c r="B2803">
        <v>86</v>
      </c>
    </row>
    <row r="2804" spans="1:2" hidden="1" x14ac:dyDescent="0.25">
      <c r="A2804">
        <v>6</v>
      </c>
      <c r="B2804">
        <v>86</v>
      </c>
    </row>
    <row r="2805" spans="1:2" hidden="1" x14ac:dyDescent="0.25">
      <c r="A2805">
        <v>6</v>
      </c>
      <c r="B2805">
        <v>87</v>
      </c>
    </row>
    <row r="2806" spans="1:2" hidden="1" x14ac:dyDescent="0.25">
      <c r="A2806">
        <v>6</v>
      </c>
      <c r="B2806">
        <v>87</v>
      </c>
    </row>
    <row r="2807" spans="1:2" hidden="1" x14ac:dyDescent="0.25">
      <c r="A2807">
        <v>6</v>
      </c>
      <c r="B2807">
        <v>88</v>
      </c>
    </row>
    <row r="2808" spans="1:2" hidden="1" x14ac:dyDescent="0.25">
      <c r="A2808">
        <v>6</v>
      </c>
      <c r="B2808">
        <v>88</v>
      </c>
    </row>
    <row r="2809" spans="1:2" hidden="1" x14ac:dyDescent="0.25">
      <c r="A2809">
        <v>6</v>
      </c>
      <c r="B2809">
        <v>90</v>
      </c>
    </row>
    <row r="2810" spans="1:2" hidden="1" x14ac:dyDescent="0.25">
      <c r="A2810">
        <v>6</v>
      </c>
      <c r="B2810">
        <v>91</v>
      </c>
    </row>
    <row r="2811" spans="1:2" hidden="1" x14ac:dyDescent="0.25">
      <c r="A2811">
        <v>6</v>
      </c>
      <c r="B2811">
        <v>91</v>
      </c>
    </row>
    <row r="2812" spans="1:2" hidden="1" x14ac:dyDescent="0.25">
      <c r="A2812">
        <v>6</v>
      </c>
      <c r="B2812">
        <v>92</v>
      </c>
    </row>
    <row r="2813" spans="1:2" hidden="1" x14ac:dyDescent="0.25">
      <c r="A2813">
        <v>6</v>
      </c>
      <c r="B2813">
        <v>92</v>
      </c>
    </row>
    <row r="2814" spans="1:2" hidden="1" x14ac:dyDescent="0.25">
      <c r="A2814">
        <v>6</v>
      </c>
      <c r="B2814">
        <v>92</v>
      </c>
    </row>
    <row r="2815" spans="1:2" hidden="1" x14ac:dyDescent="0.25">
      <c r="A2815">
        <v>6</v>
      </c>
      <c r="B2815">
        <v>93</v>
      </c>
    </row>
    <row r="2816" spans="1:2" hidden="1" x14ac:dyDescent="0.25">
      <c r="A2816">
        <v>6</v>
      </c>
      <c r="B2816">
        <v>93</v>
      </c>
    </row>
    <row r="2817" spans="1:2" hidden="1" x14ac:dyDescent="0.25">
      <c r="A2817">
        <v>6</v>
      </c>
      <c r="B2817">
        <v>93</v>
      </c>
    </row>
    <row r="2818" spans="1:2" hidden="1" x14ac:dyDescent="0.25">
      <c r="A2818">
        <v>6</v>
      </c>
      <c r="B2818">
        <v>93</v>
      </c>
    </row>
    <row r="2819" spans="1:2" hidden="1" x14ac:dyDescent="0.25">
      <c r="A2819">
        <v>6</v>
      </c>
      <c r="B2819">
        <v>93</v>
      </c>
    </row>
    <row r="2820" spans="1:2" hidden="1" x14ac:dyDescent="0.25">
      <c r="A2820">
        <v>6</v>
      </c>
      <c r="B2820">
        <v>94</v>
      </c>
    </row>
    <row r="2821" spans="1:2" hidden="1" x14ac:dyDescent="0.25">
      <c r="A2821">
        <v>6</v>
      </c>
      <c r="B2821">
        <v>95</v>
      </c>
    </row>
    <row r="2822" spans="1:2" hidden="1" x14ac:dyDescent="0.25">
      <c r="A2822">
        <v>6</v>
      </c>
      <c r="B2822">
        <v>96</v>
      </c>
    </row>
    <row r="2823" spans="1:2" hidden="1" x14ac:dyDescent="0.25">
      <c r="A2823">
        <v>6</v>
      </c>
      <c r="B2823">
        <v>96</v>
      </c>
    </row>
    <row r="2824" spans="1:2" hidden="1" x14ac:dyDescent="0.25">
      <c r="A2824">
        <v>6</v>
      </c>
      <c r="B2824">
        <v>96</v>
      </c>
    </row>
    <row r="2825" spans="1:2" hidden="1" x14ac:dyDescent="0.25">
      <c r="A2825">
        <v>6</v>
      </c>
      <c r="B2825">
        <v>96</v>
      </c>
    </row>
    <row r="2826" spans="1:2" hidden="1" x14ac:dyDescent="0.25">
      <c r="A2826">
        <v>6</v>
      </c>
      <c r="B2826">
        <v>97</v>
      </c>
    </row>
    <row r="2827" spans="1:2" hidden="1" x14ac:dyDescent="0.25">
      <c r="A2827">
        <v>6</v>
      </c>
      <c r="B2827">
        <v>97</v>
      </c>
    </row>
    <row r="2828" spans="1:2" hidden="1" x14ac:dyDescent="0.25">
      <c r="A2828">
        <v>6</v>
      </c>
      <c r="B2828">
        <v>98</v>
      </c>
    </row>
    <row r="2829" spans="1:2" hidden="1" x14ac:dyDescent="0.25">
      <c r="A2829">
        <v>6</v>
      </c>
      <c r="B2829">
        <v>98</v>
      </c>
    </row>
    <row r="2830" spans="1:2" hidden="1" x14ac:dyDescent="0.25">
      <c r="A2830">
        <v>6</v>
      </c>
      <c r="B2830">
        <v>99</v>
      </c>
    </row>
    <row r="2831" spans="1:2" hidden="1" x14ac:dyDescent="0.25">
      <c r="A2831">
        <v>6</v>
      </c>
      <c r="B2831">
        <v>99</v>
      </c>
    </row>
    <row r="2832" spans="1:2" hidden="1" x14ac:dyDescent="0.25">
      <c r="A2832">
        <v>6</v>
      </c>
      <c r="B2832">
        <v>99</v>
      </c>
    </row>
    <row r="2833" spans="1:2" hidden="1" x14ac:dyDescent="0.25">
      <c r="A2833">
        <v>6</v>
      </c>
      <c r="B2833">
        <v>99</v>
      </c>
    </row>
    <row r="2834" spans="1:2" hidden="1" x14ac:dyDescent="0.25">
      <c r="A2834">
        <v>6</v>
      </c>
      <c r="B2834">
        <v>99</v>
      </c>
    </row>
    <row r="2835" spans="1:2" hidden="1" x14ac:dyDescent="0.25">
      <c r="A2835">
        <v>6</v>
      </c>
      <c r="B2835">
        <v>99</v>
      </c>
    </row>
    <row r="2836" spans="1:2" hidden="1" x14ac:dyDescent="0.25">
      <c r="A2836">
        <v>6</v>
      </c>
      <c r="B2836">
        <v>99</v>
      </c>
    </row>
    <row r="2837" spans="1:2" hidden="1" x14ac:dyDescent="0.25">
      <c r="A2837">
        <v>6</v>
      </c>
      <c r="B2837">
        <v>99</v>
      </c>
    </row>
    <row r="2838" spans="1:2" hidden="1" x14ac:dyDescent="0.25">
      <c r="A2838">
        <v>6</v>
      </c>
      <c r="B2838">
        <v>100</v>
      </c>
    </row>
    <row r="2839" spans="1:2" hidden="1" x14ac:dyDescent="0.25">
      <c r="A2839">
        <v>6</v>
      </c>
      <c r="B2839">
        <v>100</v>
      </c>
    </row>
    <row r="2840" spans="1:2" hidden="1" x14ac:dyDescent="0.25">
      <c r="A2840">
        <v>6</v>
      </c>
      <c r="B2840">
        <v>100</v>
      </c>
    </row>
    <row r="2841" spans="1:2" hidden="1" x14ac:dyDescent="0.25">
      <c r="A2841">
        <v>6</v>
      </c>
      <c r="B2841">
        <v>100</v>
      </c>
    </row>
    <row r="2842" spans="1:2" hidden="1" x14ac:dyDescent="0.25">
      <c r="A2842">
        <v>6</v>
      </c>
      <c r="B2842">
        <v>100</v>
      </c>
    </row>
    <row r="2843" spans="1:2" hidden="1" x14ac:dyDescent="0.25">
      <c r="A2843">
        <v>6</v>
      </c>
      <c r="B2843">
        <v>101</v>
      </c>
    </row>
    <row r="2844" spans="1:2" hidden="1" x14ac:dyDescent="0.25">
      <c r="A2844">
        <v>6</v>
      </c>
      <c r="B2844">
        <v>102</v>
      </c>
    </row>
    <row r="2845" spans="1:2" hidden="1" x14ac:dyDescent="0.25">
      <c r="A2845">
        <v>6</v>
      </c>
      <c r="B2845">
        <v>103</v>
      </c>
    </row>
    <row r="2846" spans="1:2" hidden="1" x14ac:dyDescent="0.25">
      <c r="A2846">
        <v>6</v>
      </c>
      <c r="B2846">
        <v>103</v>
      </c>
    </row>
    <row r="2847" spans="1:2" hidden="1" x14ac:dyDescent="0.25">
      <c r="A2847">
        <v>6</v>
      </c>
      <c r="B2847">
        <v>103</v>
      </c>
    </row>
    <row r="2848" spans="1:2" hidden="1" x14ac:dyDescent="0.25">
      <c r="A2848">
        <v>6</v>
      </c>
      <c r="B2848">
        <v>103</v>
      </c>
    </row>
    <row r="2849" spans="1:2" hidden="1" x14ac:dyDescent="0.25">
      <c r="A2849">
        <v>6</v>
      </c>
      <c r="B2849">
        <v>104</v>
      </c>
    </row>
    <row r="2850" spans="1:2" hidden="1" x14ac:dyDescent="0.25">
      <c r="A2850">
        <v>6</v>
      </c>
      <c r="B2850">
        <v>105</v>
      </c>
    </row>
    <row r="2851" spans="1:2" hidden="1" x14ac:dyDescent="0.25">
      <c r="A2851">
        <v>6</v>
      </c>
      <c r="B2851">
        <v>105</v>
      </c>
    </row>
    <row r="2852" spans="1:2" hidden="1" x14ac:dyDescent="0.25">
      <c r="A2852">
        <v>6</v>
      </c>
      <c r="B2852">
        <v>105</v>
      </c>
    </row>
    <row r="2853" spans="1:2" hidden="1" x14ac:dyDescent="0.25">
      <c r="A2853">
        <v>6</v>
      </c>
      <c r="B2853">
        <v>105</v>
      </c>
    </row>
    <row r="2854" spans="1:2" hidden="1" x14ac:dyDescent="0.25">
      <c r="A2854">
        <v>6</v>
      </c>
      <c r="B2854">
        <v>106</v>
      </c>
    </row>
    <row r="2855" spans="1:2" hidden="1" x14ac:dyDescent="0.25">
      <c r="A2855">
        <v>6</v>
      </c>
      <c r="B2855">
        <v>106</v>
      </c>
    </row>
    <row r="2856" spans="1:2" hidden="1" x14ac:dyDescent="0.25">
      <c r="A2856">
        <v>6</v>
      </c>
      <c r="B2856">
        <v>106</v>
      </c>
    </row>
    <row r="2857" spans="1:2" hidden="1" x14ac:dyDescent="0.25">
      <c r="A2857">
        <v>6</v>
      </c>
      <c r="B2857">
        <v>106</v>
      </c>
    </row>
    <row r="2858" spans="1:2" hidden="1" x14ac:dyDescent="0.25">
      <c r="A2858">
        <v>6</v>
      </c>
      <c r="B2858">
        <v>106</v>
      </c>
    </row>
    <row r="2859" spans="1:2" hidden="1" x14ac:dyDescent="0.25">
      <c r="A2859">
        <v>6</v>
      </c>
      <c r="B2859">
        <v>107</v>
      </c>
    </row>
    <row r="2860" spans="1:2" hidden="1" x14ac:dyDescent="0.25">
      <c r="A2860">
        <v>6</v>
      </c>
      <c r="B2860">
        <v>108</v>
      </c>
    </row>
    <row r="2861" spans="1:2" hidden="1" x14ac:dyDescent="0.25">
      <c r="A2861">
        <v>6</v>
      </c>
      <c r="B2861">
        <v>109</v>
      </c>
    </row>
    <row r="2862" spans="1:2" hidden="1" x14ac:dyDescent="0.25">
      <c r="A2862">
        <v>6</v>
      </c>
      <c r="B2862">
        <v>110</v>
      </c>
    </row>
    <row r="2863" spans="1:2" hidden="1" x14ac:dyDescent="0.25">
      <c r="A2863">
        <v>6</v>
      </c>
      <c r="B2863">
        <v>110</v>
      </c>
    </row>
    <row r="2864" spans="1:2" hidden="1" x14ac:dyDescent="0.25">
      <c r="A2864">
        <v>6</v>
      </c>
      <c r="B2864">
        <v>111</v>
      </c>
    </row>
    <row r="2865" spans="1:2" hidden="1" x14ac:dyDescent="0.25">
      <c r="A2865">
        <v>6</v>
      </c>
      <c r="B2865">
        <v>111</v>
      </c>
    </row>
    <row r="2866" spans="1:2" hidden="1" x14ac:dyDescent="0.25">
      <c r="A2866">
        <v>6</v>
      </c>
      <c r="B2866">
        <v>111</v>
      </c>
    </row>
    <row r="2867" spans="1:2" hidden="1" x14ac:dyDescent="0.25">
      <c r="A2867">
        <v>6</v>
      </c>
      <c r="B2867">
        <v>112</v>
      </c>
    </row>
    <row r="2868" spans="1:2" hidden="1" x14ac:dyDescent="0.25">
      <c r="A2868">
        <v>6</v>
      </c>
      <c r="B2868">
        <v>112</v>
      </c>
    </row>
    <row r="2869" spans="1:2" hidden="1" x14ac:dyDescent="0.25">
      <c r="A2869">
        <v>6</v>
      </c>
      <c r="B2869">
        <v>112</v>
      </c>
    </row>
    <row r="2870" spans="1:2" hidden="1" x14ac:dyDescent="0.25">
      <c r="A2870">
        <v>6</v>
      </c>
      <c r="B2870">
        <v>112</v>
      </c>
    </row>
    <row r="2871" spans="1:2" hidden="1" x14ac:dyDescent="0.25">
      <c r="A2871">
        <v>6</v>
      </c>
      <c r="B2871">
        <v>113</v>
      </c>
    </row>
    <row r="2872" spans="1:2" hidden="1" x14ac:dyDescent="0.25">
      <c r="A2872">
        <v>6</v>
      </c>
      <c r="B2872">
        <v>113</v>
      </c>
    </row>
    <row r="2873" spans="1:2" hidden="1" x14ac:dyDescent="0.25">
      <c r="A2873">
        <v>6</v>
      </c>
      <c r="B2873">
        <v>113</v>
      </c>
    </row>
    <row r="2874" spans="1:2" hidden="1" x14ac:dyDescent="0.25">
      <c r="A2874">
        <v>6</v>
      </c>
      <c r="B2874">
        <v>115</v>
      </c>
    </row>
    <row r="2875" spans="1:2" hidden="1" x14ac:dyDescent="0.25">
      <c r="A2875">
        <v>6</v>
      </c>
      <c r="B2875">
        <v>115</v>
      </c>
    </row>
    <row r="2876" spans="1:2" hidden="1" x14ac:dyDescent="0.25">
      <c r="A2876">
        <v>6</v>
      </c>
      <c r="B2876">
        <v>115</v>
      </c>
    </row>
    <row r="2877" spans="1:2" hidden="1" x14ac:dyDescent="0.25">
      <c r="A2877">
        <v>6</v>
      </c>
      <c r="B2877">
        <v>115</v>
      </c>
    </row>
    <row r="2878" spans="1:2" hidden="1" x14ac:dyDescent="0.25">
      <c r="A2878">
        <v>6</v>
      </c>
      <c r="B2878">
        <v>115</v>
      </c>
    </row>
    <row r="2879" spans="1:2" hidden="1" x14ac:dyDescent="0.25">
      <c r="A2879">
        <v>6</v>
      </c>
      <c r="B2879">
        <v>116</v>
      </c>
    </row>
    <row r="2880" spans="1:2" hidden="1" x14ac:dyDescent="0.25">
      <c r="A2880">
        <v>6</v>
      </c>
      <c r="B2880">
        <v>118</v>
      </c>
    </row>
    <row r="2881" spans="1:2" hidden="1" x14ac:dyDescent="0.25">
      <c r="A2881">
        <v>6</v>
      </c>
      <c r="B2881">
        <v>118</v>
      </c>
    </row>
    <row r="2882" spans="1:2" hidden="1" x14ac:dyDescent="0.25">
      <c r="A2882">
        <v>6</v>
      </c>
      <c r="B2882">
        <v>118</v>
      </c>
    </row>
    <row r="2883" spans="1:2" hidden="1" x14ac:dyDescent="0.25">
      <c r="A2883">
        <v>6</v>
      </c>
      <c r="B2883">
        <v>119</v>
      </c>
    </row>
    <row r="2884" spans="1:2" hidden="1" x14ac:dyDescent="0.25">
      <c r="A2884">
        <v>6</v>
      </c>
      <c r="B2884">
        <v>120</v>
      </c>
    </row>
    <row r="2885" spans="1:2" hidden="1" x14ac:dyDescent="0.25">
      <c r="A2885">
        <v>6</v>
      </c>
      <c r="B2885">
        <v>120</v>
      </c>
    </row>
    <row r="2886" spans="1:2" hidden="1" x14ac:dyDescent="0.25">
      <c r="A2886">
        <v>6</v>
      </c>
      <c r="B2886">
        <v>121</v>
      </c>
    </row>
    <row r="2887" spans="1:2" hidden="1" x14ac:dyDescent="0.25">
      <c r="A2887">
        <v>6</v>
      </c>
      <c r="B2887">
        <v>121</v>
      </c>
    </row>
    <row r="2888" spans="1:2" hidden="1" x14ac:dyDescent="0.25">
      <c r="A2888">
        <v>6</v>
      </c>
      <c r="B2888">
        <v>121</v>
      </c>
    </row>
    <row r="2889" spans="1:2" hidden="1" x14ac:dyDescent="0.25">
      <c r="A2889">
        <v>6</v>
      </c>
      <c r="B2889">
        <v>123</v>
      </c>
    </row>
    <row r="2890" spans="1:2" hidden="1" x14ac:dyDescent="0.25">
      <c r="A2890">
        <v>6</v>
      </c>
      <c r="B2890">
        <v>123</v>
      </c>
    </row>
    <row r="2891" spans="1:2" hidden="1" x14ac:dyDescent="0.25">
      <c r="A2891">
        <v>6</v>
      </c>
      <c r="B2891">
        <v>124</v>
      </c>
    </row>
    <row r="2892" spans="1:2" hidden="1" x14ac:dyDescent="0.25">
      <c r="A2892">
        <v>6</v>
      </c>
      <c r="B2892">
        <v>124</v>
      </c>
    </row>
    <row r="2893" spans="1:2" hidden="1" x14ac:dyDescent="0.25">
      <c r="A2893">
        <v>6</v>
      </c>
      <c r="B2893">
        <v>124</v>
      </c>
    </row>
    <row r="2894" spans="1:2" hidden="1" x14ac:dyDescent="0.25">
      <c r="A2894">
        <v>6</v>
      </c>
      <c r="B2894">
        <v>125</v>
      </c>
    </row>
    <row r="2895" spans="1:2" hidden="1" x14ac:dyDescent="0.25">
      <c r="A2895">
        <v>6</v>
      </c>
      <c r="B2895">
        <v>125</v>
      </c>
    </row>
    <row r="2896" spans="1:2" hidden="1" x14ac:dyDescent="0.25">
      <c r="A2896">
        <v>6</v>
      </c>
      <c r="B2896">
        <v>125</v>
      </c>
    </row>
    <row r="2897" spans="1:2" hidden="1" x14ac:dyDescent="0.25">
      <c r="A2897">
        <v>6</v>
      </c>
      <c r="B2897">
        <v>125</v>
      </c>
    </row>
    <row r="2898" spans="1:2" hidden="1" x14ac:dyDescent="0.25">
      <c r="A2898">
        <v>6</v>
      </c>
      <c r="B2898">
        <v>126</v>
      </c>
    </row>
    <row r="2899" spans="1:2" hidden="1" x14ac:dyDescent="0.25">
      <c r="A2899">
        <v>6</v>
      </c>
      <c r="B2899">
        <v>126</v>
      </c>
    </row>
    <row r="2900" spans="1:2" hidden="1" x14ac:dyDescent="0.25">
      <c r="A2900">
        <v>6</v>
      </c>
      <c r="B2900">
        <v>126</v>
      </c>
    </row>
    <row r="2901" spans="1:2" hidden="1" x14ac:dyDescent="0.25">
      <c r="A2901">
        <v>6</v>
      </c>
      <c r="B2901">
        <v>126</v>
      </c>
    </row>
    <row r="2902" spans="1:2" hidden="1" x14ac:dyDescent="0.25">
      <c r="A2902">
        <v>6</v>
      </c>
      <c r="B2902">
        <v>126</v>
      </c>
    </row>
    <row r="2903" spans="1:2" hidden="1" x14ac:dyDescent="0.25">
      <c r="A2903">
        <v>6</v>
      </c>
      <c r="B2903">
        <v>129</v>
      </c>
    </row>
    <row r="2904" spans="1:2" hidden="1" x14ac:dyDescent="0.25">
      <c r="A2904">
        <v>6</v>
      </c>
      <c r="B2904">
        <v>130</v>
      </c>
    </row>
    <row r="2905" spans="1:2" hidden="1" x14ac:dyDescent="0.25">
      <c r="A2905">
        <v>6</v>
      </c>
      <c r="B2905">
        <v>131</v>
      </c>
    </row>
    <row r="2906" spans="1:2" hidden="1" x14ac:dyDescent="0.25">
      <c r="A2906">
        <v>6</v>
      </c>
      <c r="B2906">
        <v>131</v>
      </c>
    </row>
    <row r="2907" spans="1:2" hidden="1" x14ac:dyDescent="0.25">
      <c r="A2907">
        <v>6</v>
      </c>
      <c r="B2907">
        <v>133</v>
      </c>
    </row>
    <row r="2908" spans="1:2" hidden="1" x14ac:dyDescent="0.25">
      <c r="A2908">
        <v>6</v>
      </c>
      <c r="B2908">
        <v>133</v>
      </c>
    </row>
    <row r="2909" spans="1:2" hidden="1" x14ac:dyDescent="0.25">
      <c r="A2909">
        <v>6</v>
      </c>
      <c r="B2909">
        <v>133</v>
      </c>
    </row>
    <row r="2910" spans="1:2" hidden="1" x14ac:dyDescent="0.25">
      <c r="A2910">
        <v>6</v>
      </c>
      <c r="B2910">
        <v>134</v>
      </c>
    </row>
    <row r="2911" spans="1:2" hidden="1" x14ac:dyDescent="0.25">
      <c r="A2911">
        <v>6</v>
      </c>
      <c r="B2911">
        <v>134</v>
      </c>
    </row>
    <row r="2912" spans="1:2" hidden="1" x14ac:dyDescent="0.25">
      <c r="A2912">
        <v>6</v>
      </c>
      <c r="B2912">
        <v>136</v>
      </c>
    </row>
    <row r="2913" spans="1:2" hidden="1" x14ac:dyDescent="0.25">
      <c r="A2913">
        <v>6</v>
      </c>
      <c r="B2913">
        <v>136</v>
      </c>
    </row>
    <row r="2914" spans="1:2" hidden="1" x14ac:dyDescent="0.25">
      <c r="A2914">
        <v>6</v>
      </c>
      <c r="B2914">
        <v>138</v>
      </c>
    </row>
    <row r="2915" spans="1:2" hidden="1" x14ac:dyDescent="0.25">
      <c r="A2915">
        <v>6</v>
      </c>
      <c r="B2915">
        <v>139</v>
      </c>
    </row>
    <row r="2916" spans="1:2" hidden="1" x14ac:dyDescent="0.25">
      <c r="A2916">
        <v>6</v>
      </c>
      <c r="B2916">
        <v>140</v>
      </c>
    </row>
    <row r="2917" spans="1:2" hidden="1" x14ac:dyDescent="0.25">
      <c r="A2917">
        <v>6</v>
      </c>
      <c r="B2917">
        <v>140</v>
      </c>
    </row>
    <row r="2918" spans="1:2" hidden="1" x14ac:dyDescent="0.25">
      <c r="A2918">
        <v>6</v>
      </c>
      <c r="B2918">
        <v>140</v>
      </c>
    </row>
    <row r="2919" spans="1:2" hidden="1" x14ac:dyDescent="0.25">
      <c r="A2919">
        <v>6</v>
      </c>
      <c r="B2919">
        <v>140</v>
      </c>
    </row>
    <row r="2920" spans="1:2" hidden="1" x14ac:dyDescent="0.25">
      <c r="A2920">
        <v>6</v>
      </c>
      <c r="B2920">
        <v>141</v>
      </c>
    </row>
    <row r="2921" spans="1:2" hidden="1" x14ac:dyDescent="0.25">
      <c r="A2921">
        <v>6</v>
      </c>
      <c r="B2921">
        <v>143</v>
      </c>
    </row>
    <row r="2922" spans="1:2" hidden="1" x14ac:dyDescent="0.25">
      <c r="A2922">
        <v>6</v>
      </c>
      <c r="B2922">
        <v>144</v>
      </c>
    </row>
    <row r="2923" spans="1:2" hidden="1" x14ac:dyDescent="0.25">
      <c r="A2923">
        <v>6</v>
      </c>
      <c r="B2923">
        <v>145</v>
      </c>
    </row>
    <row r="2924" spans="1:2" hidden="1" x14ac:dyDescent="0.25">
      <c r="A2924">
        <v>6</v>
      </c>
      <c r="B2924">
        <v>145</v>
      </c>
    </row>
    <row r="2925" spans="1:2" hidden="1" x14ac:dyDescent="0.25">
      <c r="A2925">
        <v>6</v>
      </c>
      <c r="B2925">
        <v>146</v>
      </c>
    </row>
    <row r="2926" spans="1:2" hidden="1" x14ac:dyDescent="0.25">
      <c r="A2926">
        <v>6</v>
      </c>
      <c r="B2926">
        <v>147</v>
      </c>
    </row>
    <row r="2927" spans="1:2" hidden="1" x14ac:dyDescent="0.25">
      <c r="A2927">
        <v>6</v>
      </c>
      <c r="B2927">
        <v>147</v>
      </c>
    </row>
    <row r="2928" spans="1:2" hidden="1" x14ac:dyDescent="0.25">
      <c r="A2928">
        <v>6</v>
      </c>
      <c r="B2928">
        <v>148</v>
      </c>
    </row>
    <row r="2929" spans="1:2" hidden="1" x14ac:dyDescent="0.25">
      <c r="A2929">
        <v>6</v>
      </c>
      <c r="B2929">
        <v>148</v>
      </c>
    </row>
    <row r="2930" spans="1:2" hidden="1" x14ac:dyDescent="0.25">
      <c r="A2930">
        <v>6</v>
      </c>
      <c r="B2930">
        <v>148</v>
      </c>
    </row>
    <row r="2931" spans="1:2" hidden="1" x14ac:dyDescent="0.25">
      <c r="A2931">
        <v>6</v>
      </c>
      <c r="B2931">
        <v>148</v>
      </c>
    </row>
    <row r="2932" spans="1:2" hidden="1" x14ac:dyDescent="0.25">
      <c r="A2932">
        <v>6</v>
      </c>
      <c r="B2932">
        <v>149</v>
      </c>
    </row>
    <row r="2933" spans="1:2" hidden="1" x14ac:dyDescent="0.25">
      <c r="A2933">
        <v>6</v>
      </c>
      <c r="B2933">
        <v>149</v>
      </c>
    </row>
    <row r="2934" spans="1:2" hidden="1" x14ac:dyDescent="0.25">
      <c r="A2934">
        <v>6</v>
      </c>
      <c r="B2934">
        <v>150</v>
      </c>
    </row>
    <row r="2935" spans="1:2" hidden="1" x14ac:dyDescent="0.25">
      <c r="A2935">
        <v>6</v>
      </c>
      <c r="B2935">
        <v>151</v>
      </c>
    </row>
    <row r="2936" spans="1:2" hidden="1" x14ac:dyDescent="0.25">
      <c r="A2936">
        <v>6</v>
      </c>
      <c r="B2936">
        <v>153</v>
      </c>
    </row>
    <row r="2937" spans="1:2" hidden="1" x14ac:dyDescent="0.25">
      <c r="A2937">
        <v>6</v>
      </c>
      <c r="B2937">
        <v>153</v>
      </c>
    </row>
    <row r="2938" spans="1:2" hidden="1" x14ac:dyDescent="0.25">
      <c r="A2938">
        <v>6</v>
      </c>
      <c r="B2938">
        <v>155</v>
      </c>
    </row>
    <row r="2939" spans="1:2" hidden="1" x14ac:dyDescent="0.25">
      <c r="A2939">
        <v>6</v>
      </c>
      <c r="B2939">
        <v>155</v>
      </c>
    </row>
    <row r="2940" spans="1:2" hidden="1" x14ac:dyDescent="0.25">
      <c r="A2940">
        <v>6</v>
      </c>
      <c r="B2940">
        <v>157</v>
      </c>
    </row>
    <row r="2941" spans="1:2" hidden="1" x14ac:dyDescent="0.25">
      <c r="A2941">
        <v>6</v>
      </c>
      <c r="B2941">
        <v>158</v>
      </c>
    </row>
    <row r="2942" spans="1:2" hidden="1" x14ac:dyDescent="0.25">
      <c r="A2942">
        <v>6</v>
      </c>
      <c r="B2942">
        <v>159</v>
      </c>
    </row>
    <row r="2943" spans="1:2" hidden="1" x14ac:dyDescent="0.25">
      <c r="A2943">
        <v>6</v>
      </c>
      <c r="B2943">
        <v>159</v>
      </c>
    </row>
    <row r="2944" spans="1:2" hidden="1" x14ac:dyDescent="0.25">
      <c r="A2944">
        <v>6</v>
      </c>
      <c r="B2944">
        <v>160</v>
      </c>
    </row>
    <row r="2945" spans="1:2" hidden="1" x14ac:dyDescent="0.25">
      <c r="A2945">
        <v>6</v>
      </c>
      <c r="B2945">
        <v>160</v>
      </c>
    </row>
    <row r="2946" spans="1:2" hidden="1" x14ac:dyDescent="0.25">
      <c r="A2946">
        <v>6</v>
      </c>
      <c r="B2946">
        <v>160</v>
      </c>
    </row>
    <row r="2947" spans="1:2" hidden="1" x14ac:dyDescent="0.25">
      <c r="A2947">
        <v>6</v>
      </c>
      <c r="B2947">
        <v>161</v>
      </c>
    </row>
    <row r="2948" spans="1:2" hidden="1" x14ac:dyDescent="0.25">
      <c r="A2948">
        <v>6</v>
      </c>
      <c r="B2948">
        <v>161</v>
      </c>
    </row>
    <row r="2949" spans="1:2" hidden="1" x14ac:dyDescent="0.25">
      <c r="A2949">
        <v>6</v>
      </c>
      <c r="B2949">
        <v>161</v>
      </c>
    </row>
    <row r="2950" spans="1:2" hidden="1" x14ac:dyDescent="0.25">
      <c r="A2950">
        <v>6</v>
      </c>
      <c r="B2950">
        <v>161</v>
      </c>
    </row>
    <row r="2951" spans="1:2" hidden="1" x14ac:dyDescent="0.25">
      <c r="A2951">
        <v>6</v>
      </c>
      <c r="B2951">
        <v>163</v>
      </c>
    </row>
    <row r="2952" spans="1:2" hidden="1" x14ac:dyDescent="0.25">
      <c r="A2952">
        <v>6</v>
      </c>
      <c r="B2952">
        <v>163</v>
      </c>
    </row>
    <row r="2953" spans="1:2" hidden="1" x14ac:dyDescent="0.25">
      <c r="A2953">
        <v>6</v>
      </c>
      <c r="B2953">
        <v>165</v>
      </c>
    </row>
    <row r="2954" spans="1:2" hidden="1" x14ac:dyDescent="0.25">
      <c r="A2954">
        <v>6</v>
      </c>
      <c r="B2954">
        <v>165</v>
      </c>
    </row>
    <row r="2955" spans="1:2" hidden="1" x14ac:dyDescent="0.25">
      <c r="A2955">
        <v>6</v>
      </c>
      <c r="B2955">
        <v>166</v>
      </c>
    </row>
    <row r="2956" spans="1:2" hidden="1" x14ac:dyDescent="0.25">
      <c r="A2956">
        <v>6</v>
      </c>
      <c r="B2956">
        <v>166</v>
      </c>
    </row>
    <row r="2957" spans="1:2" hidden="1" x14ac:dyDescent="0.25">
      <c r="A2957">
        <v>6</v>
      </c>
      <c r="B2957">
        <v>167</v>
      </c>
    </row>
    <row r="2958" spans="1:2" hidden="1" x14ac:dyDescent="0.25">
      <c r="A2958">
        <v>6</v>
      </c>
      <c r="B2958">
        <v>168</v>
      </c>
    </row>
    <row r="2959" spans="1:2" hidden="1" x14ac:dyDescent="0.25">
      <c r="A2959">
        <v>6</v>
      </c>
      <c r="B2959">
        <v>169</v>
      </c>
    </row>
    <row r="2960" spans="1:2" hidden="1" x14ac:dyDescent="0.25">
      <c r="A2960">
        <v>6</v>
      </c>
      <c r="B2960">
        <v>169</v>
      </c>
    </row>
    <row r="2961" spans="1:2" hidden="1" x14ac:dyDescent="0.25">
      <c r="A2961">
        <v>6</v>
      </c>
      <c r="B2961">
        <v>170</v>
      </c>
    </row>
    <row r="2962" spans="1:2" hidden="1" x14ac:dyDescent="0.25">
      <c r="A2962">
        <v>6</v>
      </c>
      <c r="B2962">
        <v>170</v>
      </c>
    </row>
    <row r="2963" spans="1:2" hidden="1" x14ac:dyDescent="0.25">
      <c r="A2963">
        <v>6</v>
      </c>
      <c r="B2963">
        <v>170</v>
      </c>
    </row>
    <row r="2964" spans="1:2" hidden="1" x14ac:dyDescent="0.25">
      <c r="A2964">
        <v>6</v>
      </c>
      <c r="B2964">
        <v>170</v>
      </c>
    </row>
    <row r="2965" spans="1:2" hidden="1" x14ac:dyDescent="0.25">
      <c r="A2965">
        <v>6</v>
      </c>
      <c r="B2965">
        <v>170</v>
      </c>
    </row>
    <row r="2966" spans="1:2" hidden="1" x14ac:dyDescent="0.25">
      <c r="A2966">
        <v>6</v>
      </c>
      <c r="B2966">
        <v>171</v>
      </c>
    </row>
    <row r="2967" spans="1:2" hidden="1" x14ac:dyDescent="0.25">
      <c r="A2967">
        <v>6</v>
      </c>
      <c r="B2967">
        <v>171</v>
      </c>
    </row>
    <row r="2968" spans="1:2" hidden="1" x14ac:dyDescent="0.25">
      <c r="A2968">
        <v>6</v>
      </c>
      <c r="B2968">
        <v>172</v>
      </c>
    </row>
    <row r="2969" spans="1:2" hidden="1" x14ac:dyDescent="0.25">
      <c r="A2969">
        <v>6</v>
      </c>
      <c r="B2969">
        <v>172</v>
      </c>
    </row>
    <row r="2970" spans="1:2" hidden="1" x14ac:dyDescent="0.25">
      <c r="A2970">
        <v>6</v>
      </c>
      <c r="B2970">
        <v>174</v>
      </c>
    </row>
    <row r="2971" spans="1:2" hidden="1" x14ac:dyDescent="0.25">
      <c r="A2971">
        <v>6</v>
      </c>
      <c r="B2971">
        <v>175</v>
      </c>
    </row>
    <row r="2972" spans="1:2" hidden="1" x14ac:dyDescent="0.25">
      <c r="A2972">
        <v>6</v>
      </c>
      <c r="B2972">
        <v>176</v>
      </c>
    </row>
    <row r="2973" spans="1:2" hidden="1" x14ac:dyDescent="0.25">
      <c r="A2973">
        <v>6</v>
      </c>
      <c r="B2973">
        <v>177</v>
      </c>
    </row>
    <row r="2974" spans="1:2" hidden="1" x14ac:dyDescent="0.25">
      <c r="A2974">
        <v>6</v>
      </c>
      <c r="B2974">
        <v>178</v>
      </c>
    </row>
    <row r="2975" spans="1:2" hidden="1" x14ac:dyDescent="0.25">
      <c r="A2975">
        <v>6</v>
      </c>
      <c r="B2975">
        <v>178</v>
      </c>
    </row>
    <row r="2976" spans="1:2" hidden="1" x14ac:dyDescent="0.25">
      <c r="A2976">
        <v>6</v>
      </c>
      <c r="B2976">
        <v>178</v>
      </c>
    </row>
    <row r="2977" spans="1:2" hidden="1" x14ac:dyDescent="0.25">
      <c r="A2977">
        <v>6</v>
      </c>
      <c r="B2977">
        <v>179</v>
      </c>
    </row>
    <row r="2978" spans="1:2" hidden="1" x14ac:dyDescent="0.25">
      <c r="A2978">
        <v>6</v>
      </c>
      <c r="B2978">
        <v>179</v>
      </c>
    </row>
    <row r="2979" spans="1:2" hidden="1" x14ac:dyDescent="0.25">
      <c r="A2979">
        <v>6</v>
      </c>
      <c r="B2979">
        <v>179</v>
      </c>
    </row>
    <row r="2980" spans="1:2" hidden="1" x14ac:dyDescent="0.25">
      <c r="A2980">
        <v>6</v>
      </c>
      <c r="B2980">
        <v>179</v>
      </c>
    </row>
    <row r="2981" spans="1:2" hidden="1" x14ac:dyDescent="0.25">
      <c r="A2981">
        <v>6</v>
      </c>
      <c r="B2981">
        <v>180</v>
      </c>
    </row>
    <row r="2982" spans="1:2" hidden="1" x14ac:dyDescent="0.25">
      <c r="A2982">
        <v>6</v>
      </c>
      <c r="B2982">
        <v>181</v>
      </c>
    </row>
    <row r="2983" spans="1:2" hidden="1" x14ac:dyDescent="0.25">
      <c r="A2983">
        <v>6</v>
      </c>
      <c r="B2983">
        <v>182</v>
      </c>
    </row>
    <row r="2984" spans="1:2" hidden="1" x14ac:dyDescent="0.25">
      <c r="A2984">
        <v>6</v>
      </c>
      <c r="B2984">
        <v>182</v>
      </c>
    </row>
    <row r="2985" spans="1:2" hidden="1" x14ac:dyDescent="0.25">
      <c r="A2985">
        <v>6</v>
      </c>
      <c r="B2985">
        <v>183</v>
      </c>
    </row>
    <row r="2986" spans="1:2" hidden="1" x14ac:dyDescent="0.25">
      <c r="A2986">
        <v>6</v>
      </c>
      <c r="B2986">
        <v>185</v>
      </c>
    </row>
    <row r="2987" spans="1:2" hidden="1" x14ac:dyDescent="0.25">
      <c r="A2987">
        <v>6</v>
      </c>
      <c r="B2987">
        <v>185</v>
      </c>
    </row>
    <row r="2988" spans="1:2" hidden="1" x14ac:dyDescent="0.25">
      <c r="A2988">
        <v>6</v>
      </c>
      <c r="B2988">
        <v>186</v>
      </c>
    </row>
    <row r="2989" spans="1:2" hidden="1" x14ac:dyDescent="0.25">
      <c r="A2989">
        <v>6</v>
      </c>
      <c r="B2989">
        <v>188</v>
      </c>
    </row>
    <row r="2990" spans="1:2" hidden="1" x14ac:dyDescent="0.25">
      <c r="A2990">
        <v>6</v>
      </c>
      <c r="B2990">
        <v>189</v>
      </c>
    </row>
    <row r="2991" spans="1:2" hidden="1" x14ac:dyDescent="0.25">
      <c r="A2991">
        <v>6</v>
      </c>
      <c r="B2991">
        <v>190</v>
      </c>
    </row>
    <row r="2992" spans="1:2" hidden="1" x14ac:dyDescent="0.25">
      <c r="A2992">
        <v>6</v>
      </c>
      <c r="B2992">
        <v>193</v>
      </c>
    </row>
    <row r="2993" spans="1:2" hidden="1" x14ac:dyDescent="0.25">
      <c r="A2993">
        <v>6</v>
      </c>
      <c r="B2993">
        <v>195</v>
      </c>
    </row>
    <row r="2994" spans="1:2" hidden="1" x14ac:dyDescent="0.25">
      <c r="A2994">
        <v>6</v>
      </c>
      <c r="B2994">
        <v>195</v>
      </c>
    </row>
    <row r="2995" spans="1:2" hidden="1" x14ac:dyDescent="0.25">
      <c r="A2995">
        <v>6</v>
      </c>
      <c r="B2995">
        <v>195</v>
      </c>
    </row>
    <row r="2996" spans="1:2" hidden="1" x14ac:dyDescent="0.25">
      <c r="A2996">
        <v>6</v>
      </c>
      <c r="B2996">
        <v>195</v>
      </c>
    </row>
    <row r="2997" spans="1:2" hidden="1" x14ac:dyDescent="0.25">
      <c r="A2997">
        <v>6</v>
      </c>
      <c r="B2997">
        <v>196</v>
      </c>
    </row>
    <row r="2998" spans="1:2" hidden="1" x14ac:dyDescent="0.25">
      <c r="A2998">
        <v>6</v>
      </c>
      <c r="B2998">
        <v>196</v>
      </c>
    </row>
    <row r="2999" spans="1:2" hidden="1" x14ac:dyDescent="0.25">
      <c r="A2999">
        <v>6</v>
      </c>
      <c r="B2999">
        <v>197</v>
      </c>
    </row>
    <row r="3000" spans="1:2" hidden="1" x14ac:dyDescent="0.25">
      <c r="A3000">
        <v>6</v>
      </c>
      <c r="B3000">
        <v>197</v>
      </c>
    </row>
    <row r="3001" spans="1:2" hidden="1" x14ac:dyDescent="0.25">
      <c r="A3001">
        <v>6</v>
      </c>
      <c r="B3001">
        <v>199</v>
      </c>
    </row>
    <row r="3002" spans="1:2" hidden="1" x14ac:dyDescent="0.25">
      <c r="A3002">
        <v>6</v>
      </c>
      <c r="B3002">
        <v>200</v>
      </c>
    </row>
    <row r="3003" spans="1:2" hidden="1" x14ac:dyDescent="0.25">
      <c r="A3003">
        <v>6</v>
      </c>
      <c r="B3003">
        <v>200</v>
      </c>
    </row>
    <row r="3004" spans="1:2" hidden="1" x14ac:dyDescent="0.25">
      <c r="A3004">
        <v>6</v>
      </c>
      <c r="B3004">
        <v>201</v>
      </c>
    </row>
    <row r="3005" spans="1:2" hidden="1" x14ac:dyDescent="0.25">
      <c r="A3005">
        <v>6</v>
      </c>
      <c r="B3005">
        <v>202</v>
      </c>
    </row>
    <row r="3006" spans="1:2" hidden="1" x14ac:dyDescent="0.25">
      <c r="A3006">
        <v>6</v>
      </c>
      <c r="B3006">
        <v>202</v>
      </c>
    </row>
    <row r="3007" spans="1:2" hidden="1" x14ac:dyDescent="0.25">
      <c r="A3007">
        <v>6</v>
      </c>
      <c r="B3007">
        <v>203</v>
      </c>
    </row>
    <row r="3008" spans="1:2" hidden="1" x14ac:dyDescent="0.25">
      <c r="A3008">
        <v>6</v>
      </c>
      <c r="B3008">
        <v>203</v>
      </c>
    </row>
    <row r="3009" spans="1:2" hidden="1" x14ac:dyDescent="0.25">
      <c r="A3009">
        <v>6</v>
      </c>
      <c r="B3009">
        <v>203</v>
      </c>
    </row>
    <row r="3010" spans="1:2" hidden="1" x14ac:dyDescent="0.25">
      <c r="A3010">
        <v>6</v>
      </c>
      <c r="B3010">
        <v>203</v>
      </c>
    </row>
    <row r="3011" spans="1:2" hidden="1" x14ac:dyDescent="0.25">
      <c r="A3011">
        <v>6</v>
      </c>
      <c r="B3011">
        <v>203</v>
      </c>
    </row>
    <row r="3012" spans="1:2" hidden="1" x14ac:dyDescent="0.25">
      <c r="A3012">
        <v>6</v>
      </c>
      <c r="B3012">
        <v>204</v>
      </c>
    </row>
    <row r="3013" spans="1:2" hidden="1" x14ac:dyDescent="0.25">
      <c r="A3013">
        <v>6</v>
      </c>
      <c r="B3013">
        <v>204</v>
      </c>
    </row>
    <row r="3014" spans="1:2" hidden="1" x14ac:dyDescent="0.25">
      <c r="A3014">
        <v>6</v>
      </c>
      <c r="B3014">
        <v>204</v>
      </c>
    </row>
    <row r="3015" spans="1:2" hidden="1" x14ac:dyDescent="0.25">
      <c r="A3015">
        <v>6</v>
      </c>
      <c r="B3015">
        <v>204</v>
      </c>
    </row>
    <row r="3016" spans="1:2" hidden="1" x14ac:dyDescent="0.25">
      <c r="A3016">
        <v>6</v>
      </c>
      <c r="B3016">
        <v>205</v>
      </c>
    </row>
    <row r="3017" spans="1:2" hidden="1" x14ac:dyDescent="0.25">
      <c r="A3017">
        <v>6</v>
      </c>
      <c r="B3017">
        <v>205</v>
      </c>
    </row>
    <row r="3018" spans="1:2" hidden="1" x14ac:dyDescent="0.25">
      <c r="A3018">
        <v>6</v>
      </c>
      <c r="B3018">
        <v>207</v>
      </c>
    </row>
    <row r="3019" spans="1:2" hidden="1" x14ac:dyDescent="0.25">
      <c r="A3019">
        <v>6</v>
      </c>
      <c r="B3019">
        <v>208</v>
      </c>
    </row>
    <row r="3020" spans="1:2" hidden="1" x14ac:dyDescent="0.25">
      <c r="A3020">
        <v>6</v>
      </c>
      <c r="B3020">
        <v>208</v>
      </c>
    </row>
    <row r="3021" spans="1:2" hidden="1" x14ac:dyDescent="0.25">
      <c r="A3021">
        <v>6</v>
      </c>
      <c r="B3021">
        <v>210</v>
      </c>
    </row>
    <row r="3022" spans="1:2" hidden="1" x14ac:dyDescent="0.25">
      <c r="A3022">
        <v>6</v>
      </c>
      <c r="B3022">
        <v>211</v>
      </c>
    </row>
    <row r="3023" spans="1:2" hidden="1" x14ac:dyDescent="0.25">
      <c r="A3023">
        <v>6</v>
      </c>
      <c r="B3023">
        <v>212</v>
      </c>
    </row>
    <row r="3024" spans="1:2" hidden="1" x14ac:dyDescent="0.25">
      <c r="A3024">
        <v>6</v>
      </c>
      <c r="B3024">
        <v>213</v>
      </c>
    </row>
    <row r="3025" spans="1:2" hidden="1" x14ac:dyDescent="0.25">
      <c r="A3025">
        <v>6</v>
      </c>
      <c r="B3025">
        <v>215</v>
      </c>
    </row>
    <row r="3026" spans="1:2" hidden="1" x14ac:dyDescent="0.25">
      <c r="A3026">
        <v>6</v>
      </c>
      <c r="B3026">
        <v>216</v>
      </c>
    </row>
    <row r="3027" spans="1:2" hidden="1" x14ac:dyDescent="0.25">
      <c r="A3027">
        <v>6</v>
      </c>
      <c r="B3027">
        <v>223</v>
      </c>
    </row>
    <row r="3028" spans="1:2" hidden="1" x14ac:dyDescent="0.25">
      <c r="A3028">
        <v>6</v>
      </c>
      <c r="B3028">
        <v>223</v>
      </c>
    </row>
    <row r="3029" spans="1:2" hidden="1" x14ac:dyDescent="0.25">
      <c r="A3029">
        <v>6</v>
      </c>
      <c r="B3029">
        <v>224</v>
      </c>
    </row>
    <row r="3030" spans="1:2" hidden="1" x14ac:dyDescent="0.25">
      <c r="A3030">
        <v>6</v>
      </c>
      <c r="B3030">
        <v>225</v>
      </c>
    </row>
    <row r="3031" spans="1:2" hidden="1" x14ac:dyDescent="0.25">
      <c r="A3031">
        <v>6</v>
      </c>
      <c r="B3031">
        <v>225</v>
      </c>
    </row>
    <row r="3032" spans="1:2" hidden="1" x14ac:dyDescent="0.25">
      <c r="A3032">
        <v>6</v>
      </c>
      <c r="B3032">
        <v>225</v>
      </c>
    </row>
    <row r="3033" spans="1:2" hidden="1" x14ac:dyDescent="0.25">
      <c r="A3033">
        <v>6</v>
      </c>
      <c r="B3033">
        <v>228</v>
      </c>
    </row>
    <row r="3034" spans="1:2" hidden="1" x14ac:dyDescent="0.25">
      <c r="A3034">
        <v>6</v>
      </c>
      <c r="B3034">
        <v>228</v>
      </c>
    </row>
    <row r="3035" spans="1:2" hidden="1" x14ac:dyDescent="0.25">
      <c r="A3035">
        <v>6</v>
      </c>
      <c r="B3035">
        <v>230</v>
      </c>
    </row>
    <row r="3036" spans="1:2" hidden="1" x14ac:dyDescent="0.25">
      <c r="A3036">
        <v>6</v>
      </c>
      <c r="B3036">
        <v>230</v>
      </c>
    </row>
    <row r="3037" spans="1:2" hidden="1" x14ac:dyDescent="0.25">
      <c r="A3037">
        <v>6</v>
      </c>
      <c r="B3037">
        <v>230</v>
      </c>
    </row>
    <row r="3038" spans="1:2" hidden="1" x14ac:dyDescent="0.25">
      <c r="A3038">
        <v>6</v>
      </c>
      <c r="B3038">
        <v>235</v>
      </c>
    </row>
    <row r="3039" spans="1:2" hidden="1" x14ac:dyDescent="0.25">
      <c r="A3039">
        <v>6</v>
      </c>
      <c r="B3039">
        <v>237</v>
      </c>
    </row>
    <row r="3040" spans="1:2" hidden="1" x14ac:dyDescent="0.25">
      <c r="A3040">
        <v>6</v>
      </c>
      <c r="B3040">
        <v>238</v>
      </c>
    </row>
    <row r="3041" spans="1:2" hidden="1" x14ac:dyDescent="0.25">
      <c r="A3041">
        <v>6</v>
      </c>
      <c r="B3041">
        <v>238</v>
      </c>
    </row>
    <row r="3042" spans="1:2" hidden="1" x14ac:dyDescent="0.25">
      <c r="A3042">
        <v>6</v>
      </c>
      <c r="B3042">
        <v>239</v>
      </c>
    </row>
    <row r="3043" spans="1:2" hidden="1" x14ac:dyDescent="0.25">
      <c r="A3043">
        <v>6</v>
      </c>
      <c r="B3043">
        <v>239</v>
      </c>
    </row>
    <row r="3044" spans="1:2" hidden="1" x14ac:dyDescent="0.25">
      <c r="A3044">
        <v>6</v>
      </c>
      <c r="B3044">
        <v>241</v>
      </c>
    </row>
    <row r="3045" spans="1:2" hidden="1" x14ac:dyDescent="0.25">
      <c r="A3045">
        <v>6</v>
      </c>
      <c r="B3045">
        <v>248</v>
      </c>
    </row>
    <row r="3046" spans="1:2" hidden="1" x14ac:dyDescent="0.25">
      <c r="A3046">
        <v>6</v>
      </c>
      <c r="B3046">
        <v>248</v>
      </c>
    </row>
    <row r="3047" spans="1:2" hidden="1" x14ac:dyDescent="0.25">
      <c r="A3047">
        <v>6</v>
      </c>
      <c r="B3047">
        <v>249</v>
      </c>
    </row>
    <row r="3048" spans="1:2" hidden="1" x14ac:dyDescent="0.25">
      <c r="A3048">
        <v>6</v>
      </c>
      <c r="B3048">
        <v>249</v>
      </c>
    </row>
    <row r="3049" spans="1:2" hidden="1" x14ac:dyDescent="0.25">
      <c r="A3049">
        <v>6</v>
      </c>
      <c r="B3049">
        <v>250</v>
      </c>
    </row>
    <row r="3050" spans="1:2" hidden="1" x14ac:dyDescent="0.25">
      <c r="A3050">
        <v>6</v>
      </c>
      <c r="B3050">
        <v>252</v>
      </c>
    </row>
    <row r="3051" spans="1:2" hidden="1" x14ac:dyDescent="0.25">
      <c r="A3051">
        <v>6</v>
      </c>
      <c r="B3051">
        <v>254</v>
      </c>
    </row>
    <row r="3052" spans="1:2" hidden="1" x14ac:dyDescent="0.25">
      <c r="A3052">
        <v>6</v>
      </c>
      <c r="B3052">
        <v>255</v>
      </c>
    </row>
    <row r="3053" spans="1:2" hidden="1" x14ac:dyDescent="0.25">
      <c r="A3053">
        <v>6</v>
      </c>
      <c r="B3053">
        <v>259</v>
      </c>
    </row>
    <row r="3054" spans="1:2" hidden="1" x14ac:dyDescent="0.25">
      <c r="A3054">
        <v>6</v>
      </c>
      <c r="B3054">
        <v>259</v>
      </c>
    </row>
    <row r="3055" spans="1:2" hidden="1" x14ac:dyDescent="0.25">
      <c r="A3055">
        <v>6</v>
      </c>
      <c r="B3055">
        <v>259</v>
      </c>
    </row>
    <row r="3056" spans="1:2" hidden="1" x14ac:dyDescent="0.25">
      <c r="A3056">
        <v>6</v>
      </c>
      <c r="B3056">
        <v>261</v>
      </c>
    </row>
    <row r="3057" spans="1:2" hidden="1" x14ac:dyDescent="0.25">
      <c r="A3057">
        <v>6</v>
      </c>
      <c r="B3057">
        <v>262</v>
      </c>
    </row>
    <row r="3058" spans="1:2" hidden="1" x14ac:dyDescent="0.25">
      <c r="A3058">
        <v>6</v>
      </c>
      <c r="B3058">
        <v>266</v>
      </c>
    </row>
    <row r="3059" spans="1:2" hidden="1" x14ac:dyDescent="0.25">
      <c r="A3059">
        <v>6</v>
      </c>
      <c r="B3059">
        <v>273</v>
      </c>
    </row>
    <row r="3060" spans="1:2" hidden="1" x14ac:dyDescent="0.25">
      <c r="A3060">
        <v>6</v>
      </c>
      <c r="B3060">
        <v>275</v>
      </c>
    </row>
    <row r="3061" spans="1:2" hidden="1" x14ac:dyDescent="0.25">
      <c r="A3061">
        <v>6</v>
      </c>
      <c r="B3061">
        <v>275</v>
      </c>
    </row>
    <row r="3062" spans="1:2" hidden="1" x14ac:dyDescent="0.25">
      <c r="A3062">
        <v>6</v>
      </c>
      <c r="B3062">
        <v>277</v>
      </c>
    </row>
    <row r="3063" spans="1:2" hidden="1" x14ac:dyDescent="0.25">
      <c r="A3063">
        <v>6</v>
      </c>
      <c r="B3063">
        <v>278</v>
      </c>
    </row>
    <row r="3064" spans="1:2" hidden="1" x14ac:dyDescent="0.25">
      <c r="A3064">
        <v>6</v>
      </c>
      <c r="B3064">
        <v>280</v>
      </c>
    </row>
    <row r="3065" spans="1:2" hidden="1" x14ac:dyDescent="0.25">
      <c r="A3065">
        <v>6</v>
      </c>
      <c r="B3065">
        <v>280</v>
      </c>
    </row>
    <row r="3066" spans="1:2" hidden="1" x14ac:dyDescent="0.25">
      <c r="A3066">
        <v>6</v>
      </c>
      <c r="B3066">
        <v>281</v>
      </c>
    </row>
    <row r="3067" spans="1:2" hidden="1" x14ac:dyDescent="0.25">
      <c r="A3067">
        <v>6</v>
      </c>
      <c r="B3067">
        <v>281</v>
      </c>
    </row>
    <row r="3068" spans="1:2" hidden="1" x14ac:dyDescent="0.25">
      <c r="A3068">
        <v>6</v>
      </c>
      <c r="B3068">
        <v>284</v>
      </c>
    </row>
    <row r="3069" spans="1:2" hidden="1" x14ac:dyDescent="0.25">
      <c r="A3069">
        <v>6</v>
      </c>
      <c r="B3069">
        <v>287</v>
      </c>
    </row>
    <row r="3070" spans="1:2" hidden="1" x14ac:dyDescent="0.25">
      <c r="A3070">
        <v>6</v>
      </c>
      <c r="B3070">
        <v>288</v>
      </c>
    </row>
    <row r="3071" spans="1:2" hidden="1" x14ac:dyDescent="0.25">
      <c r="A3071">
        <v>6</v>
      </c>
      <c r="B3071">
        <v>289</v>
      </c>
    </row>
    <row r="3072" spans="1:2" hidden="1" x14ac:dyDescent="0.25">
      <c r="A3072">
        <v>6</v>
      </c>
      <c r="B3072">
        <v>292</v>
      </c>
    </row>
    <row r="3073" spans="1:2" hidden="1" x14ac:dyDescent="0.25">
      <c r="A3073">
        <v>6</v>
      </c>
      <c r="B3073">
        <v>294</v>
      </c>
    </row>
    <row r="3074" spans="1:2" hidden="1" x14ac:dyDescent="0.25">
      <c r="A3074">
        <v>6</v>
      </c>
      <c r="B3074">
        <v>295</v>
      </c>
    </row>
    <row r="3075" spans="1:2" hidden="1" x14ac:dyDescent="0.25">
      <c r="A3075">
        <v>6</v>
      </c>
      <c r="B3075">
        <v>297</v>
      </c>
    </row>
    <row r="3076" spans="1:2" hidden="1" x14ac:dyDescent="0.25">
      <c r="A3076">
        <v>6</v>
      </c>
      <c r="B3076">
        <v>299</v>
      </c>
    </row>
    <row r="3077" spans="1:2" hidden="1" x14ac:dyDescent="0.25">
      <c r="A3077">
        <v>6</v>
      </c>
      <c r="B3077">
        <v>300</v>
      </c>
    </row>
    <row r="3078" spans="1:2" hidden="1" x14ac:dyDescent="0.25">
      <c r="A3078">
        <v>6</v>
      </c>
      <c r="B3078">
        <v>301</v>
      </c>
    </row>
    <row r="3079" spans="1:2" hidden="1" x14ac:dyDescent="0.25">
      <c r="A3079">
        <v>6</v>
      </c>
      <c r="B3079">
        <v>302</v>
      </c>
    </row>
    <row r="3080" spans="1:2" hidden="1" x14ac:dyDescent="0.25">
      <c r="A3080">
        <v>6</v>
      </c>
      <c r="B3080">
        <v>304</v>
      </c>
    </row>
    <row r="3081" spans="1:2" hidden="1" x14ac:dyDescent="0.25">
      <c r="A3081">
        <v>6</v>
      </c>
      <c r="B3081">
        <v>306</v>
      </c>
    </row>
    <row r="3082" spans="1:2" hidden="1" x14ac:dyDescent="0.25">
      <c r="A3082">
        <v>6</v>
      </c>
      <c r="B3082">
        <v>308</v>
      </c>
    </row>
    <row r="3083" spans="1:2" hidden="1" x14ac:dyDescent="0.25">
      <c r="A3083">
        <v>6</v>
      </c>
      <c r="B3083">
        <v>308</v>
      </c>
    </row>
    <row r="3084" spans="1:2" hidden="1" x14ac:dyDescent="0.25">
      <c r="A3084">
        <v>6</v>
      </c>
      <c r="B3084">
        <v>309</v>
      </c>
    </row>
    <row r="3085" spans="1:2" hidden="1" x14ac:dyDescent="0.25">
      <c r="A3085">
        <v>6</v>
      </c>
      <c r="B3085">
        <v>310</v>
      </c>
    </row>
    <row r="3086" spans="1:2" hidden="1" x14ac:dyDescent="0.25">
      <c r="A3086">
        <v>6</v>
      </c>
      <c r="B3086">
        <v>311</v>
      </c>
    </row>
    <row r="3087" spans="1:2" hidden="1" x14ac:dyDescent="0.25">
      <c r="A3087">
        <v>6</v>
      </c>
      <c r="B3087">
        <v>317</v>
      </c>
    </row>
    <row r="3088" spans="1:2" hidden="1" x14ac:dyDescent="0.25">
      <c r="A3088">
        <v>6</v>
      </c>
      <c r="B3088">
        <v>319</v>
      </c>
    </row>
    <row r="3089" spans="1:2" hidden="1" x14ac:dyDescent="0.25">
      <c r="A3089">
        <v>6</v>
      </c>
      <c r="B3089">
        <v>325</v>
      </c>
    </row>
    <row r="3090" spans="1:2" hidden="1" x14ac:dyDescent="0.25">
      <c r="A3090">
        <v>6</v>
      </c>
      <c r="B3090">
        <v>325</v>
      </c>
    </row>
    <row r="3091" spans="1:2" hidden="1" x14ac:dyDescent="0.25">
      <c r="A3091">
        <v>6</v>
      </c>
      <c r="B3091">
        <v>329</v>
      </c>
    </row>
    <row r="3092" spans="1:2" hidden="1" x14ac:dyDescent="0.25">
      <c r="A3092">
        <v>6</v>
      </c>
      <c r="B3092">
        <v>330</v>
      </c>
    </row>
    <row r="3093" spans="1:2" hidden="1" x14ac:dyDescent="0.25">
      <c r="A3093">
        <v>6</v>
      </c>
      <c r="B3093">
        <v>342</v>
      </c>
    </row>
    <row r="3094" spans="1:2" hidden="1" x14ac:dyDescent="0.25">
      <c r="A3094">
        <v>6</v>
      </c>
      <c r="B3094">
        <v>348</v>
      </c>
    </row>
    <row r="3095" spans="1:2" hidden="1" x14ac:dyDescent="0.25">
      <c r="A3095">
        <v>6</v>
      </c>
      <c r="B3095">
        <v>352</v>
      </c>
    </row>
    <row r="3096" spans="1:2" hidden="1" x14ac:dyDescent="0.25">
      <c r="A3096">
        <v>6</v>
      </c>
      <c r="B3096">
        <v>353</v>
      </c>
    </row>
    <row r="3097" spans="1:2" hidden="1" x14ac:dyDescent="0.25">
      <c r="A3097">
        <v>6</v>
      </c>
      <c r="B3097">
        <v>356</v>
      </c>
    </row>
    <row r="3098" spans="1:2" hidden="1" x14ac:dyDescent="0.25">
      <c r="A3098">
        <v>6</v>
      </c>
      <c r="B3098">
        <v>360</v>
      </c>
    </row>
    <row r="3099" spans="1:2" hidden="1" x14ac:dyDescent="0.25">
      <c r="A3099">
        <v>6</v>
      </c>
      <c r="B3099">
        <v>366</v>
      </c>
    </row>
    <row r="3100" spans="1:2" hidden="1" x14ac:dyDescent="0.25">
      <c r="A3100">
        <v>6</v>
      </c>
      <c r="B3100">
        <v>366</v>
      </c>
    </row>
    <row r="3101" spans="1:2" hidden="1" x14ac:dyDescent="0.25">
      <c r="A3101">
        <v>6</v>
      </c>
      <c r="B3101">
        <v>370</v>
      </c>
    </row>
    <row r="3102" spans="1:2" hidden="1" x14ac:dyDescent="0.25">
      <c r="A3102">
        <v>6</v>
      </c>
      <c r="B3102">
        <v>370</v>
      </c>
    </row>
    <row r="3103" spans="1:2" hidden="1" x14ac:dyDescent="0.25">
      <c r="A3103">
        <v>6</v>
      </c>
      <c r="B3103">
        <v>371</v>
      </c>
    </row>
    <row r="3104" spans="1:2" hidden="1" x14ac:dyDescent="0.25">
      <c r="A3104">
        <v>6</v>
      </c>
      <c r="B3104">
        <v>374</v>
      </c>
    </row>
    <row r="3105" spans="1:2" hidden="1" x14ac:dyDescent="0.25">
      <c r="A3105">
        <v>6</v>
      </c>
      <c r="B3105">
        <v>375</v>
      </c>
    </row>
    <row r="3106" spans="1:2" hidden="1" x14ac:dyDescent="0.25">
      <c r="A3106">
        <v>6</v>
      </c>
      <c r="B3106">
        <v>375</v>
      </c>
    </row>
    <row r="3107" spans="1:2" hidden="1" x14ac:dyDescent="0.25">
      <c r="A3107">
        <v>6</v>
      </c>
      <c r="B3107">
        <v>376</v>
      </c>
    </row>
    <row r="3108" spans="1:2" hidden="1" x14ac:dyDescent="0.25">
      <c r="A3108">
        <v>6</v>
      </c>
      <c r="B3108">
        <v>378</v>
      </c>
    </row>
    <row r="3109" spans="1:2" hidden="1" x14ac:dyDescent="0.25">
      <c r="A3109">
        <v>6</v>
      </c>
      <c r="B3109">
        <v>379</v>
      </c>
    </row>
    <row r="3110" spans="1:2" hidden="1" x14ac:dyDescent="0.25">
      <c r="A3110">
        <v>6</v>
      </c>
      <c r="B3110">
        <v>379</v>
      </c>
    </row>
    <row r="3111" spans="1:2" hidden="1" x14ac:dyDescent="0.25">
      <c r="A3111">
        <v>6</v>
      </c>
      <c r="B3111">
        <v>382</v>
      </c>
    </row>
    <row r="3112" spans="1:2" hidden="1" x14ac:dyDescent="0.25">
      <c r="A3112">
        <v>6</v>
      </c>
      <c r="B3112">
        <v>383</v>
      </c>
    </row>
    <row r="3113" spans="1:2" hidden="1" x14ac:dyDescent="0.25">
      <c r="A3113">
        <v>6</v>
      </c>
      <c r="B3113">
        <v>385</v>
      </c>
    </row>
    <row r="3114" spans="1:2" hidden="1" x14ac:dyDescent="0.25">
      <c r="A3114">
        <v>6</v>
      </c>
      <c r="B3114">
        <v>385</v>
      </c>
    </row>
    <row r="3115" spans="1:2" hidden="1" x14ac:dyDescent="0.25">
      <c r="A3115">
        <v>6</v>
      </c>
      <c r="B3115">
        <v>391</v>
      </c>
    </row>
    <row r="3116" spans="1:2" hidden="1" x14ac:dyDescent="0.25">
      <c r="A3116">
        <v>6</v>
      </c>
      <c r="B3116">
        <v>393</v>
      </c>
    </row>
    <row r="3117" spans="1:2" hidden="1" x14ac:dyDescent="0.25">
      <c r="A3117">
        <v>6</v>
      </c>
      <c r="B3117">
        <v>398</v>
      </c>
    </row>
    <row r="3118" spans="1:2" hidden="1" x14ac:dyDescent="0.25">
      <c r="A3118">
        <v>6</v>
      </c>
      <c r="B3118">
        <v>398</v>
      </c>
    </row>
    <row r="3119" spans="1:2" hidden="1" x14ac:dyDescent="0.25">
      <c r="A3119">
        <v>6</v>
      </c>
      <c r="B3119">
        <v>399</v>
      </c>
    </row>
    <row r="3120" spans="1:2" hidden="1" x14ac:dyDescent="0.25">
      <c r="A3120">
        <v>6</v>
      </c>
      <c r="B3120">
        <v>400</v>
      </c>
    </row>
    <row r="3121" spans="1:2" hidden="1" x14ac:dyDescent="0.25">
      <c r="A3121">
        <v>6</v>
      </c>
      <c r="B3121">
        <v>401</v>
      </c>
    </row>
    <row r="3122" spans="1:2" hidden="1" x14ac:dyDescent="0.25">
      <c r="A3122">
        <v>6</v>
      </c>
      <c r="B3122">
        <v>404</v>
      </c>
    </row>
    <row r="3123" spans="1:2" hidden="1" x14ac:dyDescent="0.25">
      <c r="A3123">
        <v>6</v>
      </c>
      <c r="B3123">
        <v>410</v>
      </c>
    </row>
    <row r="3124" spans="1:2" hidden="1" x14ac:dyDescent="0.25">
      <c r="A3124">
        <v>6</v>
      </c>
      <c r="B3124">
        <v>410</v>
      </c>
    </row>
    <row r="3125" spans="1:2" hidden="1" x14ac:dyDescent="0.25">
      <c r="A3125">
        <v>6</v>
      </c>
      <c r="B3125">
        <v>416</v>
      </c>
    </row>
    <row r="3126" spans="1:2" hidden="1" x14ac:dyDescent="0.25">
      <c r="A3126">
        <v>6</v>
      </c>
      <c r="B3126">
        <v>419</v>
      </c>
    </row>
    <row r="3127" spans="1:2" hidden="1" x14ac:dyDescent="0.25">
      <c r="A3127">
        <v>6</v>
      </c>
      <c r="B3127">
        <v>421</v>
      </c>
    </row>
    <row r="3128" spans="1:2" hidden="1" x14ac:dyDescent="0.25">
      <c r="A3128">
        <v>6</v>
      </c>
      <c r="B3128">
        <v>421</v>
      </c>
    </row>
    <row r="3129" spans="1:2" hidden="1" x14ac:dyDescent="0.25">
      <c r="A3129">
        <v>6</v>
      </c>
      <c r="B3129">
        <v>424</v>
      </c>
    </row>
    <row r="3130" spans="1:2" hidden="1" x14ac:dyDescent="0.25">
      <c r="A3130">
        <v>6</v>
      </c>
      <c r="B3130">
        <v>429</v>
      </c>
    </row>
    <row r="3131" spans="1:2" hidden="1" x14ac:dyDescent="0.25">
      <c r="A3131">
        <v>6</v>
      </c>
      <c r="B3131">
        <v>429</v>
      </c>
    </row>
    <row r="3132" spans="1:2" hidden="1" x14ac:dyDescent="0.25">
      <c r="A3132">
        <v>6</v>
      </c>
      <c r="B3132">
        <v>429</v>
      </c>
    </row>
    <row r="3133" spans="1:2" hidden="1" x14ac:dyDescent="0.25">
      <c r="A3133">
        <v>6</v>
      </c>
      <c r="B3133">
        <v>432</v>
      </c>
    </row>
    <row r="3134" spans="1:2" hidden="1" x14ac:dyDescent="0.25">
      <c r="A3134">
        <v>6</v>
      </c>
      <c r="B3134">
        <v>443</v>
      </c>
    </row>
    <row r="3135" spans="1:2" hidden="1" x14ac:dyDescent="0.25">
      <c r="A3135">
        <v>6</v>
      </c>
      <c r="B3135">
        <v>448</v>
      </c>
    </row>
    <row r="3136" spans="1:2" hidden="1" x14ac:dyDescent="0.25">
      <c r="A3136">
        <v>6</v>
      </c>
      <c r="B3136">
        <v>459</v>
      </c>
    </row>
    <row r="3137" spans="1:2" hidden="1" x14ac:dyDescent="0.25">
      <c r="A3137">
        <v>6</v>
      </c>
      <c r="B3137">
        <v>460</v>
      </c>
    </row>
    <row r="3138" spans="1:2" hidden="1" x14ac:dyDescent="0.25">
      <c r="A3138">
        <v>6</v>
      </c>
      <c r="B3138">
        <v>466</v>
      </c>
    </row>
    <row r="3139" spans="1:2" hidden="1" x14ac:dyDescent="0.25">
      <c r="A3139">
        <v>6</v>
      </c>
      <c r="B3139">
        <v>466</v>
      </c>
    </row>
    <row r="3140" spans="1:2" hidden="1" x14ac:dyDescent="0.25">
      <c r="A3140">
        <v>6</v>
      </c>
      <c r="B3140">
        <v>480</v>
      </c>
    </row>
    <row r="3141" spans="1:2" hidden="1" x14ac:dyDescent="0.25">
      <c r="A3141">
        <v>6</v>
      </c>
      <c r="B3141">
        <v>485</v>
      </c>
    </row>
    <row r="3142" spans="1:2" hidden="1" x14ac:dyDescent="0.25">
      <c r="A3142">
        <v>6</v>
      </c>
      <c r="B3142">
        <v>491</v>
      </c>
    </row>
    <row r="3143" spans="1:2" hidden="1" x14ac:dyDescent="0.25">
      <c r="A3143">
        <v>6</v>
      </c>
      <c r="B3143">
        <v>491</v>
      </c>
    </row>
    <row r="3144" spans="1:2" hidden="1" x14ac:dyDescent="0.25">
      <c r="A3144">
        <v>6</v>
      </c>
      <c r="B3144">
        <v>500</v>
      </c>
    </row>
    <row r="3145" spans="1:2" hidden="1" x14ac:dyDescent="0.25">
      <c r="A3145">
        <v>6</v>
      </c>
      <c r="B3145">
        <v>502</v>
      </c>
    </row>
    <row r="3146" spans="1:2" hidden="1" x14ac:dyDescent="0.25">
      <c r="A3146">
        <v>6</v>
      </c>
      <c r="B3146">
        <v>512</v>
      </c>
    </row>
    <row r="3147" spans="1:2" hidden="1" x14ac:dyDescent="0.25">
      <c r="A3147">
        <v>6</v>
      </c>
      <c r="B3147">
        <v>525</v>
      </c>
    </row>
    <row r="3148" spans="1:2" hidden="1" x14ac:dyDescent="0.25">
      <c r="A3148">
        <v>6</v>
      </c>
      <c r="B3148">
        <v>531</v>
      </c>
    </row>
    <row r="3149" spans="1:2" hidden="1" x14ac:dyDescent="0.25">
      <c r="A3149">
        <v>6</v>
      </c>
      <c r="B3149">
        <v>534</v>
      </c>
    </row>
    <row r="3150" spans="1:2" hidden="1" x14ac:dyDescent="0.25">
      <c r="A3150">
        <v>6</v>
      </c>
      <c r="B3150">
        <v>537</v>
      </c>
    </row>
    <row r="3151" spans="1:2" hidden="1" x14ac:dyDescent="0.25">
      <c r="A3151">
        <v>6</v>
      </c>
      <c r="B3151">
        <v>540</v>
      </c>
    </row>
    <row r="3152" spans="1:2" hidden="1" x14ac:dyDescent="0.25">
      <c r="A3152">
        <v>6</v>
      </c>
      <c r="B3152">
        <v>541</v>
      </c>
    </row>
    <row r="3153" spans="1:2" hidden="1" x14ac:dyDescent="0.25">
      <c r="A3153">
        <v>6</v>
      </c>
      <c r="B3153">
        <v>545</v>
      </c>
    </row>
    <row r="3154" spans="1:2" hidden="1" x14ac:dyDescent="0.25">
      <c r="A3154">
        <v>6</v>
      </c>
      <c r="B3154">
        <v>546</v>
      </c>
    </row>
    <row r="3155" spans="1:2" hidden="1" x14ac:dyDescent="0.25">
      <c r="A3155">
        <v>6</v>
      </c>
      <c r="B3155">
        <v>548</v>
      </c>
    </row>
    <row r="3156" spans="1:2" hidden="1" x14ac:dyDescent="0.25">
      <c r="A3156">
        <v>6</v>
      </c>
      <c r="B3156">
        <v>554</v>
      </c>
    </row>
    <row r="3157" spans="1:2" hidden="1" x14ac:dyDescent="0.25">
      <c r="A3157">
        <v>6</v>
      </c>
      <c r="B3157">
        <v>560</v>
      </c>
    </row>
    <row r="3158" spans="1:2" hidden="1" x14ac:dyDescent="0.25">
      <c r="A3158">
        <v>6</v>
      </c>
      <c r="B3158">
        <v>562</v>
      </c>
    </row>
    <row r="3159" spans="1:2" hidden="1" x14ac:dyDescent="0.25">
      <c r="A3159">
        <v>6</v>
      </c>
      <c r="B3159">
        <v>572</v>
      </c>
    </row>
    <row r="3160" spans="1:2" hidden="1" x14ac:dyDescent="0.25">
      <c r="A3160">
        <v>6</v>
      </c>
      <c r="B3160">
        <v>574</v>
      </c>
    </row>
    <row r="3161" spans="1:2" hidden="1" x14ac:dyDescent="0.25">
      <c r="A3161">
        <v>6</v>
      </c>
      <c r="B3161">
        <v>576</v>
      </c>
    </row>
    <row r="3162" spans="1:2" hidden="1" x14ac:dyDescent="0.25">
      <c r="A3162">
        <v>6</v>
      </c>
      <c r="B3162">
        <v>582</v>
      </c>
    </row>
    <row r="3163" spans="1:2" hidden="1" x14ac:dyDescent="0.25">
      <c r="A3163">
        <v>6</v>
      </c>
      <c r="B3163">
        <v>582</v>
      </c>
    </row>
    <row r="3164" spans="1:2" hidden="1" x14ac:dyDescent="0.25">
      <c r="A3164">
        <v>6</v>
      </c>
      <c r="B3164">
        <v>583</v>
      </c>
    </row>
    <row r="3165" spans="1:2" hidden="1" x14ac:dyDescent="0.25">
      <c r="A3165">
        <v>6</v>
      </c>
      <c r="B3165">
        <v>595</v>
      </c>
    </row>
    <row r="3166" spans="1:2" hidden="1" x14ac:dyDescent="0.25">
      <c r="A3166">
        <v>6</v>
      </c>
      <c r="B3166">
        <v>603</v>
      </c>
    </row>
    <row r="3167" spans="1:2" hidden="1" x14ac:dyDescent="0.25">
      <c r="A3167">
        <v>6</v>
      </c>
      <c r="B3167">
        <v>634</v>
      </c>
    </row>
    <row r="3168" spans="1:2" hidden="1" x14ac:dyDescent="0.25">
      <c r="A3168">
        <v>6</v>
      </c>
      <c r="B3168">
        <v>643</v>
      </c>
    </row>
    <row r="3169" spans="1:2" hidden="1" x14ac:dyDescent="0.25">
      <c r="A3169">
        <v>6</v>
      </c>
      <c r="B3169">
        <v>646</v>
      </c>
    </row>
    <row r="3170" spans="1:2" hidden="1" x14ac:dyDescent="0.25">
      <c r="A3170">
        <v>6</v>
      </c>
      <c r="B3170">
        <v>669</v>
      </c>
    </row>
    <row r="3171" spans="1:2" hidden="1" x14ac:dyDescent="0.25">
      <c r="A3171">
        <v>6</v>
      </c>
      <c r="B3171">
        <v>679</v>
      </c>
    </row>
    <row r="3172" spans="1:2" hidden="1" x14ac:dyDescent="0.25">
      <c r="A3172">
        <v>6</v>
      </c>
      <c r="B3172">
        <v>690</v>
      </c>
    </row>
    <row r="3173" spans="1:2" hidden="1" x14ac:dyDescent="0.25">
      <c r="A3173">
        <v>6</v>
      </c>
      <c r="B3173">
        <v>695</v>
      </c>
    </row>
    <row r="3174" spans="1:2" hidden="1" x14ac:dyDescent="0.25">
      <c r="A3174">
        <v>6</v>
      </c>
      <c r="B3174">
        <v>696</v>
      </c>
    </row>
    <row r="3175" spans="1:2" hidden="1" x14ac:dyDescent="0.25">
      <c r="A3175">
        <v>6</v>
      </c>
      <c r="B3175">
        <v>712</v>
      </c>
    </row>
    <row r="3176" spans="1:2" hidden="1" x14ac:dyDescent="0.25">
      <c r="A3176">
        <v>6</v>
      </c>
      <c r="B3176">
        <v>717</v>
      </c>
    </row>
    <row r="3177" spans="1:2" hidden="1" x14ac:dyDescent="0.25">
      <c r="A3177">
        <v>6</v>
      </c>
      <c r="B3177">
        <v>717</v>
      </c>
    </row>
    <row r="3178" spans="1:2" hidden="1" x14ac:dyDescent="0.25">
      <c r="A3178">
        <v>6</v>
      </c>
      <c r="B3178">
        <v>719</v>
      </c>
    </row>
    <row r="3179" spans="1:2" hidden="1" x14ac:dyDescent="0.25">
      <c r="A3179">
        <v>6</v>
      </c>
      <c r="B3179">
        <v>760</v>
      </c>
    </row>
    <row r="3180" spans="1:2" hidden="1" x14ac:dyDescent="0.25">
      <c r="A3180">
        <v>6</v>
      </c>
      <c r="B3180">
        <v>761</v>
      </c>
    </row>
    <row r="3181" spans="1:2" hidden="1" x14ac:dyDescent="0.25">
      <c r="A3181">
        <v>6</v>
      </c>
      <c r="B3181">
        <v>779</v>
      </c>
    </row>
    <row r="3182" spans="1:2" hidden="1" x14ac:dyDescent="0.25">
      <c r="A3182">
        <v>6</v>
      </c>
      <c r="B3182">
        <v>812</v>
      </c>
    </row>
    <row r="3183" spans="1:2" hidden="1" x14ac:dyDescent="0.25">
      <c r="A3183">
        <v>6</v>
      </c>
      <c r="B3183">
        <v>835</v>
      </c>
    </row>
    <row r="3184" spans="1:2" hidden="1" x14ac:dyDescent="0.25">
      <c r="A3184">
        <v>6</v>
      </c>
      <c r="B3184">
        <v>851</v>
      </c>
    </row>
    <row r="3185" spans="1:2" hidden="1" x14ac:dyDescent="0.25">
      <c r="A3185">
        <v>6</v>
      </c>
      <c r="B3185">
        <v>889</v>
      </c>
    </row>
    <row r="3186" spans="1:2" hidden="1" x14ac:dyDescent="0.25">
      <c r="A3186">
        <v>6</v>
      </c>
      <c r="B3186">
        <v>913</v>
      </c>
    </row>
    <row r="3187" spans="1:2" hidden="1" x14ac:dyDescent="0.25">
      <c r="A3187">
        <v>6</v>
      </c>
      <c r="B3187">
        <v>965</v>
      </c>
    </row>
    <row r="3188" spans="1:2" hidden="1" x14ac:dyDescent="0.25">
      <c r="A3188">
        <v>6</v>
      </c>
      <c r="B3188">
        <v>1021</v>
      </c>
    </row>
    <row r="3189" spans="1:2" hidden="1" x14ac:dyDescent="0.25">
      <c r="A3189">
        <v>6</v>
      </c>
      <c r="B3189">
        <v>1131</v>
      </c>
    </row>
    <row r="3190" spans="1:2" hidden="1" x14ac:dyDescent="0.25">
      <c r="A3190">
        <v>6</v>
      </c>
      <c r="B3190">
        <v>1146</v>
      </c>
    </row>
  </sheetData>
  <autoFilter ref="A1:B3190">
    <filterColumn colId="0">
      <filters>
        <filter val="1"/>
      </filters>
    </filterColumn>
    <sortState ref="A2:B3190">
      <sortCondition ref="A2:A3190"/>
      <sortCondition ref="B2:B31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 PROFILE</vt:lpstr>
      <vt:lpstr>Summary Data</vt:lpstr>
      <vt:lpstr>Data</vt:lpstr>
      <vt:lpstr>Chart</vt:lpstr>
      <vt:lpstr>'GENERAL PROFILE'!Print_Area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KatyPoet</dc:creator>
  <cp:lastModifiedBy>Nathan Ford</cp:lastModifiedBy>
  <cp:lastPrinted>2015-08-24T01:39:23Z</cp:lastPrinted>
  <dcterms:created xsi:type="dcterms:W3CDTF">2012-10-25T01:52:39Z</dcterms:created>
  <dcterms:modified xsi:type="dcterms:W3CDTF">2017-05-16T23:37:14Z</dcterms:modified>
</cp:coreProperties>
</file>