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" sheetId="2" r:id="rId5"/>
    <sheet state="visible" name="Chat_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<sst xmlns="http://schemas.openxmlformats.org/spreadsheetml/2006/main" count="1607" uniqueCount="1075">
  <si>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</si>
  <si>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</si>
  <si>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</si>
  <si>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</si>
  <si>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</si>
  <si>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</si>
  <si>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</si>
  <si>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</si>
  <si>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</si>
  <si>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</si>
  <si>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</si>
  <si>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</si>
  <si>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</si>
  <si>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</si>
  <si>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 (R$)</t>
  </si>
  <si>
    <t>Resultado</t>
  </si>
  <si>
    <t>Nome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</si>
  <si>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</si>
  <si>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</si>
  <si>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</si>
  <si>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</si>
  <si>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</si>
  <si>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</si>
  <si>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</si>
  <si>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</si>
  <si>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</si>
  <si>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</si>
  <si>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</si>
  <si>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</si>
  <si>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</si>
  <si>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</si>
  <si>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</si>
  <si>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</si>
  <si>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</si>
  <si>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</si>
  <si>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</si>
  <si>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</si>
  <si>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</si>
  <si>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</si>
  <si>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</si>
  <si>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</si>
  <si>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</si>
  <si>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</si>
  <si>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</si>
  <si>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</si>
  <si>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</si>
  <si>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</si>
  <si>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</si>
  <si>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</si>
  <si>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</si>
  <si>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</si>
  <si>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</si>
  <si>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</si>
  <si>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</si>
  <si>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</si>
  <si>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</si>
  <si>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</si>
  <si>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</si>
  <si>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</si>
  <si>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</si>
  <si>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</si>
  <si>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</si>
  <si>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</si>
  <si>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</si>
  <si>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</si>
  <si>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</si>
  <si>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</si>
  <si>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</si>
  <si>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</si>
  <si>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</si>
  <si>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</si>
  <si>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</si>
  <si>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</si>
  <si>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</si>
  <si>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</si>
  <si>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</si>
  <si>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</si>
  <si>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</si>
  <si>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</si>
  <si>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</si>
  <si>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</si>
  <si>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</si>
  <si>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</si>
  <si>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</si>
  <si>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</si>
  <si>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</si>
  <si>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</si>
  <si>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</si>
  <si>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</si>
  <si>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</si>
  <si>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</si>
  <si>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</si>
  <si>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</si>
  <si>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</si>
  <si>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</si>
  <si>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</si>
  <si>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</si>
  <si>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</si>
  <si>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</si>
  <si>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</si>
  <si>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</si>
  <si>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</si>
  <si>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</si>
  <si>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</si>
  <si>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</si>
  <si>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</si>
  <si>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</si>
  <si>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</si>
  <si>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</si>
  <si>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</si>
  <si>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</si>
  <si>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</si>
  <si>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</si>
  <si>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</si>
  <si>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</si>
  <si>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</si>
  <si>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</si>
  <si>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</si>
  <si>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</si>
  <si>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</si>
  <si>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</si>
  <si>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</si>
  <si>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</si>
  <si>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</si>
  <si>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</si>
  <si>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</si>
  <si>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</si>
  <si>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</si>
  <si>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</si>
  <si>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</si>
  <si>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</si>
  <si>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</si>
  <si>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</si>
  <si>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</si>
  <si>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</si>
  <si>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</si>
  <si>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</si>
  <si>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</si>
  <si>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</si>
  <si>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</si>
  <si>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</si>
  <si>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</si>
  <si>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</si>
  <si>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</si>
  <si>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</si>
  <si>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</si>
  <si>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</si>
  <si>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</si>
  <si>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</si>
  <si>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</si>
  <si>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</si>
  <si>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</si>
  <si>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</si>
  <si>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</si>
  <si>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</si>
  <si>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</si>
  <si>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</si>
  <si>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</si>
  <si>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</si>
  <si>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</si>
  <si>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</si>
  <si>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</si>
  <si>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</si>
  <si>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</si>
  <si>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</si>
  <si>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</si>
  <si>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</si>
  <si>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</si>
  <si>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</si>
  <si>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</si>
  <si>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</si>
  <si>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</si>
  <si>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</si>
  <si>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</si>
  <si>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</si>
  <si>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</si>
  <si>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</si>
  <si>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</si>
  <si>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</si>
  <si>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</si>
  <si>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</si>
  <si>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variação R$</t>
  </si>
  <si>
    <t>max = maximo</t>
  </si>
  <si>
    <t>Menor variação R$</t>
  </si>
  <si>
    <t>min = minimo</t>
  </si>
  <si>
    <t>Média</t>
  </si>
  <si>
    <t>average = media</t>
  </si>
  <si>
    <t>Média de quem subiu</t>
  </si>
  <si>
    <t xml:space="preserve">averegeif = media com criterio </t>
  </si>
  <si>
    <t>Média de quem Desceu</t>
  </si>
  <si>
    <t>vlookup = procv</t>
  </si>
  <si>
    <t>"=PROCV(B1;Principal!O:R;3;0)" localiza ao valor em especifico</t>
  </si>
  <si>
    <t>Variação</t>
  </si>
  <si>
    <t>Variação dos que subiram</t>
  </si>
  <si>
    <t>UNIQUE = retorna somente valores interos sem repetição</t>
  </si>
  <si>
    <t>SOMASE = soma com condição</t>
  </si>
  <si>
    <t>SOMASES = soma de condições com intervalo</t>
  </si>
  <si>
    <t>Variação R$</t>
  </si>
  <si>
    <t>saldo</t>
  </si>
  <si>
    <t>Analise por faix etaria</t>
  </si>
  <si>
    <t>Qunatiade de empresas</t>
  </si>
  <si>
    <t>Empresa</t>
  </si>
  <si>
    <t>Idade (anos)</t>
  </si>
  <si>
    <t/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</si>
  <si>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</si>
  <si>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</si>
  <si>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</si>
  <si>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</si>
  <si>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</si>
  <si>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</si>
  <si>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</si>
  <si>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</si>
  <si>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</si>
  <si>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</si>
  <si>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</si>
  <si>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</si>
  <si>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</si>
  <si>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</si>
  <si>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</si>
  <si>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</si>
  <si>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</si>
  <si>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</si>
  <si>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</si>
  <si>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</si>
  <si>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</si>
  <si>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</si>
  <si>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</si>
  <si>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</si>
  <si>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</si>
  <si>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</si>
  <si>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</si>
  <si>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</si>
  <si>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</si>
  <si>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</si>
  <si>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</si>
  <si>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</si>
  <si>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</si>
  <si>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</si>
  <si>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</si>
  <si>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</si>
  <si>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</si>
  <si>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</si>
  <si>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</si>
  <si>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</si>
  <si>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</si>
  <si>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Transporte</t>
  </si>
  <si>
    <t>Cielo</t>
  </si>
  <si>
    <t>Dexco</t>
  </si>
  <si>
    <t>Comércio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</si>
  <si>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</si>
  <si>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</si>
  <si>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</si>
  <si>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</si>
  <si>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</si>
  <si>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</si>
  <si>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</si>
  <si>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</si>
  <si>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</si>
  <si>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</si>
  <si>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</si>
  <si>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</si>
  <si>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</si>
  <si>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</si>
  <si>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</si>
  <si>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</si>
  <si>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</si>
  <si>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</si>
  <si>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</si>
  <si>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</si>
  <si>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Seguros</t>
  </si>
  <si>
    <t>Sabesp</t>
  </si>
  <si>
    <t>Serviços Públicos</t>
  </si>
  <si>
    <t>Totvs</t>
  </si>
  <si>
    <t>CEMIG</t>
  </si>
  <si>
    <t>Eletrobras</t>
  </si>
  <si>
    <t>Eneva</t>
  </si>
  <si>
    <t>WEG</t>
  </si>
  <si>
    <t>Engenharia</t>
  </si>
  <si>
    <t>SLC Agrícola</t>
  </si>
  <si>
    <t>Agricultura</t>
  </si>
  <si>
    <t>Internet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</si>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</sst>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Font="1"/>
    <xf borderId="0" fillId="3" fontId="4" numFmtId="2" xfId="0" applyFont="1" applyNumberFormat="1"/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Font="1"/>
    <xf borderId="0" fillId="4" fontId="4" numFmtId="2" xfId="0" applyFont="1" applyNumberFormat="1"/>
    <xf borderId="0" fillId="0" fontId="4" numFmtId="2" xfId="0" applyFont="1" applyNumberFormat="1"/>
    <xf borderId="0" fillId="4" fontId="5" numFmtId="0" xfId="0" applyAlignment="1" applyFont="1">
      <alignment vertical="bottom"/>
    </xf>
    <xf borderId="0" fillId="0" fontId="4" numFmtId="164" xfId="0" applyFont="1" applyNumberFormat="1"/>
    <xf borderId="0" fillId="3" fontId="5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5" fontId="2" numFmtId="0" xfId="0" applyFill="1" applyFont="1"/>
    <xf borderId="0" fillId="5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7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1" type="headerRow"/>
      <tableStyleElement dxfId="2" type="firstRowStripe"/>
      <tableStyleElement dxfId="3" type="secondRowStripe"/>
    </tableStyle>
    <tableStyle count="3" pivot="0" name="Principal-style 3">
      <tableStyleElement dxfId="1" type="headerRow"/>
      <tableStyleElement dxfId="2" type="firstRowStripe"/>
      <tableStyleElement dxfId="3" type="secondRowStripe"/>
    </tableStyle>
    <tableStyle count="3" pivot="0" name="Principal-style 4">
      <tableStyleElement dxfId="1" type="headerRow"/>
      <tableStyleElement dxfId="2" type="firstRowStripe"/>
      <tableStyleElement dxfId="3" type="secondRowStripe"/>
    </tableStyle>
    <tableStyle count="3" pivot="0" name="Principal-style 5">
      <tableStyleElement dxfId="1" type="headerRow"/>
      <tableStyleElement dxfId="2" type="firstRowStripe"/>
      <tableStyleElement dxfId="3" type="secondRowStripe"/>
    </tableStyle>
    <tableStyle count="3" pivot="0" name="Analise-style">
      <tableStyleElement dxfId="4" type="headerRow"/>
      <tableStyleElement dxfId="5" type="firstRowStripe"/>
      <tableStyleElement dxfId="6" type="secondRowStripe"/>
    </tableStyle>
    <tableStyle count="3" pivot="0" name="Chat_GP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dos que subiram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Analise!$A$11:$A$43</c:f>
            </c:strRef>
          </c:cat>
          <c:val>
            <c:numRef>
              <c:f>Analise!$C$11:$C$43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Analise!$B$46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Analise!$A$47:$A$49</c:f>
            </c:strRef>
          </c:cat>
          <c:val>
            <c:numRef>
              <c:f>Analise!$B$47:$B$49</c:f>
              <c:numCache/>
            </c:numRef>
          </c:val>
        </c:ser>
        <c:axId val="344945890"/>
        <c:axId val="391955705"/>
      </c:barChart>
      <c:catAx>
        <c:axId val="3449458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955705"/>
      </c:catAx>
      <c:valAx>
        <c:axId val="3919557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9458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17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44</xdr:row>
      <xdr:rowOff>190500</xdr:rowOff>
    </xdr:from>
    <xdr:ext cx="6419850" cy="3857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M1000" displayName="Table_1" name="Table_1" id="1">
  <tableColumns count="2">
    <tableColumn name="Variação %" id="1"/>
    <tableColumn name="Valor Inicial (R$)" id="2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N1:N1000" displayName="Table_2" name="Table_2" id="2">
  <tableColumns count="1">
    <tableColumn name="Quantidade de acoes" id="1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O1:O1000" displayName="Table_3" name="Table_3" id="3">
  <tableColumns count="1">
    <tableColumn name="Variação  (R$)" id="1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P1:P1000" displayName="Table_4" name="Table_4" id="4">
  <tableColumns count="1">
    <tableColumn name="Resultado" id="1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Q1:T1000" displayName="Table_5" name="Table_5" id="5">
  <tableColumns count="4">
    <tableColumn name="Nome" id="1"/>
    <tableColumn name="Segmento" id="2"/>
    <tableColumn name="Idade" id="3"/>
    <tableColumn name="Cat_Idade" id="4"/>
  </tableColumns>
  <tableStyleInfo name="Principal-style 5" showColumnStripes="0" showFirstColumn="1" showLastColumn="1" showRowStripes="1"/>
</table>
</file>

<file path=xl/tables/table6.xml><?xml version="1.0" encoding="utf-8"?>
<table xmlns="http://schemas.openxmlformats.org/spreadsheetml/2006/main" headerRowCount="0" ref="A10:C10" displayName="Table_6" name="Table_6" id="6">
  <tableColumns count="3">
    <tableColumn name="Column1" id="1"/>
    <tableColumn name="Column2" id="2"/>
    <tableColumn name="Column3" id="3"/>
  </tableColumns>
  <tableStyleInfo name="Anali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C999" displayName="Table_7" name="Table_7" id="7">
  <tableColumns count="3">
    <tableColumn name="Empresa" id="1"/>
    <tableColumn name="Segmento" id="2"/>
    <tableColumn name="Idade (anos)" id="3"/>
  </tableColumns>
  <tableStyleInfo name="Chat_GP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9.38"/>
    <col customWidth="1" min="13" max="13" width="13.25"/>
    <col customWidth="1" min="14" max="14" width="16.88"/>
    <col customWidth="1" min="15" max="15" width="17.13"/>
    <col customWidth="1" min="16" max="16" width="8.5"/>
    <col customWidth="1" min="17" max="17" width="17.0"/>
    <col customWidth="1" min="18" max="18" width="16.5"/>
    <col customWidth="1" min="19" max="19" width="5.13"/>
    <col customWidth="1" min="20" max="2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/>
      <c r="V1" s="6"/>
      <c r="W1" s="6"/>
      <c r="X1" s="6"/>
      <c r="Y1" s="6"/>
      <c r="Z1" s="6"/>
    </row>
    <row r="2">
      <c r="A2" s="7" t="s">
        <v>20</v>
      </c>
      <c r="B2" s="8">
        <v>45317.0</v>
      </c>
      <c r="C2" s="9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7" t="s">
        <v>21</v>
      </c>
      <c r="L2" s="10">
        <f t="shared" ref="L2:L82" si="1">D2/100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3">
        <f t="shared" ref="O2:O82" si="3">(C2-M2)*N2</f>
        <v>241889725.4</v>
      </c>
      <c r="P2" s="14" t="str">
        <f>IF(O2&gt;0,"Subiu",IF(O2&lt;0,"Desceu","Estavel"))</f>
        <v>Subiu</v>
      </c>
      <c r="Q2" s="14" t="str">
        <f>VLOOKUP(A2,Ticker!A:B,2,0)</f>
        <v>Usiminas</v>
      </c>
      <c r="R2" s="14" t="str">
        <f>VLOOKUP(Q2,Chat_GPT!A:C,2,0)</f>
        <v>Siderurgia</v>
      </c>
      <c r="S2" s="14">
        <f>VLOOKUP(Q2,Chat_GPT!A:C,3,0)</f>
        <v>60</v>
      </c>
      <c r="T2" s="14" t="str">
        <f t="shared" ref="T2:T82" si="4">IF(S2&gt;100,"Mais de 100 anos",IF(S2&lt;50,"Menos de 50","Entre de 50 e 100"))</f>
        <v>Entre de 50 e 100</v>
      </c>
    </row>
    <row r="3">
      <c r="A3" s="15" t="s">
        <v>22</v>
      </c>
      <c r="B3" s="16">
        <v>45317.0</v>
      </c>
      <c r="C3" s="17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5" t="s">
        <v>23</v>
      </c>
      <c r="L3" s="18">
        <f t="shared" si="1"/>
        <v>0.024</v>
      </c>
      <c r="M3" s="19">
        <f t="shared" si="2"/>
        <v>6.66015625</v>
      </c>
      <c r="N3" s="12">
        <f>VLOOKUP(A3,Total_de_acoes!A:B,2,0)</f>
        <v>1110559345</v>
      </c>
      <c r="O3" s="13">
        <f t="shared" si="3"/>
        <v>177515970.3</v>
      </c>
      <c r="P3" s="14" t="str">
        <f t="shared" ref="P3:P45" si="5">IF(O3&gt;0,"Subiu",IF(O3&lt;0,"Desceu","Estavel""))"))</f>
        <v>Subiu</v>
      </c>
      <c r="Q3" s="14" t="str">
        <f>VLOOKUP(A3,Ticker!A:B,2,0)</f>
        <v>CSN Mineração</v>
      </c>
      <c r="R3" s="14" t="str">
        <f>VLOOKUP(Q3,Chat_GPT!A:C,2,0)</f>
        <v>Mineração</v>
      </c>
      <c r="S3" s="14">
        <f>VLOOKUP(Q3,Chat_GPT!A:C,3,0)</f>
        <v>80</v>
      </c>
      <c r="T3" s="14" t="str">
        <f t="shared" si="4"/>
        <v>Entre de 50 e 100</v>
      </c>
    </row>
    <row r="4">
      <c r="A4" s="7" t="s">
        <v>24</v>
      </c>
      <c r="B4" s="8">
        <v>45317.0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7" t="s">
        <v>25</v>
      </c>
      <c r="L4" s="14">
        <f t="shared" si="1"/>
        <v>0.0219</v>
      </c>
      <c r="M4" s="20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14" t="str">
        <f t="shared" si="5"/>
        <v>Subiu</v>
      </c>
      <c r="Q4" s="14" t="str">
        <f>VLOOKUP(A4,Ticker!A:B,2,0)</f>
        <v>Petrobras</v>
      </c>
      <c r="R4" s="14" t="str">
        <f>VLOOKUP(Q4,Chat_GPT!A:C,2,0)</f>
        <v>Petróleo e Gás</v>
      </c>
      <c r="S4" s="14">
        <f>VLOOKUP(Q4,Chat_GPT!A:C,3,0)</f>
        <v>69</v>
      </c>
      <c r="T4" s="14" t="str">
        <f t="shared" si="4"/>
        <v>Entre de 50 e 100</v>
      </c>
    </row>
    <row r="5">
      <c r="A5" s="15" t="s">
        <v>26</v>
      </c>
      <c r="B5" s="16">
        <v>45317.0</v>
      </c>
      <c r="C5" s="17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5" t="s">
        <v>27</v>
      </c>
      <c r="L5" s="14">
        <f t="shared" si="1"/>
        <v>0.0204</v>
      </c>
      <c r="M5" s="20">
        <f t="shared" si="2"/>
        <v>51.85221482</v>
      </c>
      <c r="N5" s="12">
        <f>VLOOKUP(A5,Total_de_acoes!A:B,2,0)</f>
        <v>683452836</v>
      </c>
      <c r="O5" s="13">
        <f t="shared" si="3"/>
        <v>722946282.7</v>
      </c>
      <c r="P5" s="14" t="str">
        <f t="shared" si="5"/>
        <v>Subiu</v>
      </c>
      <c r="Q5" s="14" t="str">
        <f>VLOOKUP(A5,Ticker!A:B,2,0)</f>
        <v>Suzano</v>
      </c>
      <c r="R5" s="14" t="str">
        <f>VLOOKUP(Q5,Chat_GPT!A:C,2,0)</f>
        <v>Papel e Celulose</v>
      </c>
      <c r="S5" s="14">
        <f>VLOOKUP(Q5,Chat_GPT!A:C,3,0)</f>
        <v>94</v>
      </c>
      <c r="T5" s="14" t="str">
        <f t="shared" si="4"/>
        <v>Entre de 50 e 100</v>
      </c>
    </row>
    <row r="6">
      <c r="A6" s="7" t="s">
        <v>28</v>
      </c>
      <c r="B6" s="8">
        <v>45317.0</v>
      </c>
      <c r="C6" s="9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7" t="s">
        <v>29</v>
      </c>
      <c r="L6" s="14">
        <f t="shared" si="1"/>
        <v>0.0203</v>
      </c>
      <c r="M6" s="20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14" t="str">
        <f t="shared" si="5"/>
        <v>Subiu</v>
      </c>
      <c r="Q6" s="14" t="str">
        <f>VLOOKUP(A6,Ticker!A:B,2,0)</f>
        <v>CPFL Energia</v>
      </c>
      <c r="R6" s="14" t="str">
        <f>VLOOKUP(Q6,Chat_GPT!A:C,2,0)</f>
        <v>Energia</v>
      </c>
      <c r="S6" s="14">
        <f>VLOOKUP(Q6,Chat_GPT!A:C,3,0)</f>
        <v>108</v>
      </c>
      <c r="T6" s="14" t="str">
        <f t="shared" si="4"/>
        <v>Mais de 100 anos</v>
      </c>
    </row>
    <row r="7">
      <c r="A7" s="15" t="s">
        <v>30</v>
      </c>
      <c r="B7" s="16">
        <v>45317.0</v>
      </c>
      <c r="C7" s="17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5" t="s">
        <v>31</v>
      </c>
      <c r="L7" s="14">
        <f t="shared" si="1"/>
        <v>0.0198</v>
      </c>
      <c r="M7" s="20">
        <f t="shared" si="2"/>
        <v>44.80290253</v>
      </c>
      <c r="N7" s="12">
        <f>VLOOKUP(A7,Total_de_acoes!A:B,2,0)</f>
        <v>800010734</v>
      </c>
      <c r="O7" s="13">
        <f t="shared" si="3"/>
        <v>709687498.2</v>
      </c>
      <c r="P7" s="14" t="str">
        <f t="shared" si="5"/>
        <v>Subiu</v>
      </c>
      <c r="Q7" s="14" t="str">
        <f>VLOOKUP(A7,Ticker!A:B,2,0)</f>
        <v>PetroRio</v>
      </c>
      <c r="R7" s="14" t="str">
        <f>VLOOKUP(Q7,Chat_GPT!A:C,2,0)</f>
        <v>Petróleo e Gás</v>
      </c>
      <c r="S7" s="14">
        <f>VLOOKUP(Q7,Chat_GPT!A:C,3,0)</f>
        <v>11</v>
      </c>
      <c r="T7" s="14" t="str">
        <f t="shared" si="4"/>
        <v>Menos de 50</v>
      </c>
    </row>
    <row r="8">
      <c r="A8" s="7" t="s">
        <v>32</v>
      </c>
      <c r="B8" s="8">
        <v>45317.0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7" t="s">
        <v>33</v>
      </c>
      <c r="L8" s="14">
        <f t="shared" si="1"/>
        <v>0.0173</v>
      </c>
      <c r="M8" s="20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14" t="str">
        <f t="shared" si="5"/>
        <v>Subiu</v>
      </c>
      <c r="Q8" s="14" t="str">
        <f>VLOOKUP(A8,Ticker!A:B,2,0)</f>
        <v>Petrobras</v>
      </c>
      <c r="R8" s="14" t="str">
        <f>VLOOKUP(Q8,Chat_GPT!A:C,2,0)</f>
        <v>Petróleo e Gás</v>
      </c>
      <c r="S8" s="14">
        <f>VLOOKUP(Q8,Chat_GPT!A:C,3,0)</f>
        <v>69</v>
      </c>
      <c r="T8" s="14" t="str">
        <f t="shared" si="4"/>
        <v>Entre de 50 e 100</v>
      </c>
    </row>
    <row r="9">
      <c r="A9" s="15" t="s">
        <v>34</v>
      </c>
      <c r="B9" s="16">
        <v>45317.0</v>
      </c>
      <c r="C9" s="17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5" t="s">
        <v>35</v>
      </c>
      <c r="L9" s="14">
        <f t="shared" si="1"/>
        <v>0.0166</v>
      </c>
      <c r="M9" s="20">
        <f t="shared" si="2"/>
        <v>68.3651387</v>
      </c>
      <c r="N9" s="12">
        <f>VLOOKUP(A9,Total_de_acoes!A:B,2,0)</f>
        <v>4196924316</v>
      </c>
      <c r="O9" s="13">
        <f t="shared" si="3"/>
        <v>4762926995</v>
      </c>
      <c r="P9" s="14" t="str">
        <f t="shared" si="5"/>
        <v>Subiu</v>
      </c>
      <c r="Q9" s="14" t="str">
        <f>VLOOKUP(A9,Ticker!A:B,2,0)</f>
        <v>Vale</v>
      </c>
      <c r="R9" s="14" t="str">
        <f>VLOOKUP(Q9,Chat_GPT!A:C,2,0)</f>
        <v>Mineração</v>
      </c>
      <c r="S9" s="14">
        <f>VLOOKUP(Q9,Chat_GPT!A:C,3,0)</f>
        <v>80</v>
      </c>
      <c r="T9" s="14" t="str">
        <f t="shared" si="4"/>
        <v>Entre de 50 e 100</v>
      </c>
    </row>
    <row r="10">
      <c r="A10" s="7" t="s">
        <v>36</v>
      </c>
      <c r="B10" s="8">
        <v>45317.0</v>
      </c>
      <c r="C10" s="9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7" t="s">
        <v>37</v>
      </c>
      <c r="L10" s="14">
        <f t="shared" si="1"/>
        <v>0.0158</v>
      </c>
      <c r="M10" s="20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14" t="str">
        <f t="shared" si="5"/>
        <v>Subiu</v>
      </c>
      <c r="Q10" s="14" t="str">
        <f>VLOOKUP(A10,Ticker!A:B,2,0)</f>
        <v>Multiplan</v>
      </c>
      <c r="R10" s="14" t="str">
        <f>VLOOKUP(Q10,Chat_GPT!A:C,2,0)</f>
        <v>Shopping Centers</v>
      </c>
      <c r="S10" s="14">
        <f>VLOOKUP(Q10,Chat_GPT!A:C,3,0)</f>
        <v>50</v>
      </c>
      <c r="T10" s="14" t="str">
        <f t="shared" si="4"/>
        <v>Entre de 50 e 100</v>
      </c>
    </row>
    <row r="11">
      <c r="A11" s="15" t="s">
        <v>38</v>
      </c>
      <c r="B11" s="16">
        <v>45317.0</v>
      </c>
      <c r="C11" s="17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5" t="s">
        <v>39</v>
      </c>
      <c r="L11" s="14">
        <f t="shared" si="1"/>
        <v>0.0148</v>
      </c>
      <c r="M11" s="20">
        <f t="shared" si="2"/>
        <v>32.33149389</v>
      </c>
      <c r="N11" s="12">
        <f>VLOOKUP(A11,Total_de_acoes!A:B,2,0)</f>
        <v>4801593832</v>
      </c>
      <c r="O11" s="13">
        <f t="shared" si="3"/>
        <v>2297591984</v>
      </c>
      <c r="P11" s="14" t="str">
        <f t="shared" si="5"/>
        <v>Subiu</v>
      </c>
      <c r="Q11" s="14" t="str">
        <f>VLOOKUP(A11,Ticker!A:B,2,0)</f>
        <v>Itaú Unibanco</v>
      </c>
      <c r="R11" s="14" t="str">
        <f>VLOOKUP(Q11,Chat_GPT!A:C,2,0)</f>
        <v>Serviços Financeiros</v>
      </c>
      <c r="S11" s="14">
        <f>VLOOKUP(Q11,Chat_GPT!A:C,3,0)</f>
        <v>17</v>
      </c>
      <c r="T11" s="14" t="str">
        <f t="shared" si="4"/>
        <v>Menos de 50</v>
      </c>
    </row>
    <row r="12">
      <c r="A12" s="7" t="s">
        <v>40</v>
      </c>
      <c r="B12" s="8">
        <v>45317.0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7" t="s">
        <v>41</v>
      </c>
      <c r="L12" s="14">
        <f t="shared" si="1"/>
        <v>0.0143</v>
      </c>
      <c r="M12" s="20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14" t="str">
        <f t="shared" si="5"/>
        <v>Subiu</v>
      </c>
      <c r="Q12" s="14" t="str">
        <f>VLOOKUP(A12,Ticker!A:B,2,0)</f>
        <v>Rede D'Or</v>
      </c>
      <c r="R12" s="14" t="str">
        <f>VLOOKUP(Q12,Chat_GPT!A:C,2,0)</f>
        <v>Saúde</v>
      </c>
      <c r="S12" s="14">
        <f>VLOOKUP(Q12,Chat_GPT!A:C,3,0)</f>
        <v>12</v>
      </c>
      <c r="T12" s="14" t="str">
        <f t="shared" si="4"/>
        <v>Menos de 50</v>
      </c>
    </row>
    <row r="13">
      <c r="A13" s="15" t="s">
        <v>42</v>
      </c>
      <c r="B13" s="16">
        <v>45317.0</v>
      </c>
      <c r="C13" s="17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5" t="s">
        <v>43</v>
      </c>
      <c r="L13" s="14">
        <f t="shared" si="1"/>
        <v>0.0142</v>
      </c>
      <c r="M13" s="20">
        <f t="shared" si="2"/>
        <v>18.29027805</v>
      </c>
      <c r="N13" s="12">
        <f>VLOOKUP(A13,Total_de_acoes!A:B,2,0)</f>
        <v>265877867</v>
      </c>
      <c r="O13" s="13">
        <f t="shared" si="3"/>
        <v>69054317.64</v>
      </c>
      <c r="P13" s="14" t="str">
        <f t="shared" si="5"/>
        <v>Subiu</v>
      </c>
      <c r="Q13" s="14" t="str">
        <f>VLOOKUP(A13,Ticker!A:B,2,0)</f>
        <v>Braskem</v>
      </c>
      <c r="R13" s="14" t="str">
        <f>VLOOKUP(Q13,Chat_GPT!A:C,2,0)</f>
        <v>Química</v>
      </c>
      <c r="S13" s="14">
        <f>VLOOKUP(Q13,Chat_GPT!A:C,3,0)</f>
        <v>52</v>
      </c>
      <c r="T13" s="14" t="str">
        <f t="shared" si="4"/>
        <v>Entre de 50 e 100</v>
      </c>
    </row>
    <row r="14">
      <c r="A14" s="7" t="s">
        <v>44</v>
      </c>
      <c r="B14" s="8">
        <v>45317.0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7" t="s">
        <v>45</v>
      </c>
      <c r="L14" s="14">
        <f t="shared" si="1"/>
        <v>0.0142</v>
      </c>
      <c r="M14" s="20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14" t="str">
        <f t="shared" si="5"/>
        <v>Subiu</v>
      </c>
      <c r="Q14" s="14" t="str">
        <f>VLOOKUP(A14,Ticker!A:B,2,0)</f>
        <v>Azul</v>
      </c>
      <c r="R14" s="14" t="str">
        <f>VLOOKUP(Q14,Chat_GPT!A:C,2,0)</f>
        <v>Transporte Aéreo</v>
      </c>
      <c r="S14" s="14">
        <f>VLOOKUP(Q14,Chat_GPT!A:C,3,0)</f>
        <v>13</v>
      </c>
      <c r="T14" s="14" t="str">
        <f t="shared" si="4"/>
        <v>Menos de 50</v>
      </c>
    </row>
    <row r="15">
      <c r="A15" s="15" t="s">
        <v>46</v>
      </c>
      <c r="B15" s="16">
        <v>45317.0</v>
      </c>
      <c r="C15" s="17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5" t="s">
        <v>47</v>
      </c>
      <c r="L15" s="14">
        <f t="shared" si="1"/>
        <v>0.0141</v>
      </c>
      <c r="M15" s="20">
        <f t="shared" si="2"/>
        <v>28.35026132</v>
      </c>
      <c r="N15" s="12">
        <f>VLOOKUP(A15,Total_de_acoes!A:B,2,0)</f>
        <v>235665566</v>
      </c>
      <c r="O15" s="13">
        <f t="shared" si="3"/>
        <v>94204643.35</v>
      </c>
      <c r="P15" s="14" t="str">
        <f t="shared" si="5"/>
        <v>Subiu</v>
      </c>
      <c r="Q15" s="14" t="str">
        <f>VLOOKUP(A15,Ticker!A:B,2,0)</f>
        <v>3R Petroleum</v>
      </c>
      <c r="R15" s="14" t="str">
        <f>VLOOKUP(Q15,Chat_GPT!A:C,2,0)</f>
        <v>Petróleo e Gás</v>
      </c>
      <c r="S15" s="14">
        <f>VLOOKUP(Q15,Chat_GPT!A:C,3,0)</f>
        <v>8</v>
      </c>
      <c r="T15" s="14" t="str">
        <f t="shared" si="4"/>
        <v>Menos de 50</v>
      </c>
    </row>
    <row r="16">
      <c r="A16" s="7" t="s">
        <v>48</v>
      </c>
      <c r="B16" s="8">
        <v>45317.0</v>
      </c>
      <c r="C16" s="9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7" t="s">
        <v>49</v>
      </c>
      <c r="L16" s="14">
        <f t="shared" si="1"/>
        <v>0.0134</v>
      </c>
      <c r="M16" s="20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14" t="str">
        <f t="shared" si="5"/>
        <v>Subiu</v>
      </c>
      <c r="Q16" s="14" t="str">
        <f>VLOOKUP(A16,Ticker!A:B,2,0)</f>
        <v>Equatorial Energia</v>
      </c>
      <c r="R16" s="14" t="str">
        <f>VLOOKUP(Q16,Chat_GPT!A:C,2,0)</f>
        <v>Energia</v>
      </c>
      <c r="S16" s="14">
        <f>VLOOKUP(Q16,Chat_GPT!A:C,3,0)</f>
        <v>24</v>
      </c>
      <c r="T16" s="14" t="str">
        <f t="shared" si="4"/>
        <v>Menos de 50</v>
      </c>
    </row>
    <row r="17">
      <c r="A17" s="15" t="s">
        <v>50</v>
      </c>
      <c r="B17" s="16">
        <v>45317.0</v>
      </c>
      <c r="C17" s="17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5" t="s">
        <v>51</v>
      </c>
      <c r="L17" s="14">
        <f t="shared" si="1"/>
        <v>0.0133</v>
      </c>
      <c r="M17" s="20">
        <f t="shared" si="2"/>
        <v>17.92164216</v>
      </c>
      <c r="N17" s="12">
        <f>VLOOKUP(A17,Total_de_acoes!A:B,2,0)</f>
        <v>600865451</v>
      </c>
      <c r="O17" s="13">
        <f t="shared" si="3"/>
        <v>143220991.5</v>
      </c>
      <c r="P17" s="14" t="str">
        <f t="shared" si="5"/>
        <v>Subiu</v>
      </c>
      <c r="Q17" s="14" t="str">
        <f>VLOOKUP(A17,Ticker!A:B,2,0)</f>
        <v>Siderúrgica Nacional</v>
      </c>
      <c r="R17" s="14" t="str">
        <f>VLOOKUP(Q17,Chat_GPT!A:C,2,0)</f>
        <v>Siderurgia</v>
      </c>
      <c r="S17" s="14">
        <f>VLOOKUP(Q17,Chat_GPT!A:C,3,0)</f>
        <v>80</v>
      </c>
      <c r="T17" s="14" t="str">
        <f t="shared" si="4"/>
        <v>Entre de 50 e 100</v>
      </c>
    </row>
    <row r="18">
      <c r="A18" s="7" t="s">
        <v>52</v>
      </c>
      <c r="B18" s="8">
        <v>45317.0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7" t="s">
        <v>53</v>
      </c>
      <c r="L18" s="14">
        <f t="shared" si="1"/>
        <v>0.0128</v>
      </c>
      <c r="M18" s="20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14" t="str">
        <f t="shared" si="5"/>
        <v>Subiu</v>
      </c>
      <c r="Q18" s="14" t="str">
        <f>VLOOKUP(A18,Ticker!A:B,2,0)</f>
        <v>YDUQS</v>
      </c>
      <c r="R18" s="14" t="str">
        <f>VLOOKUP(Q18,Chat_GPT!A:C,2,0)</f>
        <v>Educação</v>
      </c>
      <c r="S18" s="14">
        <f>VLOOKUP(Q18,Chat_GPT!A:C,3,0)</f>
        <v>20</v>
      </c>
      <c r="T18" s="14" t="str">
        <f t="shared" si="4"/>
        <v>Menos de 50</v>
      </c>
    </row>
    <row r="19">
      <c r="A19" s="15" t="s">
        <v>54</v>
      </c>
      <c r="B19" s="16">
        <v>45317.0</v>
      </c>
      <c r="C19" s="17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5" t="s">
        <v>55</v>
      </c>
      <c r="L19" s="14">
        <f t="shared" si="1"/>
        <v>0.0128</v>
      </c>
      <c r="M19" s="20">
        <f t="shared" si="2"/>
        <v>27.95221169</v>
      </c>
      <c r="N19" s="12">
        <f>VLOOKUP(A19,Total_de_acoes!A:B,2,0)</f>
        <v>1086411192</v>
      </c>
      <c r="O19" s="13">
        <f t="shared" si="3"/>
        <v>388705224</v>
      </c>
      <c r="P19" s="14" t="str">
        <f t="shared" si="5"/>
        <v>Subiu</v>
      </c>
      <c r="Q19" s="14" t="str">
        <f>VLOOKUP(A19,Ticker!A:B,2,0)</f>
        <v>Ultrapar</v>
      </c>
      <c r="R19" s="14" t="str">
        <f>VLOOKUP(Q19,Chat_GPT!A:C,2,0)</f>
        <v>Energia</v>
      </c>
      <c r="S19" s="14">
        <f>VLOOKUP(Q19,Chat_GPT!A:C,3,0)</f>
        <v>85</v>
      </c>
      <c r="T19" s="14" t="str">
        <f t="shared" si="4"/>
        <v>Entre de 50 e 100</v>
      </c>
    </row>
    <row r="20">
      <c r="A20" s="7" t="s">
        <v>56</v>
      </c>
      <c r="B20" s="8">
        <v>45317.0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7" t="s">
        <v>57</v>
      </c>
      <c r="L20" s="14">
        <f t="shared" si="1"/>
        <v>0.0125</v>
      </c>
      <c r="M20" s="20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14" t="str">
        <f t="shared" si="5"/>
        <v>Subiu</v>
      </c>
      <c r="Q20" s="14" t="str">
        <f>VLOOKUP(A20,Ticker!A:B,2,0)</f>
        <v>MRV</v>
      </c>
      <c r="R20" s="14" t="str">
        <f>VLOOKUP(Q20,Chat_GPT!A:C,2,0)</f>
        <v>Construção Civil</v>
      </c>
      <c r="S20" s="14">
        <f>VLOOKUP(Q20,Chat_GPT!A:C,3,0)</f>
        <v>42</v>
      </c>
      <c r="T20" s="14" t="str">
        <f t="shared" si="4"/>
        <v>Menos de 50</v>
      </c>
    </row>
    <row r="21">
      <c r="A21" s="15" t="s">
        <v>58</v>
      </c>
      <c r="B21" s="16">
        <v>45317.0</v>
      </c>
      <c r="C21" s="17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5" t="s">
        <v>59</v>
      </c>
      <c r="L21" s="14">
        <f t="shared" si="1"/>
        <v>0.0115</v>
      </c>
      <c r="M21" s="20">
        <f t="shared" si="2"/>
        <v>57.25160652</v>
      </c>
      <c r="N21" s="12">
        <f>VLOOKUP(A21,Total_de_acoes!A:B,2,0)</f>
        <v>62305891</v>
      </c>
      <c r="O21" s="13">
        <f t="shared" si="3"/>
        <v>41021792.09</v>
      </c>
      <c r="P21" s="14" t="str">
        <f t="shared" si="5"/>
        <v>Subiu</v>
      </c>
      <c r="Q21" s="14" t="str">
        <f>VLOOKUP(A21,Ticker!A:B,2,0)</f>
        <v>Arezzo</v>
      </c>
      <c r="R21" s="14" t="str">
        <f>VLOOKUP(Q21,Chat_GPT!A:C,2,0)</f>
        <v>Moda</v>
      </c>
      <c r="S21" s="14">
        <f>VLOOKUP(Q21,Chat_GPT!A:C,3,0)</f>
        <v>50</v>
      </c>
      <c r="T21" s="14" t="str">
        <f t="shared" si="4"/>
        <v>Entre de 50 e 100</v>
      </c>
    </row>
    <row r="22">
      <c r="A22" s="7" t="s">
        <v>60</v>
      </c>
      <c r="B22" s="8">
        <v>45317.0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7" t="s">
        <v>61</v>
      </c>
      <c r="L22" s="14">
        <f t="shared" si="1"/>
        <v>0.0104</v>
      </c>
      <c r="M22" s="20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14" t="str">
        <f t="shared" si="5"/>
        <v>Subiu</v>
      </c>
      <c r="Q22" s="14" t="str">
        <f>VLOOKUP(A22,Ticker!A:B,2,0)</f>
        <v>Banco Bradesco</v>
      </c>
      <c r="R22" s="14" t="str">
        <f>VLOOKUP(Q22,Chat_GPT!A:C,2,0)</f>
        <v>Serviços Financeiros</v>
      </c>
      <c r="S22" s="14">
        <f>VLOOKUP(Q22,Chat_GPT!A:C,3,0)</f>
        <v>77</v>
      </c>
      <c r="T22" s="14" t="str">
        <f t="shared" si="4"/>
        <v>Entre de 50 e 100</v>
      </c>
    </row>
    <row r="23">
      <c r="A23" s="15" t="s">
        <v>62</v>
      </c>
      <c r="B23" s="16">
        <v>45317.0</v>
      </c>
      <c r="C23" s="17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5" t="s">
        <v>63</v>
      </c>
      <c r="L23" s="14">
        <f t="shared" si="1"/>
        <v>0.0098</v>
      </c>
      <c r="M23" s="20">
        <f t="shared" si="2"/>
        <v>7.120221826</v>
      </c>
      <c r="N23" s="12">
        <f>VLOOKUP(A23,Total_de_acoes!A:B,2,0)</f>
        <v>261036182</v>
      </c>
      <c r="O23" s="13">
        <f t="shared" si="3"/>
        <v>18214628.1</v>
      </c>
      <c r="P23" s="14" t="str">
        <f t="shared" si="5"/>
        <v>Subiu</v>
      </c>
      <c r="Q23" s="14" t="str">
        <f>VLOOKUP(A23,Ticker!A:B,2,0)</f>
        <v>Minerva</v>
      </c>
      <c r="R23" s="14" t="str">
        <f>VLOOKUP(Q23,Chat_GPT!A:C,2,0)</f>
        <v>Alimentos</v>
      </c>
      <c r="S23" s="14">
        <f>VLOOKUP(Q23,Chat_GPT!A:C,3,0)</f>
        <v>28</v>
      </c>
      <c r="T23" s="14" t="str">
        <f t="shared" si="4"/>
        <v>Menos de 50</v>
      </c>
    </row>
    <row r="24">
      <c r="A24" s="7" t="s">
        <v>64</v>
      </c>
      <c r="B24" s="8">
        <v>45317.0</v>
      </c>
      <c r="C24" s="9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7" t="s">
        <v>65</v>
      </c>
      <c r="L24" s="14">
        <f t="shared" si="1"/>
        <v>0.0097</v>
      </c>
      <c r="M24" s="20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14" t="str">
        <f t="shared" si="5"/>
        <v>Subiu</v>
      </c>
      <c r="Q24" s="14" t="str">
        <f>VLOOKUP(A24,Ticker!A:B,2,0)</f>
        <v>Grupo Pão de Açúcar</v>
      </c>
      <c r="R24" s="14" t="str">
        <f>VLOOKUP(Q24,Chat_GPT!A:C,2,0)</f>
        <v>Varejo</v>
      </c>
      <c r="S24" s="14">
        <f>VLOOKUP(Q24,Chat_GPT!A:C,3,0)</f>
        <v>71</v>
      </c>
      <c r="T24" s="14" t="str">
        <f t="shared" si="4"/>
        <v>Entre de 50 e 100</v>
      </c>
    </row>
    <row r="25">
      <c r="A25" s="15" t="s">
        <v>66</v>
      </c>
      <c r="B25" s="16">
        <v>45317.0</v>
      </c>
      <c r="C25" s="17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5" t="s">
        <v>67</v>
      </c>
      <c r="L25" s="14">
        <f t="shared" si="1"/>
        <v>0.0096</v>
      </c>
      <c r="M25" s="20">
        <f t="shared" si="2"/>
        <v>14.47107765</v>
      </c>
      <c r="N25" s="12">
        <f>VLOOKUP(A25,Total_de_acoes!A:B,2,0)</f>
        <v>1677525446</v>
      </c>
      <c r="O25" s="13">
        <f t="shared" si="3"/>
        <v>233045769.6</v>
      </c>
      <c r="P25" s="14" t="str">
        <f t="shared" si="5"/>
        <v>Subiu</v>
      </c>
      <c r="Q25" s="14" t="str">
        <f>VLOOKUP(A25,Ticker!A:B,2,0)</f>
        <v>BRF</v>
      </c>
      <c r="R25" s="14" t="str">
        <f>VLOOKUP(Q25,Chat_GPT!A:C,2,0)</f>
        <v>Alimentos</v>
      </c>
      <c r="S25" s="14">
        <f>VLOOKUP(Q25,Chat_GPT!A:C,3,0)</f>
        <v>85</v>
      </c>
      <c r="T25" s="14" t="str">
        <f t="shared" si="4"/>
        <v>Entre de 50 e 100</v>
      </c>
    </row>
    <row r="26">
      <c r="A26" s="7" t="s">
        <v>68</v>
      </c>
      <c r="B26" s="8">
        <v>45317.0</v>
      </c>
      <c r="C26" s="9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7" t="s">
        <v>69</v>
      </c>
      <c r="L26" s="14">
        <f t="shared" si="1"/>
        <v>0.0088</v>
      </c>
      <c r="M26" s="20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14" t="str">
        <f t="shared" si="5"/>
        <v>Subiu</v>
      </c>
      <c r="Q26" s="14" t="str">
        <f>VLOOKUP(A26,Ticker!A:B,2,0)</f>
        <v>Vivo</v>
      </c>
      <c r="R26" s="14" t="str">
        <f>VLOOKUP(Q26,Chat_GPT!A:C,2,0)</f>
        <v>Telecomunicações</v>
      </c>
      <c r="S26" s="14">
        <f>VLOOKUP(Q26,Chat_GPT!A:C,3,0)</f>
        <v>20</v>
      </c>
      <c r="T26" s="14" t="str">
        <f t="shared" si="4"/>
        <v>Menos de 50</v>
      </c>
    </row>
    <row r="27">
      <c r="A27" s="15" t="s">
        <v>70</v>
      </c>
      <c r="B27" s="16">
        <v>45317.0</v>
      </c>
      <c r="C27" s="17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5" t="s">
        <v>71</v>
      </c>
      <c r="L27" s="14">
        <f t="shared" si="1"/>
        <v>0.0084</v>
      </c>
      <c r="M27" s="20">
        <f t="shared" si="2"/>
        <v>22.45140817</v>
      </c>
      <c r="N27" s="12">
        <f>VLOOKUP(A27,Total_de_acoes!A:B,2,0)</f>
        <v>1218352541</v>
      </c>
      <c r="O27" s="13">
        <f t="shared" si="3"/>
        <v>229771333.6</v>
      </c>
      <c r="P27" s="14" t="str">
        <f t="shared" si="5"/>
        <v>Subiu</v>
      </c>
      <c r="Q27" s="14" t="str">
        <f>VLOOKUP(A27,Ticker!A:B,2,0)</f>
        <v>Rumo</v>
      </c>
      <c r="R27" s="14" t="str">
        <f>VLOOKUP(Q27,Chat_GPT!A:C,2,0)</f>
        <v>Transporte</v>
      </c>
      <c r="S27" s="14">
        <f>VLOOKUP(Q27,Chat_GPT!A:C,3,0)</f>
        <v>7</v>
      </c>
      <c r="T27" s="14" t="str">
        <f t="shared" si="4"/>
        <v>Menos de 50</v>
      </c>
    </row>
    <row r="28">
      <c r="A28" s="7" t="s">
        <v>72</v>
      </c>
      <c r="B28" s="8">
        <v>45317.0</v>
      </c>
      <c r="C28" s="9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7" t="s">
        <v>73</v>
      </c>
      <c r="L28" s="14">
        <f t="shared" si="1"/>
        <v>0.0082</v>
      </c>
      <c r="M28" s="20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14" t="str">
        <f t="shared" si="5"/>
        <v>Subiu</v>
      </c>
      <c r="Q28" s="14" t="str">
        <f>VLOOKUP(A28,Ticker!A:B,2,0)</f>
        <v>Cielo</v>
      </c>
      <c r="R28" s="14" t="str">
        <f>VLOOKUP(Q28,Chat_GPT!A:C,2,0)</f>
        <v>Serviços Financeiros</v>
      </c>
      <c r="S28" s="14">
        <f>VLOOKUP(Q28,Chat_GPT!A:C,3,0)</f>
        <v>11</v>
      </c>
      <c r="T28" s="14" t="str">
        <f t="shared" si="4"/>
        <v>Menos de 50</v>
      </c>
    </row>
    <row r="29">
      <c r="A29" s="15" t="s">
        <v>74</v>
      </c>
      <c r="B29" s="16">
        <v>45317.0</v>
      </c>
      <c r="C29" s="17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5" t="s">
        <v>75</v>
      </c>
      <c r="L29" s="14">
        <f t="shared" si="1"/>
        <v>0.0077</v>
      </c>
      <c r="M29" s="20">
        <f t="shared" si="2"/>
        <v>7.750322517</v>
      </c>
      <c r="N29" s="12">
        <f>VLOOKUP(A29,Total_de_acoes!A:B,2,0)</f>
        <v>302768240</v>
      </c>
      <c r="O29" s="13">
        <f t="shared" si="3"/>
        <v>18068446.61</v>
      </c>
      <c r="P29" s="14" t="str">
        <f t="shared" si="5"/>
        <v>Subiu</v>
      </c>
      <c r="Q29" s="14" t="str">
        <f>VLOOKUP(A29,Ticker!A:B,2,0)</f>
        <v>Dexco</v>
      </c>
      <c r="R29" s="14" t="str">
        <f>VLOOKUP(Q29,Chat_GPT!A:C,2,0)</f>
        <v>Comércio</v>
      </c>
      <c r="S29" s="14">
        <f>VLOOKUP(Q29,Chat_GPT!A:C,3,0)</f>
        <v>4</v>
      </c>
      <c r="T29" s="14" t="str">
        <f t="shared" si="4"/>
        <v>Menos de 50</v>
      </c>
    </row>
    <row r="30">
      <c r="A30" s="7" t="s">
        <v>76</v>
      </c>
      <c r="B30" s="8">
        <v>45317.0</v>
      </c>
      <c r="C30" s="9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7" t="s">
        <v>77</v>
      </c>
      <c r="L30" s="14">
        <f t="shared" si="1"/>
        <v>0.0074</v>
      </c>
      <c r="M30" s="20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14" t="str">
        <f t="shared" si="5"/>
        <v>Subiu</v>
      </c>
      <c r="Q30" s="14" t="str">
        <f>VLOOKUP(A30,Ticker!A:B,2,0)</f>
        <v>TIM</v>
      </c>
      <c r="R30" s="14" t="str">
        <f>VLOOKUP(Q30,Chat_GPT!A:C,2,0)</f>
        <v>Telecomunicações</v>
      </c>
      <c r="S30" s="14">
        <f>VLOOKUP(Q30,Chat_GPT!A:C,3,0)</f>
        <v>26</v>
      </c>
      <c r="T30" s="14" t="str">
        <f t="shared" si="4"/>
        <v>Menos de 50</v>
      </c>
    </row>
    <row r="31">
      <c r="A31" s="15" t="s">
        <v>78</v>
      </c>
      <c r="B31" s="16">
        <v>45317.0</v>
      </c>
      <c r="C31" s="17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5" t="s">
        <v>79</v>
      </c>
      <c r="L31" s="14">
        <f t="shared" si="1"/>
        <v>0.0073</v>
      </c>
      <c r="M31" s="20">
        <f t="shared" si="2"/>
        <v>23.05172243</v>
      </c>
      <c r="N31" s="12">
        <f>VLOOKUP(A31,Total_de_acoes!A:B,2,0)</f>
        <v>251003438</v>
      </c>
      <c r="O31" s="13">
        <f t="shared" si="3"/>
        <v>42238249.54</v>
      </c>
      <c r="P31" s="14" t="str">
        <f t="shared" si="5"/>
        <v>Subiu</v>
      </c>
      <c r="Q31" s="14" t="str">
        <f>VLOOKUP(A31,Ticker!A:B,2,0)</f>
        <v>Bradespar</v>
      </c>
      <c r="R31" s="14" t="str">
        <f>VLOOKUP(Q31,Chat_GPT!A:C,2,0)</f>
        <v>Investimentos</v>
      </c>
      <c r="S31" s="14">
        <f>VLOOKUP(Q31,Chat_GPT!A:C,3,0)</f>
        <v>20</v>
      </c>
      <c r="T31" s="14" t="str">
        <f t="shared" si="4"/>
        <v>Menos de 50</v>
      </c>
    </row>
    <row r="32">
      <c r="A32" s="7" t="s">
        <v>80</v>
      </c>
      <c r="B32" s="8">
        <v>45317.0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7" t="s">
        <v>81</v>
      </c>
      <c r="L32" s="14">
        <f t="shared" si="1"/>
        <v>0.0072</v>
      </c>
      <c r="M32" s="20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14" t="str">
        <f t="shared" si="5"/>
        <v>Subiu</v>
      </c>
      <c r="Q32" s="14" t="str">
        <f>VLOOKUP(A32,Ticker!A:B,2,0)</f>
        <v>Locaweb</v>
      </c>
      <c r="R32" s="14" t="str">
        <f>VLOOKUP(Q32,Chat_GPT!A:C,2,0)</f>
        <v>Tecnologia</v>
      </c>
      <c r="S32" s="14">
        <f>VLOOKUP(Q32,Chat_GPT!A:C,3,0)</f>
        <v>23</v>
      </c>
      <c r="T32" s="14" t="str">
        <f t="shared" si="4"/>
        <v>Menos de 50</v>
      </c>
    </row>
    <row r="33">
      <c r="A33" s="15" t="s">
        <v>82</v>
      </c>
      <c r="B33" s="16">
        <v>45317.0</v>
      </c>
      <c r="C33" s="17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5" t="s">
        <v>83</v>
      </c>
      <c r="L33" s="14">
        <f t="shared" si="1"/>
        <v>0.0071</v>
      </c>
      <c r="M33" s="20">
        <f t="shared" si="2"/>
        <v>23.6619998</v>
      </c>
      <c r="N33" s="12">
        <f>VLOOKUP(A33,Total_de_acoes!A:B,2,0)</f>
        <v>275005663</v>
      </c>
      <c r="O33" s="13">
        <f t="shared" si="3"/>
        <v>46201006</v>
      </c>
      <c r="P33" s="14" t="str">
        <f t="shared" si="5"/>
        <v>Subiu</v>
      </c>
      <c r="Q33" s="14" t="str">
        <f>VLOOKUP(A33,Ticker!A:B,2,0)</f>
        <v>PetroRecôncavo</v>
      </c>
      <c r="R33" s="14" t="str">
        <f>VLOOKUP(Q33,Chat_GPT!A:C,2,0)</f>
        <v>Petróleo e Gás</v>
      </c>
      <c r="S33" s="14">
        <f>VLOOKUP(Q33,Chat_GPT!A:C,3,0)</f>
        <v>11</v>
      </c>
      <c r="T33" s="14" t="str">
        <f t="shared" si="4"/>
        <v>Menos de 50</v>
      </c>
    </row>
    <row r="34">
      <c r="A34" s="7" t="s">
        <v>84</v>
      </c>
      <c r="B34" s="8">
        <v>45317.0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7" t="s">
        <v>85</v>
      </c>
      <c r="L34" s="14">
        <f t="shared" si="1"/>
        <v>0.007</v>
      </c>
      <c r="M34" s="20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14" t="str">
        <f t="shared" si="5"/>
        <v>Subiu</v>
      </c>
      <c r="Q34" s="14" t="str">
        <f>VLOOKUP(A34,Ticker!A:B,2,0)</f>
        <v>Itaúsa</v>
      </c>
      <c r="R34" s="14" t="str">
        <f>VLOOKUP(Q34,Chat_GPT!A:C,2,0)</f>
        <v>Investimentos</v>
      </c>
      <c r="S34" s="14">
        <f>VLOOKUP(Q34,Chat_GPT!A:C,3,0)</f>
        <v>53</v>
      </c>
      <c r="T34" s="14" t="str">
        <f t="shared" si="4"/>
        <v>Entre de 50 e 100</v>
      </c>
    </row>
    <row r="35">
      <c r="A35" s="15" t="s">
        <v>86</v>
      </c>
      <c r="B35" s="16">
        <v>45317.0</v>
      </c>
      <c r="C35" s="17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5" t="s">
        <v>87</v>
      </c>
      <c r="L35" s="14">
        <f t="shared" si="1"/>
        <v>0.0068</v>
      </c>
      <c r="M35" s="20">
        <f t="shared" si="2"/>
        <v>56.5852205</v>
      </c>
      <c r="N35" s="12">
        <f>VLOOKUP(A35,Total_de_acoes!A:B,2,0)</f>
        <v>1420949112</v>
      </c>
      <c r="O35" s="13">
        <f t="shared" si="3"/>
        <v>546752088</v>
      </c>
      <c r="P35" s="14" t="str">
        <f t="shared" si="5"/>
        <v>Subiu</v>
      </c>
      <c r="Q35" s="14" t="str">
        <f>VLOOKUP(A35,Ticker!A:B,2,0)</f>
        <v>Banco do Brasil</v>
      </c>
      <c r="R35" s="14" t="str">
        <f>VLOOKUP(Q35,Chat_GPT!A:C,2,0)</f>
        <v>Serviços Financeiros</v>
      </c>
      <c r="S35" s="14">
        <f>VLOOKUP(Q35,Chat_GPT!A:C,3,0)</f>
        <v>76</v>
      </c>
      <c r="T35" s="14" t="str">
        <f t="shared" si="4"/>
        <v>Entre de 50 e 100</v>
      </c>
    </row>
    <row r="36">
      <c r="A36" s="7" t="s">
        <v>88</v>
      </c>
      <c r="B36" s="8">
        <v>45317.0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7" t="s">
        <v>89</v>
      </c>
      <c r="L36" s="14">
        <f t="shared" si="1"/>
        <v>0.0061</v>
      </c>
      <c r="M36" s="20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14" t="str">
        <f t="shared" si="5"/>
        <v>Subiu</v>
      </c>
      <c r="Q36" s="14" t="str">
        <f>VLOOKUP(A36,Ticker!A:B,2,0)</f>
        <v>RaiaDrogasil</v>
      </c>
      <c r="R36" s="14" t="str">
        <f>VLOOKUP(Q36,Chat_GPT!A:C,2,0)</f>
        <v>Saúde</v>
      </c>
      <c r="S36" s="14">
        <f>VLOOKUP(Q36,Chat_GPT!A:C,3,0)</f>
        <v>122</v>
      </c>
      <c r="T36" s="14" t="str">
        <f t="shared" si="4"/>
        <v>Mais de 100 anos</v>
      </c>
    </row>
    <row r="37">
      <c r="A37" s="15" t="s">
        <v>90</v>
      </c>
      <c r="B37" s="16">
        <v>45317.0</v>
      </c>
      <c r="C37" s="17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5" t="s">
        <v>91</v>
      </c>
      <c r="L37" s="14">
        <f t="shared" si="1"/>
        <v>0.0059</v>
      </c>
      <c r="M37" s="20">
        <f t="shared" si="2"/>
        <v>10.02087683</v>
      </c>
      <c r="N37" s="12">
        <f>VLOOKUP(A37,Total_de_acoes!A:B,2,0)</f>
        <v>660411219</v>
      </c>
      <c r="O37" s="13">
        <f t="shared" si="3"/>
        <v>39045606.94</v>
      </c>
      <c r="P37" s="14" t="str">
        <f t="shared" si="5"/>
        <v>Subiu</v>
      </c>
      <c r="Q37" s="14" t="str">
        <f>VLOOKUP(A37,Ticker!A:B,2,0)</f>
        <v>Metalúrgica Gerdau</v>
      </c>
      <c r="R37" s="14" t="str">
        <f>VLOOKUP(Q37,Chat_GPT!A:C,2,0)</f>
        <v>Siderurgia</v>
      </c>
      <c r="S37" s="14">
        <f>VLOOKUP(Q37,Chat_GPT!A:C,3,0)</f>
        <v>120</v>
      </c>
      <c r="T37" s="14" t="str">
        <f t="shared" si="4"/>
        <v>Mais de 100 anos</v>
      </c>
    </row>
    <row r="38">
      <c r="A38" s="7" t="s">
        <v>92</v>
      </c>
      <c r="B38" s="8">
        <v>45317.0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7" t="s">
        <v>93</v>
      </c>
      <c r="L38" s="14">
        <f t="shared" si="1"/>
        <v>0.0059</v>
      </c>
      <c r="M38" s="20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14" t="str">
        <f t="shared" si="5"/>
        <v>Subiu</v>
      </c>
      <c r="Q38" s="14" t="str">
        <f>VLOOKUP(A38,Ticker!A:B,2,0)</f>
        <v>Cosan</v>
      </c>
      <c r="R38" s="14" t="str">
        <f>VLOOKUP(Q38,Chat_GPT!A:C,2,0)</f>
        <v>Energia</v>
      </c>
      <c r="S38" s="14">
        <f>VLOOKUP(Q38,Chat_GPT!A:C,3,0)</f>
        <v>24</v>
      </c>
      <c r="T38" s="14" t="str">
        <f t="shared" si="4"/>
        <v>Menos de 50</v>
      </c>
    </row>
    <row r="39">
      <c r="A39" s="15" t="s">
        <v>94</v>
      </c>
      <c r="B39" s="16">
        <v>45317.0</v>
      </c>
      <c r="C39" s="17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5" t="s">
        <v>95</v>
      </c>
      <c r="L39" s="14">
        <f t="shared" si="1"/>
        <v>0.0057</v>
      </c>
      <c r="M39" s="20">
        <f t="shared" si="2"/>
        <v>24.20204832</v>
      </c>
      <c r="N39" s="12">
        <f>VLOOKUP(A39,Total_de_acoes!A:B,2,0)</f>
        <v>1134986472</v>
      </c>
      <c r="O39" s="13">
        <f t="shared" si="3"/>
        <v>156573285.4</v>
      </c>
      <c r="P39" s="14" t="str">
        <f t="shared" si="5"/>
        <v>Subiu</v>
      </c>
      <c r="Q39" s="14" t="str">
        <f>VLOOKUP(A39,Ticker!A:B,2,0)</f>
        <v>JBS</v>
      </c>
      <c r="R39" s="14" t="str">
        <f>VLOOKUP(Q39,Chat_GPT!A:C,2,0)</f>
        <v>Alimentos</v>
      </c>
      <c r="S39" s="14">
        <f>VLOOKUP(Q39,Chat_GPT!A:C,3,0)</f>
        <v>68</v>
      </c>
      <c r="T39" s="14" t="str">
        <f t="shared" si="4"/>
        <v>Entre de 50 e 100</v>
      </c>
    </row>
    <row r="40">
      <c r="A40" s="7" t="s">
        <v>96</v>
      </c>
      <c r="B40" s="8">
        <v>45317.0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7" t="s">
        <v>97</v>
      </c>
      <c r="L40" s="14">
        <f t="shared" si="1"/>
        <v>0.0048</v>
      </c>
      <c r="M40" s="20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14" t="str">
        <f t="shared" si="5"/>
        <v>Subiu</v>
      </c>
      <c r="Q40" s="14" t="str">
        <f>VLOOKUP(A40,Ticker!A:B,2,0)</f>
        <v>Magazine Luiza</v>
      </c>
      <c r="R40" s="14" t="str">
        <f>VLOOKUP(Q40,Chat_GPT!A:C,2,0)</f>
        <v>Varejo</v>
      </c>
      <c r="S40" s="14">
        <f>VLOOKUP(Q40,Chat_GPT!A:C,3,0)</f>
        <v>63</v>
      </c>
      <c r="T40" s="14" t="str">
        <f t="shared" si="4"/>
        <v>Entre de 50 e 100</v>
      </c>
    </row>
    <row r="41">
      <c r="A41" s="15" t="s">
        <v>98</v>
      </c>
      <c r="B41" s="16">
        <v>45317.0</v>
      </c>
      <c r="C41" s="17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5" t="s">
        <v>99</v>
      </c>
      <c r="L41" s="14">
        <f t="shared" si="1"/>
        <v>0.0036</v>
      </c>
      <c r="M41" s="20">
        <f t="shared" si="2"/>
        <v>13.70067756</v>
      </c>
      <c r="N41" s="12">
        <f>VLOOKUP(A41,Total_de_acoes!A:B,2,0)</f>
        <v>1500728902</v>
      </c>
      <c r="O41" s="13">
        <f t="shared" si="3"/>
        <v>74019610.05</v>
      </c>
      <c r="P41" s="14" t="str">
        <f t="shared" si="5"/>
        <v>Subiu</v>
      </c>
      <c r="Q41" s="14" t="str">
        <f>VLOOKUP(A41,Ticker!A:B,2,0)</f>
        <v>Banco Bradesco</v>
      </c>
      <c r="R41" s="14" t="str">
        <f>VLOOKUP(Q41,Chat_GPT!A:C,2,0)</f>
        <v>Serviços Financeiros</v>
      </c>
      <c r="S41" s="14">
        <f>VLOOKUP(Q41,Chat_GPT!A:C,3,0)</f>
        <v>77</v>
      </c>
      <c r="T41" s="14" t="str">
        <f t="shared" si="4"/>
        <v>Entre de 50 e 100</v>
      </c>
    </row>
    <row r="42">
      <c r="A42" s="7" t="s">
        <v>100</v>
      </c>
      <c r="B42" s="8">
        <v>45317.0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7" t="s">
        <v>101</v>
      </c>
      <c r="L42" s="14">
        <f t="shared" si="1"/>
        <v>0.0027</v>
      </c>
      <c r="M42" s="20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14" t="str">
        <f t="shared" si="5"/>
        <v>Subiu</v>
      </c>
      <c r="Q42" s="14" t="str">
        <f>VLOOKUP(A42,Ticker!A:B,2,0)</f>
        <v>Gerdau</v>
      </c>
      <c r="R42" s="14" t="str">
        <f>VLOOKUP(Q42,Chat_GPT!A:C,2,0)</f>
        <v>Siderurgia</v>
      </c>
      <c r="S42" s="14">
        <f>VLOOKUP(Q42,Chat_GPT!A:C,3,0)</f>
        <v>120</v>
      </c>
      <c r="T42" s="14" t="str">
        <f t="shared" si="4"/>
        <v>Mais de 100 anos</v>
      </c>
    </row>
    <row r="43">
      <c r="A43" s="15" t="s">
        <v>102</v>
      </c>
      <c r="B43" s="16">
        <v>45317.0</v>
      </c>
      <c r="C43" s="17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5" t="s">
        <v>103</v>
      </c>
      <c r="L43" s="14">
        <f t="shared" si="1"/>
        <v>0.0026</v>
      </c>
      <c r="M43" s="20">
        <f t="shared" si="2"/>
        <v>3.730301217</v>
      </c>
      <c r="N43" s="12">
        <f>VLOOKUP(A43,Total_de_acoes!A:B,2,0)</f>
        <v>1193047233</v>
      </c>
      <c r="O43" s="13">
        <f t="shared" si="3"/>
        <v>11571106.42</v>
      </c>
      <c r="P43" s="14" t="str">
        <f t="shared" si="5"/>
        <v>Subiu</v>
      </c>
      <c r="Q43" s="14" t="str">
        <f>VLOOKUP(A43,Ticker!A:B,2,0)</f>
        <v>Raízen</v>
      </c>
      <c r="R43" s="14" t="str">
        <f>VLOOKUP(Q43,Chat_GPT!A:C,2,0)</f>
        <v>Energia</v>
      </c>
      <c r="S43" s="14">
        <f>VLOOKUP(Q43,Chat_GPT!A:C,3,0)</f>
        <v>9</v>
      </c>
      <c r="T43" s="14" t="str">
        <f t="shared" si="4"/>
        <v>Menos de 50</v>
      </c>
    </row>
    <row r="44">
      <c r="A44" s="7" t="s">
        <v>104</v>
      </c>
      <c r="B44" s="8">
        <v>45317.0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7" t="s">
        <v>105</v>
      </c>
      <c r="L44" s="14">
        <f t="shared" si="1"/>
        <v>0.0019</v>
      </c>
      <c r="M44" s="20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14" t="str">
        <f t="shared" si="5"/>
        <v>Subiu</v>
      </c>
      <c r="Q44" s="14" t="str">
        <f>VLOOKUP(A44,Ticker!A:B,2,0)</f>
        <v>Copel</v>
      </c>
      <c r="R44" s="14" t="str">
        <f>VLOOKUP(Q44,Chat_GPT!A:C,2,0)</f>
        <v>Energia</v>
      </c>
      <c r="S44" s="14">
        <f>VLOOKUP(Q44,Chat_GPT!A:C,3,0)</f>
        <v>66</v>
      </c>
      <c r="T44" s="14" t="str">
        <f t="shared" si="4"/>
        <v>Entre de 50 e 100</v>
      </c>
    </row>
    <row r="45">
      <c r="A45" s="15" t="s">
        <v>106</v>
      </c>
      <c r="B45" s="16">
        <v>45317.0</v>
      </c>
      <c r="C45" s="17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5" t="s">
        <v>107</v>
      </c>
      <c r="L45" s="14">
        <f t="shared" si="1"/>
        <v>0.0012</v>
      </c>
      <c r="M45" s="20">
        <f t="shared" si="2"/>
        <v>8.170195765</v>
      </c>
      <c r="N45" s="12">
        <f>VLOOKUP(A45,Total_de_acoes!A:B,2,0)</f>
        <v>421383330</v>
      </c>
      <c r="O45" s="13">
        <f t="shared" si="3"/>
        <v>4131341.158</v>
      </c>
      <c r="P45" s="14" t="str">
        <f t="shared" si="5"/>
        <v>Subiu</v>
      </c>
      <c r="Q45" s="14" t="str">
        <f>VLOOKUP(A45,Ticker!A:B,2,0)</f>
        <v>Grupo Vamos</v>
      </c>
      <c r="R45" s="14" t="str">
        <f>VLOOKUP(Q45,Chat_GPT!A:C,2,0)</f>
        <v>Transporte</v>
      </c>
      <c r="S45" s="14">
        <f>VLOOKUP(Q45,Chat_GPT!A:C,3,0)</f>
        <v>7</v>
      </c>
      <c r="T45" s="14" t="str">
        <f t="shared" si="4"/>
        <v>Menos de 50</v>
      </c>
    </row>
    <row r="46">
      <c r="A46" s="7" t="s">
        <v>108</v>
      </c>
      <c r="B46" s="8">
        <v>45317.0</v>
      </c>
      <c r="C46" s="9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7" t="s">
        <v>109</v>
      </c>
      <c r="L46" s="14">
        <f t="shared" si="1"/>
        <v>0</v>
      </c>
      <c r="M46" s="20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14" t="str">
        <f t="shared" ref="P46:P47" si="6">IF(O46&gt;0,"Subiu",IF(O46&lt;0,"Desceu","Estavel"))</f>
        <v>Estavel</v>
      </c>
      <c r="Q46" s="14" t="str">
        <f>VLOOKUP(A46,Ticker!A:B,2,0)</f>
        <v>Marfrig</v>
      </c>
      <c r="R46" s="14" t="str">
        <f>VLOOKUP(Q46,Chat_GPT!A:C,2,0)</f>
        <v>Alimentos</v>
      </c>
      <c r="S46" s="14">
        <f>VLOOKUP(Q46,Chat_GPT!A:C,3,0)</f>
        <v>14</v>
      </c>
      <c r="T46" s="14" t="str">
        <f t="shared" si="4"/>
        <v>Menos de 50</v>
      </c>
    </row>
    <row r="47">
      <c r="A47" s="15" t="s">
        <v>110</v>
      </c>
      <c r="B47" s="16">
        <v>45317.0</v>
      </c>
      <c r="C47" s="17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5" t="s">
        <v>111</v>
      </c>
      <c r="L47" s="14">
        <f t="shared" si="1"/>
        <v>0</v>
      </c>
      <c r="M47" s="20">
        <f t="shared" si="2"/>
        <v>13.2</v>
      </c>
      <c r="N47" s="12">
        <f>VLOOKUP(A47,Total_de_acoes!A:B,2,0)</f>
        <v>4394245879</v>
      </c>
      <c r="O47" s="13">
        <f t="shared" si="3"/>
        <v>0</v>
      </c>
      <c r="P47" s="14" t="str">
        <f t="shared" si="6"/>
        <v>Estavel</v>
      </c>
      <c r="Q47" s="14" t="str">
        <f>VLOOKUP(A47,Ticker!A:B,2,0)</f>
        <v>Ambev</v>
      </c>
      <c r="R47" s="14" t="str">
        <f>VLOOKUP(Q47,Chat_GPT!A:C,2,0)</f>
        <v>Alimentos</v>
      </c>
      <c r="S47" s="14">
        <f>VLOOKUP(Q47,Chat_GPT!A:C,3,0)</f>
        <v>32</v>
      </c>
      <c r="T47" s="14" t="str">
        <f t="shared" si="4"/>
        <v>Menos de 50</v>
      </c>
    </row>
    <row r="48">
      <c r="A48" s="7" t="s">
        <v>112</v>
      </c>
      <c r="B48" s="8">
        <v>45317.0</v>
      </c>
      <c r="C48" s="9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7" t="s">
        <v>113</v>
      </c>
      <c r="L48" s="14">
        <f t="shared" si="1"/>
        <v>-0.0002</v>
      </c>
      <c r="M48" s="20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14" t="str">
        <f t="shared" ref="P48:P82" si="7">IF(O48&gt;0,"Subiu",IF(O48&lt;0,"Desceu","Estavel""))"))</f>
        <v>Desceu</v>
      </c>
      <c r="Q48" s="14" t="str">
        <f>VLOOKUP(A48,Ticker!A:B,2,0)</f>
        <v>BB Seguridade</v>
      </c>
      <c r="R48" s="14" t="str">
        <f>VLOOKUP(Q48,Chat_GPT!A:C,2,0)</f>
        <v>Seguros</v>
      </c>
      <c r="S48" s="14">
        <f>VLOOKUP(Q48,Chat_GPT!A:C,3,0)</f>
        <v>8</v>
      </c>
      <c r="T48" s="14" t="str">
        <f t="shared" si="4"/>
        <v>Menos de 50</v>
      </c>
    </row>
    <row r="49">
      <c r="A49" s="15" t="s">
        <v>114</v>
      </c>
      <c r="B49" s="16">
        <v>45317.0</v>
      </c>
      <c r="C49" s="17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5" t="s">
        <v>115</v>
      </c>
      <c r="L49" s="14">
        <f t="shared" si="1"/>
        <v>-0.0006</v>
      </c>
      <c r="M49" s="20">
        <f t="shared" si="2"/>
        <v>77.08625175</v>
      </c>
      <c r="N49" s="12">
        <f>VLOOKUP(A49,Total_de_acoes!A:B,2,0)</f>
        <v>340001799</v>
      </c>
      <c r="O49" s="13">
        <f t="shared" si="3"/>
        <v>-15725678.56</v>
      </c>
      <c r="P49" s="14" t="str">
        <f t="shared" si="7"/>
        <v>Desceu</v>
      </c>
      <c r="Q49" s="14" t="str">
        <f>VLOOKUP(A49,Ticker!A:B,2,0)</f>
        <v>Sabesp</v>
      </c>
      <c r="R49" s="14" t="str">
        <f>VLOOKUP(Q49,Chat_GPT!A:C,2,0)</f>
        <v>Serviços Públicos</v>
      </c>
      <c r="S49" s="14">
        <f>VLOOKUP(Q49,Chat_GPT!A:C,3,0)</f>
        <v>48</v>
      </c>
      <c r="T49" s="14" t="str">
        <f t="shared" si="4"/>
        <v>Menos de 50</v>
      </c>
    </row>
    <row r="50">
      <c r="A50" s="7" t="s">
        <v>116</v>
      </c>
      <c r="B50" s="8">
        <v>45317.0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7" t="s">
        <v>117</v>
      </c>
      <c r="L50" s="14">
        <f t="shared" si="1"/>
        <v>-0.0006</v>
      </c>
      <c r="M50" s="20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14" t="str">
        <f t="shared" si="7"/>
        <v>Desceu</v>
      </c>
      <c r="Q50" s="14" t="str">
        <f>VLOOKUP(A50,Ticker!A:B,2,0)</f>
        <v>Totvs</v>
      </c>
      <c r="R50" s="14" t="str">
        <f>VLOOKUP(Q50,Chat_GPT!A:C,2,0)</f>
        <v>Tecnologia</v>
      </c>
      <c r="S50" s="14">
        <f>VLOOKUP(Q50,Chat_GPT!A:C,3,0)</f>
        <v>51</v>
      </c>
      <c r="T50" s="14" t="str">
        <f t="shared" si="4"/>
        <v>Entre de 50 e 100</v>
      </c>
    </row>
    <row r="51">
      <c r="A51" s="15" t="s">
        <v>118</v>
      </c>
      <c r="B51" s="16">
        <v>45317.0</v>
      </c>
      <c r="C51" s="17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5" t="s">
        <v>119</v>
      </c>
      <c r="L51" s="14">
        <f t="shared" si="1"/>
        <v>-0.0017</v>
      </c>
      <c r="M51" s="20">
        <f t="shared" si="2"/>
        <v>11.6598217</v>
      </c>
      <c r="N51" s="12">
        <f>VLOOKUP(A51,Total_de_acoes!A:B,2,0)</f>
        <v>1437415777</v>
      </c>
      <c r="O51" s="13">
        <f t="shared" si="3"/>
        <v>-28492019.83</v>
      </c>
      <c r="P51" s="14" t="str">
        <f t="shared" si="7"/>
        <v>Desceu</v>
      </c>
      <c r="Q51" s="14" t="str">
        <f>VLOOKUP(A51,Ticker!A:B,2,0)</f>
        <v>CEMIG</v>
      </c>
      <c r="R51" s="14" t="str">
        <f>VLOOKUP(Q51,Chat_GPT!A:C,2,0)</f>
        <v>Energia</v>
      </c>
      <c r="S51" s="14">
        <f>VLOOKUP(Q51,Chat_GPT!A:C,3,0)</f>
        <v>68</v>
      </c>
      <c r="T51" s="14" t="str">
        <f t="shared" si="4"/>
        <v>Entre de 50 e 100</v>
      </c>
    </row>
    <row r="52">
      <c r="A52" s="7" t="s">
        <v>120</v>
      </c>
      <c r="B52" s="8">
        <v>45317.0</v>
      </c>
      <c r="C52" s="9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7" t="s">
        <v>121</v>
      </c>
      <c r="L52" s="14">
        <f t="shared" si="1"/>
        <v>-0.0019</v>
      </c>
      <c r="M52" s="20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14" t="str">
        <f t="shared" si="7"/>
        <v>Desceu</v>
      </c>
      <c r="Q52" s="14" t="str">
        <f>VLOOKUP(A52,Ticker!A:B,2,0)</f>
        <v>Eletrobras</v>
      </c>
      <c r="R52" s="14" t="str">
        <f>VLOOKUP(Q52,Chat_GPT!A:C,2,0)</f>
        <v>Energia</v>
      </c>
      <c r="S52" s="14">
        <f>VLOOKUP(Q52,Chat_GPT!A:C,3,0)</f>
        <v>61</v>
      </c>
      <c r="T52" s="14" t="str">
        <f t="shared" si="4"/>
        <v>Entre de 50 e 100</v>
      </c>
    </row>
    <row r="53">
      <c r="A53" s="15" t="s">
        <v>122</v>
      </c>
      <c r="B53" s="16">
        <v>45317.0</v>
      </c>
      <c r="C53" s="17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5" t="s">
        <v>123</v>
      </c>
      <c r="L53" s="14">
        <f t="shared" si="1"/>
        <v>-0.0023</v>
      </c>
      <c r="M53" s="20">
        <f t="shared" si="2"/>
        <v>12.89966924</v>
      </c>
      <c r="N53" s="12">
        <f>VLOOKUP(A53,Total_de_acoes!A:B,2,0)</f>
        <v>1579130168</v>
      </c>
      <c r="O53" s="13">
        <f t="shared" si="3"/>
        <v>-46851590.76</v>
      </c>
      <c r="P53" s="14" t="str">
        <f t="shared" si="7"/>
        <v>Desceu</v>
      </c>
      <c r="Q53" s="14" t="str">
        <f>VLOOKUP(A53,Ticker!A:B,2,0)</f>
        <v>Eneva</v>
      </c>
      <c r="R53" s="14" t="str">
        <f>VLOOKUP(Q53,Chat_GPT!A:C,2,0)</f>
        <v>Energia</v>
      </c>
      <c r="S53" s="14">
        <f>VLOOKUP(Q53,Chat_GPT!A:C,3,0)</f>
        <v>10</v>
      </c>
      <c r="T53" s="14" t="str">
        <f t="shared" si="4"/>
        <v>Menos de 50</v>
      </c>
    </row>
    <row r="54">
      <c r="A54" s="7" t="s">
        <v>124</v>
      </c>
      <c r="B54" s="8">
        <v>45317.0</v>
      </c>
      <c r="C54" s="9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7" t="s">
        <v>125</v>
      </c>
      <c r="L54" s="14">
        <f t="shared" si="1"/>
        <v>-0.0024</v>
      </c>
      <c r="M54" s="20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14" t="str">
        <f t="shared" si="7"/>
        <v>Desceu</v>
      </c>
      <c r="Q54" s="14" t="str">
        <f>VLOOKUP(A54,Ticker!A:B,2,0)</f>
        <v>WEG</v>
      </c>
      <c r="R54" s="14" t="str">
        <f>VLOOKUP(Q54,Chat_GPT!A:C,2,0)</f>
        <v>Engenharia</v>
      </c>
      <c r="S54" s="14">
        <f>VLOOKUP(Q54,Chat_GPT!A:C,3,0)</f>
        <v>65</v>
      </c>
      <c r="T54" s="14" t="str">
        <f t="shared" si="4"/>
        <v>Entre de 50 e 100</v>
      </c>
    </row>
    <row r="55">
      <c r="A55" s="15" t="s">
        <v>126</v>
      </c>
      <c r="B55" s="16">
        <v>45317.0</v>
      </c>
      <c r="C55" s="17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5" t="s">
        <v>127</v>
      </c>
      <c r="L55" s="14">
        <f t="shared" si="1"/>
        <v>-0.0025</v>
      </c>
      <c r="M55" s="20">
        <f t="shared" si="2"/>
        <v>19.34837093</v>
      </c>
      <c r="N55" s="12">
        <f>VLOOKUP(A55,Total_de_acoes!A:B,2,0)</f>
        <v>195751130</v>
      </c>
      <c r="O55" s="13">
        <f t="shared" si="3"/>
        <v>-9468663.682</v>
      </c>
      <c r="P55" s="14" t="str">
        <f t="shared" si="7"/>
        <v>Desceu</v>
      </c>
      <c r="Q55" s="14" t="str">
        <f>VLOOKUP(A55,Ticker!A:B,2,0)</f>
        <v>SLC Agrícola</v>
      </c>
      <c r="R55" s="14" t="str">
        <f>VLOOKUP(Q55,Chat_GPT!A:C,2,0)</f>
        <v>Agricultura</v>
      </c>
      <c r="S55" s="14">
        <f>VLOOKUP(Q55,Chat_GPT!A:C,3,0)</f>
        <v>46</v>
      </c>
      <c r="T55" s="14" t="str">
        <f t="shared" si="4"/>
        <v>Menos de 50</v>
      </c>
    </row>
    <row r="56">
      <c r="A56" s="7" t="s">
        <v>128</v>
      </c>
      <c r="B56" s="8">
        <v>45317.0</v>
      </c>
      <c r="C56" s="9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7" t="s">
        <v>129</v>
      </c>
      <c r="L56" s="14">
        <f t="shared" si="1"/>
        <v>-0.0028</v>
      </c>
      <c r="M56" s="20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14" t="str">
        <f t="shared" si="7"/>
        <v>Desceu</v>
      </c>
      <c r="Q56" s="14" t="str">
        <f>VLOOKUP(A56,Ticker!A:B,2,0)</f>
        <v>ALOS3</v>
      </c>
      <c r="R56" s="14" t="str">
        <f>VLOOKUP(Q56,Chat_GPT!A:C,2,0)</f>
        <v>Internet</v>
      </c>
      <c r="S56" s="14">
        <f>VLOOKUP(Q56,Chat_GPT!A:C,3,0)</f>
        <v>5</v>
      </c>
      <c r="T56" s="14" t="str">
        <f t="shared" si="4"/>
        <v>Menos de 50</v>
      </c>
    </row>
    <row r="57">
      <c r="A57" s="15" t="s">
        <v>130</v>
      </c>
      <c r="B57" s="16">
        <v>45317.0</v>
      </c>
      <c r="C57" s="17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5" t="s">
        <v>131</v>
      </c>
      <c r="L57" s="14">
        <f t="shared" si="1"/>
        <v>-0.003</v>
      </c>
      <c r="M57" s="20">
        <f t="shared" si="2"/>
        <v>13.30992979</v>
      </c>
      <c r="N57" s="12">
        <f>VLOOKUP(A57,Total_de_acoes!A:B,2,0)</f>
        <v>995335937</v>
      </c>
      <c r="O57" s="13">
        <f t="shared" si="3"/>
        <v>-39743554.31</v>
      </c>
      <c r="P57" s="14" t="str">
        <f t="shared" si="7"/>
        <v>Desceu</v>
      </c>
      <c r="Q57" s="14" t="str">
        <f>VLOOKUP(A57,Ticker!A:B,2,0)</f>
        <v>Grupo CCR</v>
      </c>
      <c r="R57" s="14" t="str">
        <f>VLOOKUP(Q57,Chat_GPT!A:C,2,0)</f>
        <v>Infraestrutura</v>
      </c>
      <c r="S57" s="14">
        <f>VLOOKUP(Q57,Chat_GPT!A:C,3,0)</f>
        <v>23</v>
      </c>
      <c r="T57" s="14" t="str">
        <f t="shared" si="4"/>
        <v>Menos de 50</v>
      </c>
    </row>
    <row r="58">
      <c r="A58" s="7" t="s">
        <v>132</v>
      </c>
      <c r="B58" s="8">
        <v>45317.0</v>
      </c>
      <c r="C58" s="9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7" t="s">
        <v>133</v>
      </c>
      <c r="L58" s="14">
        <f t="shared" si="1"/>
        <v>-0.0032</v>
      </c>
      <c r="M58" s="20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14" t="str">
        <f t="shared" si="7"/>
        <v>Desceu</v>
      </c>
      <c r="Q58" s="14" t="str">
        <f>VLOOKUP(A58,Ticker!A:B,2,0)</f>
        <v>Cogna</v>
      </c>
      <c r="R58" s="14" t="str">
        <f>VLOOKUP(Q58,Chat_GPT!A:C,2,0)</f>
        <v>Educação</v>
      </c>
      <c r="S58" s="14">
        <f>VLOOKUP(Q58,Chat_GPT!A:C,3,0)</f>
        <v>9</v>
      </c>
      <c r="T58" s="14" t="str">
        <f t="shared" si="4"/>
        <v>Menos de 50</v>
      </c>
    </row>
    <row r="59">
      <c r="A59" s="15" t="s">
        <v>134</v>
      </c>
      <c r="B59" s="16">
        <v>45317.0</v>
      </c>
      <c r="C59" s="17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5" t="s">
        <v>135</v>
      </c>
      <c r="L59" s="14">
        <f t="shared" si="1"/>
        <v>-0.0041</v>
      </c>
      <c r="M59" s="20">
        <f t="shared" si="2"/>
        <v>26.22753288</v>
      </c>
      <c r="N59" s="12">
        <f>VLOOKUP(A59,Total_de_acoes!A:B,2,0)</f>
        <v>395801044</v>
      </c>
      <c r="O59" s="13">
        <f t="shared" si="3"/>
        <v>-42561628.08</v>
      </c>
      <c r="P59" s="14" t="str">
        <f t="shared" si="7"/>
        <v>Desceu</v>
      </c>
      <c r="Q59" s="14" t="str">
        <f>VLOOKUP(A59,Ticker!A:B,2,0)</f>
        <v>Transmissão Paulista</v>
      </c>
      <c r="R59" s="14" t="str">
        <f>VLOOKUP(Q59,Chat_GPT!A:C,2,0)</f>
        <v>Energia</v>
      </c>
      <c r="S59" s="14">
        <f>VLOOKUP(Q59,Chat_GPT!A:C,3,0)</f>
        <v>24</v>
      </c>
      <c r="T59" s="14" t="str">
        <f t="shared" si="4"/>
        <v>Menos de 50</v>
      </c>
    </row>
    <row r="60">
      <c r="A60" s="7" t="s">
        <v>136</v>
      </c>
      <c r="B60" s="8">
        <v>45317.0</v>
      </c>
      <c r="C60" s="9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7" t="s">
        <v>137</v>
      </c>
      <c r="L60" s="14">
        <f t="shared" si="1"/>
        <v>-0.0046</v>
      </c>
      <c r="M60" s="20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14" t="str">
        <f t="shared" si="7"/>
        <v>Desceu</v>
      </c>
      <c r="Q60" s="14" t="str">
        <f>VLOOKUP(A60,Ticker!A:B,2,0)</f>
        <v>Engie</v>
      </c>
      <c r="R60" s="14" t="str">
        <f>VLOOKUP(Q60,Chat_GPT!A:C,2,0)</f>
        <v>Energia</v>
      </c>
      <c r="S60" s="14">
        <f>VLOOKUP(Q60,Chat_GPT!A:C,3,0)</f>
        <v>25</v>
      </c>
      <c r="T60" s="14" t="str">
        <f t="shared" si="4"/>
        <v>Menos de 50</v>
      </c>
    </row>
    <row r="61">
      <c r="A61" s="15" t="s">
        <v>138</v>
      </c>
      <c r="B61" s="16">
        <v>45317.0</v>
      </c>
      <c r="C61" s="17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5" t="s">
        <v>139</v>
      </c>
      <c r="L61" s="14">
        <f t="shared" si="1"/>
        <v>-0.0047</v>
      </c>
      <c r="M61" s="20">
        <f t="shared" si="2"/>
        <v>23.33969657</v>
      </c>
      <c r="N61" s="12">
        <f>VLOOKUP(A61,Total_de_acoes!A:B,2,0)</f>
        <v>1114412532</v>
      </c>
      <c r="O61" s="13">
        <f t="shared" si="3"/>
        <v>-122247236.7</v>
      </c>
      <c r="P61" s="14" t="str">
        <f t="shared" si="7"/>
        <v>Desceu</v>
      </c>
      <c r="Q61" s="14" t="str">
        <f>VLOOKUP(A61,Ticker!A:B,2,0)</f>
        <v>Vibra Energia</v>
      </c>
      <c r="R61" s="14" t="str">
        <f>VLOOKUP(Q61,Chat_GPT!A:C,2,0)</f>
        <v>Energia</v>
      </c>
      <c r="S61" s="14">
        <f>VLOOKUP(Q61,Chat_GPT!A:C,3,0)</f>
        <v>6</v>
      </c>
      <c r="T61" s="14" t="str">
        <f t="shared" si="4"/>
        <v>Menos de 50</v>
      </c>
    </row>
    <row r="62">
      <c r="A62" s="7" t="s">
        <v>140</v>
      </c>
      <c r="B62" s="8">
        <v>45317.0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7" t="s">
        <v>141</v>
      </c>
      <c r="L62" s="14">
        <f t="shared" si="1"/>
        <v>-0.0065</v>
      </c>
      <c r="M62" s="20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14" t="str">
        <f t="shared" si="7"/>
        <v>Desceu</v>
      </c>
      <c r="Q62" s="14" t="str">
        <f>VLOOKUP(A62,Ticker!A:B,2,0)</f>
        <v>IRB Brasil RE</v>
      </c>
      <c r="R62" s="14" t="str">
        <f>VLOOKUP(Q62,Chat_GPT!A:C,2,0)</f>
        <v>Seguros</v>
      </c>
      <c r="S62" s="14">
        <f>VLOOKUP(Q62,Chat_GPT!A:C,3,0)</f>
        <v>84</v>
      </c>
      <c r="T62" s="14" t="str">
        <f t="shared" si="4"/>
        <v>Entre de 50 e 100</v>
      </c>
    </row>
    <row r="63">
      <c r="A63" s="15" t="s">
        <v>142</v>
      </c>
      <c r="B63" s="16">
        <v>45317.0</v>
      </c>
      <c r="C63" s="17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5" t="s">
        <v>143</v>
      </c>
      <c r="L63" s="14">
        <f t="shared" si="1"/>
        <v>-0.0065</v>
      </c>
      <c r="M63" s="20">
        <f t="shared" si="2"/>
        <v>41.12732763</v>
      </c>
      <c r="N63" s="12">
        <f>VLOOKUP(A63,Total_de_acoes!A:B,2,0)</f>
        <v>1980568384</v>
      </c>
      <c r="O63" s="13">
        <f t="shared" si="3"/>
        <v>-529460651.3</v>
      </c>
      <c r="P63" s="14" t="str">
        <f t="shared" si="7"/>
        <v>Desceu</v>
      </c>
      <c r="Q63" s="14" t="str">
        <f>VLOOKUP(A63,Ticker!A:B,2,0)</f>
        <v>Eletrobras</v>
      </c>
      <c r="R63" s="14" t="str">
        <f>VLOOKUP(Q63,Chat_GPT!A:C,2,0)</f>
        <v>Energia</v>
      </c>
      <c r="S63" s="14">
        <f>VLOOKUP(Q63,Chat_GPT!A:C,3,0)</f>
        <v>61</v>
      </c>
      <c r="T63" s="14" t="str">
        <f t="shared" si="4"/>
        <v>Entre de 50 e 100</v>
      </c>
    </row>
    <row r="64">
      <c r="A64" s="7" t="s">
        <v>144</v>
      </c>
      <c r="B64" s="8">
        <v>45317.0</v>
      </c>
      <c r="C64" s="9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7" t="s">
        <v>145</v>
      </c>
      <c r="L64" s="14">
        <f t="shared" si="1"/>
        <v>-0.0087</v>
      </c>
      <c r="M64" s="20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14" t="str">
        <f t="shared" si="7"/>
        <v>Desceu</v>
      </c>
      <c r="Q64" s="14" t="str">
        <f>VLOOKUP(A64,Ticker!A:B,2,0)</f>
        <v>Petz</v>
      </c>
      <c r="R64" s="14" t="str">
        <f>VLOOKUP(Q64,Chat_GPT!A:C,2,0)</f>
        <v>Varejo</v>
      </c>
      <c r="S64" s="14">
        <f>VLOOKUP(Q64,Chat_GPT!A:C,3,0)</f>
        <v>9</v>
      </c>
      <c r="T64" s="14" t="str">
        <f t="shared" si="4"/>
        <v>Menos de 50</v>
      </c>
    </row>
    <row r="65">
      <c r="A65" s="15" t="s">
        <v>146</v>
      </c>
      <c r="B65" s="16">
        <v>45317.0</v>
      </c>
      <c r="C65" s="17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5" t="s">
        <v>147</v>
      </c>
      <c r="L65" s="14">
        <f t="shared" si="1"/>
        <v>-0.0093</v>
      </c>
      <c r="M65" s="20">
        <f t="shared" si="2"/>
        <v>16.05935197</v>
      </c>
      <c r="N65" s="12">
        <f>VLOOKUP(A65,Total_de_acoes!A:B,2,0)</f>
        <v>91514307</v>
      </c>
      <c r="O65" s="13">
        <f t="shared" si="3"/>
        <v>-13667842.34</v>
      </c>
      <c r="P65" s="14" t="str">
        <f t="shared" si="7"/>
        <v>Desceu</v>
      </c>
      <c r="Q65" s="14" t="str">
        <f>VLOOKUP(A65,Ticker!A:B,2,0)</f>
        <v>EZTEC</v>
      </c>
      <c r="R65" s="14" t="str">
        <f>VLOOKUP(Q65,Chat_GPT!A:C,2,0)</f>
        <v>Construção Civil</v>
      </c>
      <c r="S65" s="14">
        <f>VLOOKUP(Q65,Chat_GPT!A:C,3,0)</f>
        <v>42</v>
      </c>
      <c r="T65" s="14" t="str">
        <f t="shared" si="4"/>
        <v>Menos de 50</v>
      </c>
    </row>
    <row r="66">
      <c r="A66" s="7" t="s">
        <v>148</v>
      </c>
      <c r="B66" s="8">
        <v>45317.0</v>
      </c>
      <c r="C66" s="9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7" t="s">
        <v>91</v>
      </c>
      <c r="L66" s="14">
        <f t="shared" si="1"/>
        <v>-0.0107</v>
      </c>
      <c r="M66" s="20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14" t="str">
        <f t="shared" si="7"/>
        <v>Desceu</v>
      </c>
      <c r="Q66" s="14" t="str">
        <f>VLOOKUP(A66,Ticker!A:B,2,0)</f>
        <v>Fleury</v>
      </c>
      <c r="R66" s="14" t="str">
        <f>VLOOKUP(Q66,Chat_GPT!A:C,2,0)</f>
        <v>Saúde</v>
      </c>
      <c r="S66" s="14">
        <f>VLOOKUP(Q66,Chat_GPT!A:C,3,0)</f>
        <v>96</v>
      </c>
      <c r="T66" s="14" t="str">
        <f t="shared" si="4"/>
        <v>Entre de 50 e 100</v>
      </c>
    </row>
    <row r="67">
      <c r="A67" s="15" t="s">
        <v>149</v>
      </c>
      <c r="B67" s="16">
        <v>45317.0</v>
      </c>
      <c r="C67" s="17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5" t="s">
        <v>150</v>
      </c>
      <c r="L67" s="14">
        <f t="shared" si="1"/>
        <v>-0.0127</v>
      </c>
      <c r="M67" s="20">
        <f t="shared" si="2"/>
        <v>7.039400385</v>
      </c>
      <c r="N67" s="12">
        <f>VLOOKUP(A67,Total_de_acoes!A:B,2,0)</f>
        <v>496029967</v>
      </c>
      <c r="O67" s="13">
        <f t="shared" si="3"/>
        <v>-44345269.97</v>
      </c>
      <c r="P67" s="14" t="str">
        <f t="shared" si="7"/>
        <v>Desceu</v>
      </c>
      <c r="Q67" s="14" t="str">
        <f>VLOOKUP(A67,Ticker!A:B,2,0)</f>
        <v>Grupo Soma</v>
      </c>
      <c r="R67" s="14" t="str">
        <f>VLOOKUP(Q67,Chat_GPT!A:C,2,0)</f>
        <v>Varejo</v>
      </c>
      <c r="S67" s="14">
        <f>VLOOKUP(Q67,Chat_GPT!A:C,3,0)</f>
        <v>4</v>
      </c>
      <c r="T67" s="14" t="str">
        <f t="shared" si="4"/>
        <v>Menos de 50</v>
      </c>
    </row>
    <row r="68">
      <c r="A68" s="7" t="s">
        <v>151</v>
      </c>
      <c r="B68" s="8">
        <v>45317.0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7" t="s">
        <v>152</v>
      </c>
      <c r="L68" s="14">
        <f t="shared" si="1"/>
        <v>-0.0136</v>
      </c>
      <c r="M68" s="20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14" t="str">
        <f t="shared" si="7"/>
        <v>Desceu</v>
      </c>
      <c r="Q68" s="14" t="str">
        <f>VLOOKUP(A68,Ticker!A:B,2,0)</f>
        <v>Alpargatas</v>
      </c>
      <c r="R68" s="14" t="str">
        <f>VLOOKUP(Q68,Chat_GPT!A:C,2,0)</f>
        <v>Vestuário</v>
      </c>
      <c r="S68" s="14">
        <f>VLOOKUP(Q68,Chat_GPT!A:C,3,0)</f>
        <v>105</v>
      </c>
      <c r="T68" s="14" t="str">
        <f t="shared" si="4"/>
        <v>Mais de 100 anos</v>
      </c>
    </row>
    <row r="69">
      <c r="A69" s="15" t="s">
        <v>153</v>
      </c>
      <c r="B69" s="16">
        <v>45317.0</v>
      </c>
      <c r="C69" s="17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5" t="s">
        <v>154</v>
      </c>
      <c r="L69" s="14">
        <f t="shared" si="1"/>
        <v>-0.0138</v>
      </c>
      <c r="M69" s="20">
        <f t="shared" si="2"/>
        <v>23.15960251</v>
      </c>
      <c r="N69" s="12">
        <f>VLOOKUP(A69,Total_de_acoes!A:B,2,0)</f>
        <v>265784616</v>
      </c>
      <c r="O69" s="13">
        <f t="shared" si="3"/>
        <v>-84945431.64</v>
      </c>
      <c r="P69" s="14" t="str">
        <f t="shared" si="7"/>
        <v>Desceu</v>
      </c>
      <c r="Q69" s="14" t="str">
        <f>VLOOKUP(A69,Ticker!A:B,2,0)</f>
        <v>Cyrela</v>
      </c>
      <c r="R69" s="14" t="str">
        <f>VLOOKUP(Q69,Chat_GPT!A:C,2,0)</f>
        <v>Construção Civil</v>
      </c>
      <c r="S69" s="14">
        <f>VLOOKUP(Q69,Chat_GPT!A:C,3,0)</f>
        <v>61</v>
      </c>
      <c r="T69" s="14" t="str">
        <f t="shared" si="4"/>
        <v>Entre de 50 e 100</v>
      </c>
    </row>
    <row r="70">
      <c r="A70" s="7" t="s">
        <v>155</v>
      </c>
      <c r="B70" s="8">
        <v>45317.0</v>
      </c>
      <c r="C70" s="9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7" t="s">
        <v>156</v>
      </c>
      <c r="L70" s="14">
        <f t="shared" si="1"/>
        <v>-0.014</v>
      </c>
      <c r="M70" s="20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14" t="str">
        <f t="shared" si="7"/>
        <v>Desceu</v>
      </c>
      <c r="Q70" s="14" t="str">
        <f>VLOOKUP(A70,Ticker!A:B,2,0)</f>
        <v>Embraer</v>
      </c>
      <c r="R70" s="14" t="str">
        <f>VLOOKUP(Q70,Chat_GPT!A:C,2,0)</f>
        <v>Aeroespacial</v>
      </c>
      <c r="S70" s="14">
        <f>VLOOKUP(Q70,Chat_GPT!A:C,3,0)</f>
        <v>53</v>
      </c>
      <c r="T70" s="14" t="str">
        <f t="shared" si="4"/>
        <v>Entre de 50 e 100</v>
      </c>
    </row>
    <row r="71">
      <c r="A71" s="15" t="s">
        <v>157</v>
      </c>
      <c r="B71" s="16">
        <v>45317.0</v>
      </c>
      <c r="C71" s="17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5" t="s">
        <v>158</v>
      </c>
      <c r="L71" s="14">
        <f t="shared" si="1"/>
        <v>-0.0141</v>
      </c>
      <c r="M71" s="20">
        <f t="shared" si="2"/>
        <v>16.1983974</v>
      </c>
      <c r="N71" s="12">
        <f>VLOOKUP(A71,Total_de_acoes!A:B,2,0)</f>
        <v>846244302</v>
      </c>
      <c r="O71" s="13">
        <f t="shared" si="3"/>
        <v>-193280001.2</v>
      </c>
      <c r="P71" s="14" t="str">
        <f t="shared" si="7"/>
        <v>Desceu</v>
      </c>
      <c r="Q71" s="14" t="str">
        <f>VLOOKUP(A71,Ticker!A:B,2,0)</f>
        <v>Natura</v>
      </c>
      <c r="R71" s="14" t="str">
        <f>VLOOKUP(Q71,Chat_GPT!A:C,2,0)</f>
        <v>Cosméticos</v>
      </c>
      <c r="S71" s="14">
        <f>VLOOKUP(Q71,Chat_GPT!A:C,3,0)</f>
        <v>52</v>
      </c>
      <c r="T71" s="14" t="str">
        <f t="shared" si="4"/>
        <v>Entre de 50 e 100</v>
      </c>
    </row>
    <row r="72">
      <c r="A72" s="7" t="s">
        <v>159</v>
      </c>
      <c r="B72" s="8">
        <v>45317.0</v>
      </c>
      <c r="C72" s="9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7" t="s">
        <v>160</v>
      </c>
      <c r="L72" s="14">
        <f t="shared" si="1"/>
        <v>-0.0142</v>
      </c>
      <c r="M72" s="20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14" t="str">
        <f t="shared" si="7"/>
        <v>Desceu</v>
      </c>
      <c r="Q72" s="14" t="str">
        <f>VLOOKUP(A72,Ticker!A:B,2,0)</f>
        <v>Assaí</v>
      </c>
      <c r="R72" s="14" t="str">
        <f>VLOOKUP(Q72,Chat_GPT!A:C,2,0)</f>
        <v>Varejo</v>
      </c>
      <c r="S72" s="14">
        <f>VLOOKUP(Q72,Chat_GPT!A:C,3,0)</f>
        <v>5</v>
      </c>
      <c r="T72" s="14" t="str">
        <f t="shared" si="4"/>
        <v>Menos de 50</v>
      </c>
    </row>
    <row r="73">
      <c r="A73" s="15" t="s">
        <v>161</v>
      </c>
      <c r="B73" s="16">
        <v>45317.0</v>
      </c>
      <c r="C73" s="17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5" t="s">
        <v>162</v>
      </c>
      <c r="L73" s="14">
        <f t="shared" si="1"/>
        <v>-0.0156</v>
      </c>
      <c r="M73" s="20">
        <f t="shared" si="2"/>
        <v>13.4295002</v>
      </c>
      <c r="N73" s="12">
        <f>VLOOKUP(A73,Total_de_acoes!A:B,2,0)</f>
        <v>5602790110</v>
      </c>
      <c r="O73" s="13">
        <f t="shared" si="3"/>
        <v>-1173785666</v>
      </c>
      <c r="P73" s="14" t="str">
        <f t="shared" si="7"/>
        <v>Desceu</v>
      </c>
      <c r="Q73" s="14" t="str">
        <f>VLOOKUP(A73,Ticker!A:B,2,0)</f>
        <v>B3</v>
      </c>
      <c r="R73" s="14" t="str">
        <f>VLOOKUP(Q73,Chat_GPT!A:C,2,0)</f>
        <v>Bolsa de Valores</v>
      </c>
      <c r="S73" s="14">
        <f>VLOOKUP(Q73,Chat_GPT!A:C,3,0)</f>
        <v>133</v>
      </c>
      <c r="T73" s="14" t="str">
        <f t="shared" si="4"/>
        <v>Mais de 100 anos</v>
      </c>
    </row>
    <row r="74">
      <c r="A74" s="7" t="s">
        <v>163</v>
      </c>
      <c r="B74" s="8">
        <v>45317.0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7" t="s">
        <v>164</v>
      </c>
      <c r="L74" s="14">
        <f t="shared" si="1"/>
        <v>-0.0161</v>
      </c>
      <c r="M74" s="20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14" t="str">
        <f t="shared" si="7"/>
        <v>Desceu</v>
      </c>
      <c r="Q74" s="14" t="str">
        <f>VLOOKUP(A74,Ticker!A:B,2,0)</f>
        <v>Hypera</v>
      </c>
      <c r="R74" s="14" t="str">
        <f>VLOOKUP(Q74,Chat_GPT!A:C,2,0)</f>
        <v>Farmacêutica</v>
      </c>
      <c r="S74" s="14">
        <f>VLOOKUP(Q74,Chat_GPT!A:C,3,0)</f>
        <v>21</v>
      </c>
      <c r="T74" s="14" t="str">
        <f t="shared" si="4"/>
        <v>Menos de 50</v>
      </c>
    </row>
    <row r="75">
      <c r="A75" s="15" t="s">
        <v>165</v>
      </c>
      <c r="B75" s="16">
        <v>45317.0</v>
      </c>
      <c r="C75" s="17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5" t="s">
        <v>166</v>
      </c>
      <c r="L75" s="14">
        <f t="shared" si="1"/>
        <v>-0.0194</v>
      </c>
      <c r="M75" s="20">
        <f t="shared" si="2"/>
        <v>28.75790332</v>
      </c>
      <c r="N75" s="12">
        <f>VLOOKUP(A75,Total_de_acoes!A:B,2,0)</f>
        <v>142377330</v>
      </c>
      <c r="O75" s="13">
        <f t="shared" si="3"/>
        <v>-79432785.74</v>
      </c>
      <c r="P75" s="14" t="str">
        <f t="shared" si="7"/>
        <v>Desceu</v>
      </c>
      <c r="Q75" s="14" t="str">
        <f>VLOOKUP(A75,Ticker!A:B,2,0)</f>
        <v>São Martinho</v>
      </c>
      <c r="R75" s="14" t="str">
        <f>VLOOKUP(Q75,Chat_GPT!A:C,2,0)</f>
        <v>Agricultura</v>
      </c>
      <c r="S75" s="14">
        <f>VLOOKUP(Q75,Chat_GPT!A:C,3,0)</f>
        <v>90</v>
      </c>
      <c r="T75" s="14" t="str">
        <f t="shared" si="4"/>
        <v>Entre de 50 e 100</v>
      </c>
    </row>
    <row r="76">
      <c r="A76" s="7" t="s">
        <v>167</v>
      </c>
      <c r="B76" s="8">
        <v>45317.0</v>
      </c>
      <c r="C76" s="9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7" t="s">
        <v>168</v>
      </c>
      <c r="L76" s="14">
        <f t="shared" si="1"/>
        <v>-0.0199</v>
      </c>
      <c r="M76" s="20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14" t="str">
        <f t="shared" si="7"/>
        <v>Desceu</v>
      </c>
      <c r="Q76" s="14" t="str">
        <f>VLOOKUP(A76,Ticker!A:B,2,0)</f>
        <v>Hapvida</v>
      </c>
      <c r="R76" s="14" t="str">
        <f>VLOOKUP(Q76,Chat_GPT!A:C,2,0)</f>
        <v>Saúde</v>
      </c>
      <c r="S76" s="14">
        <f>VLOOKUP(Q76,Chat_GPT!A:C,3,0)</f>
        <v>45</v>
      </c>
      <c r="T76" s="14" t="str">
        <f t="shared" si="4"/>
        <v>Menos de 50</v>
      </c>
    </row>
    <row r="77">
      <c r="A77" s="15" t="s">
        <v>169</v>
      </c>
      <c r="B77" s="16">
        <v>45317.0</v>
      </c>
      <c r="C77" s="17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5" t="s">
        <v>170</v>
      </c>
      <c r="L77" s="14">
        <f t="shared" si="1"/>
        <v>-0.0229</v>
      </c>
      <c r="M77" s="20">
        <f t="shared" si="2"/>
        <v>16.14983113</v>
      </c>
      <c r="N77" s="12">
        <f>VLOOKUP(A77,Total_de_acoes!A:B,2,0)</f>
        <v>951329770</v>
      </c>
      <c r="O77" s="13">
        <f t="shared" si="3"/>
        <v>-351831366.6</v>
      </c>
      <c r="P77" s="14" t="str">
        <f t="shared" si="7"/>
        <v>Desceu</v>
      </c>
      <c r="Q77" s="14" t="str">
        <f>VLOOKUP(A77,Ticker!A:B,2,0)</f>
        <v>Lojas Renner</v>
      </c>
      <c r="R77" s="14" t="str">
        <f>VLOOKUP(Q77,Chat_GPT!A:C,2,0)</f>
        <v>Varejo</v>
      </c>
      <c r="S77" s="14">
        <f>VLOOKUP(Q77,Chat_GPT!A:C,3,0)</f>
        <v>59</v>
      </c>
      <c r="T77" s="14" t="str">
        <f t="shared" si="4"/>
        <v>Entre de 50 e 100</v>
      </c>
    </row>
    <row r="78">
      <c r="A78" s="7" t="s">
        <v>171</v>
      </c>
      <c r="B78" s="8">
        <v>45317.0</v>
      </c>
      <c r="C78" s="9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7" t="s">
        <v>172</v>
      </c>
      <c r="L78" s="14">
        <f t="shared" si="1"/>
        <v>-0.0245</v>
      </c>
      <c r="M78" s="20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14" t="str">
        <f t="shared" si="7"/>
        <v>Desceu</v>
      </c>
      <c r="Q78" s="14" t="str">
        <f>VLOOKUP(A78,Ticker!A:B,2,0)</f>
        <v>Carrefour Brasil</v>
      </c>
      <c r="R78" s="14" t="str">
        <f>VLOOKUP(Q78,Chat_GPT!A:C,2,0)</f>
        <v>Varejo</v>
      </c>
      <c r="S78" s="14">
        <f>VLOOKUP(Q78,Chat_GPT!A:C,3,0)</f>
        <v>66</v>
      </c>
      <c r="T78" s="14" t="str">
        <f t="shared" si="4"/>
        <v>Entre de 50 e 100</v>
      </c>
    </row>
    <row r="79">
      <c r="A79" s="15" t="s">
        <v>173</v>
      </c>
      <c r="B79" s="16">
        <v>45317.0</v>
      </c>
      <c r="C79" s="17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5" t="s">
        <v>174</v>
      </c>
      <c r="L79" s="14">
        <f t="shared" si="1"/>
        <v>-0.0246</v>
      </c>
      <c r="M79" s="20">
        <f t="shared" si="2"/>
        <v>8.919417675</v>
      </c>
      <c r="N79" s="12">
        <f>VLOOKUP(A79,Total_de_acoes!A:B,2,0)</f>
        <v>94843047</v>
      </c>
      <c r="O79" s="13">
        <f t="shared" si="3"/>
        <v>-20810240.84</v>
      </c>
      <c r="P79" s="14" t="str">
        <f t="shared" si="7"/>
        <v>Desceu</v>
      </c>
      <c r="Q79" s="14" t="str">
        <f>VLOOKUP(A79,Ticker!A:B,2,0)</f>
        <v>Casas Bahia</v>
      </c>
      <c r="R79" s="14" t="str">
        <f>VLOOKUP(Q79,Chat_GPT!A:C,2,0)</f>
        <v>Varejo</v>
      </c>
      <c r="S79" s="14">
        <f>VLOOKUP(Q79,Chat_GPT!A:C,3,0)</f>
        <v>68</v>
      </c>
      <c r="T79" s="14" t="str">
        <f t="shared" si="4"/>
        <v>Entre de 50 e 100</v>
      </c>
    </row>
    <row r="80">
      <c r="A80" s="7" t="s">
        <v>175</v>
      </c>
      <c r="B80" s="8">
        <v>45317.0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7" t="s">
        <v>176</v>
      </c>
      <c r="L80" s="14">
        <f t="shared" si="1"/>
        <v>-0.0363</v>
      </c>
      <c r="M80" s="20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14" t="str">
        <f t="shared" si="7"/>
        <v>Desceu</v>
      </c>
      <c r="Q80" s="14" t="str">
        <f>VLOOKUP(A80,Ticker!A:B,2,0)</f>
        <v>Localiza</v>
      </c>
      <c r="R80" s="14" t="str">
        <f>VLOOKUP(Q80,Chat_GPT!A:C,2,0)</f>
        <v>Aluguel de Carros</v>
      </c>
      <c r="S80" s="14">
        <f>VLOOKUP(Q80,Chat_GPT!A:C,3,0)</f>
        <v>48</v>
      </c>
      <c r="T80" s="14" t="str">
        <f t="shared" si="4"/>
        <v>Menos de 50</v>
      </c>
    </row>
    <row r="81">
      <c r="A81" s="15" t="s">
        <v>177</v>
      </c>
      <c r="B81" s="16">
        <v>45317.0</v>
      </c>
      <c r="C81" s="17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5" t="s">
        <v>178</v>
      </c>
      <c r="L81" s="14">
        <f t="shared" si="1"/>
        <v>-0.0436</v>
      </c>
      <c r="M81" s="20">
        <f t="shared" si="2"/>
        <v>3.209953994</v>
      </c>
      <c r="N81" s="12">
        <f>VLOOKUP(A81,Total_de_acoes!A:B,2,0)</f>
        <v>525582771</v>
      </c>
      <c r="O81" s="13">
        <f t="shared" si="3"/>
        <v>-73557408.06</v>
      </c>
      <c r="P81" s="14" t="str">
        <f t="shared" si="7"/>
        <v>Desceu</v>
      </c>
      <c r="Q81" s="14" t="str">
        <f>VLOOKUP(A81,Ticker!A:B,2,0)</f>
        <v>CVC</v>
      </c>
      <c r="R81" s="14" t="str">
        <f>VLOOKUP(Q81,Chat_GPT!A:C,2,0)</f>
        <v>Turismo</v>
      </c>
      <c r="S81" s="14">
        <f>VLOOKUP(Q81,Chat_GPT!A:C,3,0)</f>
        <v>50</v>
      </c>
      <c r="T81" s="14" t="str">
        <f t="shared" si="4"/>
        <v>Entre de 50 e 100</v>
      </c>
    </row>
    <row r="82">
      <c r="A82" s="7" t="s">
        <v>179</v>
      </c>
      <c r="B82" s="8">
        <v>45317.0</v>
      </c>
      <c r="C82" s="9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7" t="s">
        <v>180</v>
      </c>
      <c r="L82" s="14">
        <f t="shared" si="1"/>
        <v>-0.0807</v>
      </c>
      <c r="M82" s="20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14" t="str">
        <f t="shared" si="7"/>
        <v>Desceu</v>
      </c>
      <c r="Q82" s="14" t="str">
        <f>VLOOKUP(A82,Ticker!A:B,2,0)</f>
        <v>GOL</v>
      </c>
      <c r="R82" s="14" t="str">
        <f>VLOOKUP(Q82,Chat_GPT!A:C,2,0)</f>
        <v>Transporte Aéreo</v>
      </c>
      <c r="S82" s="14">
        <f>VLOOKUP(Q82,Chat_GPT!A:C,3,0)</f>
        <v>20</v>
      </c>
      <c r="T82" s="14" t="str">
        <f t="shared" si="4"/>
        <v>Menos de 50</v>
      </c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14"/>
      <c r="M83" s="20"/>
      <c r="N83" s="14"/>
      <c r="O83" s="22"/>
      <c r="P83" s="14"/>
      <c r="Q83" s="14"/>
      <c r="R83" s="14"/>
      <c r="S83" s="14"/>
      <c r="T83" s="14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14"/>
      <c r="M84" s="20"/>
      <c r="N84" s="14"/>
      <c r="O84" s="22"/>
      <c r="P84" s="14"/>
      <c r="Q84" s="14"/>
      <c r="R84" s="14"/>
      <c r="S84" s="14"/>
      <c r="T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14"/>
      <c r="M85" s="20"/>
      <c r="N85" s="14"/>
      <c r="O85" s="22"/>
      <c r="P85" s="14"/>
      <c r="Q85" s="14"/>
      <c r="R85" s="14"/>
      <c r="S85" s="14"/>
      <c r="T85" s="14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14"/>
      <c r="M86" s="20"/>
      <c r="N86" s="14"/>
      <c r="O86" s="22"/>
      <c r="P86" s="14"/>
      <c r="Q86" s="14"/>
      <c r="R86" s="14"/>
      <c r="S86" s="14"/>
      <c r="T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14"/>
      <c r="M87" s="20"/>
      <c r="N87" s="14"/>
      <c r="O87" s="22"/>
      <c r="P87" s="14"/>
      <c r="Q87" s="14"/>
      <c r="R87" s="14"/>
      <c r="S87" s="14"/>
      <c r="T87" s="1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14"/>
      <c r="M88" s="20"/>
      <c r="N88" s="14"/>
      <c r="O88" s="22"/>
      <c r="P88" s="14"/>
      <c r="Q88" s="14"/>
      <c r="R88" s="14"/>
      <c r="S88" s="14"/>
      <c r="T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14"/>
      <c r="M89" s="20"/>
      <c r="N89" s="14"/>
      <c r="O89" s="22"/>
      <c r="P89" s="14"/>
      <c r="Q89" s="14"/>
      <c r="R89" s="14"/>
      <c r="S89" s="14"/>
      <c r="T89" s="14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14"/>
      <c r="M90" s="20"/>
      <c r="N90" s="14"/>
      <c r="O90" s="22"/>
      <c r="P90" s="14"/>
      <c r="Q90" s="14"/>
      <c r="R90" s="14"/>
      <c r="S90" s="14"/>
      <c r="T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14"/>
      <c r="M91" s="20"/>
      <c r="N91" s="14"/>
      <c r="O91" s="22"/>
      <c r="P91" s="14"/>
      <c r="Q91" s="14"/>
      <c r="R91" s="14"/>
      <c r="S91" s="14"/>
      <c r="T91" s="14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14"/>
      <c r="M92" s="20"/>
      <c r="N92" s="14"/>
      <c r="O92" s="22"/>
      <c r="P92" s="14"/>
      <c r="Q92" s="14"/>
      <c r="R92" s="14"/>
      <c r="S92" s="14"/>
      <c r="T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14"/>
      <c r="M93" s="20"/>
      <c r="N93" s="14"/>
      <c r="O93" s="22"/>
      <c r="P93" s="14"/>
      <c r="Q93" s="14"/>
      <c r="R93" s="14"/>
      <c r="S93" s="14"/>
      <c r="T93" s="14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14"/>
      <c r="M94" s="20"/>
      <c r="N94" s="14"/>
      <c r="O94" s="22"/>
      <c r="P94" s="14"/>
      <c r="Q94" s="14"/>
      <c r="R94" s="14"/>
      <c r="S94" s="14"/>
      <c r="T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14"/>
      <c r="M95" s="20"/>
      <c r="N95" s="14"/>
      <c r="O95" s="22"/>
      <c r="P95" s="14"/>
      <c r="Q95" s="14"/>
      <c r="R95" s="14"/>
      <c r="S95" s="14"/>
      <c r="T95" s="14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14"/>
      <c r="M96" s="20"/>
      <c r="N96" s="14"/>
      <c r="O96" s="22"/>
      <c r="P96" s="14"/>
      <c r="Q96" s="14"/>
      <c r="R96" s="14"/>
      <c r="S96" s="14"/>
      <c r="T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14"/>
      <c r="M97" s="20"/>
      <c r="N97" s="14"/>
      <c r="O97" s="22"/>
      <c r="P97" s="14"/>
      <c r="Q97" s="14"/>
      <c r="R97" s="14"/>
      <c r="S97" s="14"/>
      <c r="T97" s="14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14"/>
      <c r="M98" s="20"/>
      <c r="N98" s="14"/>
      <c r="O98" s="22"/>
      <c r="P98" s="14"/>
      <c r="Q98" s="14"/>
      <c r="R98" s="14"/>
      <c r="S98" s="14"/>
      <c r="T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14"/>
      <c r="M99" s="20"/>
      <c r="N99" s="14"/>
      <c r="O99" s="22"/>
      <c r="P99" s="14"/>
      <c r="Q99" s="14"/>
      <c r="R99" s="14"/>
      <c r="S99" s="14"/>
      <c r="T99" s="14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14"/>
      <c r="M100" s="20"/>
      <c r="N100" s="14"/>
      <c r="O100" s="22"/>
      <c r="P100" s="14"/>
      <c r="Q100" s="14"/>
      <c r="R100" s="14"/>
      <c r="S100" s="14"/>
      <c r="T100" s="14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14"/>
      <c r="M101" s="20"/>
      <c r="N101" s="14"/>
      <c r="O101" s="22"/>
      <c r="P101" s="14"/>
      <c r="Q101" s="14"/>
      <c r="R101" s="14"/>
      <c r="S101" s="14"/>
      <c r="T101" s="14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14"/>
      <c r="M102" s="20"/>
      <c r="N102" s="14"/>
      <c r="O102" s="22"/>
      <c r="P102" s="14"/>
      <c r="Q102" s="14"/>
      <c r="R102" s="14"/>
      <c r="S102" s="14"/>
      <c r="T102" s="14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14"/>
      <c r="M103" s="20"/>
      <c r="N103" s="14"/>
      <c r="O103" s="22"/>
      <c r="P103" s="14"/>
      <c r="Q103" s="14"/>
      <c r="R103" s="14"/>
      <c r="S103" s="14"/>
      <c r="T103" s="14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14"/>
      <c r="M104" s="20"/>
      <c r="N104" s="14"/>
      <c r="O104" s="22"/>
      <c r="P104" s="14"/>
      <c r="Q104" s="14"/>
      <c r="R104" s="14"/>
      <c r="S104" s="14"/>
      <c r="T104" s="14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14"/>
      <c r="M105" s="20"/>
      <c r="N105" s="14"/>
      <c r="O105" s="22"/>
      <c r="P105" s="14"/>
      <c r="Q105" s="14"/>
      <c r="R105" s="14"/>
      <c r="S105" s="14"/>
      <c r="T105" s="14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14"/>
      <c r="M106" s="20"/>
      <c r="N106" s="14"/>
      <c r="O106" s="22"/>
      <c r="P106" s="14"/>
      <c r="Q106" s="14"/>
      <c r="R106" s="14"/>
      <c r="S106" s="14"/>
      <c r="T106" s="14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14"/>
      <c r="M107" s="20"/>
      <c r="N107" s="14"/>
      <c r="O107" s="22"/>
      <c r="P107" s="14"/>
      <c r="Q107" s="14"/>
      <c r="R107" s="14"/>
      <c r="S107" s="14"/>
      <c r="T107" s="14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14"/>
      <c r="M108" s="20"/>
      <c r="N108" s="14"/>
      <c r="O108" s="22"/>
      <c r="P108" s="14"/>
      <c r="Q108" s="14"/>
      <c r="R108" s="14"/>
      <c r="S108" s="14"/>
      <c r="T108" s="14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14"/>
      <c r="M109" s="20"/>
      <c r="N109" s="14"/>
      <c r="O109" s="22"/>
      <c r="P109" s="14"/>
      <c r="Q109" s="14"/>
      <c r="R109" s="14"/>
      <c r="S109" s="14"/>
      <c r="T109" s="14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14"/>
      <c r="M110" s="20"/>
      <c r="N110" s="14"/>
      <c r="O110" s="22"/>
      <c r="P110" s="14"/>
      <c r="Q110" s="14"/>
      <c r="R110" s="14"/>
      <c r="S110" s="14"/>
      <c r="T110" s="14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14"/>
      <c r="M111" s="20"/>
      <c r="N111" s="14"/>
      <c r="O111" s="22"/>
      <c r="P111" s="14"/>
      <c r="Q111" s="14"/>
      <c r="R111" s="14"/>
      <c r="S111" s="14"/>
      <c r="T111" s="14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14"/>
      <c r="M112" s="20"/>
      <c r="N112" s="14"/>
      <c r="O112" s="22"/>
      <c r="P112" s="14"/>
      <c r="Q112" s="14"/>
      <c r="R112" s="14"/>
      <c r="S112" s="14"/>
      <c r="T112" s="14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14"/>
      <c r="M113" s="20"/>
      <c r="N113" s="14"/>
      <c r="O113" s="22"/>
      <c r="P113" s="14"/>
      <c r="Q113" s="14"/>
      <c r="R113" s="14"/>
      <c r="S113" s="14"/>
      <c r="T113" s="14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14"/>
      <c r="M114" s="20"/>
      <c r="N114" s="14"/>
      <c r="O114" s="22"/>
      <c r="P114" s="14"/>
      <c r="Q114" s="14"/>
      <c r="R114" s="14"/>
      <c r="S114" s="14"/>
      <c r="T114" s="14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14"/>
      <c r="M115" s="20"/>
      <c r="N115" s="14"/>
      <c r="O115" s="22"/>
      <c r="P115" s="14"/>
      <c r="Q115" s="14"/>
      <c r="R115" s="14"/>
      <c r="S115" s="14"/>
      <c r="T115" s="14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14"/>
      <c r="M116" s="20"/>
      <c r="N116" s="14"/>
      <c r="O116" s="22"/>
      <c r="P116" s="14"/>
      <c r="Q116" s="14"/>
      <c r="R116" s="14"/>
      <c r="S116" s="14"/>
      <c r="T116" s="14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14"/>
      <c r="M117" s="20"/>
      <c r="N117" s="14"/>
      <c r="O117" s="22"/>
      <c r="P117" s="14"/>
      <c r="Q117" s="14"/>
      <c r="R117" s="14"/>
      <c r="S117" s="14"/>
      <c r="T117" s="14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14"/>
      <c r="M118" s="20"/>
      <c r="N118" s="14"/>
      <c r="O118" s="22"/>
      <c r="P118" s="14"/>
      <c r="Q118" s="14"/>
      <c r="R118" s="14"/>
      <c r="S118" s="14"/>
      <c r="T118" s="14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14"/>
      <c r="M119" s="20"/>
      <c r="N119" s="14"/>
      <c r="O119" s="22"/>
      <c r="P119" s="14"/>
      <c r="Q119" s="14"/>
      <c r="R119" s="14"/>
      <c r="S119" s="14"/>
      <c r="T119" s="14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14"/>
      <c r="M120" s="20"/>
      <c r="N120" s="14"/>
      <c r="O120" s="22"/>
      <c r="P120" s="14"/>
      <c r="Q120" s="14"/>
      <c r="R120" s="14"/>
      <c r="S120" s="14"/>
      <c r="T120" s="14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14"/>
      <c r="M121" s="20"/>
      <c r="N121" s="14"/>
      <c r="O121" s="22"/>
      <c r="P121" s="14"/>
      <c r="Q121" s="14"/>
      <c r="R121" s="14"/>
      <c r="S121" s="14"/>
      <c r="T121" s="14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14"/>
      <c r="M122" s="20"/>
      <c r="N122" s="14"/>
      <c r="O122" s="22"/>
      <c r="P122" s="14"/>
      <c r="Q122" s="14"/>
      <c r="R122" s="14"/>
      <c r="S122" s="14"/>
      <c r="T122" s="14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14"/>
      <c r="M123" s="20"/>
      <c r="N123" s="14"/>
      <c r="O123" s="22"/>
      <c r="P123" s="14"/>
      <c r="Q123" s="14"/>
      <c r="R123" s="14"/>
      <c r="S123" s="14"/>
      <c r="T123" s="14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14"/>
      <c r="M124" s="20"/>
      <c r="N124" s="14"/>
      <c r="O124" s="22"/>
      <c r="P124" s="14"/>
      <c r="Q124" s="14"/>
      <c r="R124" s="14"/>
      <c r="S124" s="14"/>
      <c r="T124" s="14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14"/>
      <c r="M125" s="20"/>
      <c r="N125" s="14"/>
      <c r="O125" s="22"/>
      <c r="P125" s="14"/>
      <c r="Q125" s="14"/>
      <c r="R125" s="14"/>
      <c r="S125" s="14"/>
      <c r="T125" s="14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14"/>
      <c r="M126" s="20"/>
      <c r="N126" s="14"/>
      <c r="O126" s="22"/>
      <c r="P126" s="14"/>
      <c r="Q126" s="14"/>
      <c r="R126" s="14"/>
      <c r="S126" s="14"/>
      <c r="T126" s="14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14"/>
      <c r="M127" s="20"/>
      <c r="N127" s="14"/>
      <c r="O127" s="22"/>
      <c r="P127" s="14"/>
      <c r="Q127" s="14"/>
      <c r="R127" s="14"/>
      <c r="S127" s="14"/>
      <c r="T127" s="14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14"/>
      <c r="M128" s="20"/>
      <c r="N128" s="14"/>
      <c r="O128" s="22"/>
      <c r="P128" s="14"/>
      <c r="Q128" s="14"/>
      <c r="R128" s="14"/>
      <c r="S128" s="14"/>
      <c r="T128" s="14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14"/>
      <c r="M129" s="20"/>
      <c r="N129" s="14"/>
      <c r="O129" s="22"/>
      <c r="P129" s="14"/>
      <c r="Q129" s="14"/>
      <c r="R129" s="14"/>
      <c r="S129" s="14"/>
      <c r="T129" s="14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14"/>
      <c r="M130" s="20"/>
      <c r="N130" s="14"/>
      <c r="O130" s="22"/>
      <c r="P130" s="14"/>
      <c r="Q130" s="14"/>
      <c r="R130" s="14"/>
      <c r="S130" s="14"/>
      <c r="T130" s="14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14"/>
      <c r="M131" s="20"/>
      <c r="N131" s="14"/>
      <c r="O131" s="22"/>
      <c r="P131" s="14"/>
      <c r="Q131" s="14"/>
      <c r="R131" s="14"/>
      <c r="S131" s="14"/>
      <c r="T131" s="14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14"/>
      <c r="M132" s="20"/>
      <c r="N132" s="14"/>
      <c r="O132" s="22"/>
      <c r="P132" s="14"/>
      <c r="Q132" s="14"/>
      <c r="R132" s="14"/>
      <c r="S132" s="14"/>
      <c r="T132" s="14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14"/>
      <c r="M133" s="20"/>
      <c r="N133" s="14"/>
      <c r="O133" s="22"/>
      <c r="P133" s="14"/>
      <c r="Q133" s="14"/>
      <c r="R133" s="14"/>
      <c r="S133" s="14"/>
      <c r="T133" s="14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14"/>
      <c r="M134" s="20"/>
      <c r="N134" s="14"/>
      <c r="O134" s="22"/>
      <c r="P134" s="14"/>
      <c r="Q134" s="14"/>
      <c r="R134" s="14"/>
      <c r="S134" s="14"/>
      <c r="T134" s="14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14"/>
      <c r="M135" s="20"/>
      <c r="N135" s="14"/>
      <c r="O135" s="22"/>
      <c r="P135" s="14"/>
      <c r="Q135" s="14"/>
      <c r="R135" s="14"/>
      <c r="S135" s="14"/>
      <c r="T135" s="14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14"/>
      <c r="M136" s="20"/>
      <c r="N136" s="14"/>
      <c r="O136" s="22"/>
      <c r="P136" s="14"/>
      <c r="Q136" s="14"/>
      <c r="R136" s="14"/>
      <c r="S136" s="14"/>
      <c r="T136" s="14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14"/>
      <c r="M137" s="20"/>
      <c r="N137" s="14"/>
      <c r="O137" s="22"/>
      <c r="P137" s="14"/>
      <c r="Q137" s="14"/>
      <c r="R137" s="14"/>
      <c r="S137" s="14"/>
      <c r="T137" s="14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14"/>
      <c r="M138" s="20"/>
      <c r="N138" s="14"/>
      <c r="O138" s="22"/>
      <c r="P138" s="14"/>
      <c r="Q138" s="14"/>
      <c r="R138" s="14"/>
      <c r="S138" s="14"/>
      <c r="T138" s="14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14"/>
      <c r="M139" s="20"/>
      <c r="N139" s="14"/>
      <c r="O139" s="22"/>
      <c r="P139" s="14"/>
      <c r="Q139" s="14"/>
      <c r="R139" s="14"/>
      <c r="S139" s="14"/>
      <c r="T139" s="14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14"/>
      <c r="M140" s="20"/>
      <c r="N140" s="14"/>
      <c r="O140" s="22"/>
      <c r="P140" s="14"/>
      <c r="Q140" s="14"/>
      <c r="R140" s="14"/>
      <c r="S140" s="14"/>
      <c r="T140" s="14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14"/>
      <c r="M141" s="20"/>
      <c r="N141" s="14"/>
      <c r="O141" s="22"/>
      <c r="P141" s="14"/>
      <c r="Q141" s="14"/>
      <c r="R141" s="14"/>
      <c r="S141" s="14"/>
      <c r="T141" s="14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14"/>
      <c r="M142" s="20"/>
      <c r="N142" s="14"/>
      <c r="O142" s="22"/>
      <c r="P142" s="14"/>
      <c r="Q142" s="14"/>
      <c r="R142" s="14"/>
      <c r="S142" s="14"/>
      <c r="T142" s="14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14"/>
      <c r="M143" s="20"/>
      <c r="N143" s="14"/>
      <c r="O143" s="22"/>
      <c r="P143" s="14"/>
      <c r="Q143" s="14"/>
      <c r="R143" s="14"/>
      <c r="S143" s="14"/>
      <c r="T143" s="14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14"/>
      <c r="M144" s="20"/>
      <c r="N144" s="14"/>
      <c r="O144" s="22"/>
      <c r="P144" s="14"/>
      <c r="Q144" s="14"/>
      <c r="R144" s="14"/>
      <c r="S144" s="14"/>
      <c r="T144" s="14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14"/>
      <c r="M145" s="20"/>
      <c r="N145" s="14"/>
      <c r="O145" s="22"/>
      <c r="P145" s="14"/>
      <c r="Q145" s="14"/>
      <c r="R145" s="14"/>
      <c r="S145" s="14"/>
      <c r="T145" s="14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14"/>
      <c r="M146" s="20"/>
      <c r="N146" s="14"/>
      <c r="O146" s="22"/>
      <c r="P146" s="14"/>
      <c r="Q146" s="14"/>
      <c r="R146" s="14"/>
      <c r="S146" s="14"/>
      <c r="T146" s="14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14"/>
      <c r="M147" s="20"/>
      <c r="N147" s="14"/>
      <c r="O147" s="22"/>
      <c r="P147" s="14"/>
      <c r="Q147" s="14"/>
      <c r="R147" s="14"/>
      <c r="S147" s="14"/>
      <c r="T147" s="14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14"/>
      <c r="M148" s="20"/>
      <c r="N148" s="14"/>
      <c r="O148" s="22"/>
      <c r="P148" s="14"/>
      <c r="Q148" s="14"/>
      <c r="R148" s="14"/>
      <c r="S148" s="14"/>
      <c r="T148" s="14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14"/>
      <c r="M149" s="20"/>
      <c r="N149" s="14"/>
      <c r="O149" s="22"/>
      <c r="P149" s="14"/>
      <c r="Q149" s="14"/>
      <c r="R149" s="14"/>
      <c r="S149" s="14"/>
      <c r="T149" s="14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14"/>
      <c r="M150" s="20"/>
      <c r="N150" s="14"/>
      <c r="O150" s="22"/>
      <c r="P150" s="14"/>
      <c r="Q150" s="14"/>
      <c r="R150" s="14"/>
      <c r="S150" s="14"/>
      <c r="T150" s="14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14"/>
      <c r="M151" s="20"/>
      <c r="N151" s="14"/>
      <c r="O151" s="22"/>
      <c r="P151" s="14"/>
      <c r="Q151" s="14"/>
      <c r="R151" s="14"/>
      <c r="S151" s="14"/>
      <c r="T151" s="14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14"/>
      <c r="M152" s="20"/>
      <c r="N152" s="14"/>
      <c r="O152" s="22"/>
      <c r="P152" s="14"/>
      <c r="Q152" s="14"/>
      <c r="R152" s="14"/>
      <c r="S152" s="14"/>
      <c r="T152" s="14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14"/>
      <c r="M153" s="20"/>
      <c r="N153" s="14"/>
      <c r="O153" s="22"/>
      <c r="P153" s="14"/>
      <c r="Q153" s="14"/>
      <c r="R153" s="14"/>
      <c r="S153" s="14"/>
      <c r="T153" s="14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14"/>
      <c r="M154" s="20"/>
      <c r="N154" s="14"/>
      <c r="O154" s="22"/>
      <c r="P154" s="14"/>
      <c r="Q154" s="14"/>
      <c r="R154" s="14"/>
      <c r="S154" s="14"/>
      <c r="T154" s="14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14"/>
      <c r="M155" s="20"/>
      <c r="N155" s="14"/>
      <c r="O155" s="22"/>
      <c r="P155" s="14"/>
      <c r="Q155" s="14"/>
      <c r="R155" s="14"/>
      <c r="S155" s="14"/>
      <c r="T155" s="14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14"/>
      <c r="M156" s="20"/>
      <c r="N156" s="14"/>
      <c r="O156" s="22"/>
      <c r="P156" s="14"/>
      <c r="Q156" s="14"/>
      <c r="R156" s="14"/>
      <c r="S156" s="14"/>
      <c r="T156" s="14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14"/>
      <c r="M157" s="20"/>
      <c r="N157" s="14"/>
      <c r="O157" s="22"/>
      <c r="P157" s="14"/>
      <c r="Q157" s="14"/>
      <c r="R157" s="14"/>
      <c r="S157" s="14"/>
      <c r="T157" s="14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14"/>
      <c r="M158" s="20"/>
      <c r="N158" s="14"/>
      <c r="O158" s="22"/>
      <c r="P158" s="14"/>
      <c r="Q158" s="14"/>
      <c r="R158" s="14"/>
      <c r="S158" s="14"/>
      <c r="T158" s="14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14"/>
      <c r="M159" s="20"/>
      <c r="N159" s="14"/>
      <c r="O159" s="22"/>
      <c r="P159" s="14"/>
      <c r="Q159" s="14"/>
      <c r="R159" s="14"/>
      <c r="S159" s="14"/>
      <c r="T159" s="14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14"/>
      <c r="M160" s="20"/>
      <c r="N160" s="14"/>
      <c r="O160" s="22"/>
      <c r="P160" s="14"/>
      <c r="Q160" s="14"/>
      <c r="R160" s="14"/>
      <c r="S160" s="14"/>
      <c r="T160" s="14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14"/>
      <c r="M161" s="20"/>
      <c r="N161" s="14"/>
      <c r="O161" s="22"/>
      <c r="P161" s="14"/>
      <c r="Q161" s="14"/>
      <c r="R161" s="14"/>
      <c r="S161" s="14"/>
      <c r="T161" s="14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14"/>
      <c r="M162" s="20"/>
      <c r="N162" s="14"/>
      <c r="O162" s="22"/>
      <c r="P162" s="14"/>
      <c r="Q162" s="14"/>
      <c r="R162" s="14"/>
      <c r="S162" s="14"/>
      <c r="T162" s="14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14"/>
      <c r="M163" s="20"/>
      <c r="N163" s="14"/>
      <c r="O163" s="22"/>
      <c r="P163" s="14"/>
      <c r="Q163" s="14"/>
      <c r="R163" s="14"/>
      <c r="S163" s="14"/>
      <c r="T163" s="14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14"/>
      <c r="M164" s="20"/>
      <c r="N164" s="14"/>
      <c r="O164" s="22"/>
      <c r="P164" s="14"/>
      <c r="Q164" s="14"/>
      <c r="R164" s="14"/>
      <c r="S164" s="14"/>
      <c r="T164" s="14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14"/>
      <c r="M165" s="20"/>
      <c r="N165" s="14"/>
      <c r="O165" s="22"/>
      <c r="P165" s="14"/>
      <c r="Q165" s="14"/>
      <c r="R165" s="14"/>
      <c r="S165" s="14"/>
      <c r="T165" s="14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14"/>
      <c r="M166" s="20"/>
      <c r="N166" s="14"/>
      <c r="O166" s="22"/>
      <c r="P166" s="14"/>
      <c r="Q166" s="14"/>
      <c r="R166" s="14"/>
      <c r="S166" s="14"/>
      <c r="T166" s="14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14"/>
      <c r="M167" s="20"/>
      <c r="N167" s="14"/>
      <c r="O167" s="22"/>
      <c r="P167" s="14"/>
      <c r="Q167" s="14"/>
      <c r="R167" s="14"/>
      <c r="S167" s="14"/>
      <c r="T167" s="14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14"/>
      <c r="M168" s="20"/>
      <c r="N168" s="14"/>
      <c r="O168" s="22"/>
      <c r="P168" s="14"/>
      <c r="Q168" s="14"/>
      <c r="R168" s="14"/>
      <c r="S168" s="14"/>
      <c r="T168" s="14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14"/>
      <c r="M169" s="20"/>
      <c r="N169" s="14"/>
      <c r="O169" s="22"/>
      <c r="P169" s="14"/>
      <c r="Q169" s="14"/>
      <c r="R169" s="14"/>
      <c r="S169" s="14"/>
      <c r="T169" s="14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14"/>
      <c r="M170" s="20"/>
      <c r="N170" s="14"/>
      <c r="O170" s="22"/>
      <c r="P170" s="14"/>
      <c r="Q170" s="14"/>
      <c r="R170" s="14"/>
      <c r="S170" s="14"/>
      <c r="T170" s="14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14"/>
      <c r="M171" s="20"/>
      <c r="N171" s="14"/>
      <c r="O171" s="22"/>
      <c r="P171" s="14"/>
      <c r="Q171" s="14"/>
      <c r="R171" s="14"/>
      <c r="S171" s="14"/>
      <c r="T171" s="14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14"/>
      <c r="M172" s="20"/>
      <c r="N172" s="14"/>
      <c r="O172" s="22"/>
      <c r="P172" s="14"/>
      <c r="Q172" s="14"/>
      <c r="R172" s="14"/>
      <c r="S172" s="14"/>
      <c r="T172" s="14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14"/>
      <c r="M173" s="20"/>
      <c r="N173" s="14"/>
      <c r="O173" s="22"/>
      <c r="P173" s="14"/>
      <c r="Q173" s="14"/>
      <c r="R173" s="14"/>
      <c r="S173" s="14"/>
      <c r="T173" s="14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14"/>
      <c r="M174" s="20"/>
      <c r="N174" s="14"/>
      <c r="O174" s="22"/>
      <c r="P174" s="14"/>
      <c r="Q174" s="14"/>
      <c r="R174" s="14"/>
      <c r="S174" s="14"/>
      <c r="T174" s="14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14"/>
      <c r="M175" s="20"/>
      <c r="N175" s="14"/>
      <c r="O175" s="22"/>
      <c r="P175" s="14"/>
      <c r="Q175" s="14"/>
      <c r="R175" s="14"/>
      <c r="S175" s="14"/>
      <c r="T175" s="14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14"/>
      <c r="M176" s="20"/>
      <c r="N176" s="14"/>
      <c r="O176" s="22"/>
      <c r="P176" s="14"/>
      <c r="Q176" s="14"/>
      <c r="R176" s="14"/>
      <c r="S176" s="14"/>
      <c r="T176" s="14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14"/>
      <c r="M177" s="20"/>
      <c r="N177" s="14"/>
      <c r="O177" s="22"/>
      <c r="P177" s="14"/>
      <c r="Q177" s="14"/>
      <c r="R177" s="14"/>
      <c r="S177" s="14"/>
      <c r="T177" s="14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14"/>
      <c r="M178" s="20"/>
      <c r="N178" s="14"/>
      <c r="O178" s="22"/>
      <c r="P178" s="14"/>
      <c r="Q178" s="14"/>
      <c r="R178" s="14"/>
      <c r="S178" s="14"/>
      <c r="T178" s="14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14"/>
      <c r="M179" s="20"/>
      <c r="N179" s="14"/>
      <c r="O179" s="22"/>
      <c r="P179" s="14"/>
      <c r="Q179" s="14"/>
      <c r="R179" s="14"/>
      <c r="S179" s="14"/>
      <c r="T179" s="14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14"/>
      <c r="M180" s="20"/>
      <c r="N180" s="14"/>
      <c r="O180" s="22"/>
      <c r="P180" s="14"/>
      <c r="Q180" s="14"/>
      <c r="R180" s="14"/>
      <c r="S180" s="14"/>
      <c r="T180" s="14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14"/>
      <c r="M181" s="20"/>
      <c r="N181" s="14"/>
      <c r="O181" s="22"/>
      <c r="P181" s="14"/>
      <c r="Q181" s="14"/>
      <c r="R181" s="14"/>
      <c r="S181" s="14"/>
      <c r="T181" s="14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14"/>
      <c r="M182" s="20"/>
      <c r="N182" s="14"/>
      <c r="O182" s="22"/>
      <c r="P182" s="14"/>
      <c r="Q182" s="14"/>
      <c r="R182" s="14"/>
      <c r="S182" s="14"/>
      <c r="T182" s="14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14"/>
      <c r="M183" s="20"/>
      <c r="N183" s="14"/>
      <c r="O183" s="22"/>
      <c r="P183" s="14"/>
      <c r="Q183" s="14"/>
      <c r="R183" s="14"/>
      <c r="S183" s="14"/>
      <c r="T183" s="14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14"/>
      <c r="M184" s="20"/>
      <c r="N184" s="14"/>
      <c r="O184" s="22"/>
      <c r="P184" s="14"/>
      <c r="Q184" s="14"/>
      <c r="R184" s="14"/>
      <c r="S184" s="14"/>
      <c r="T184" s="14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14"/>
      <c r="M185" s="20"/>
      <c r="N185" s="14"/>
      <c r="O185" s="22"/>
      <c r="P185" s="14"/>
      <c r="Q185" s="14"/>
      <c r="R185" s="14"/>
      <c r="S185" s="14"/>
      <c r="T185" s="14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14"/>
      <c r="M186" s="20"/>
      <c r="N186" s="14"/>
      <c r="O186" s="22"/>
      <c r="P186" s="14"/>
      <c r="Q186" s="14"/>
      <c r="R186" s="14"/>
      <c r="S186" s="14"/>
      <c r="T186" s="14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14"/>
      <c r="M187" s="20"/>
      <c r="N187" s="14"/>
      <c r="O187" s="22"/>
      <c r="P187" s="14"/>
      <c r="Q187" s="14"/>
      <c r="R187" s="14"/>
      <c r="S187" s="14"/>
      <c r="T187" s="14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14"/>
      <c r="M188" s="20"/>
      <c r="N188" s="14"/>
      <c r="O188" s="22"/>
      <c r="P188" s="14"/>
      <c r="Q188" s="14"/>
      <c r="R188" s="14"/>
      <c r="S188" s="14"/>
      <c r="T188" s="14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4"/>
      <c r="M189" s="20"/>
      <c r="N189" s="14"/>
      <c r="O189" s="22"/>
      <c r="P189" s="14"/>
      <c r="Q189" s="14"/>
      <c r="R189" s="14"/>
      <c r="S189" s="14"/>
      <c r="T189" s="14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14"/>
      <c r="M190" s="20"/>
      <c r="N190" s="14"/>
      <c r="O190" s="22"/>
      <c r="P190" s="14"/>
      <c r="Q190" s="14"/>
      <c r="R190" s="14"/>
      <c r="S190" s="14"/>
      <c r="T190" s="14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14"/>
      <c r="M191" s="20"/>
      <c r="N191" s="14"/>
      <c r="O191" s="22"/>
      <c r="P191" s="14"/>
      <c r="Q191" s="14"/>
      <c r="R191" s="14"/>
      <c r="S191" s="14"/>
      <c r="T191" s="14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14"/>
      <c r="M192" s="20"/>
      <c r="N192" s="14"/>
      <c r="O192" s="22"/>
      <c r="P192" s="14"/>
      <c r="Q192" s="14"/>
      <c r="R192" s="14"/>
      <c r="S192" s="14"/>
      <c r="T192" s="14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4"/>
      <c r="M193" s="20"/>
      <c r="N193" s="14"/>
      <c r="O193" s="22"/>
      <c r="P193" s="14"/>
      <c r="Q193" s="14"/>
      <c r="R193" s="14"/>
      <c r="S193" s="14"/>
      <c r="T193" s="14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14"/>
      <c r="M194" s="20"/>
      <c r="N194" s="14"/>
      <c r="O194" s="22"/>
      <c r="P194" s="14"/>
      <c r="Q194" s="14"/>
      <c r="R194" s="14"/>
      <c r="S194" s="14"/>
      <c r="T194" s="14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4"/>
      <c r="M195" s="20"/>
      <c r="N195" s="14"/>
      <c r="O195" s="22"/>
      <c r="P195" s="14"/>
      <c r="Q195" s="14"/>
      <c r="R195" s="14"/>
      <c r="S195" s="14"/>
      <c r="T195" s="14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14"/>
      <c r="M196" s="20"/>
      <c r="N196" s="14"/>
      <c r="O196" s="22"/>
      <c r="P196" s="14"/>
      <c r="Q196" s="14"/>
      <c r="R196" s="14"/>
      <c r="S196" s="14"/>
      <c r="T196" s="14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14"/>
      <c r="M197" s="20"/>
      <c r="N197" s="14"/>
      <c r="O197" s="22"/>
      <c r="P197" s="14"/>
      <c r="Q197" s="14"/>
      <c r="R197" s="14"/>
      <c r="S197" s="14"/>
      <c r="T197" s="14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14"/>
      <c r="M198" s="20"/>
      <c r="N198" s="14"/>
      <c r="O198" s="22"/>
      <c r="P198" s="14"/>
      <c r="Q198" s="14"/>
      <c r="R198" s="14"/>
      <c r="S198" s="14"/>
      <c r="T198" s="14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4"/>
      <c r="M199" s="20"/>
      <c r="N199" s="14"/>
      <c r="O199" s="22"/>
      <c r="P199" s="14"/>
      <c r="Q199" s="14"/>
      <c r="R199" s="14"/>
      <c r="S199" s="14"/>
      <c r="T199" s="14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14"/>
      <c r="M200" s="20"/>
      <c r="N200" s="14"/>
      <c r="O200" s="22"/>
      <c r="P200" s="14"/>
      <c r="Q200" s="14"/>
      <c r="R200" s="14"/>
      <c r="S200" s="14"/>
      <c r="T200" s="14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14"/>
      <c r="M201" s="20"/>
      <c r="N201" s="14"/>
      <c r="O201" s="22"/>
      <c r="P201" s="14"/>
      <c r="Q201" s="14"/>
      <c r="R201" s="14"/>
      <c r="S201" s="14"/>
      <c r="T201" s="14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14"/>
      <c r="M202" s="20"/>
      <c r="N202" s="14"/>
      <c r="O202" s="22"/>
      <c r="P202" s="14"/>
      <c r="Q202" s="14"/>
      <c r="R202" s="14"/>
      <c r="S202" s="14"/>
      <c r="T202" s="14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14"/>
      <c r="M203" s="20"/>
      <c r="N203" s="14"/>
      <c r="O203" s="22"/>
      <c r="P203" s="14"/>
      <c r="Q203" s="14"/>
      <c r="R203" s="14"/>
      <c r="S203" s="14"/>
      <c r="T203" s="14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14"/>
      <c r="M204" s="20"/>
      <c r="N204" s="14"/>
      <c r="O204" s="22"/>
      <c r="P204" s="14"/>
      <c r="Q204" s="14"/>
      <c r="R204" s="14"/>
      <c r="S204" s="14"/>
      <c r="T204" s="14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14"/>
      <c r="M205" s="20"/>
      <c r="N205" s="14"/>
      <c r="O205" s="22"/>
      <c r="P205" s="14"/>
      <c r="Q205" s="14"/>
      <c r="R205" s="14"/>
      <c r="S205" s="14"/>
      <c r="T205" s="14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14"/>
      <c r="M206" s="20"/>
      <c r="N206" s="14"/>
      <c r="O206" s="22"/>
      <c r="P206" s="14"/>
      <c r="Q206" s="14"/>
      <c r="R206" s="14"/>
      <c r="S206" s="14"/>
      <c r="T206" s="14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4"/>
      <c r="M207" s="20"/>
      <c r="N207" s="14"/>
      <c r="O207" s="22"/>
      <c r="P207" s="14"/>
      <c r="Q207" s="14"/>
      <c r="R207" s="14"/>
      <c r="S207" s="14"/>
      <c r="T207" s="14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14"/>
      <c r="M208" s="20"/>
      <c r="N208" s="14"/>
      <c r="O208" s="22"/>
      <c r="P208" s="14"/>
      <c r="Q208" s="14"/>
      <c r="R208" s="14"/>
      <c r="S208" s="14"/>
      <c r="T208" s="14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14"/>
      <c r="M209" s="20"/>
      <c r="N209" s="14"/>
      <c r="O209" s="22"/>
      <c r="P209" s="14"/>
      <c r="Q209" s="14"/>
      <c r="R209" s="14"/>
      <c r="S209" s="14"/>
      <c r="T209" s="14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14"/>
      <c r="M210" s="20"/>
      <c r="N210" s="14"/>
      <c r="O210" s="22"/>
      <c r="P210" s="14"/>
      <c r="Q210" s="14"/>
      <c r="R210" s="14"/>
      <c r="S210" s="14"/>
      <c r="T210" s="14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14"/>
      <c r="M211" s="20"/>
      <c r="N211" s="14"/>
      <c r="O211" s="22"/>
      <c r="P211" s="14"/>
      <c r="Q211" s="14"/>
      <c r="R211" s="14"/>
      <c r="S211" s="14"/>
      <c r="T211" s="14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14"/>
      <c r="M212" s="20"/>
      <c r="N212" s="14"/>
      <c r="O212" s="22"/>
      <c r="P212" s="14"/>
      <c r="Q212" s="14"/>
      <c r="R212" s="14"/>
      <c r="S212" s="14"/>
      <c r="T212" s="14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4"/>
      <c r="M213" s="20"/>
      <c r="N213" s="14"/>
      <c r="O213" s="22"/>
      <c r="P213" s="14"/>
      <c r="Q213" s="14"/>
      <c r="R213" s="14"/>
      <c r="S213" s="14"/>
      <c r="T213" s="14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14"/>
      <c r="M214" s="20"/>
      <c r="N214" s="14"/>
      <c r="O214" s="22"/>
      <c r="P214" s="14"/>
      <c r="Q214" s="14"/>
      <c r="R214" s="14"/>
      <c r="S214" s="14"/>
      <c r="T214" s="14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4"/>
      <c r="M215" s="20"/>
      <c r="N215" s="14"/>
      <c r="O215" s="22"/>
      <c r="P215" s="14"/>
      <c r="Q215" s="14"/>
      <c r="R215" s="14"/>
      <c r="S215" s="14"/>
      <c r="T215" s="14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14"/>
      <c r="M216" s="20"/>
      <c r="N216" s="14"/>
      <c r="O216" s="22"/>
      <c r="P216" s="14"/>
      <c r="Q216" s="14"/>
      <c r="R216" s="14"/>
      <c r="S216" s="14"/>
      <c r="T216" s="14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4"/>
      <c r="M217" s="20"/>
      <c r="N217" s="14"/>
      <c r="O217" s="22"/>
      <c r="P217" s="14"/>
      <c r="Q217" s="14"/>
      <c r="R217" s="14"/>
      <c r="S217" s="14"/>
      <c r="T217" s="14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14"/>
      <c r="M218" s="20"/>
      <c r="N218" s="14"/>
      <c r="O218" s="22"/>
      <c r="P218" s="14"/>
      <c r="Q218" s="14"/>
      <c r="R218" s="14"/>
      <c r="S218" s="14"/>
      <c r="T218" s="14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4"/>
      <c r="M219" s="20"/>
      <c r="N219" s="14"/>
      <c r="O219" s="22"/>
      <c r="P219" s="14"/>
      <c r="Q219" s="14"/>
      <c r="R219" s="14"/>
      <c r="S219" s="14"/>
      <c r="T219" s="14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14"/>
      <c r="M220" s="20"/>
      <c r="N220" s="14"/>
      <c r="O220" s="22"/>
      <c r="P220" s="14"/>
      <c r="Q220" s="14"/>
      <c r="R220" s="14"/>
      <c r="S220" s="14"/>
      <c r="T220" s="14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14"/>
      <c r="M221" s="20"/>
      <c r="N221" s="14"/>
      <c r="O221" s="22"/>
      <c r="P221" s="14"/>
      <c r="Q221" s="14"/>
      <c r="R221" s="14"/>
      <c r="S221" s="14"/>
      <c r="T221" s="14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14"/>
      <c r="M222" s="20"/>
      <c r="N222" s="14"/>
      <c r="O222" s="22"/>
      <c r="P222" s="14"/>
      <c r="Q222" s="14"/>
      <c r="R222" s="14"/>
      <c r="S222" s="14"/>
      <c r="T222" s="14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14"/>
      <c r="M223" s="20"/>
      <c r="N223" s="14"/>
      <c r="O223" s="22"/>
      <c r="P223" s="14"/>
      <c r="Q223" s="14"/>
      <c r="R223" s="14"/>
      <c r="S223" s="14"/>
      <c r="T223" s="14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14"/>
      <c r="M224" s="20"/>
      <c r="N224" s="14"/>
      <c r="O224" s="22"/>
      <c r="P224" s="14"/>
      <c r="Q224" s="14"/>
      <c r="R224" s="14"/>
      <c r="S224" s="14"/>
      <c r="T224" s="14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4"/>
      <c r="M225" s="20"/>
      <c r="N225" s="14"/>
      <c r="O225" s="22"/>
      <c r="P225" s="14"/>
      <c r="Q225" s="14"/>
      <c r="R225" s="14"/>
      <c r="S225" s="14"/>
      <c r="T225" s="14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14"/>
      <c r="M226" s="20"/>
      <c r="N226" s="14"/>
      <c r="O226" s="22"/>
      <c r="P226" s="14"/>
      <c r="Q226" s="14"/>
      <c r="R226" s="14"/>
      <c r="S226" s="14"/>
      <c r="T226" s="14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14"/>
      <c r="M227" s="20"/>
      <c r="N227" s="14"/>
      <c r="O227" s="22"/>
      <c r="P227" s="14"/>
      <c r="Q227" s="14"/>
      <c r="R227" s="14"/>
      <c r="S227" s="14"/>
      <c r="T227" s="14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14"/>
      <c r="M228" s="20"/>
      <c r="N228" s="14"/>
      <c r="O228" s="22"/>
      <c r="P228" s="14"/>
      <c r="Q228" s="14"/>
      <c r="R228" s="14"/>
      <c r="S228" s="14"/>
      <c r="T228" s="14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14"/>
      <c r="M229" s="20"/>
      <c r="N229" s="14"/>
      <c r="O229" s="22"/>
      <c r="P229" s="14"/>
      <c r="Q229" s="14"/>
      <c r="R229" s="14"/>
      <c r="S229" s="14"/>
      <c r="T229" s="14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14"/>
      <c r="M230" s="20"/>
      <c r="N230" s="14"/>
      <c r="O230" s="22"/>
      <c r="P230" s="14"/>
      <c r="Q230" s="14"/>
      <c r="R230" s="14"/>
      <c r="S230" s="14"/>
      <c r="T230" s="14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14"/>
      <c r="M231" s="20"/>
      <c r="N231" s="14"/>
      <c r="O231" s="22"/>
      <c r="P231" s="14"/>
      <c r="Q231" s="14"/>
      <c r="R231" s="14"/>
      <c r="S231" s="14"/>
      <c r="T231" s="14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14"/>
      <c r="M232" s="20"/>
      <c r="N232" s="14"/>
      <c r="O232" s="22"/>
      <c r="P232" s="14"/>
      <c r="Q232" s="14"/>
      <c r="R232" s="14"/>
      <c r="S232" s="14"/>
      <c r="T232" s="14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14"/>
      <c r="M233" s="20"/>
      <c r="N233" s="14"/>
      <c r="O233" s="22"/>
      <c r="P233" s="14"/>
      <c r="Q233" s="14"/>
      <c r="R233" s="14"/>
      <c r="S233" s="14"/>
      <c r="T233" s="14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14"/>
      <c r="M234" s="20"/>
      <c r="N234" s="14"/>
      <c r="O234" s="22"/>
      <c r="P234" s="14"/>
      <c r="Q234" s="14"/>
      <c r="R234" s="14"/>
      <c r="S234" s="14"/>
      <c r="T234" s="14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14"/>
      <c r="M235" s="20"/>
      <c r="N235" s="14"/>
      <c r="O235" s="22"/>
      <c r="P235" s="14"/>
      <c r="Q235" s="14"/>
      <c r="R235" s="14"/>
      <c r="S235" s="14"/>
      <c r="T235" s="14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14"/>
      <c r="M236" s="20"/>
      <c r="N236" s="14"/>
      <c r="O236" s="22"/>
      <c r="P236" s="14"/>
      <c r="Q236" s="14"/>
      <c r="R236" s="14"/>
      <c r="S236" s="14"/>
      <c r="T236" s="14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14"/>
      <c r="M237" s="20"/>
      <c r="N237" s="14"/>
      <c r="O237" s="22"/>
      <c r="P237" s="14"/>
      <c r="Q237" s="14"/>
      <c r="R237" s="14"/>
      <c r="S237" s="14"/>
      <c r="T237" s="14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14"/>
      <c r="M238" s="20"/>
      <c r="N238" s="14"/>
      <c r="O238" s="22"/>
      <c r="P238" s="14"/>
      <c r="Q238" s="14"/>
      <c r="R238" s="14"/>
      <c r="S238" s="14"/>
      <c r="T238" s="14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14"/>
      <c r="M239" s="20"/>
      <c r="N239" s="14"/>
      <c r="O239" s="22"/>
      <c r="P239" s="14"/>
      <c r="Q239" s="14"/>
      <c r="R239" s="14"/>
      <c r="S239" s="14"/>
      <c r="T239" s="14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14"/>
      <c r="M240" s="20"/>
      <c r="N240" s="14"/>
      <c r="O240" s="22"/>
      <c r="P240" s="14"/>
      <c r="Q240" s="14"/>
      <c r="R240" s="14"/>
      <c r="S240" s="14"/>
      <c r="T240" s="14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14"/>
      <c r="M241" s="20"/>
      <c r="N241" s="14"/>
      <c r="O241" s="22"/>
      <c r="P241" s="14"/>
      <c r="Q241" s="14"/>
      <c r="R241" s="14"/>
      <c r="S241" s="14"/>
      <c r="T241" s="14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14"/>
      <c r="M242" s="20"/>
      <c r="N242" s="14"/>
      <c r="O242" s="22"/>
      <c r="P242" s="14"/>
      <c r="Q242" s="14"/>
      <c r="R242" s="14"/>
      <c r="S242" s="14"/>
      <c r="T242" s="14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14"/>
      <c r="M243" s="20"/>
      <c r="N243" s="14"/>
      <c r="O243" s="22"/>
      <c r="P243" s="14"/>
      <c r="Q243" s="14"/>
      <c r="R243" s="14"/>
      <c r="S243" s="14"/>
      <c r="T243" s="14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14"/>
      <c r="M244" s="20"/>
      <c r="N244" s="14"/>
      <c r="O244" s="22"/>
      <c r="P244" s="14"/>
      <c r="Q244" s="14"/>
      <c r="R244" s="14"/>
      <c r="S244" s="14"/>
      <c r="T244" s="14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14"/>
      <c r="M245" s="20"/>
      <c r="N245" s="14"/>
      <c r="O245" s="22"/>
      <c r="P245" s="14"/>
      <c r="Q245" s="14"/>
      <c r="R245" s="14"/>
      <c r="S245" s="14"/>
      <c r="T245" s="14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14"/>
      <c r="M246" s="20"/>
      <c r="N246" s="14"/>
      <c r="O246" s="22"/>
      <c r="P246" s="14"/>
      <c r="Q246" s="14"/>
      <c r="R246" s="14"/>
      <c r="S246" s="14"/>
      <c r="T246" s="14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14"/>
      <c r="M247" s="20"/>
      <c r="N247" s="14"/>
      <c r="O247" s="22"/>
      <c r="P247" s="14"/>
      <c r="Q247" s="14"/>
      <c r="R247" s="14"/>
      <c r="S247" s="14"/>
      <c r="T247" s="14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14"/>
      <c r="M248" s="20"/>
      <c r="N248" s="14"/>
      <c r="O248" s="22"/>
      <c r="P248" s="14"/>
      <c r="Q248" s="14"/>
      <c r="R248" s="14"/>
      <c r="S248" s="14"/>
      <c r="T248" s="14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14"/>
      <c r="M249" s="20"/>
      <c r="N249" s="14"/>
      <c r="O249" s="22"/>
      <c r="P249" s="14"/>
      <c r="Q249" s="14"/>
      <c r="R249" s="14"/>
      <c r="S249" s="14"/>
      <c r="T249" s="14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14"/>
      <c r="M250" s="20"/>
      <c r="N250" s="14"/>
      <c r="O250" s="22"/>
      <c r="P250" s="14"/>
      <c r="Q250" s="14"/>
      <c r="R250" s="14"/>
      <c r="S250" s="14"/>
      <c r="T250" s="14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14"/>
      <c r="M251" s="20"/>
      <c r="N251" s="14"/>
      <c r="O251" s="22"/>
      <c r="P251" s="14"/>
      <c r="Q251" s="14"/>
      <c r="R251" s="14"/>
      <c r="S251" s="14"/>
      <c r="T251" s="14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14"/>
      <c r="M252" s="20"/>
      <c r="N252" s="14"/>
      <c r="O252" s="22"/>
      <c r="P252" s="14"/>
      <c r="Q252" s="14"/>
      <c r="R252" s="14"/>
      <c r="S252" s="14"/>
      <c r="T252" s="14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14"/>
      <c r="M253" s="20"/>
      <c r="N253" s="14"/>
      <c r="O253" s="22"/>
      <c r="P253" s="14"/>
      <c r="Q253" s="14"/>
      <c r="R253" s="14"/>
      <c r="S253" s="14"/>
      <c r="T253" s="14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14"/>
      <c r="M254" s="20"/>
      <c r="N254" s="14"/>
      <c r="O254" s="22"/>
      <c r="P254" s="14"/>
      <c r="Q254" s="14"/>
      <c r="R254" s="14"/>
      <c r="S254" s="14"/>
      <c r="T254" s="14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14"/>
      <c r="M255" s="20"/>
      <c r="N255" s="14"/>
      <c r="O255" s="22"/>
      <c r="P255" s="14"/>
      <c r="Q255" s="14"/>
      <c r="R255" s="14"/>
      <c r="S255" s="14"/>
      <c r="T255" s="14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14"/>
      <c r="M256" s="20"/>
      <c r="N256" s="14"/>
      <c r="O256" s="22"/>
      <c r="P256" s="14"/>
      <c r="Q256" s="14"/>
      <c r="R256" s="14"/>
      <c r="S256" s="14"/>
      <c r="T256" s="14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14"/>
      <c r="M257" s="20"/>
      <c r="N257" s="14"/>
      <c r="O257" s="22"/>
      <c r="P257" s="14"/>
      <c r="Q257" s="14"/>
      <c r="R257" s="14"/>
      <c r="S257" s="14"/>
      <c r="T257" s="14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14"/>
      <c r="M258" s="20"/>
      <c r="N258" s="14"/>
      <c r="O258" s="22"/>
      <c r="P258" s="14"/>
      <c r="Q258" s="14"/>
      <c r="R258" s="14"/>
      <c r="S258" s="14"/>
      <c r="T258" s="14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14"/>
      <c r="M259" s="20"/>
      <c r="N259" s="14"/>
      <c r="O259" s="22"/>
      <c r="P259" s="14"/>
      <c r="Q259" s="14"/>
      <c r="R259" s="14"/>
      <c r="S259" s="14"/>
      <c r="T259" s="14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14"/>
      <c r="M260" s="20"/>
      <c r="N260" s="14"/>
      <c r="O260" s="22"/>
      <c r="P260" s="14"/>
      <c r="Q260" s="14"/>
      <c r="R260" s="14"/>
      <c r="S260" s="14"/>
      <c r="T260" s="14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14"/>
      <c r="M261" s="20"/>
      <c r="N261" s="14"/>
      <c r="O261" s="22"/>
      <c r="P261" s="14"/>
      <c r="Q261" s="14"/>
      <c r="R261" s="14"/>
      <c r="S261" s="14"/>
      <c r="T261" s="14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14"/>
      <c r="M262" s="20"/>
      <c r="N262" s="14"/>
      <c r="O262" s="22"/>
      <c r="P262" s="14"/>
      <c r="Q262" s="14"/>
      <c r="R262" s="14"/>
      <c r="S262" s="14"/>
      <c r="T262" s="14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14"/>
      <c r="M263" s="20"/>
      <c r="N263" s="14"/>
      <c r="O263" s="22"/>
      <c r="P263" s="14"/>
      <c r="Q263" s="14"/>
      <c r="R263" s="14"/>
      <c r="S263" s="14"/>
      <c r="T263" s="14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14"/>
      <c r="M264" s="20"/>
      <c r="N264" s="14"/>
      <c r="O264" s="22"/>
      <c r="P264" s="14"/>
      <c r="Q264" s="14"/>
      <c r="R264" s="14"/>
      <c r="S264" s="14"/>
      <c r="T264" s="14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14"/>
      <c r="M265" s="20"/>
      <c r="N265" s="14"/>
      <c r="O265" s="22"/>
      <c r="P265" s="14"/>
      <c r="Q265" s="14"/>
      <c r="R265" s="14"/>
      <c r="S265" s="14"/>
      <c r="T265" s="14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14"/>
      <c r="M266" s="20"/>
      <c r="N266" s="14"/>
      <c r="O266" s="22"/>
      <c r="P266" s="14"/>
      <c r="Q266" s="14"/>
      <c r="R266" s="14"/>
      <c r="S266" s="14"/>
      <c r="T266" s="14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14"/>
      <c r="M267" s="20"/>
      <c r="N267" s="14"/>
      <c r="O267" s="22"/>
      <c r="P267" s="14"/>
      <c r="Q267" s="14"/>
      <c r="R267" s="14"/>
      <c r="S267" s="14"/>
      <c r="T267" s="14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14"/>
      <c r="M268" s="20"/>
      <c r="N268" s="14"/>
      <c r="O268" s="22"/>
      <c r="P268" s="14"/>
      <c r="Q268" s="14"/>
      <c r="R268" s="14"/>
      <c r="S268" s="14"/>
      <c r="T268" s="14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14"/>
      <c r="M269" s="20"/>
      <c r="N269" s="14"/>
      <c r="O269" s="22"/>
      <c r="P269" s="14"/>
      <c r="Q269" s="14"/>
      <c r="R269" s="14"/>
      <c r="S269" s="14"/>
      <c r="T269" s="14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14"/>
      <c r="M270" s="20"/>
      <c r="N270" s="14"/>
      <c r="O270" s="22"/>
      <c r="P270" s="14"/>
      <c r="Q270" s="14"/>
      <c r="R270" s="14"/>
      <c r="S270" s="14"/>
      <c r="T270" s="14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14"/>
      <c r="M271" s="20"/>
      <c r="N271" s="14"/>
      <c r="O271" s="22"/>
      <c r="P271" s="14"/>
      <c r="Q271" s="14"/>
      <c r="R271" s="14"/>
      <c r="S271" s="14"/>
      <c r="T271" s="14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14"/>
      <c r="M272" s="20"/>
      <c r="N272" s="14"/>
      <c r="O272" s="22"/>
      <c r="P272" s="14"/>
      <c r="Q272" s="14"/>
      <c r="R272" s="14"/>
      <c r="S272" s="14"/>
      <c r="T272" s="14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14"/>
      <c r="M273" s="20"/>
      <c r="N273" s="14"/>
      <c r="O273" s="22"/>
      <c r="P273" s="14"/>
      <c r="Q273" s="14"/>
      <c r="R273" s="14"/>
      <c r="S273" s="14"/>
      <c r="T273" s="14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14"/>
      <c r="M274" s="20"/>
      <c r="N274" s="14"/>
      <c r="O274" s="22"/>
      <c r="P274" s="14"/>
      <c r="Q274" s="14"/>
      <c r="R274" s="14"/>
      <c r="S274" s="14"/>
      <c r="T274" s="14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14"/>
      <c r="M275" s="20"/>
      <c r="N275" s="14"/>
      <c r="O275" s="22"/>
      <c r="P275" s="14"/>
      <c r="Q275" s="14"/>
      <c r="R275" s="14"/>
      <c r="S275" s="14"/>
      <c r="T275" s="14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14"/>
      <c r="M276" s="20"/>
      <c r="N276" s="14"/>
      <c r="O276" s="22"/>
      <c r="P276" s="14"/>
      <c r="Q276" s="14"/>
      <c r="R276" s="14"/>
      <c r="S276" s="14"/>
      <c r="T276" s="14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14"/>
      <c r="M277" s="20"/>
      <c r="N277" s="14"/>
      <c r="O277" s="22"/>
      <c r="P277" s="14"/>
      <c r="Q277" s="14"/>
      <c r="R277" s="14"/>
      <c r="S277" s="14"/>
      <c r="T277" s="14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14"/>
      <c r="M278" s="20"/>
      <c r="N278" s="14"/>
      <c r="O278" s="22"/>
      <c r="P278" s="14"/>
      <c r="Q278" s="14"/>
      <c r="R278" s="14"/>
      <c r="S278" s="14"/>
      <c r="T278" s="14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14"/>
      <c r="M279" s="20"/>
      <c r="N279" s="14"/>
      <c r="O279" s="22"/>
      <c r="P279" s="14"/>
      <c r="Q279" s="14"/>
      <c r="R279" s="14"/>
      <c r="S279" s="14"/>
      <c r="T279" s="14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14"/>
      <c r="M280" s="20"/>
      <c r="N280" s="14"/>
      <c r="O280" s="22"/>
      <c r="P280" s="14"/>
      <c r="Q280" s="14"/>
      <c r="R280" s="14"/>
      <c r="S280" s="14"/>
      <c r="T280" s="14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14"/>
      <c r="M281" s="20"/>
      <c r="N281" s="14"/>
      <c r="O281" s="22"/>
      <c r="P281" s="14"/>
      <c r="Q281" s="14"/>
      <c r="R281" s="14"/>
      <c r="S281" s="14"/>
      <c r="T281" s="14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14"/>
      <c r="M282" s="20"/>
      <c r="N282" s="14"/>
      <c r="O282" s="22"/>
      <c r="P282" s="14"/>
      <c r="Q282" s="14"/>
      <c r="R282" s="14"/>
      <c r="S282" s="14"/>
      <c r="T282" s="14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14"/>
      <c r="M283" s="20"/>
      <c r="N283" s="14"/>
      <c r="O283" s="22"/>
      <c r="P283" s="14"/>
      <c r="Q283" s="14"/>
      <c r="R283" s="14"/>
      <c r="S283" s="14"/>
      <c r="T283" s="14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14"/>
      <c r="M284" s="20"/>
      <c r="N284" s="14"/>
      <c r="O284" s="22"/>
      <c r="P284" s="14"/>
      <c r="Q284" s="14"/>
      <c r="R284" s="14"/>
      <c r="S284" s="14"/>
      <c r="T284" s="14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14"/>
      <c r="M285" s="20"/>
      <c r="N285" s="14"/>
      <c r="O285" s="22"/>
      <c r="P285" s="14"/>
      <c r="Q285" s="14"/>
      <c r="R285" s="14"/>
      <c r="S285" s="14"/>
      <c r="T285" s="14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14"/>
      <c r="M286" s="20"/>
      <c r="N286" s="14"/>
      <c r="O286" s="22"/>
      <c r="P286" s="14"/>
      <c r="Q286" s="14"/>
      <c r="R286" s="14"/>
      <c r="S286" s="14"/>
      <c r="T286" s="14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14"/>
      <c r="M287" s="20"/>
      <c r="N287" s="14"/>
      <c r="O287" s="22"/>
      <c r="P287" s="14"/>
      <c r="Q287" s="14"/>
      <c r="R287" s="14"/>
      <c r="S287" s="14"/>
      <c r="T287" s="14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14"/>
      <c r="M288" s="20"/>
      <c r="N288" s="14"/>
      <c r="O288" s="22"/>
      <c r="P288" s="14"/>
      <c r="Q288" s="14"/>
      <c r="R288" s="14"/>
      <c r="S288" s="14"/>
      <c r="T288" s="14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14"/>
      <c r="M289" s="20"/>
      <c r="N289" s="14"/>
      <c r="O289" s="22"/>
      <c r="P289" s="14"/>
      <c r="Q289" s="14"/>
      <c r="R289" s="14"/>
      <c r="S289" s="14"/>
      <c r="T289" s="14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14"/>
      <c r="M290" s="20"/>
      <c r="N290" s="14"/>
      <c r="O290" s="22"/>
      <c r="P290" s="14"/>
      <c r="Q290" s="14"/>
      <c r="R290" s="14"/>
      <c r="S290" s="14"/>
      <c r="T290" s="14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14"/>
      <c r="M291" s="20"/>
      <c r="N291" s="14"/>
      <c r="O291" s="22"/>
      <c r="P291" s="14"/>
      <c r="Q291" s="14"/>
      <c r="R291" s="14"/>
      <c r="S291" s="14"/>
      <c r="T291" s="14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14"/>
      <c r="M292" s="20"/>
      <c r="N292" s="14"/>
      <c r="O292" s="22"/>
      <c r="P292" s="14"/>
      <c r="Q292" s="14"/>
      <c r="R292" s="14"/>
      <c r="S292" s="14"/>
      <c r="T292" s="14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14"/>
      <c r="M293" s="20"/>
      <c r="N293" s="14"/>
      <c r="O293" s="22"/>
      <c r="P293" s="14"/>
      <c r="Q293" s="14"/>
      <c r="R293" s="14"/>
      <c r="S293" s="14"/>
      <c r="T293" s="14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14"/>
      <c r="M294" s="20"/>
      <c r="N294" s="14"/>
      <c r="O294" s="22"/>
      <c r="P294" s="14"/>
      <c r="Q294" s="14"/>
      <c r="R294" s="14"/>
      <c r="S294" s="14"/>
      <c r="T294" s="14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14"/>
      <c r="M295" s="20"/>
      <c r="N295" s="14"/>
      <c r="O295" s="22"/>
      <c r="P295" s="14"/>
      <c r="Q295" s="14"/>
      <c r="R295" s="14"/>
      <c r="S295" s="14"/>
      <c r="T295" s="14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14"/>
      <c r="M296" s="20"/>
      <c r="N296" s="14"/>
      <c r="O296" s="22"/>
      <c r="P296" s="14"/>
      <c r="Q296" s="14"/>
      <c r="R296" s="14"/>
      <c r="S296" s="14"/>
      <c r="T296" s="14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14"/>
      <c r="M297" s="20"/>
      <c r="N297" s="14"/>
      <c r="O297" s="22"/>
      <c r="P297" s="14"/>
      <c r="Q297" s="14"/>
      <c r="R297" s="14"/>
      <c r="S297" s="14"/>
      <c r="T297" s="14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14"/>
      <c r="M298" s="20"/>
      <c r="N298" s="14"/>
      <c r="O298" s="22"/>
      <c r="P298" s="14"/>
      <c r="Q298" s="14"/>
      <c r="R298" s="14"/>
      <c r="S298" s="14"/>
      <c r="T298" s="14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14"/>
      <c r="M299" s="20"/>
      <c r="N299" s="14"/>
      <c r="O299" s="22"/>
      <c r="P299" s="14"/>
      <c r="Q299" s="14"/>
      <c r="R299" s="14"/>
      <c r="S299" s="14"/>
      <c r="T299" s="14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14"/>
      <c r="M300" s="20"/>
      <c r="N300" s="14"/>
      <c r="O300" s="22"/>
      <c r="P300" s="14"/>
      <c r="Q300" s="14"/>
      <c r="R300" s="14"/>
      <c r="S300" s="14"/>
      <c r="T300" s="14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14"/>
      <c r="M301" s="20"/>
      <c r="N301" s="14"/>
      <c r="O301" s="22"/>
      <c r="P301" s="14"/>
      <c r="Q301" s="14"/>
      <c r="R301" s="14"/>
      <c r="S301" s="14"/>
      <c r="T301" s="14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14"/>
      <c r="M302" s="20"/>
      <c r="N302" s="14"/>
      <c r="O302" s="22"/>
      <c r="P302" s="14"/>
      <c r="Q302" s="14"/>
      <c r="R302" s="14"/>
      <c r="S302" s="14"/>
      <c r="T302" s="14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14"/>
      <c r="M303" s="20"/>
      <c r="N303" s="14"/>
      <c r="O303" s="22"/>
      <c r="P303" s="14"/>
      <c r="Q303" s="14"/>
      <c r="R303" s="14"/>
      <c r="S303" s="14"/>
      <c r="T303" s="14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14"/>
      <c r="M304" s="20"/>
      <c r="N304" s="14"/>
      <c r="O304" s="22"/>
      <c r="P304" s="14"/>
      <c r="Q304" s="14"/>
      <c r="R304" s="14"/>
      <c r="S304" s="14"/>
      <c r="T304" s="14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14"/>
      <c r="M305" s="20"/>
      <c r="N305" s="14"/>
      <c r="O305" s="22"/>
      <c r="P305" s="14"/>
      <c r="Q305" s="14"/>
      <c r="R305" s="14"/>
      <c r="S305" s="14"/>
      <c r="T305" s="14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14"/>
      <c r="M306" s="20"/>
      <c r="N306" s="14"/>
      <c r="O306" s="22"/>
      <c r="P306" s="14"/>
      <c r="Q306" s="14"/>
      <c r="R306" s="14"/>
      <c r="S306" s="14"/>
      <c r="T306" s="14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14"/>
      <c r="M307" s="20"/>
      <c r="N307" s="14"/>
      <c r="O307" s="22"/>
      <c r="P307" s="14"/>
      <c r="Q307" s="14"/>
      <c r="R307" s="14"/>
      <c r="S307" s="14"/>
      <c r="T307" s="14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14"/>
      <c r="M308" s="20"/>
      <c r="N308" s="14"/>
      <c r="O308" s="22"/>
      <c r="P308" s="14"/>
      <c r="Q308" s="14"/>
      <c r="R308" s="14"/>
      <c r="S308" s="14"/>
      <c r="T308" s="14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14"/>
      <c r="M309" s="20"/>
      <c r="N309" s="14"/>
      <c r="O309" s="22"/>
      <c r="P309" s="14"/>
      <c r="Q309" s="14"/>
      <c r="R309" s="14"/>
      <c r="S309" s="14"/>
      <c r="T309" s="14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14"/>
      <c r="M310" s="20"/>
      <c r="N310" s="14"/>
      <c r="O310" s="22"/>
      <c r="P310" s="14"/>
      <c r="Q310" s="14"/>
      <c r="R310" s="14"/>
      <c r="S310" s="14"/>
      <c r="T310" s="14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14"/>
      <c r="M311" s="20"/>
      <c r="N311" s="14"/>
      <c r="O311" s="22"/>
      <c r="P311" s="14"/>
      <c r="Q311" s="14"/>
      <c r="R311" s="14"/>
      <c r="S311" s="14"/>
      <c r="T311" s="14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14"/>
      <c r="M312" s="20"/>
      <c r="N312" s="14"/>
      <c r="O312" s="22"/>
      <c r="P312" s="14"/>
      <c r="Q312" s="14"/>
      <c r="R312" s="14"/>
      <c r="S312" s="14"/>
      <c r="T312" s="14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14"/>
      <c r="M313" s="20"/>
      <c r="N313" s="14"/>
      <c r="O313" s="22"/>
      <c r="P313" s="14"/>
      <c r="Q313" s="14"/>
      <c r="R313" s="14"/>
      <c r="S313" s="14"/>
      <c r="T313" s="14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14"/>
      <c r="M314" s="20"/>
      <c r="N314" s="14"/>
      <c r="O314" s="22"/>
      <c r="P314" s="14"/>
      <c r="Q314" s="14"/>
      <c r="R314" s="14"/>
      <c r="S314" s="14"/>
      <c r="T314" s="14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14"/>
      <c r="M315" s="20"/>
      <c r="N315" s="14"/>
      <c r="O315" s="22"/>
      <c r="P315" s="14"/>
      <c r="Q315" s="14"/>
      <c r="R315" s="14"/>
      <c r="S315" s="14"/>
      <c r="T315" s="14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14"/>
      <c r="M316" s="20"/>
      <c r="N316" s="14"/>
      <c r="O316" s="22"/>
      <c r="P316" s="14"/>
      <c r="Q316" s="14"/>
      <c r="R316" s="14"/>
      <c r="S316" s="14"/>
      <c r="T316" s="14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14"/>
      <c r="M317" s="20"/>
      <c r="N317" s="14"/>
      <c r="O317" s="22"/>
      <c r="P317" s="14"/>
      <c r="Q317" s="14"/>
      <c r="R317" s="14"/>
      <c r="S317" s="14"/>
      <c r="T317" s="14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14"/>
      <c r="M318" s="20"/>
      <c r="N318" s="14"/>
      <c r="O318" s="22"/>
      <c r="P318" s="14"/>
      <c r="Q318" s="14"/>
      <c r="R318" s="14"/>
      <c r="S318" s="14"/>
      <c r="T318" s="14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14"/>
      <c r="M319" s="20"/>
      <c r="N319" s="14"/>
      <c r="O319" s="22"/>
      <c r="P319" s="14"/>
      <c r="Q319" s="14"/>
      <c r="R319" s="14"/>
      <c r="S319" s="14"/>
      <c r="T319" s="14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14"/>
      <c r="M320" s="20"/>
      <c r="N320" s="14"/>
      <c r="O320" s="22"/>
      <c r="P320" s="14"/>
      <c r="Q320" s="14"/>
      <c r="R320" s="14"/>
      <c r="S320" s="14"/>
      <c r="T320" s="14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14"/>
      <c r="M321" s="20"/>
      <c r="N321" s="14"/>
      <c r="O321" s="22"/>
      <c r="P321" s="14"/>
      <c r="Q321" s="14"/>
      <c r="R321" s="14"/>
      <c r="S321" s="14"/>
      <c r="T321" s="14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14"/>
      <c r="M322" s="20"/>
      <c r="N322" s="14"/>
      <c r="O322" s="22"/>
      <c r="P322" s="14"/>
      <c r="Q322" s="14"/>
      <c r="R322" s="14"/>
      <c r="S322" s="14"/>
      <c r="T322" s="14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14"/>
      <c r="M323" s="20"/>
      <c r="N323" s="14"/>
      <c r="O323" s="22"/>
      <c r="P323" s="14"/>
      <c r="Q323" s="14"/>
      <c r="R323" s="14"/>
      <c r="S323" s="14"/>
      <c r="T323" s="14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14"/>
      <c r="M324" s="20"/>
      <c r="N324" s="14"/>
      <c r="O324" s="22"/>
      <c r="P324" s="14"/>
      <c r="Q324" s="14"/>
      <c r="R324" s="14"/>
      <c r="S324" s="14"/>
      <c r="T324" s="14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14"/>
      <c r="M325" s="20"/>
      <c r="N325" s="14"/>
      <c r="O325" s="22"/>
      <c r="P325" s="14"/>
      <c r="Q325" s="14"/>
      <c r="R325" s="14"/>
      <c r="S325" s="14"/>
      <c r="T325" s="14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14"/>
      <c r="M326" s="20"/>
      <c r="N326" s="14"/>
      <c r="O326" s="22"/>
      <c r="P326" s="14"/>
      <c r="Q326" s="14"/>
      <c r="R326" s="14"/>
      <c r="S326" s="14"/>
      <c r="T326" s="14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14"/>
      <c r="M327" s="20"/>
      <c r="N327" s="14"/>
      <c r="O327" s="22"/>
      <c r="P327" s="14"/>
      <c r="Q327" s="14"/>
      <c r="R327" s="14"/>
      <c r="S327" s="14"/>
      <c r="T327" s="14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14"/>
      <c r="M328" s="20"/>
      <c r="N328" s="14"/>
      <c r="O328" s="22"/>
      <c r="P328" s="14"/>
      <c r="Q328" s="14"/>
      <c r="R328" s="14"/>
      <c r="S328" s="14"/>
      <c r="T328" s="14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14"/>
      <c r="M329" s="20"/>
      <c r="N329" s="14"/>
      <c r="O329" s="22"/>
      <c r="P329" s="14"/>
      <c r="Q329" s="14"/>
      <c r="R329" s="14"/>
      <c r="S329" s="14"/>
      <c r="T329" s="14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14"/>
      <c r="M330" s="20"/>
      <c r="N330" s="14"/>
      <c r="O330" s="22"/>
      <c r="P330" s="14"/>
      <c r="Q330" s="14"/>
      <c r="R330" s="14"/>
      <c r="S330" s="14"/>
      <c r="T330" s="14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14"/>
      <c r="M331" s="20"/>
      <c r="N331" s="14"/>
      <c r="O331" s="22"/>
      <c r="P331" s="14"/>
      <c r="Q331" s="14"/>
      <c r="R331" s="14"/>
      <c r="S331" s="14"/>
      <c r="T331" s="14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14"/>
      <c r="M332" s="20"/>
      <c r="N332" s="14"/>
      <c r="O332" s="22"/>
      <c r="P332" s="14"/>
      <c r="Q332" s="14"/>
      <c r="R332" s="14"/>
      <c r="S332" s="14"/>
      <c r="T332" s="14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14"/>
      <c r="M333" s="20"/>
      <c r="N333" s="14"/>
      <c r="O333" s="22"/>
      <c r="P333" s="14"/>
      <c r="Q333" s="14"/>
      <c r="R333" s="14"/>
      <c r="S333" s="14"/>
      <c r="T333" s="14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14"/>
      <c r="M334" s="20"/>
      <c r="N334" s="14"/>
      <c r="O334" s="22"/>
      <c r="P334" s="14"/>
      <c r="Q334" s="14"/>
      <c r="R334" s="14"/>
      <c r="S334" s="14"/>
      <c r="T334" s="14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14"/>
      <c r="M335" s="20"/>
      <c r="N335" s="14"/>
      <c r="O335" s="22"/>
      <c r="P335" s="14"/>
      <c r="Q335" s="14"/>
      <c r="R335" s="14"/>
      <c r="S335" s="14"/>
      <c r="T335" s="14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14"/>
      <c r="M336" s="20"/>
      <c r="N336" s="14"/>
      <c r="O336" s="22"/>
      <c r="P336" s="14"/>
      <c r="Q336" s="14"/>
      <c r="R336" s="14"/>
      <c r="S336" s="14"/>
      <c r="T336" s="14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14"/>
      <c r="M337" s="20"/>
      <c r="N337" s="14"/>
      <c r="O337" s="22"/>
      <c r="P337" s="14"/>
      <c r="Q337" s="14"/>
      <c r="R337" s="14"/>
      <c r="S337" s="14"/>
      <c r="T337" s="14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14"/>
      <c r="M338" s="20"/>
      <c r="N338" s="14"/>
      <c r="O338" s="22"/>
      <c r="P338" s="14"/>
      <c r="Q338" s="14"/>
      <c r="R338" s="14"/>
      <c r="S338" s="14"/>
      <c r="T338" s="14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14"/>
      <c r="M339" s="20"/>
      <c r="N339" s="14"/>
      <c r="O339" s="22"/>
      <c r="P339" s="14"/>
      <c r="Q339" s="14"/>
      <c r="R339" s="14"/>
      <c r="S339" s="14"/>
      <c r="T339" s="14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14"/>
      <c r="M340" s="20"/>
      <c r="N340" s="14"/>
      <c r="O340" s="22"/>
      <c r="P340" s="14"/>
      <c r="Q340" s="14"/>
      <c r="R340" s="14"/>
      <c r="S340" s="14"/>
      <c r="T340" s="14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14"/>
      <c r="M341" s="20"/>
      <c r="N341" s="14"/>
      <c r="O341" s="22"/>
      <c r="P341" s="14"/>
      <c r="Q341" s="14"/>
      <c r="R341" s="14"/>
      <c r="S341" s="14"/>
      <c r="T341" s="14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14"/>
      <c r="M342" s="20"/>
      <c r="N342" s="14"/>
      <c r="O342" s="22"/>
      <c r="P342" s="14"/>
      <c r="Q342" s="14"/>
      <c r="R342" s="14"/>
      <c r="S342" s="14"/>
      <c r="T342" s="14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14"/>
      <c r="M343" s="20"/>
      <c r="N343" s="14"/>
      <c r="O343" s="22"/>
      <c r="P343" s="14"/>
      <c r="Q343" s="14"/>
      <c r="R343" s="14"/>
      <c r="S343" s="14"/>
      <c r="T343" s="14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14"/>
      <c r="M344" s="20"/>
      <c r="N344" s="14"/>
      <c r="O344" s="22"/>
      <c r="P344" s="14"/>
      <c r="Q344" s="14"/>
      <c r="R344" s="14"/>
      <c r="S344" s="14"/>
      <c r="T344" s="14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14"/>
      <c r="M345" s="20"/>
      <c r="N345" s="14"/>
      <c r="O345" s="22"/>
      <c r="P345" s="14"/>
      <c r="Q345" s="14"/>
      <c r="R345" s="14"/>
      <c r="S345" s="14"/>
      <c r="T345" s="14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14"/>
      <c r="M346" s="20"/>
      <c r="N346" s="14"/>
      <c r="O346" s="22"/>
      <c r="P346" s="14"/>
      <c r="Q346" s="14"/>
      <c r="R346" s="14"/>
      <c r="S346" s="14"/>
      <c r="T346" s="14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14"/>
      <c r="M347" s="20"/>
      <c r="N347" s="14"/>
      <c r="O347" s="22"/>
      <c r="P347" s="14"/>
      <c r="Q347" s="14"/>
      <c r="R347" s="14"/>
      <c r="S347" s="14"/>
      <c r="T347" s="14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14"/>
      <c r="M348" s="20"/>
      <c r="N348" s="14"/>
      <c r="O348" s="22"/>
      <c r="P348" s="14"/>
      <c r="Q348" s="14"/>
      <c r="R348" s="14"/>
      <c r="S348" s="14"/>
      <c r="T348" s="14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14"/>
      <c r="M349" s="20"/>
      <c r="N349" s="14"/>
      <c r="O349" s="22"/>
      <c r="P349" s="14"/>
      <c r="Q349" s="14"/>
      <c r="R349" s="14"/>
      <c r="S349" s="14"/>
      <c r="T349" s="14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14"/>
      <c r="M350" s="20"/>
      <c r="N350" s="14"/>
      <c r="O350" s="22"/>
      <c r="P350" s="14"/>
      <c r="Q350" s="14"/>
      <c r="R350" s="14"/>
      <c r="S350" s="14"/>
      <c r="T350" s="14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14"/>
      <c r="M351" s="20"/>
      <c r="N351" s="14"/>
      <c r="O351" s="22"/>
      <c r="P351" s="14"/>
      <c r="Q351" s="14"/>
      <c r="R351" s="14"/>
      <c r="S351" s="14"/>
      <c r="T351" s="14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14"/>
      <c r="M352" s="20"/>
      <c r="N352" s="14"/>
      <c r="O352" s="22"/>
      <c r="P352" s="14"/>
      <c r="Q352" s="14"/>
      <c r="R352" s="14"/>
      <c r="S352" s="14"/>
      <c r="T352" s="14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14"/>
      <c r="M353" s="20"/>
      <c r="N353" s="14"/>
      <c r="O353" s="22"/>
      <c r="P353" s="14"/>
      <c r="Q353" s="14"/>
      <c r="R353" s="14"/>
      <c r="S353" s="14"/>
      <c r="T353" s="14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14"/>
      <c r="M354" s="20"/>
      <c r="N354" s="14"/>
      <c r="O354" s="22"/>
      <c r="P354" s="14"/>
      <c r="Q354" s="14"/>
      <c r="R354" s="14"/>
      <c r="S354" s="14"/>
      <c r="T354" s="14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14"/>
      <c r="M355" s="20"/>
      <c r="N355" s="14"/>
      <c r="O355" s="22"/>
      <c r="P355" s="14"/>
      <c r="Q355" s="14"/>
      <c r="R355" s="14"/>
      <c r="S355" s="14"/>
      <c r="T355" s="14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14"/>
      <c r="M356" s="20"/>
      <c r="N356" s="14"/>
      <c r="O356" s="22"/>
      <c r="P356" s="14"/>
      <c r="Q356" s="14"/>
      <c r="R356" s="14"/>
      <c r="S356" s="14"/>
      <c r="T356" s="14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14"/>
      <c r="M357" s="20"/>
      <c r="N357" s="14"/>
      <c r="O357" s="22"/>
      <c r="P357" s="14"/>
      <c r="Q357" s="14"/>
      <c r="R357" s="14"/>
      <c r="S357" s="14"/>
      <c r="T357" s="14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14"/>
      <c r="M358" s="20"/>
      <c r="N358" s="14"/>
      <c r="O358" s="22"/>
      <c r="P358" s="14"/>
      <c r="Q358" s="14"/>
      <c r="R358" s="14"/>
      <c r="S358" s="14"/>
      <c r="T358" s="14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14"/>
      <c r="M359" s="20"/>
      <c r="N359" s="14"/>
      <c r="O359" s="22"/>
      <c r="P359" s="14"/>
      <c r="Q359" s="14"/>
      <c r="R359" s="14"/>
      <c r="S359" s="14"/>
      <c r="T359" s="14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14"/>
      <c r="M360" s="20"/>
      <c r="N360" s="14"/>
      <c r="O360" s="22"/>
      <c r="P360" s="14"/>
      <c r="Q360" s="14"/>
      <c r="R360" s="14"/>
      <c r="S360" s="14"/>
      <c r="T360" s="14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14"/>
      <c r="M361" s="20"/>
      <c r="N361" s="14"/>
      <c r="O361" s="22"/>
      <c r="P361" s="14"/>
      <c r="Q361" s="14"/>
      <c r="R361" s="14"/>
      <c r="S361" s="14"/>
      <c r="T361" s="14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14"/>
      <c r="M362" s="20"/>
      <c r="N362" s="14"/>
      <c r="O362" s="22"/>
      <c r="P362" s="14"/>
      <c r="Q362" s="14"/>
      <c r="R362" s="14"/>
      <c r="S362" s="14"/>
      <c r="T362" s="14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14"/>
      <c r="M363" s="20"/>
      <c r="N363" s="14"/>
      <c r="O363" s="22"/>
      <c r="P363" s="14"/>
      <c r="Q363" s="14"/>
      <c r="R363" s="14"/>
      <c r="S363" s="14"/>
      <c r="T363" s="14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14"/>
      <c r="M364" s="20"/>
      <c r="N364" s="14"/>
      <c r="O364" s="22"/>
      <c r="P364" s="14"/>
      <c r="Q364" s="14"/>
      <c r="R364" s="14"/>
      <c r="S364" s="14"/>
      <c r="T364" s="14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14"/>
      <c r="M365" s="20"/>
      <c r="N365" s="14"/>
      <c r="O365" s="22"/>
      <c r="P365" s="14"/>
      <c r="Q365" s="14"/>
      <c r="R365" s="14"/>
      <c r="S365" s="14"/>
      <c r="T365" s="14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14"/>
      <c r="M366" s="20"/>
      <c r="N366" s="14"/>
      <c r="O366" s="22"/>
      <c r="P366" s="14"/>
      <c r="Q366" s="14"/>
      <c r="R366" s="14"/>
      <c r="S366" s="14"/>
      <c r="T366" s="14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14"/>
      <c r="M367" s="20"/>
      <c r="N367" s="14"/>
      <c r="O367" s="22"/>
      <c r="P367" s="14"/>
      <c r="Q367" s="14"/>
      <c r="R367" s="14"/>
      <c r="S367" s="14"/>
      <c r="T367" s="14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14"/>
      <c r="M368" s="20"/>
      <c r="N368" s="14"/>
      <c r="O368" s="22"/>
      <c r="P368" s="14"/>
      <c r="Q368" s="14"/>
      <c r="R368" s="14"/>
      <c r="S368" s="14"/>
      <c r="T368" s="14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14"/>
      <c r="M369" s="20"/>
      <c r="N369" s="14"/>
      <c r="O369" s="22"/>
      <c r="P369" s="14"/>
      <c r="Q369" s="14"/>
      <c r="R369" s="14"/>
      <c r="S369" s="14"/>
      <c r="T369" s="14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14"/>
      <c r="M370" s="20"/>
      <c r="N370" s="14"/>
      <c r="O370" s="22"/>
      <c r="P370" s="14"/>
      <c r="Q370" s="14"/>
      <c r="R370" s="14"/>
      <c r="S370" s="14"/>
      <c r="T370" s="14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14"/>
      <c r="M371" s="20"/>
      <c r="N371" s="14"/>
      <c r="O371" s="22"/>
      <c r="P371" s="14"/>
      <c r="Q371" s="14"/>
      <c r="R371" s="14"/>
      <c r="S371" s="14"/>
      <c r="T371" s="14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14"/>
      <c r="M372" s="20"/>
      <c r="N372" s="14"/>
      <c r="O372" s="22"/>
      <c r="P372" s="14"/>
      <c r="Q372" s="14"/>
      <c r="R372" s="14"/>
      <c r="S372" s="14"/>
      <c r="T372" s="14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14"/>
      <c r="M373" s="20"/>
      <c r="N373" s="14"/>
      <c r="O373" s="22"/>
      <c r="P373" s="14"/>
      <c r="Q373" s="14"/>
      <c r="R373" s="14"/>
      <c r="S373" s="14"/>
      <c r="T373" s="14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14"/>
      <c r="M374" s="20"/>
      <c r="N374" s="14"/>
      <c r="O374" s="22"/>
      <c r="P374" s="14"/>
      <c r="Q374" s="14"/>
      <c r="R374" s="14"/>
      <c r="S374" s="14"/>
      <c r="T374" s="14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14"/>
      <c r="M375" s="20"/>
      <c r="N375" s="14"/>
      <c r="O375" s="22"/>
      <c r="P375" s="14"/>
      <c r="Q375" s="14"/>
      <c r="R375" s="14"/>
      <c r="S375" s="14"/>
      <c r="T375" s="14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14"/>
      <c r="M376" s="20"/>
      <c r="N376" s="14"/>
      <c r="O376" s="22"/>
      <c r="P376" s="14"/>
      <c r="Q376" s="14"/>
      <c r="R376" s="14"/>
      <c r="S376" s="14"/>
      <c r="T376" s="14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14"/>
      <c r="M377" s="20"/>
      <c r="N377" s="14"/>
      <c r="O377" s="22"/>
      <c r="P377" s="14"/>
      <c r="Q377" s="14"/>
      <c r="R377" s="14"/>
      <c r="S377" s="14"/>
      <c r="T377" s="14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14"/>
      <c r="M378" s="20"/>
      <c r="N378" s="14"/>
      <c r="O378" s="22"/>
      <c r="P378" s="14"/>
      <c r="Q378" s="14"/>
      <c r="R378" s="14"/>
      <c r="S378" s="14"/>
      <c r="T378" s="14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14"/>
      <c r="M379" s="20"/>
      <c r="N379" s="14"/>
      <c r="O379" s="22"/>
      <c r="P379" s="14"/>
      <c r="Q379" s="14"/>
      <c r="R379" s="14"/>
      <c r="S379" s="14"/>
      <c r="T379" s="14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14"/>
      <c r="M380" s="20"/>
      <c r="N380" s="14"/>
      <c r="O380" s="22"/>
      <c r="P380" s="14"/>
      <c r="Q380" s="14"/>
      <c r="R380" s="14"/>
      <c r="S380" s="14"/>
      <c r="T380" s="14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14"/>
      <c r="M381" s="20"/>
      <c r="N381" s="14"/>
      <c r="O381" s="22"/>
      <c r="P381" s="14"/>
      <c r="Q381" s="14"/>
      <c r="R381" s="14"/>
      <c r="S381" s="14"/>
      <c r="T381" s="14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14"/>
      <c r="M382" s="20"/>
      <c r="N382" s="14"/>
      <c r="O382" s="22"/>
      <c r="P382" s="14"/>
      <c r="Q382" s="14"/>
      <c r="R382" s="14"/>
      <c r="S382" s="14"/>
      <c r="T382" s="14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14"/>
      <c r="M383" s="20"/>
      <c r="N383" s="14"/>
      <c r="O383" s="22"/>
      <c r="P383" s="14"/>
      <c r="Q383" s="14"/>
      <c r="R383" s="14"/>
      <c r="S383" s="14"/>
      <c r="T383" s="14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14"/>
      <c r="M384" s="20"/>
      <c r="N384" s="14"/>
      <c r="O384" s="22"/>
      <c r="P384" s="14"/>
      <c r="Q384" s="14"/>
      <c r="R384" s="14"/>
      <c r="S384" s="14"/>
      <c r="T384" s="14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14"/>
      <c r="M385" s="20"/>
      <c r="N385" s="14"/>
      <c r="O385" s="22"/>
      <c r="P385" s="14"/>
      <c r="Q385" s="14"/>
      <c r="R385" s="14"/>
      <c r="S385" s="14"/>
      <c r="T385" s="14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14"/>
      <c r="M386" s="20"/>
      <c r="N386" s="14"/>
      <c r="O386" s="22"/>
      <c r="P386" s="14"/>
      <c r="Q386" s="14"/>
      <c r="R386" s="14"/>
      <c r="S386" s="14"/>
      <c r="T386" s="14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14"/>
      <c r="M387" s="20"/>
      <c r="N387" s="14"/>
      <c r="O387" s="22"/>
      <c r="P387" s="14"/>
      <c r="Q387" s="14"/>
      <c r="R387" s="14"/>
      <c r="S387" s="14"/>
      <c r="T387" s="14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14"/>
      <c r="M388" s="20"/>
      <c r="N388" s="14"/>
      <c r="O388" s="22"/>
      <c r="P388" s="14"/>
      <c r="Q388" s="14"/>
      <c r="R388" s="14"/>
      <c r="S388" s="14"/>
      <c r="T388" s="14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14"/>
      <c r="M389" s="20"/>
      <c r="N389" s="14"/>
      <c r="O389" s="22"/>
      <c r="P389" s="14"/>
      <c r="Q389" s="14"/>
      <c r="R389" s="14"/>
      <c r="S389" s="14"/>
      <c r="T389" s="14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14"/>
      <c r="M390" s="20"/>
      <c r="N390" s="14"/>
      <c r="O390" s="22"/>
      <c r="P390" s="14"/>
      <c r="Q390" s="14"/>
      <c r="R390" s="14"/>
      <c r="S390" s="14"/>
      <c r="T390" s="14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14"/>
      <c r="M391" s="20"/>
      <c r="N391" s="14"/>
      <c r="O391" s="22"/>
      <c r="P391" s="14"/>
      <c r="Q391" s="14"/>
      <c r="R391" s="14"/>
      <c r="S391" s="14"/>
      <c r="T391" s="14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14"/>
      <c r="M392" s="20"/>
      <c r="N392" s="14"/>
      <c r="O392" s="22"/>
      <c r="P392" s="14"/>
      <c r="Q392" s="14"/>
      <c r="R392" s="14"/>
      <c r="S392" s="14"/>
      <c r="T392" s="14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14"/>
      <c r="M393" s="20"/>
      <c r="N393" s="14"/>
      <c r="O393" s="22"/>
      <c r="P393" s="14"/>
      <c r="Q393" s="14"/>
      <c r="R393" s="14"/>
      <c r="S393" s="14"/>
      <c r="T393" s="14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14"/>
      <c r="M394" s="20"/>
      <c r="N394" s="14"/>
      <c r="O394" s="22"/>
      <c r="P394" s="14"/>
      <c r="Q394" s="14"/>
      <c r="R394" s="14"/>
      <c r="S394" s="14"/>
      <c r="T394" s="14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14"/>
      <c r="M395" s="20"/>
      <c r="N395" s="14"/>
      <c r="O395" s="22"/>
      <c r="P395" s="14"/>
      <c r="Q395" s="14"/>
      <c r="R395" s="14"/>
      <c r="S395" s="14"/>
      <c r="T395" s="14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14"/>
      <c r="M396" s="20"/>
      <c r="N396" s="14"/>
      <c r="O396" s="22"/>
      <c r="P396" s="14"/>
      <c r="Q396" s="14"/>
      <c r="R396" s="14"/>
      <c r="S396" s="14"/>
      <c r="T396" s="14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14"/>
      <c r="M397" s="20"/>
      <c r="N397" s="14"/>
      <c r="O397" s="22"/>
      <c r="P397" s="14"/>
      <c r="Q397" s="14"/>
      <c r="R397" s="14"/>
      <c r="S397" s="14"/>
      <c r="T397" s="14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14"/>
      <c r="M398" s="20"/>
      <c r="N398" s="14"/>
      <c r="O398" s="22"/>
      <c r="P398" s="14"/>
      <c r="Q398" s="14"/>
      <c r="R398" s="14"/>
      <c r="S398" s="14"/>
      <c r="T398" s="14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14"/>
      <c r="M399" s="20"/>
      <c r="N399" s="14"/>
      <c r="O399" s="22"/>
      <c r="P399" s="14"/>
      <c r="Q399" s="14"/>
      <c r="R399" s="14"/>
      <c r="S399" s="14"/>
      <c r="T399" s="14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14"/>
      <c r="M400" s="20"/>
      <c r="N400" s="14"/>
      <c r="O400" s="22"/>
      <c r="P400" s="14"/>
      <c r="Q400" s="14"/>
      <c r="R400" s="14"/>
      <c r="S400" s="14"/>
      <c r="T400" s="14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14"/>
      <c r="M401" s="20"/>
      <c r="N401" s="14"/>
      <c r="O401" s="22"/>
      <c r="P401" s="14"/>
      <c r="Q401" s="14"/>
      <c r="R401" s="14"/>
      <c r="S401" s="14"/>
      <c r="T401" s="14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14"/>
      <c r="M402" s="20"/>
      <c r="N402" s="14"/>
      <c r="O402" s="22"/>
      <c r="P402" s="14"/>
      <c r="Q402" s="14"/>
      <c r="R402" s="14"/>
      <c r="S402" s="14"/>
      <c r="T402" s="14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14"/>
      <c r="M403" s="20"/>
      <c r="N403" s="14"/>
      <c r="O403" s="22"/>
      <c r="P403" s="14"/>
      <c r="Q403" s="14"/>
      <c r="R403" s="14"/>
      <c r="S403" s="14"/>
      <c r="T403" s="14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14"/>
      <c r="M404" s="20"/>
      <c r="N404" s="14"/>
      <c r="O404" s="22"/>
      <c r="P404" s="14"/>
      <c r="Q404" s="14"/>
      <c r="R404" s="14"/>
      <c r="S404" s="14"/>
      <c r="T404" s="14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14"/>
      <c r="M405" s="20"/>
      <c r="N405" s="14"/>
      <c r="O405" s="22"/>
      <c r="P405" s="14"/>
      <c r="Q405" s="14"/>
      <c r="R405" s="14"/>
      <c r="S405" s="14"/>
      <c r="T405" s="14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14"/>
      <c r="M406" s="20"/>
      <c r="N406" s="14"/>
      <c r="O406" s="22"/>
      <c r="P406" s="14"/>
      <c r="Q406" s="14"/>
      <c r="R406" s="14"/>
      <c r="S406" s="14"/>
      <c r="T406" s="14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14"/>
      <c r="M407" s="20"/>
      <c r="N407" s="14"/>
      <c r="O407" s="22"/>
      <c r="P407" s="14"/>
      <c r="Q407" s="14"/>
      <c r="R407" s="14"/>
      <c r="S407" s="14"/>
      <c r="T407" s="14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14"/>
      <c r="M408" s="20"/>
      <c r="N408" s="14"/>
      <c r="O408" s="22"/>
      <c r="P408" s="14"/>
      <c r="Q408" s="14"/>
      <c r="R408" s="14"/>
      <c r="S408" s="14"/>
      <c r="T408" s="14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14"/>
      <c r="M409" s="20"/>
      <c r="N409" s="14"/>
      <c r="O409" s="22"/>
      <c r="P409" s="14"/>
      <c r="Q409" s="14"/>
      <c r="R409" s="14"/>
      <c r="S409" s="14"/>
      <c r="T409" s="14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14"/>
      <c r="M410" s="20"/>
      <c r="N410" s="14"/>
      <c r="O410" s="22"/>
      <c r="P410" s="14"/>
      <c r="Q410" s="14"/>
      <c r="R410" s="14"/>
      <c r="S410" s="14"/>
      <c r="T410" s="14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14"/>
      <c r="M411" s="20"/>
      <c r="N411" s="14"/>
      <c r="O411" s="22"/>
      <c r="P411" s="14"/>
      <c r="Q411" s="14"/>
      <c r="R411" s="14"/>
      <c r="S411" s="14"/>
      <c r="T411" s="14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14"/>
      <c r="M412" s="20"/>
      <c r="N412" s="14"/>
      <c r="O412" s="22"/>
      <c r="P412" s="14"/>
      <c r="Q412" s="14"/>
      <c r="R412" s="14"/>
      <c r="S412" s="14"/>
      <c r="T412" s="14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14"/>
      <c r="M413" s="20"/>
      <c r="N413" s="14"/>
      <c r="O413" s="22"/>
      <c r="P413" s="14"/>
      <c r="Q413" s="14"/>
      <c r="R413" s="14"/>
      <c r="S413" s="14"/>
      <c r="T413" s="14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14"/>
      <c r="M414" s="20"/>
      <c r="N414" s="14"/>
      <c r="O414" s="22"/>
      <c r="P414" s="14"/>
      <c r="Q414" s="14"/>
      <c r="R414" s="14"/>
      <c r="S414" s="14"/>
      <c r="T414" s="14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14"/>
      <c r="M415" s="20"/>
      <c r="N415" s="14"/>
      <c r="O415" s="22"/>
      <c r="P415" s="14"/>
      <c r="Q415" s="14"/>
      <c r="R415" s="14"/>
      <c r="S415" s="14"/>
      <c r="T415" s="14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14"/>
      <c r="M416" s="20"/>
      <c r="N416" s="14"/>
      <c r="O416" s="22"/>
      <c r="P416" s="14"/>
      <c r="Q416" s="14"/>
      <c r="R416" s="14"/>
      <c r="S416" s="14"/>
      <c r="T416" s="14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14"/>
      <c r="M417" s="20"/>
      <c r="N417" s="14"/>
      <c r="O417" s="22"/>
      <c r="P417" s="14"/>
      <c r="Q417" s="14"/>
      <c r="R417" s="14"/>
      <c r="S417" s="14"/>
      <c r="T417" s="14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14"/>
      <c r="M418" s="20"/>
      <c r="N418" s="14"/>
      <c r="O418" s="22"/>
      <c r="P418" s="14"/>
      <c r="Q418" s="14"/>
      <c r="R418" s="14"/>
      <c r="S418" s="14"/>
      <c r="T418" s="14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14"/>
      <c r="M419" s="20"/>
      <c r="N419" s="14"/>
      <c r="O419" s="22"/>
      <c r="P419" s="14"/>
      <c r="Q419" s="14"/>
      <c r="R419" s="14"/>
      <c r="S419" s="14"/>
      <c r="T419" s="14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14"/>
      <c r="M420" s="20"/>
      <c r="N420" s="14"/>
      <c r="O420" s="22"/>
      <c r="P420" s="14"/>
      <c r="Q420" s="14"/>
      <c r="R420" s="14"/>
      <c r="S420" s="14"/>
      <c r="T420" s="14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14"/>
      <c r="M421" s="20"/>
      <c r="N421" s="14"/>
      <c r="O421" s="22"/>
      <c r="P421" s="14"/>
      <c r="Q421" s="14"/>
      <c r="R421" s="14"/>
      <c r="S421" s="14"/>
      <c r="T421" s="14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14"/>
      <c r="M422" s="20"/>
      <c r="N422" s="14"/>
      <c r="O422" s="22"/>
      <c r="P422" s="14"/>
      <c r="Q422" s="14"/>
      <c r="R422" s="14"/>
      <c r="S422" s="14"/>
      <c r="T422" s="14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14"/>
      <c r="M423" s="20"/>
      <c r="N423" s="14"/>
      <c r="O423" s="22"/>
      <c r="P423" s="14"/>
      <c r="Q423" s="14"/>
      <c r="R423" s="14"/>
      <c r="S423" s="14"/>
      <c r="T423" s="14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14"/>
      <c r="M424" s="20"/>
      <c r="N424" s="14"/>
      <c r="O424" s="22"/>
      <c r="P424" s="14"/>
      <c r="Q424" s="14"/>
      <c r="R424" s="14"/>
      <c r="S424" s="14"/>
      <c r="T424" s="14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14"/>
      <c r="M425" s="20"/>
      <c r="N425" s="14"/>
      <c r="O425" s="22"/>
      <c r="P425" s="14"/>
      <c r="Q425" s="14"/>
      <c r="R425" s="14"/>
      <c r="S425" s="14"/>
      <c r="T425" s="14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14"/>
      <c r="M426" s="20"/>
      <c r="N426" s="14"/>
      <c r="O426" s="22"/>
      <c r="P426" s="14"/>
      <c r="Q426" s="14"/>
      <c r="R426" s="14"/>
      <c r="S426" s="14"/>
      <c r="T426" s="14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14"/>
      <c r="M427" s="20"/>
      <c r="N427" s="14"/>
      <c r="O427" s="22"/>
      <c r="P427" s="14"/>
      <c r="Q427" s="14"/>
      <c r="R427" s="14"/>
      <c r="S427" s="14"/>
      <c r="T427" s="14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14"/>
      <c r="M428" s="20"/>
      <c r="N428" s="14"/>
      <c r="O428" s="22"/>
      <c r="P428" s="14"/>
      <c r="Q428" s="14"/>
      <c r="R428" s="14"/>
      <c r="S428" s="14"/>
      <c r="T428" s="14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14"/>
      <c r="M429" s="20"/>
      <c r="N429" s="14"/>
      <c r="O429" s="22"/>
      <c r="P429" s="14"/>
      <c r="Q429" s="14"/>
      <c r="R429" s="14"/>
      <c r="S429" s="14"/>
      <c r="T429" s="14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14"/>
      <c r="M430" s="20"/>
      <c r="N430" s="14"/>
      <c r="O430" s="22"/>
      <c r="P430" s="14"/>
      <c r="Q430" s="14"/>
      <c r="R430" s="14"/>
      <c r="S430" s="14"/>
      <c r="T430" s="14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14"/>
      <c r="M431" s="20"/>
      <c r="N431" s="14"/>
      <c r="O431" s="22"/>
      <c r="P431" s="14"/>
      <c r="Q431" s="14"/>
      <c r="R431" s="14"/>
      <c r="S431" s="14"/>
      <c r="T431" s="14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14"/>
      <c r="M432" s="20"/>
      <c r="N432" s="14"/>
      <c r="O432" s="22"/>
      <c r="P432" s="14"/>
      <c r="Q432" s="14"/>
      <c r="R432" s="14"/>
      <c r="S432" s="14"/>
      <c r="T432" s="14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14"/>
      <c r="M433" s="20"/>
      <c r="N433" s="14"/>
      <c r="O433" s="22"/>
      <c r="P433" s="14"/>
      <c r="Q433" s="14"/>
      <c r="R433" s="14"/>
      <c r="S433" s="14"/>
      <c r="T433" s="14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14"/>
      <c r="M434" s="20"/>
      <c r="N434" s="14"/>
      <c r="O434" s="22"/>
      <c r="P434" s="14"/>
      <c r="Q434" s="14"/>
      <c r="R434" s="14"/>
      <c r="S434" s="14"/>
      <c r="T434" s="14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14"/>
      <c r="M435" s="20"/>
      <c r="N435" s="14"/>
      <c r="O435" s="22"/>
      <c r="P435" s="14"/>
      <c r="Q435" s="14"/>
      <c r="R435" s="14"/>
      <c r="S435" s="14"/>
      <c r="T435" s="14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14"/>
      <c r="M436" s="20"/>
      <c r="N436" s="14"/>
      <c r="O436" s="22"/>
      <c r="P436" s="14"/>
      <c r="Q436" s="14"/>
      <c r="R436" s="14"/>
      <c r="S436" s="14"/>
      <c r="T436" s="14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14"/>
      <c r="M437" s="20"/>
      <c r="N437" s="14"/>
      <c r="O437" s="22"/>
      <c r="P437" s="14"/>
      <c r="Q437" s="14"/>
      <c r="R437" s="14"/>
      <c r="S437" s="14"/>
      <c r="T437" s="14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14"/>
      <c r="M438" s="20"/>
      <c r="N438" s="14"/>
      <c r="O438" s="22"/>
      <c r="P438" s="14"/>
      <c r="Q438" s="14"/>
      <c r="R438" s="14"/>
      <c r="S438" s="14"/>
      <c r="T438" s="14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14"/>
      <c r="M439" s="20"/>
      <c r="N439" s="14"/>
      <c r="O439" s="22"/>
      <c r="P439" s="14"/>
      <c r="Q439" s="14"/>
      <c r="R439" s="14"/>
      <c r="S439" s="14"/>
      <c r="T439" s="14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14"/>
      <c r="M440" s="20"/>
      <c r="N440" s="14"/>
      <c r="O440" s="22"/>
      <c r="P440" s="14"/>
      <c r="Q440" s="14"/>
      <c r="R440" s="14"/>
      <c r="S440" s="14"/>
      <c r="T440" s="14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14"/>
      <c r="M441" s="20"/>
      <c r="N441" s="14"/>
      <c r="O441" s="22"/>
      <c r="P441" s="14"/>
      <c r="Q441" s="14"/>
      <c r="R441" s="14"/>
      <c r="S441" s="14"/>
      <c r="T441" s="14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14"/>
      <c r="M442" s="20"/>
      <c r="N442" s="14"/>
      <c r="O442" s="22"/>
      <c r="P442" s="14"/>
      <c r="Q442" s="14"/>
      <c r="R442" s="14"/>
      <c r="S442" s="14"/>
      <c r="T442" s="14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14"/>
      <c r="M443" s="20"/>
      <c r="N443" s="14"/>
      <c r="O443" s="22"/>
      <c r="P443" s="14"/>
      <c r="Q443" s="14"/>
      <c r="R443" s="14"/>
      <c r="S443" s="14"/>
      <c r="T443" s="14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14"/>
      <c r="M444" s="20"/>
      <c r="N444" s="14"/>
      <c r="O444" s="22"/>
      <c r="P444" s="14"/>
      <c r="Q444" s="14"/>
      <c r="R444" s="14"/>
      <c r="S444" s="14"/>
      <c r="T444" s="14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14"/>
      <c r="M445" s="20"/>
      <c r="N445" s="14"/>
      <c r="O445" s="22"/>
      <c r="P445" s="14"/>
      <c r="Q445" s="14"/>
      <c r="R445" s="14"/>
      <c r="S445" s="14"/>
      <c r="T445" s="14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14"/>
      <c r="M446" s="20"/>
      <c r="N446" s="14"/>
      <c r="O446" s="22"/>
      <c r="P446" s="14"/>
      <c r="Q446" s="14"/>
      <c r="R446" s="14"/>
      <c r="S446" s="14"/>
      <c r="T446" s="14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14"/>
      <c r="M447" s="20"/>
      <c r="N447" s="14"/>
      <c r="O447" s="22"/>
      <c r="P447" s="14"/>
      <c r="Q447" s="14"/>
      <c r="R447" s="14"/>
      <c r="S447" s="14"/>
      <c r="T447" s="14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14"/>
      <c r="M448" s="20"/>
      <c r="N448" s="14"/>
      <c r="O448" s="22"/>
      <c r="P448" s="14"/>
      <c r="Q448" s="14"/>
      <c r="R448" s="14"/>
      <c r="S448" s="14"/>
      <c r="T448" s="14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14"/>
      <c r="M449" s="20"/>
      <c r="N449" s="14"/>
      <c r="O449" s="22"/>
      <c r="P449" s="14"/>
      <c r="Q449" s="14"/>
      <c r="R449" s="14"/>
      <c r="S449" s="14"/>
      <c r="T449" s="14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14"/>
      <c r="M450" s="20"/>
      <c r="N450" s="14"/>
      <c r="O450" s="22"/>
      <c r="P450" s="14"/>
      <c r="Q450" s="14"/>
      <c r="R450" s="14"/>
      <c r="S450" s="14"/>
      <c r="T450" s="14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14"/>
      <c r="M451" s="20"/>
      <c r="N451" s="14"/>
      <c r="O451" s="22"/>
      <c r="P451" s="14"/>
      <c r="Q451" s="14"/>
      <c r="R451" s="14"/>
      <c r="S451" s="14"/>
      <c r="T451" s="14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14"/>
      <c r="M452" s="20"/>
      <c r="N452" s="14"/>
      <c r="O452" s="22"/>
      <c r="P452" s="14"/>
      <c r="Q452" s="14"/>
      <c r="R452" s="14"/>
      <c r="S452" s="14"/>
      <c r="T452" s="14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14"/>
      <c r="M453" s="20"/>
      <c r="N453" s="14"/>
      <c r="O453" s="22"/>
      <c r="P453" s="14"/>
      <c r="Q453" s="14"/>
      <c r="R453" s="14"/>
      <c r="S453" s="14"/>
      <c r="T453" s="14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14"/>
      <c r="M454" s="20"/>
      <c r="N454" s="14"/>
      <c r="O454" s="22"/>
      <c r="P454" s="14"/>
      <c r="Q454" s="14"/>
      <c r="R454" s="14"/>
      <c r="S454" s="14"/>
      <c r="T454" s="14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14"/>
      <c r="M455" s="20"/>
      <c r="N455" s="14"/>
      <c r="O455" s="22"/>
      <c r="P455" s="14"/>
      <c r="Q455" s="14"/>
      <c r="R455" s="14"/>
      <c r="S455" s="14"/>
      <c r="T455" s="14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14"/>
      <c r="M456" s="20"/>
      <c r="N456" s="14"/>
      <c r="O456" s="22"/>
      <c r="P456" s="14"/>
      <c r="Q456" s="14"/>
      <c r="R456" s="14"/>
      <c r="S456" s="14"/>
      <c r="T456" s="14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14"/>
      <c r="M457" s="20"/>
      <c r="N457" s="14"/>
      <c r="O457" s="22"/>
      <c r="P457" s="14"/>
      <c r="Q457" s="14"/>
      <c r="R457" s="14"/>
      <c r="S457" s="14"/>
      <c r="T457" s="14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14"/>
      <c r="M458" s="20"/>
      <c r="N458" s="14"/>
      <c r="O458" s="22"/>
      <c r="P458" s="14"/>
      <c r="Q458" s="14"/>
      <c r="R458" s="14"/>
      <c r="S458" s="14"/>
      <c r="T458" s="14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14"/>
      <c r="M459" s="20"/>
      <c r="N459" s="14"/>
      <c r="O459" s="22"/>
      <c r="P459" s="14"/>
      <c r="Q459" s="14"/>
      <c r="R459" s="14"/>
      <c r="S459" s="14"/>
      <c r="T459" s="14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14"/>
      <c r="M460" s="20"/>
      <c r="N460" s="14"/>
      <c r="O460" s="22"/>
      <c r="P460" s="14"/>
      <c r="Q460" s="14"/>
      <c r="R460" s="14"/>
      <c r="S460" s="14"/>
      <c r="T460" s="14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14"/>
      <c r="M461" s="20"/>
      <c r="N461" s="14"/>
      <c r="O461" s="22"/>
      <c r="P461" s="14"/>
      <c r="Q461" s="14"/>
      <c r="R461" s="14"/>
      <c r="S461" s="14"/>
      <c r="T461" s="14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14"/>
      <c r="M462" s="20"/>
      <c r="N462" s="14"/>
      <c r="O462" s="22"/>
      <c r="P462" s="14"/>
      <c r="Q462" s="14"/>
      <c r="R462" s="14"/>
      <c r="S462" s="14"/>
      <c r="T462" s="14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14"/>
      <c r="M463" s="20"/>
      <c r="N463" s="14"/>
      <c r="O463" s="22"/>
      <c r="P463" s="14"/>
      <c r="Q463" s="14"/>
      <c r="R463" s="14"/>
      <c r="S463" s="14"/>
      <c r="T463" s="14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14"/>
      <c r="M464" s="20"/>
      <c r="N464" s="14"/>
      <c r="O464" s="22"/>
      <c r="P464" s="14"/>
      <c r="Q464" s="14"/>
      <c r="R464" s="14"/>
      <c r="S464" s="14"/>
      <c r="T464" s="14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14"/>
      <c r="M465" s="20"/>
      <c r="N465" s="14"/>
      <c r="O465" s="22"/>
      <c r="P465" s="14"/>
      <c r="Q465" s="14"/>
      <c r="R465" s="14"/>
      <c r="S465" s="14"/>
      <c r="T465" s="14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14"/>
      <c r="M466" s="20"/>
      <c r="N466" s="14"/>
      <c r="O466" s="22"/>
      <c r="P466" s="14"/>
      <c r="Q466" s="14"/>
      <c r="R466" s="14"/>
      <c r="S466" s="14"/>
      <c r="T466" s="14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14"/>
      <c r="M467" s="20"/>
      <c r="N467" s="14"/>
      <c r="O467" s="22"/>
      <c r="P467" s="14"/>
      <c r="Q467" s="14"/>
      <c r="R467" s="14"/>
      <c r="S467" s="14"/>
      <c r="T467" s="14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14"/>
      <c r="M468" s="20"/>
      <c r="N468" s="14"/>
      <c r="O468" s="22"/>
      <c r="P468" s="14"/>
      <c r="Q468" s="14"/>
      <c r="R468" s="14"/>
      <c r="S468" s="14"/>
      <c r="T468" s="14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14"/>
      <c r="M469" s="20"/>
      <c r="N469" s="14"/>
      <c r="O469" s="22"/>
      <c r="P469" s="14"/>
      <c r="Q469" s="14"/>
      <c r="R469" s="14"/>
      <c r="S469" s="14"/>
      <c r="T469" s="14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14"/>
      <c r="M470" s="20"/>
      <c r="N470" s="14"/>
      <c r="O470" s="22"/>
      <c r="P470" s="14"/>
      <c r="Q470" s="14"/>
      <c r="R470" s="14"/>
      <c r="S470" s="14"/>
      <c r="T470" s="14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14"/>
      <c r="M471" s="20"/>
      <c r="N471" s="14"/>
      <c r="O471" s="22"/>
      <c r="P471" s="14"/>
      <c r="Q471" s="14"/>
      <c r="R471" s="14"/>
      <c r="S471" s="14"/>
      <c r="T471" s="14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14"/>
      <c r="M472" s="20"/>
      <c r="N472" s="14"/>
      <c r="O472" s="22"/>
      <c r="P472" s="14"/>
      <c r="Q472" s="14"/>
      <c r="R472" s="14"/>
      <c r="S472" s="14"/>
      <c r="T472" s="14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14"/>
      <c r="M473" s="20"/>
      <c r="N473" s="14"/>
      <c r="O473" s="22"/>
      <c r="P473" s="14"/>
      <c r="Q473" s="14"/>
      <c r="R473" s="14"/>
      <c r="S473" s="14"/>
      <c r="T473" s="14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14"/>
      <c r="M474" s="20"/>
      <c r="N474" s="14"/>
      <c r="O474" s="22"/>
      <c r="P474" s="14"/>
      <c r="Q474" s="14"/>
      <c r="R474" s="14"/>
      <c r="S474" s="14"/>
      <c r="T474" s="14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14"/>
      <c r="M475" s="20"/>
      <c r="N475" s="14"/>
      <c r="O475" s="22"/>
      <c r="P475" s="14"/>
      <c r="Q475" s="14"/>
      <c r="R475" s="14"/>
      <c r="S475" s="14"/>
      <c r="T475" s="14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14"/>
      <c r="M476" s="20"/>
      <c r="N476" s="14"/>
      <c r="O476" s="22"/>
      <c r="P476" s="14"/>
      <c r="Q476" s="14"/>
      <c r="R476" s="14"/>
      <c r="S476" s="14"/>
      <c r="T476" s="14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14"/>
      <c r="M477" s="20"/>
      <c r="N477" s="14"/>
      <c r="O477" s="22"/>
      <c r="P477" s="14"/>
      <c r="Q477" s="14"/>
      <c r="R477" s="14"/>
      <c r="S477" s="14"/>
      <c r="T477" s="14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14"/>
      <c r="M478" s="20"/>
      <c r="N478" s="14"/>
      <c r="O478" s="22"/>
      <c r="P478" s="14"/>
      <c r="Q478" s="14"/>
      <c r="R478" s="14"/>
      <c r="S478" s="14"/>
      <c r="T478" s="14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14"/>
      <c r="M479" s="20"/>
      <c r="N479" s="14"/>
      <c r="O479" s="22"/>
      <c r="P479" s="14"/>
      <c r="Q479" s="14"/>
      <c r="R479" s="14"/>
      <c r="S479" s="14"/>
      <c r="T479" s="14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14"/>
      <c r="M480" s="20"/>
      <c r="N480" s="14"/>
      <c r="O480" s="22"/>
      <c r="P480" s="14"/>
      <c r="Q480" s="14"/>
      <c r="R480" s="14"/>
      <c r="S480" s="14"/>
      <c r="T480" s="14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14"/>
      <c r="M481" s="20"/>
      <c r="N481" s="14"/>
      <c r="O481" s="22"/>
      <c r="P481" s="14"/>
      <c r="Q481" s="14"/>
      <c r="R481" s="14"/>
      <c r="S481" s="14"/>
      <c r="T481" s="14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14"/>
      <c r="M482" s="20"/>
      <c r="N482" s="14"/>
      <c r="O482" s="22"/>
      <c r="P482" s="14"/>
      <c r="Q482" s="14"/>
      <c r="R482" s="14"/>
      <c r="S482" s="14"/>
      <c r="T482" s="14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14"/>
      <c r="M483" s="20"/>
      <c r="N483" s="14"/>
      <c r="O483" s="22"/>
      <c r="P483" s="14"/>
      <c r="Q483" s="14"/>
      <c r="R483" s="14"/>
      <c r="S483" s="14"/>
      <c r="T483" s="14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14"/>
      <c r="M484" s="20"/>
      <c r="N484" s="14"/>
      <c r="O484" s="22"/>
      <c r="P484" s="14"/>
      <c r="Q484" s="14"/>
      <c r="R484" s="14"/>
      <c r="S484" s="14"/>
      <c r="T484" s="14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14"/>
      <c r="M485" s="20"/>
      <c r="N485" s="14"/>
      <c r="O485" s="22"/>
      <c r="P485" s="14"/>
      <c r="Q485" s="14"/>
      <c r="R485" s="14"/>
      <c r="S485" s="14"/>
      <c r="T485" s="14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14"/>
      <c r="M486" s="20"/>
      <c r="N486" s="14"/>
      <c r="O486" s="22"/>
      <c r="P486" s="14"/>
      <c r="Q486" s="14"/>
      <c r="R486" s="14"/>
      <c r="S486" s="14"/>
      <c r="T486" s="14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14"/>
      <c r="M487" s="20"/>
      <c r="N487" s="14"/>
      <c r="O487" s="22"/>
      <c r="P487" s="14"/>
      <c r="Q487" s="14"/>
      <c r="R487" s="14"/>
      <c r="S487" s="14"/>
      <c r="T487" s="14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14"/>
      <c r="M488" s="20"/>
      <c r="N488" s="14"/>
      <c r="O488" s="22"/>
      <c r="P488" s="14"/>
      <c r="Q488" s="14"/>
      <c r="R488" s="14"/>
      <c r="S488" s="14"/>
      <c r="T488" s="14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14"/>
      <c r="M489" s="20"/>
      <c r="N489" s="14"/>
      <c r="O489" s="22"/>
      <c r="P489" s="14"/>
      <c r="Q489" s="14"/>
      <c r="R489" s="14"/>
      <c r="S489" s="14"/>
      <c r="T489" s="14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14"/>
      <c r="M490" s="20"/>
      <c r="N490" s="14"/>
      <c r="O490" s="22"/>
      <c r="P490" s="14"/>
      <c r="Q490" s="14"/>
      <c r="R490" s="14"/>
      <c r="S490" s="14"/>
      <c r="T490" s="14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14"/>
      <c r="M491" s="20"/>
      <c r="N491" s="14"/>
      <c r="O491" s="22"/>
      <c r="P491" s="14"/>
      <c r="Q491" s="14"/>
      <c r="R491" s="14"/>
      <c r="S491" s="14"/>
      <c r="T491" s="14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14"/>
      <c r="M492" s="20"/>
      <c r="N492" s="14"/>
      <c r="O492" s="22"/>
      <c r="P492" s="14"/>
      <c r="Q492" s="14"/>
      <c r="R492" s="14"/>
      <c r="S492" s="14"/>
      <c r="T492" s="14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14"/>
      <c r="M493" s="20"/>
      <c r="N493" s="14"/>
      <c r="O493" s="22"/>
      <c r="P493" s="14"/>
      <c r="Q493" s="14"/>
      <c r="R493" s="14"/>
      <c r="S493" s="14"/>
      <c r="T493" s="14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14"/>
      <c r="M494" s="20"/>
      <c r="N494" s="14"/>
      <c r="O494" s="22"/>
      <c r="P494" s="14"/>
      <c r="Q494" s="14"/>
      <c r="R494" s="14"/>
      <c r="S494" s="14"/>
      <c r="T494" s="14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14"/>
      <c r="M495" s="20"/>
      <c r="N495" s="14"/>
      <c r="O495" s="22"/>
      <c r="P495" s="14"/>
      <c r="Q495" s="14"/>
      <c r="R495" s="14"/>
      <c r="S495" s="14"/>
      <c r="T495" s="14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14"/>
      <c r="M496" s="20"/>
      <c r="N496" s="14"/>
      <c r="O496" s="22"/>
      <c r="P496" s="14"/>
      <c r="Q496" s="14"/>
      <c r="R496" s="14"/>
      <c r="S496" s="14"/>
      <c r="T496" s="14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14"/>
      <c r="M497" s="20"/>
      <c r="N497" s="14"/>
      <c r="O497" s="22"/>
      <c r="P497" s="14"/>
      <c r="Q497" s="14"/>
      <c r="R497" s="14"/>
      <c r="S497" s="14"/>
      <c r="T497" s="14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14"/>
      <c r="M498" s="20"/>
      <c r="N498" s="14"/>
      <c r="O498" s="22"/>
      <c r="P498" s="14"/>
      <c r="Q498" s="14"/>
      <c r="R498" s="14"/>
      <c r="S498" s="14"/>
      <c r="T498" s="14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14"/>
      <c r="M499" s="20"/>
      <c r="N499" s="14"/>
      <c r="O499" s="22"/>
      <c r="P499" s="14"/>
      <c r="Q499" s="14"/>
      <c r="R499" s="14"/>
      <c r="S499" s="14"/>
      <c r="T499" s="14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14"/>
      <c r="M500" s="20"/>
      <c r="N500" s="14"/>
      <c r="O500" s="22"/>
      <c r="P500" s="14"/>
      <c r="Q500" s="14"/>
      <c r="R500" s="14"/>
      <c r="S500" s="14"/>
      <c r="T500" s="14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14"/>
      <c r="M501" s="20"/>
      <c r="N501" s="14"/>
      <c r="O501" s="22"/>
      <c r="P501" s="14"/>
      <c r="Q501" s="14"/>
      <c r="R501" s="14"/>
      <c r="S501" s="14"/>
      <c r="T501" s="14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14"/>
      <c r="M502" s="20"/>
      <c r="N502" s="14"/>
      <c r="O502" s="22"/>
      <c r="P502" s="14"/>
      <c r="Q502" s="14"/>
      <c r="R502" s="14"/>
      <c r="S502" s="14"/>
      <c r="T502" s="14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14"/>
      <c r="M503" s="20"/>
      <c r="N503" s="14"/>
      <c r="O503" s="22"/>
      <c r="P503" s="14"/>
      <c r="Q503" s="14"/>
      <c r="R503" s="14"/>
      <c r="S503" s="14"/>
      <c r="T503" s="14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14"/>
      <c r="M504" s="20"/>
      <c r="N504" s="14"/>
      <c r="O504" s="22"/>
      <c r="P504" s="14"/>
      <c r="Q504" s="14"/>
      <c r="R504" s="14"/>
      <c r="S504" s="14"/>
      <c r="T504" s="14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14"/>
      <c r="M505" s="20"/>
      <c r="N505" s="14"/>
      <c r="O505" s="22"/>
      <c r="P505" s="14"/>
      <c r="Q505" s="14"/>
      <c r="R505" s="14"/>
      <c r="S505" s="14"/>
      <c r="T505" s="14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14"/>
      <c r="M506" s="20"/>
      <c r="N506" s="14"/>
      <c r="O506" s="22"/>
      <c r="P506" s="14"/>
      <c r="Q506" s="14"/>
      <c r="R506" s="14"/>
      <c r="S506" s="14"/>
      <c r="T506" s="14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14"/>
      <c r="M507" s="20"/>
      <c r="N507" s="14"/>
      <c r="O507" s="22"/>
      <c r="P507" s="14"/>
      <c r="Q507" s="14"/>
      <c r="R507" s="14"/>
      <c r="S507" s="14"/>
      <c r="T507" s="14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14"/>
      <c r="M508" s="20"/>
      <c r="N508" s="14"/>
      <c r="O508" s="22"/>
      <c r="P508" s="14"/>
      <c r="Q508" s="14"/>
      <c r="R508" s="14"/>
      <c r="S508" s="14"/>
      <c r="T508" s="14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14"/>
      <c r="M509" s="20"/>
      <c r="N509" s="14"/>
      <c r="O509" s="22"/>
      <c r="P509" s="14"/>
      <c r="Q509" s="14"/>
      <c r="R509" s="14"/>
      <c r="S509" s="14"/>
      <c r="T509" s="14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14"/>
      <c r="M510" s="20"/>
      <c r="N510" s="14"/>
      <c r="O510" s="22"/>
      <c r="P510" s="14"/>
      <c r="Q510" s="14"/>
      <c r="R510" s="14"/>
      <c r="S510" s="14"/>
      <c r="T510" s="14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14"/>
      <c r="M511" s="20"/>
      <c r="N511" s="14"/>
      <c r="O511" s="22"/>
      <c r="P511" s="14"/>
      <c r="Q511" s="14"/>
      <c r="R511" s="14"/>
      <c r="S511" s="14"/>
      <c r="T511" s="14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14"/>
      <c r="M512" s="20"/>
      <c r="N512" s="14"/>
      <c r="O512" s="22"/>
      <c r="P512" s="14"/>
      <c r="Q512" s="14"/>
      <c r="R512" s="14"/>
      <c r="S512" s="14"/>
      <c r="T512" s="14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14"/>
      <c r="M513" s="20"/>
      <c r="N513" s="14"/>
      <c r="O513" s="22"/>
      <c r="P513" s="14"/>
      <c r="Q513" s="14"/>
      <c r="R513" s="14"/>
      <c r="S513" s="14"/>
      <c r="T513" s="14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14"/>
      <c r="M514" s="20"/>
      <c r="N514" s="14"/>
      <c r="O514" s="22"/>
      <c r="P514" s="14"/>
      <c r="Q514" s="14"/>
      <c r="R514" s="14"/>
      <c r="S514" s="14"/>
      <c r="T514" s="14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14"/>
      <c r="M515" s="20"/>
      <c r="N515" s="14"/>
      <c r="O515" s="22"/>
      <c r="P515" s="14"/>
      <c r="Q515" s="14"/>
      <c r="R515" s="14"/>
      <c r="S515" s="14"/>
      <c r="T515" s="14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14"/>
      <c r="M516" s="20"/>
      <c r="N516" s="14"/>
      <c r="O516" s="22"/>
      <c r="P516" s="14"/>
      <c r="Q516" s="14"/>
      <c r="R516" s="14"/>
      <c r="S516" s="14"/>
      <c r="T516" s="14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14"/>
      <c r="M517" s="20"/>
      <c r="N517" s="14"/>
      <c r="O517" s="22"/>
      <c r="P517" s="14"/>
      <c r="Q517" s="14"/>
      <c r="R517" s="14"/>
      <c r="S517" s="14"/>
      <c r="T517" s="14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14"/>
      <c r="M518" s="20"/>
      <c r="N518" s="14"/>
      <c r="O518" s="22"/>
      <c r="P518" s="14"/>
      <c r="Q518" s="14"/>
      <c r="R518" s="14"/>
      <c r="S518" s="14"/>
      <c r="T518" s="14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14"/>
      <c r="M519" s="20"/>
      <c r="N519" s="14"/>
      <c r="O519" s="22"/>
      <c r="P519" s="14"/>
      <c r="Q519" s="14"/>
      <c r="R519" s="14"/>
      <c r="S519" s="14"/>
      <c r="T519" s="14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14"/>
      <c r="M520" s="20"/>
      <c r="N520" s="14"/>
      <c r="O520" s="22"/>
      <c r="P520" s="14"/>
      <c r="Q520" s="14"/>
      <c r="R520" s="14"/>
      <c r="S520" s="14"/>
      <c r="T520" s="14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14"/>
      <c r="M521" s="20"/>
      <c r="N521" s="14"/>
      <c r="O521" s="22"/>
      <c r="P521" s="14"/>
      <c r="Q521" s="14"/>
      <c r="R521" s="14"/>
      <c r="S521" s="14"/>
      <c r="T521" s="14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14"/>
      <c r="M522" s="20"/>
      <c r="N522" s="14"/>
      <c r="O522" s="22"/>
      <c r="P522" s="14"/>
      <c r="Q522" s="14"/>
      <c r="R522" s="14"/>
      <c r="S522" s="14"/>
      <c r="T522" s="14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14"/>
      <c r="M523" s="20"/>
      <c r="N523" s="14"/>
      <c r="O523" s="22"/>
      <c r="P523" s="14"/>
      <c r="Q523" s="14"/>
      <c r="R523" s="14"/>
      <c r="S523" s="14"/>
      <c r="T523" s="14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14"/>
      <c r="M524" s="20"/>
      <c r="N524" s="14"/>
      <c r="O524" s="22"/>
      <c r="P524" s="14"/>
      <c r="Q524" s="14"/>
      <c r="R524" s="14"/>
      <c r="S524" s="14"/>
      <c r="T524" s="14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14"/>
      <c r="M525" s="20"/>
      <c r="N525" s="14"/>
      <c r="O525" s="22"/>
      <c r="P525" s="14"/>
      <c r="Q525" s="14"/>
      <c r="R525" s="14"/>
      <c r="S525" s="14"/>
      <c r="T525" s="14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14"/>
      <c r="M526" s="20"/>
      <c r="N526" s="14"/>
      <c r="O526" s="22"/>
      <c r="P526" s="14"/>
      <c r="Q526" s="14"/>
      <c r="R526" s="14"/>
      <c r="S526" s="14"/>
      <c r="T526" s="14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14"/>
      <c r="M527" s="20"/>
      <c r="N527" s="14"/>
      <c r="O527" s="22"/>
      <c r="P527" s="14"/>
      <c r="Q527" s="14"/>
      <c r="R527" s="14"/>
      <c r="S527" s="14"/>
      <c r="T527" s="14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14"/>
      <c r="M528" s="20"/>
      <c r="N528" s="14"/>
      <c r="O528" s="22"/>
      <c r="P528" s="14"/>
      <c r="Q528" s="14"/>
      <c r="R528" s="14"/>
      <c r="S528" s="14"/>
      <c r="T528" s="14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14"/>
      <c r="M529" s="20"/>
      <c r="N529" s="14"/>
      <c r="O529" s="22"/>
      <c r="P529" s="14"/>
      <c r="Q529" s="14"/>
      <c r="R529" s="14"/>
      <c r="S529" s="14"/>
      <c r="T529" s="14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14"/>
      <c r="M530" s="20"/>
      <c r="N530" s="14"/>
      <c r="O530" s="22"/>
      <c r="P530" s="14"/>
      <c r="Q530" s="14"/>
      <c r="R530" s="14"/>
      <c r="S530" s="14"/>
      <c r="T530" s="14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14"/>
      <c r="M531" s="20"/>
      <c r="N531" s="14"/>
      <c r="O531" s="22"/>
      <c r="P531" s="14"/>
      <c r="Q531" s="14"/>
      <c r="R531" s="14"/>
      <c r="S531" s="14"/>
      <c r="T531" s="14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14"/>
      <c r="M532" s="20"/>
      <c r="N532" s="14"/>
      <c r="O532" s="22"/>
      <c r="P532" s="14"/>
      <c r="Q532" s="14"/>
      <c r="R532" s="14"/>
      <c r="S532" s="14"/>
      <c r="T532" s="14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14"/>
      <c r="M533" s="20"/>
      <c r="N533" s="14"/>
      <c r="O533" s="22"/>
      <c r="P533" s="14"/>
      <c r="Q533" s="14"/>
      <c r="R533" s="14"/>
      <c r="S533" s="14"/>
      <c r="T533" s="14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14"/>
      <c r="M534" s="20"/>
      <c r="N534" s="14"/>
      <c r="O534" s="22"/>
      <c r="P534" s="14"/>
      <c r="Q534" s="14"/>
      <c r="R534" s="14"/>
      <c r="S534" s="14"/>
      <c r="T534" s="14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14"/>
      <c r="M535" s="20"/>
      <c r="N535" s="14"/>
      <c r="O535" s="22"/>
      <c r="P535" s="14"/>
      <c r="Q535" s="14"/>
      <c r="R535" s="14"/>
      <c r="S535" s="14"/>
      <c r="T535" s="14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14"/>
      <c r="M536" s="20"/>
      <c r="N536" s="14"/>
      <c r="O536" s="22"/>
      <c r="P536" s="14"/>
      <c r="Q536" s="14"/>
      <c r="R536" s="14"/>
      <c r="S536" s="14"/>
      <c r="T536" s="14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14"/>
      <c r="M537" s="20"/>
      <c r="N537" s="14"/>
      <c r="O537" s="22"/>
      <c r="P537" s="14"/>
      <c r="Q537" s="14"/>
      <c r="R537" s="14"/>
      <c r="S537" s="14"/>
      <c r="T537" s="14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14"/>
      <c r="M538" s="20"/>
      <c r="N538" s="14"/>
      <c r="O538" s="22"/>
      <c r="P538" s="14"/>
      <c r="Q538" s="14"/>
      <c r="R538" s="14"/>
      <c r="S538" s="14"/>
      <c r="T538" s="14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14"/>
      <c r="M539" s="20"/>
      <c r="N539" s="14"/>
      <c r="O539" s="22"/>
      <c r="P539" s="14"/>
      <c r="Q539" s="14"/>
      <c r="R539" s="14"/>
      <c r="S539" s="14"/>
      <c r="T539" s="14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14"/>
      <c r="M540" s="20"/>
      <c r="N540" s="14"/>
      <c r="O540" s="22"/>
      <c r="P540" s="14"/>
      <c r="Q540" s="14"/>
      <c r="R540" s="14"/>
      <c r="S540" s="14"/>
      <c r="T540" s="14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14"/>
      <c r="M541" s="20"/>
      <c r="N541" s="14"/>
      <c r="O541" s="22"/>
      <c r="P541" s="14"/>
      <c r="Q541" s="14"/>
      <c r="R541" s="14"/>
      <c r="S541" s="14"/>
      <c r="T541" s="14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14"/>
      <c r="M542" s="20"/>
      <c r="N542" s="14"/>
      <c r="O542" s="22"/>
      <c r="P542" s="14"/>
      <c r="Q542" s="14"/>
      <c r="R542" s="14"/>
      <c r="S542" s="14"/>
      <c r="T542" s="14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14"/>
      <c r="M543" s="20"/>
      <c r="N543" s="14"/>
      <c r="O543" s="22"/>
      <c r="P543" s="14"/>
      <c r="Q543" s="14"/>
      <c r="R543" s="14"/>
      <c r="S543" s="14"/>
      <c r="T543" s="14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14"/>
      <c r="M544" s="20"/>
      <c r="N544" s="14"/>
      <c r="O544" s="22"/>
      <c r="P544" s="14"/>
      <c r="Q544" s="14"/>
      <c r="R544" s="14"/>
      <c r="S544" s="14"/>
      <c r="T544" s="14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14"/>
      <c r="M545" s="20"/>
      <c r="N545" s="14"/>
      <c r="O545" s="22"/>
      <c r="P545" s="14"/>
      <c r="Q545" s="14"/>
      <c r="R545" s="14"/>
      <c r="S545" s="14"/>
      <c r="T545" s="14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14"/>
      <c r="M546" s="20"/>
      <c r="N546" s="14"/>
      <c r="O546" s="22"/>
      <c r="P546" s="14"/>
      <c r="Q546" s="14"/>
      <c r="R546" s="14"/>
      <c r="S546" s="14"/>
      <c r="T546" s="14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14"/>
      <c r="M547" s="20"/>
      <c r="N547" s="14"/>
      <c r="O547" s="22"/>
      <c r="P547" s="14"/>
      <c r="Q547" s="14"/>
      <c r="R547" s="14"/>
      <c r="S547" s="14"/>
      <c r="T547" s="14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14"/>
      <c r="M548" s="20"/>
      <c r="N548" s="14"/>
      <c r="O548" s="22"/>
      <c r="P548" s="14"/>
      <c r="Q548" s="14"/>
      <c r="R548" s="14"/>
      <c r="S548" s="14"/>
      <c r="T548" s="14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14"/>
      <c r="M549" s="20"/>
      <c r="N549" s="14"/>
      <c r="O549" s="22"/>
      <c r="P549" s="14"/>
      <c r="Q549" s="14"/>
      <c r="R549" s="14"/>
      <c r="S549" s="14"/>
      <c r="T549" s="14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14"/>
      <c r="M550" s="20"/>
      <c r="N550" s="14"/>
      <c r="O550" s="22"/>
      <c r="P550" s="14"/>
      <c r="Q550" s="14"/>
      <c r="R550" s="14"/>
      <c r="S550" s="14"/>
      <c r="T550" s="14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14"/>
      <c r="M551" s="20"/>
      <c r="N551" s="14"/>
      <c r="O551" s="22"/>
      <c r="P551" s="14"/>
      <c r="Q551" s="14"/>
      <c r="R551" s="14"/>
      <c r="S551" s="14"/>
      <c r="T551" s="14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14"/>
      <c r="M552" s="20"/>
      <c r="N552" s="14"/>
      <c r="O552" s="22"/>
      <c r="P552" s="14"/>
      <c r="Q552" s="14"/>
      <c r="R552" s="14"/>
      <c r="S552" s="14"/>
      <c r="T552" s="14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14"/>
      <c r="M553" s="20"/>
      <c r="N553" s="14"/>
      <c r="O553" s="22"/>
      <c r="P553" s="14"/>
      <c r="Q553" s="14"/>
      <c r="R553" s="14"/>
      <c r="S553" s="14"/>
      <c r="T553" s="14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14"/>
      <c r="M554" s="20"/>
      <c r="N554" s="14"/>
      <c r="O554" s="22"/>
      <c r="P554" s="14"/>
      <c r="Q554" s="14"/>
      <c r="R554" s="14"/>
      <c r="S554" s="14"/>
      <c r="T554" s="14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14"/>
      <c r="M555" s="20"/>
      <c r="N555" s="14"/>
      <c r="O555" s="22"/>
      <c r="P555" s="14"/>
      <c r="Q555" s="14"/>
      <c r="R555" s="14"/>
      <c r="S555" s="14"/>
      <c r="T555" s="14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14"/>
      <c r="M556" s="20"/>
      <c r="N556" s="14"/>
      <c r="O556" s="22"/>
      <c r="P556" s="14"/>
      <c r="Q556" s="14"/>
      <c r="R556" s="14"/>
      <c r="S556" s="14"/>
      <c r="T556" s="14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14"/>
      <c r="M557" s="20"/>
      <c r="N557" s="14"/>
      <c r="O557" s="22"/>
      <c r="P557" s="14"/>
      <c r="Q557" s="14"/>
      <c r="R557" s="14"/>
      <c r="S557" s="14"/>
      <c r="T557" s="14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14"/>
      <c r="M558" s="20"/>
      <c r="N558" s="14"/>
      <c r="O558" s="22"/>
      <c r="P558" s="14"/>
      <c r="Q558" s="14"/>
      <c r="R558" s="14"/>
      <c r="S558" s="14"/>
      <c r="T558" s="14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14"/>
      <c r="M559" s="20"/>
      <c r="N559" s="14"/>
      <c r="O559" s="22"/>
      <c r="P559" s="14"/>
      <c r="Q559" s="14"/>
      <c r="R559" s="14"/>
      <c r="S559" s="14"/>
      <c r="T559" s="14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14"/>
      <c r="M560" s="20"/>
      <c r="N560" s="14"/>
      <c r="O560" s="22"/>
      <c r="P560" s="14"/>
      <c r="Q560" s="14"/>
      <c r="R560" s="14"/>
      <c r="S560" s="14"/>
      <c r="T560" s="14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14"/>
      <c r="M561" s="20"/>
      <c r="N561" s="14"/>
      <c r="O561" s="22"/>
      <c r="P561" s="14"/>
      <c r="Q561" s="14"/>
      <c r="R561" s="14"/>
      <c r="S561" s="14"/>
      <c r="T561" s="14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14"/>
      <c r="M562" s="20"/>
      <c r="N562" s="14"/>
      <c r="O562" s="22"/>
      <c r="P562" s="14"/>
      <c r="Q562" s="14"/>
      <c r="R562" s="14"/>
      <c r="S562" s="14"/>
      <c r="T562" s="14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14"/>
      <c r="M563" s="20"/>
      <c r="N563" s="14"/>
      <c r="O563" s="22"/>
      <c r="P563" s="14"/>
      <c r="Q563" s="14"/>
      <c r="R563" s="14"/>
      <c r="S563" s="14"/>
      <c r="T563" s="14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14"/>
      <c r="M564" s="20"/>
      <c r="N564" s="14"/>
      <c r="O564" s="22"/>
      <c r="P564" s="14"/>
      <c r="Q564" s="14"/>
      <c r="R564" s="14"/>
      <c r="S564" s="14"/>
      <c r="T564" s="14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14"/>
      <c r="M565" s="20"/>
      <c r="N565" s="14"/>
      <c r="O565" s="22"/>
      <c r="P565" s="14"/>
      <c r="Q565" s="14"/>
      <c r="R565" s="14"/>
      <c r="S565" s="14"/>
      <c r="T565" s="14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14"/>
      <c r="M566" s="20"/>
      <c r="N566" s="14"/>
      <c r="O566" s="22"/>
      <c r="P566" s="14"/>
      <c r="Q566" s="14"/>
      <c r="R566" s="14"/>
      <c r="S566" s="14"/>
      <c r="T566" s="14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14"/>
      <c r="M567" s="20"/>
      <c r="N567" s="14"/>
      <c r="O567" s="22"/>
      <c r="P567" s="14"/>
      <c r="Q567" s="14"/>
      <c r="R567" s="14"/>
      <c r="S567" s="14"/>
      <c r="T567" s="14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14"/>
      <c r="M568" s="20"/>
      <c r="N568" s="14"/>
      <c r="O568" s="22"/>
      <c r="P568" s="14"/>
      <c r="Q568" s="14"/>
      <c r="R568" s="14"/>
      <c r="S568" s="14"/>
      <c r="T568" s="14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14"/>
      <c r="M569" s="20"/>
      <c r="N569" s="14"/>
      <c r="O569" s="22"/>
      <c r="P569" s="14"/>
      <c r="Q569" s="14"/>
      <c r="R569" s="14"/>
      <c r="S569" s="14"/>
      <c r="T569" s="14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14"/>
      <c r="M570" s="20"/>
      <c r="N570" s="14"/>
      <c r="O570" s="22"/>
      <c r="P570" s="14"/>
      <c r="Q570" s="14"/>
      <c r="R570" s="14"/>
      <c r="S570" s="14"/>
      <c r="T570" s="14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14"/>
      <c r="M571" s="20"/>
      <c r="N571" s="14"/>
      <c r="O571" s="22"/>
      <c r="P571" s="14"/>
      <c r="Q571" s="14"/>
      <c r="R571" s="14"/>
      <c r="S571" s="14"/>
      <c r="T571" s="14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14"/>
      <c r="M572" s="20"/>
      <c r="N572" s="14"/>
      <c r="O572" s="22"/>
      <c r="P572" s="14"/>
      <c r="Q572" s="14"/>
      <c r="R572" s="14"/>
      <c r="S572" s="14"/>
      <c r="T572" s="14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14"/>
      <c r="M573" s="20"/>
      <c r="N573" s="14"/>
      <c r="O573" s="22"/>
      <c r="P573" s="14"/>
      <c r="Q573" s="14"/>
      <c r="R573" s="14"/>
      <c r="S573" s="14"/>
      <c r="T573" s="14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14"/>
      <c r="M574" s="20"/>
      <c r="N574" s="14"/>
      <c r="O574" s="22"/>
      <c r="P574" s="14"/>
      <c r="Q574" s="14"/>
      <c r="R574" s="14"/>
      <c r="S574" s="14"/>
      <c r="T574" s="14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14"/>
      <c r="M575" s="20"/>
      <c r="N575" s="14"/>
      <c r="O575" s="22"/>
      <c r="P575" s="14"/>
      <c r="Q575" s="14"/>
      <c r="R575" s="14"/>
      <c r="S575" s="14"/>
      <c r="T575" s="14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14"/>
      <c r="M576" s="20"/>
      <c r="N576" s="14"/>
      <c r="O576" s="22"/>
      <c r="P576" s="14"/>
      <c r="Q576" s="14"/>
      <c r="R576" s="14"/>
      <c r="S576" s="14"/>
      <c r="T576" s="14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14"/>
      <c r="M577" s="20"/>
      <c r="N577" s="14"/>
      <c r="O577" s="22"/>
      <c r="P577" s="14"/>
      <c r="Q577" s="14"/>
      <c r="R577" s="14"/>
      <c r="S577" s="14"/>
      <c r="T577" s="14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14"/>
      <c r="M578" s="20"/>
      <c r="N578" s="14"/>
      <c r="O578" s="22"/>
      <c r="P578" s="14"/>
      <c r="Q578" s="14"/>
      <c r="R578" s="14"/>
      <c r="S578" s="14"/>
      <c r="T578" s="14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14"/>
      <c r="M579" s="20"/>
      <c r="N579" s="14"/>
      <c r="O579" s="22"/>
      <c r="P579" s="14"/>
      <c r="Q579" s="14"/>
      <c r="R579" s="14"/>
      <c r="S579" s="14"/>
      <c r="T579" s="14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14"/>
      <c r="M580" s="20"/>
      <c r="N580" s="14"/>
      <c r="O580" s="22"/>
      <c r="P580" s="14"/>
      <c r="Q580" s="14"/>
      <c r="R580" s="14"/>
      <c r="S580" s="14"/>
      <c r="T580" s="14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14"/>
      <c r="M581" s="20"/>
      <c r="N581" s="14"/>
      <c r="O581" s="22"/>
      <c r="P581" s="14"/>
      <c r="Q581" s="14"/>
      <c r="R581" s="14"/>
      <c r="S581" s="14"/>
      <c r="T581" s="14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14"/>
      <c r="M582" s="20"/>
      <c r="N582" s="14"/>
      <c r="O582" s="22"/>
      <c r="P582" s="14"/>
      <c r="Q582" s="14"/>
      <c r="R582" s="14"/>
      <c r="S582" s="14"/>
      <c r="T582" s="14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14"/>
      <c r="M583" s="20"/>
      <c r="N583" s="14"/>
      <c r="O583" s="22"/>
      <c r="P583" s="14"/>
      <c r="Q583" s="14"/>
      <c r="R583" s="14"/>
      <c r="S583" s="14"/>
      <c r="T583" s="14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14"/>
      <c r="M584" s="20"/>
      <c r="N584" s="14"/>
      <c r="O584" s="22"/>
      <c r="P584" s="14"/>
      <c r="Q584" s="14"/>
      <c r="R584" s="14"/>
      <c r="S584" s="14"/>
      <c r="T584" s="14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14"/>
      <c r="M585" s="20"/>
      <c r="N585" s="14"/>
      <c r="O585" s="22"/>
      <c r="P585" s="14"/>
      <c r="Q585" s="14"/>
      <c r="R585" s="14"/>
      <c r="S585" s="14"/>
      <c r="T585" s="14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14"/>
      <c r="M586" s="20"/>
      <c r="N586" s="14"/>
      <c r="O586" s="22"/>
      <c r="P586" s="14"/>
      <c r="Q586" s="14"/>
      <c r="R586" s="14"/>
      <c r="S586" s="14"/>
      <c r="T586" s="14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14"/>
      <c r="M587" s="20"/>
      <c r="N587" s="14"/>
      <c r="O587" s="22"/>
      <c r="P587" s="14"/>
      <c r="Q587" s="14"/>
      <c r="R587" s="14"/>
      <c r="S587" s="14"/>
      <c r="T587" s="14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14"/>
      <c r="M588" s="20"/>
      <c r="N588" s="14"/>
      <c r="O588" s="22"/>
      <c r="P588" s="14"/>
      <c r="Q588" s="14"/>
      <c r="R588" s="14"/>
      <c r="S588" s="14"/>
      <c r="T588" s="14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14"/>
      <c r="M589" s="20"/>
      <c r="N589" s="14"/>
      <c r="O589" s="22"/>
      <c r="P589" s="14"/>
      <c r="Q589" s="14"/>
      <c r="R589" s="14"/>
      <c r="S589" s="14"/>
      <c r="T589" s="14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14"/>
      <c r="M590" s="20"/>
      <c r="N590" s="14"/>
      <c r="O590" s="22"/>
      <c r="P590" s="14"/>
      <c r="Q590" s="14"/>
      <c r="R590" s="14"/>
      <c r="S590" s="14"/>
      <c r="T590" s="14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14"/>
      <c r="M591" s="20"/>
      <c r="N591" s="14"/>
      <c r="O591" s="22"/>
      <c r="P591" s="14"/>
      <c r="Q591" s="14"/>
      <c r="R591" s="14"/>
      <c r="S591" s="14"/>
      <c r="T591" s="14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14"/>
      <c r="M592" s="20"/>
      <c r="N592" s="14"/>
      <c r="O592" s="22"/>
      <c r="P592" s="14"/>
      <c r="Q592" s="14"/>
      <c r="R592" s="14"/>
      <c r="S592" s="14"/>
      <c r="T592" s="14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14"/>
      <c r="M593" s="20"/>
      <c r="N593" s="14"/>
      <c r="O593" s="22"/>
      <c r="P593" s="14"/>
      <c r="Q593" s="14"/>
      <c r="R593" s="14"/>
      <c r="S593" s="14"/>
      <c r="T593" s="14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14"/>
      <c r="M594" s="20"/>
      <c r="N594" s="14"/>
      <c r="O594" s="22"/>
      <c r="P594" s="14"/>
      <c r="Q594" s="14"/>
      <c r="R594" s="14"/>
      <c r="S594" s="14"/>
      <c r="T594" s="14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14"/>
      <c r="M595" s="20"/>
      <c r="N595" s="14"/>
      <c r="O595" s="22"/>
      <c r="P595" s="14"/>
      <c r="Q595" s="14"/>
      <c r="R595" s="14"/>
      <c r="S595" s="14"/>
      <c r="T595" s="14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14"/>
      <c r="M596" s="20"/>
      <c r="N596" s="14"/>
      <c r="O596" s="22"/>
      <c r="P596" s="14"/>
      <c r="Q596" s="14"/>
      <c r="R596" s="14"/>
      <c r="S596" s="14"/>
      <c r="T596" s="14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14"/>
      <c r="M597" s="20"/>
      <c r="N597" s="14"/>
      <c r="O597" s="22"/>
      <c r="P597" s="14"/>
      <c r="Q597" s="14"/>
      <c r="R597" s="14"/>
      <c r="S597" s="14"/>
      <c r="T597" s="14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14"/>
      <c r="M598" s="20"/>
      <c r="N598" s="14"/>
      <c r="O598" s="22"/>
      <c r="P598" s="14"/>
      <c r="Q598" s="14"/>
      <c r="R598" s="14"/>
      <c r="S598" s="14"/>
      <c r="T598" s="14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14"/>
      <c r="M599" s="20"/>
      <c r="N599" s="14"/>
      <c r="O599" s="22"/>
      <c r="P599" s="14"/>
      <c r="Q599" s="14"/>
      <c r="R599" s="14"/>
      <c r="S599" s="14"/>
      <c r="T599" s="14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14"/>
      <c r="M600" s="20"/>
      <c r="N600" s="14"/>
      <c r="O600" s="22"/>
      <c r="P600" s="14"/>
      <c r="Q600" s="14"/>
      <c r="R600" s="14"/>
      <c r="S600" s="14"/>
      <c r="T600" s="14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14"/>
      <c r="M601" s="20"/>
      <c r="N601" s="14"/>
      <c r="O601" s="22"/>
      <c r="P601" s="14"/>
      <c r="Q601" s="14"/>
      <c r="R601" s="14"/>
      <c r="S601" s="14"/>
      <c r="T601" s="14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14"/>
      <c r="M602" s="20"/>
      <c r="N602" s="14"/>
      <c r="O602" s="22"/>
      <c r="P602" s="14"/>
      <c r="Q602" s="14"/>
      <c r="R602" s="14"/>
      <c r="S602" s="14"/>
      <c r="T602" s="14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14"/>
      <c r="M603" s="20"/>
      <c r="N603" s="14"/>
      <c r="O603" s="22"/>
      <c r="P603" s="14"/>
      <c r="Q603" s="14"/>
      <c r="R603" s="14"/>
      <c r="S603" s="14"/>
      <c r="T603" s="14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14"/>
      <c r="M604" s="20"/>
      <c r="N604" s="14"/>
      <c r="O604" s="22"/>
      <c r="P604" s="14"/>
      <c r="Q604" s="14"/>
      <c r="R604" s="14"/>
      <c r="S604" s="14"/>
      <c r="T604" s="14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14"/>
      <c r="M605" s="20"/>
      <c r="N605" s="14"/>
      <c r="O605" s="22"/>
      <c r="P605" s="14"/>
      <c r="Q605" s="14"/>
      <c r="R605" s="14"/>
      <c r="S605" s="14"/>
      <c r="T605" s="14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14"/>
      <c r="M606" s="20"/>
      <c r="N606" s="14"/>
      <c r="O606" s="22"/>
      <c r="P606" s="14"/>
      <c r="Q606" s="14"/>
      <c r="R606" s="14"/>
      <c r="S606" s="14"/>
      <c r="T606" s="14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14"/>
      <c r="M607" s="20"/>
      <c r="N607" s="14"/>
      <c r="O607" s="22"/>
      <c r="P607" s="14"/>
      <c r="Q607" s="14"/>
      <c r="R607" s="14"/>
      <c r="S607" s="14"/>
      <c r="T607" s="14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14"/>
      <c r="M608" s="20"/>
      <c r="N608" s="14"/>
      <c r="O608" s="22"/>
      <c r="P608" s="14"/>
      <c r="Q608" s="14"/>
      <c r="R608" s="14"/>
      <c r="S608" s="14"/>
      <c r="T608" s="14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14"/>
      <c r="M609" s="20"/>
      <c r="N609" s="14"/>
      <c r="O609" s="22"/>
      <c r="P609" s="14"/>
      <c r="Q609" s="14"/>
      <c r="R609" s="14"/>
      <c r="S609" s="14"/>
      <c r="T609" s="14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14"/>
      <c r="M610" s="20"/>
      <c r="N610" s="14"/>
      <c r="O610" s="22"/>
      <c r="P610" s="14"/>
      <c r="Q610" s="14"/>
      <c r="R610" s="14"/>
      <c r="S610" s="14"/>
      <c r="T610" s="14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14"/>
      <c r="M611" s="20"/>
      <c r="N611" s="14"/>
      <c r="O611" s="22"/>
      <c r="P611" s="14"/>
      <c r="Q611" s="14"/>
      <c r="R611" s="14"/>
      <c r="S611" s="14"/>
      <c r="T611" s="14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14"/>
      <c r="M612" s="20"/>
      <c r="N612" s="14"/>
      <c r="O612" s="22"/>
      <c r="P612" s="14"/>
      <c r="Q612" s="14"/>
      <c r="R612" s="14"/>
      <c r="S612" s="14"/>
      <c r="T612" s="14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14"/>
      <c r="M613" s="20"/>
      <c r="N613" s="14"/>
      <c r="O613" s="22"/>
      <c r="P613" s="14"/>
      <c r="Q613" s="14"/>
      <c r="R613" s="14"/>
      <c r="S613" s="14"/>
      <c r="T613" s="14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14"/>
      <c r="M614" s="20"/>
      <c r="N614" s="14"/>
      <c r="O614" s="22"/>
      <c r="P614" s="14"/>
      <c r="Q614" s="14"/>
      <c r="R614" s="14"/>
      <c r="S614" s="14"/>
      <c r="T614" s="14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14"/>
      <c r="M615" s="20"/>
      <c r="N615" s="14"/>
      <c r="O615" s="22"/>
      <c r="P615" s="14"/>
      <c r="Q615" s="14"/>
      <c r="R615" s="14"/>
      <c r="S615" s="14"/>
      <c r="T615" s="14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14"/>
      <c r="M616" s="20"/>
      <c r="N616" s="14"/>
      <c r="O616" s="22"/>
      <c r="P616" s="14"/>
      <c r="Q616" s="14"/>
      <c r="R616" s="14"/>
      <c r="S616" s="14"/>
      <c r="T616" s="14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14"/>
      <c r="M617" s="20"/>
      <c r="N617" s="14"/>
      <c r="O617" s="22"/>
      <c r="P617" s="14"/>
      <c r="Q617" s="14"/>
      <c r="R617" s="14"/>
      <c r="S617" s="14"/>
      <c r="T617" s="14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14"/>
      <c r="M618" s="20"/>
      <c r="N618" s="14"/>
      <c r="O618" s="22"/>
      <c r="P618" s="14"/>
      <c r="Q618" s="14"/>
      <c r="R618" s="14"/>
      <c r="S618" s="14"/>
      <c r="T618" s="14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14"/>
      <c r="M619" s="20"/>
      <c r="N619" s="14"/>
      <c r="O619" s="22"/>
      <c r="P619" s="14"/>
      <c r="Q619" s="14"/>
      <c r="R619" s="14"/>
      <c r="S619" s="14"/>
      <c r="T619" s="14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14"/>
      <c r="M620" s="20"/>
      <c r="N620" s="14"/>
      <c r="O620" s="22"/>
      <c r="P620" s="14"/>
      <c r="Q620" s="14"/>
      <c r="R620" s="14"/>
      <c r="S620" s="14"/>
      <c r="T620" s="14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14"/>
      <c r="M621" s="20"/>
      <c r="N621" s="14"/>
      <c r="O621" s="22"/>
      <c r="P621" s="14"/>
      <c r="Q621" s="14"/>
      <c r="R621" s="14"/>
      <c r="S621" s="14"/>
      <c r="T621" s="14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14"/>
      <c r="M622" s="20"/>
      <c r="N622" s="14"/>
      <c r="O622" s="22"/>
      <c r="P622" s="14"/>
      <c r="Q622" s="14"/>
      <c r="R622" s="14"/>
      <c r="S622" s="14"/>
      <c r="T622" s="14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14"/>
      <c r="M623" s="20"/>
      <c r="N623" s="14"/>
      <c r="O623" s="22"/>
      <c r="P623" s="14"/>
      <c r="Q623" s="14"/>
      <c r="R623" s="14"/>
      <c r="S623" s="14"/>
      <c r="T623" s="14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14"/>
      <c r="M624" s="20"/>
      <c r="N624" s="14"/>
      <c r="O624" s="22"/>
      <c r="P624" s="14"/>
      <c r="Q624" s="14"/>
      <c r="R624" s="14"/>
      <c r="S624" s="14"/>
      <c r="T624" s="14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14"/>
      <c r="M625" s="20"/>
      <c r="N625" s="14"/>
      <c r="O625" s="22"/>
      <c r="P625" s="14"/>
      <c r="Q625" s="14"/>
      <c r="R625" s="14"/>
      <c r="S625" s="14"/>
      <c r="T625" s="14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14"/>
      <c r="M626" s="20"/>
      <c r="N626" s="14"/>
      <c r="O626" s="22"/>
      <c r="P626" s="14"/>
      <c r="Q626" s="14"/>
      <c r="R626" s="14"/>
      <c r="S626" s="14"/>
      <c r="T626" s="14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14"/>
      <c r="M627" s="20"/>
      <c r="N627" s="14"/>
      <c r="O627" s="22"/>
      <c r="P627" s="14"/>
      <c r="Q627" s="14"/>
      <c r="R627" s="14"/>
      <c r="S627" s="14"/>
      <c r="T627" s="14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14"/>
      <c r="M628" s="20"/>
      <c r="N628" s="14"/>
      <c r="O628" s="22"/>
      <c r="P628" s="14"/>
      <c r="Q628" s="14"/>
      <c r="R628" s="14"/>
      <c r="S628" s="14"/>
      <c r="T628" s="14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14"/>
      <c r="M629" s="20"/>
      <c r="N629" s="14"/>
      <c r="O629" s="22"/>
      <c r="P629" s="14"/>
      <c r="Q629" s="14"/>
      <c r="R629" s="14"/>
      <c r="S629" s="14"/>
      <c r="T629" s="14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14"/>
      <c r="M630" s="20"/>
      <c r="N630" s="14"/>
      <c r="O630" s="22"/>
      <c r="P630" s="14"/>
      <c r="Q630" s="14"/>
      <c r="R630" s="14"/>
      <c r="S630" s="14"/>
      <c r="T630" s="14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14"/>
      <c r="M631" s="20"/>
      <c r="N631" s="14"/>
      <c r="O631" s="22"/>
      <c r="P631" s="14"/>
      <c r="Q631" s="14"/>
      <c r="R631" s="14"/>
      <c r="S631" s="14"/>
      <c r="T631" s="14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14"/>
      <c r="M632" s="20"/>
      <c r="N632" s="14"/>
      <c r="O632" s="22"/>
      <c r="P632" s="14"/>
      <c r="Q632" s="14"/>
      <c r="R632" s="14"/>
      <c r="S632" s="14"/>
      <c r="T632" s="14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14"/>
      <c r="M633" s="20"/>
      <c r="N633" s="14"/>
      <c r="O633" s="22"/>
      <c r="P633" s="14"/>
      <c r="Q633" s="14"/>
      <c r="R633" s="14"/>
      <c r="S633" s="14"/>
      <c r="T633" s="14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14"/>
      <c r="M634" s="20"/>
      <c r="N634" s="14"/>
      <c r="O634" s="22"/>
      <c r="P634" s="14"/>
      <c r="Q634" s="14"/>
      <c r="R634" s="14"/>
      <c r="S634" s="14"/>
      <c r="T634" s="14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14"/>
      <c r="M635" s="20"/>
      <c r="N635" s="14"/>
      <c r="O635" s="22"/>
      <c r="P635" s="14"/>
      <c r="Q635" s="14"/>
      <c r="R635" s="14"/>
      <c r="S635" s="14"/>
      <c r="T635" s="14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14"/>
      <c r="M636" s="20"/>
      <c r="N636" s="14"/>
      <c r="O636" s="22"/>
      <c r="P636" s="14"/>
      <c r="Q636" s="14"/>
      <c r="R636" s="14"/>
      <c r="S636" s="14"/>
      <c r="T636" s="14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14"/>
      <c r="M637" s="20"/>
      <c r="N637" s="14"/>
      <c r="O637" s="22"/>
      <c r="P637" s="14"/>
      <c r="Q637" s="14"/>
      <c r="R637" s="14"/>
      <c r="S637" s="14"/>
      <c r="T637" s="14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14"/>
      <c r="M638" s="20"/>
      <c r="N638" s="14"/>
      <c r="O638" s="22"/>
      <c r="P638" s="14"/>
      <c r="Q638" s="14"/>
      <c r="R638" s="14"/>
      <c r="S638" s="14"/>
      <c r="T638" s="14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14"/>
      <c r="M639" s="20"/>
      <c r="N639" s="14"/>
      <c r="O639" s="22"/>
      <c r="P639" s="14"/>
      <c r="Q639" s="14"/>
      <c r="R639" s="14"/>
      <c r="S639" s="14"/>
      <c r="T639" s="14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14"/>
      <c r="M640" s="20"/>
      <c r="N640" s="14"/>
      <c r="O640" s="22"/>
      <c r="P640" s="14"/>
      <c r="Q640" s="14"/>
      <c r="R640" s="14"/>
      <c r="S640" s="14"/>
      <c r="T640" s="14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14"/>
      <c r="M641" s="20"/>
      <c r="N641" s="14"/>
      <c r="O641" s="22"/>
      <c r="P641" s="14"/>
      <c r="Q641" s="14"/>
      <c r="R641" s="14"/>
      <c r="S641" s="14"/>
      <c r="T641" s="14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14"/>
      <c r="M642" s="20"/>
      <c r="N642" s="14"/>
      <c r="O642" s="22"/>
      <c r="P642" s="14"/>
      <c r="Q642" s="14"/>
      <c r="R642" s="14"/>
      <c r="S642" s="14"/>
      <c r="T642" s="14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14"/>
      <c r="M643" s="20"/>
      <c r="N643" s="14"/>
      <c r="O643" s="22"/>
      <c r="P643" s="14"/>
      <c r="Q643" s="14"/>
      <c r="R643" s="14"/>
      <c r="S643" s="14"/>
      <c r="T643" s="14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14"/>
      <c r="M644" s="20"/>
      <c r="N644" s="14"/>
      <c r="O644" s="22"/>
      <c r="P644" s="14"/>
      <c r="Q644" s="14"/>
      <c r="R644" s="14"/>
      <c r="S644" s="14"/>
      <c r="T644" s="14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14"/>
      <c r="M645" s="20"/>
      <c r="N645" s="14"/>
      <c r="O645" s="22"/>
      <c r="P645" s="14"/>
      <c r="Q645" s="14"/>
      <c r="R645" s="14"/>
      <c r="S645" s="14"/>
      <c r="T645" s="14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14"/>
      <c r="M646" s="20"/>
      <c r="N646" s="14"/>
      <c r="O646" s="22"/>
      <c r="P646" s="14"/>
      <c r="Q646" s="14"/>
      <c r="R646" s="14"/>
      <c r="S646" s="14"/>
      <c r="T646" s="14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14"/>
      <c r="M647" s="20"/>
      <c r="N647" s="14"/>
      <c r="O647" s="22"/>
      <c r="P647" s="14"/>
      <c r="Q647" s="14"/>
      <c r="R647" s="14"/>
      <c r="S647" s="14"/>
      <c r="T647" s="14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14"/>
      <c r="M648" s="20"/>
      <c r="N648" s="14"/>
      <c r="O648" s="22"/>
      <c r="P648" s="14"/>
      <c r="Q648" s="14"/>
      <c r="R648" s="14"/>
      <c r="S648" s="14"/>
      <c r="T648" s="14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14"/>
      <c r="M649" s="20"/>
      <c r="N649" s="14"/>
      <c r="O649" s="22"/>
      <c r="P649" s="14"/>
      <c r="Q649" s="14"/>
      <c r="R649" s="14"/>
      <c r="S649" s="14"/>
      <c r="T649" s="14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14"/>
      <c r="M650" s="20"/>
      <c r="N650" s="14"/>
      <c r="O650" s="22"/>
      <c r="P650" s="14"/>
      <c r="Q650" s="14"/>
      <c r="R650" s="14"/>
      <c r="S650" s="14"/>
      <c r="T650" s="14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14"/>
      <c r="M651" s="20"/>
      <c r="N651" s="14"/>
      <c r="O651" s="22"/>
      <c r="P651" s="14"/>
      <c r="Q651" s="14"/>
      <c r="R651" s="14"/>
      <c r="S651" s="14"/>
      <c r="T651" s="14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14"/>
      <c r="M652" s="20"/>
      <c r="N652" s="14"/>
      <c r="O652" s="22"/>
      <c r="P652" s="14"/>
      <c r="Q652" s="14"/>
      <c r="R652" s="14"/>
      <c r="S652" s="14"/>
      <c r="T652" s="14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14"/>
      <c r="M653" s="20"/>
      <c r="N653" s="14"/>
      <c r="O653" s="22"/>
      <c r="P653" s="14"/>
      <c r="Q653" s="14"/>
      <c r="R653" s="14"/>
      <c r="S653" s="14"/>
      <c r="T653" s="14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14"/>
      <c r="M654" s="20"/>
      <c r="N654" s="14"/>
      <c r="O654" s="22"/>
      <c r="P654" s="14"/>
      <c r="Q654" s="14"/>
      <c r="R654" s="14"/>
      <c r="S654" s="14"/>
      <c r="T654" s="14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14"/>
      <c r="M655" s="20"/>
      <c r="N655" s="14"/>
      <c r="O655" s="22"/>
      <c r="P655" s="14"/>
      <c r="Q655" s="14"/>
      <c r="R655" s="14"/>
      <c r="S655" s="14"/>
      <c r="T655" s="14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14"/>
      <c r="M656" s="20"/>
      <c r="N656" s="14"/>
      <c r="O656" s="22"/>
      <c r="P656" s="14"/>
      <c r="Q656" s="14"/>
      <c r="R656" s="14"/>
      <c r="S656" s="14"/>
      <c r="T656" s="14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14"/>
      <c r="M657" s="20"/>
      <c r="N657" s="14"/>
      <c r="O657" s="22"/>
      <c r="P657" s="14"/>
      <c r="Q657" s="14"/>
      <c r="R657" s="14"/>
      <c r="S657" s="14"/>
      <c r="T657" s="14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14"/>
      <c r="M658" s="20"/>
      <c r="N658" s="14"/>
      <c r="O658" s="22"/>
      <c r="P658" s="14"/>
      <c r="Q658" s="14"/>
      <c r="R658" s="14"/>
      <c r="S658" s="14"/>
      <c r="T658" s="14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14"/>
      <c r="M659" s="20"/>
      <c r="N659" s="14"/>
      <c r="O659" s="22"/>
      <c r="P659" s="14"/>
      <c r="Q659" s="14"/>
      <c r="R659" s="14"/>
      <c r="S659" s="14"/>
      <c r="T659" s="14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14"/>
      <c r="M660" s="20"/>
      <c r="N660" s="14"/>
      <c r="O660" s="22"/>
      <c r="P660" s="14"/>
      <c r="Q660" s="14"/>
      <c r="R660" s="14"/>
      <c r="S660" s="14"/>
      <c r="T660" s="14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14"/>
      <c r="M661" s="20"/>
      <c r="N661" s="14"/>
      <c r="O661" s="22"/>
      <c r="P661" s="14"/>
      <c r="Q661" s="14"/>
      <c r="R661" s="14"/>
      <c r="S661" s="14"/>
      <c r="T661" s="14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14"/>
      <c r="M662" s="20"/>
      <c r="N662" s="14"/>
      <c r="O662" s="22"/>
      <c r="P662" s="14"/>
      <c r="Q662" s="14"/>
      <c r="R662" s="14"/>
      <c r="S662" s="14"/>
      <c r="T662" s="14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14"/>
      <c r="M663" s="20"/>
      <c r="N663" s="14"/>
      <c r="O663" s="22"/>
      <c r="P663" s="14"/>
      <c r="Q663" s="14"/>
      <c r="R663" s="14"/>
      <c r="S663" s="14"/>
      <c r="T663" s="14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14"/>
      <c r="M664" s="20"/>
      <c r="N664" s="14"/>
      <c r="O664" s="22"/>
      <c r="P664" s="14"/>
      <c r="Q664" s="14"/>
      <c r="R664" s="14"/>
      <c r="S664" s="14"/>
      <c r="T664" s="14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14"/>
      <c r="M665" s="20"/>
      <c r="N665" s="14"/>
      <c r="O665" s="22"/>
      <c r="P665" s="14"/>
      <c r="Q665" s="14"/>
      <c r="R665" s="14"/>
      <c r="S665" s="14"/>
      <c r="T665" s="14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14"/>
      <c r="M666" s="20"/>
      <c r="N666" s="14"/>
      <c r="O666" s="22"/>
      <c r="P666" s="14"/>
      <c r="Q666" s="14"/>
      <c r="R666" s="14"/>
      <c r="S666" s="14"/>
      <c r="T666" s="14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14"/>
      <c r="M667" s="20"/>
      <c r="N667" s="14"/>
      <c r="O667" s="22"/>
      <c r="P667" s="14"/>
      <c r="Q667" s="14"/>
      <c r="R667" s="14"/>
      <c r="S667" s="14"/>
      <c r="T667" s="14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14"/>
      <c r="M668" s="20"/>
      <c r="N668" s="14"/>
      <c r="O668" s="22"/>
      <c r="P668" s="14"/>
      <c r="Q668" s="14"/>
      <c r="R668" s="14"/>
      <c r="S668" s="14"/>
      <c r="T668" s="14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14"/>
      <c r="M669" s="20"/>
      <c r="N669" s="14"/>
      <c r="O669" s="22"/>
      <c r="P669" s="14"/>
      <c r="Q669" s="14"/>
      <c r="R669" s="14"/>
      <c r="S669" s="14"/>
      <c r="T669" s="14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14"/>
      <c r="M670" s="20"/>
      <c r="N670" s="14"/>
      <c r="O670" s="22"/>
      <c r="P670" s="14"/>
      <c r="Q670" s="14"/>
      <c r="R670" s="14"/>
      <c r="S670" s="14"/>
      <c r="T670" s="14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14"/>
      <c r="M671" s="20"/>
      <c r="N671" s="14"/>
      <c r="O671" s="22"/>
      <c r="P671" s="14"/>
      <c r="Q671" s="14"/>
      <c r="R671" s="14"/>
      <c r="S671" s="14"/>
      <c r="T671" s="14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14"/>
      <c r="M672" s="20"/>
      <c r="N672" s="14"/>
      <c r="O672" s="22"/>
      <c r="P672" s="14"/>
      <c r="Q672" s="14"/>
      <c r="R672" s="14"/>
      <c r="S672" s="14"/>
      <c r="T672" s="14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14"/>
      <c r="M673" s="20"/>
      <c r="N673" s="14"/>
      <c r="O673" s="22"/>
      <c r="P673" s="14"/>
      <c r="Q673" s="14"/>
      <c r="R673" s="14"/>
      <c r="S673" s="14"/>
      <c r="T673" s="14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14"/>
      <c r="M674" s="20"/>
      <c r="N674" s="14"/>
      <c r="O674" s="22"/>
      <c r="P674" s="14"/>
      <c r="Q674" s="14"/>
      <c r="R674" s="14"/>
      <c r="S674" s="14"/>
      <c r="T674" s="14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14"/>
      <c r="M675" s="20"/>
      <c r="N675" s="14"/>
      <c r="O675" s="22"/>
      <c r="P675" s="14"/>
      <c r="Q675" s="14"/>
      <c r="R675" s="14"/>
      <c r="S675" s="14"/>
      <c r="T675" s="14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14"/>
      <c r="M676" s="20"/>
      <c r="N676" s="14"/>
      <c r="O676" s="22"/>
      <c r="P676" s="14"/>
      <c r="Q676" s="14"/>
      <c r="R676" s="14"/>
      <c r="S676" s="14"/>
      <c r="T676" s="14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14"/>
      <c r="M677" s="20"/>
      <c r="N677" s="14"/>
      <c r="O677" s="22"/>
      <c r="P677" s="14"/>
      <c r="Q677" s="14"/>
      <c r="R677" s="14"/>
      <c r="S677" s="14"/>
      <c r="T677" s="14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14"/>
      <c r="M678" s="20"/>
      <c r="N678" s="14"/>
      <c r="O678" s="22"/>
      <c r="P678" s="14"/>
      <c r="Q678" s="14"/>
      <c r="R678" s="14"/>
      <c r="S678" s="14"/>
      <c r="T678" s="14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14"/>
      <c r="M679" s="20"/>
      <c r="N679" s="14"/>
      <c r="O679" s="22"/>
      <c r="P679" s="14"/>
      <c r="Q679" s="14"/>
      <c r="R679" s="14"/>
      <c r="S679" s="14"/>
      <c r="T679" s="14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14"/>
      <c r="M680" s="20"/>
      <c r="N680" s="14"/>
      <c r="O680" s="22"/>
      <c r="P680" s="14"/>
      <c r="Q680" s="14"/>
      <c r="R680" s="14"/>
      <c r="S680" s="14"/>
      <c r="T680" s="14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14"/>
      <c r="M681" s="20"/>
      <c r="N681" s="14"/>
      <c r="O681" s="22"/>
      <c r="P681" s="14"/>
      <c r="Q681" s="14"/>
      <c r="R681" s="14"/>
      <c r="S681" s="14"/>
      <c r="T681" s="14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14"/>
      <c r="M682" s="20"/>
      <c r="N682" s="14"/>
      <c r="O682" s="22"/>
      <c r="P682" s="14"/>
      <c r="Q682" s="14"/>
      <c r="R682" s="14"/>
      <c r="S682" s="14"/>
      <c r="T682" s="14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14"/>
      <c r="M683" s="20"/>
      <c r="N683" s="14"/>
      <c r="O683" s="22"/>
      <c r="P683" s="14"/>
      <c r="Q683" s="14"/>
      <c r="R683" s="14"/>
      <c r="S683" s="14"/>
      <c r="T683" s="14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14"/>
      <c r="M684" s="20"/>
      <c r="N684" s="14"/>
      <c r="O684" s="22"/>
      <c r="P684" s="14"/>
      <c r="Q684" s="14"/>
      <c r="R684" s="14"/>
      <c r="S684" s="14"/>
      <c r="T684" s="14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14"/>
      <c r="M685" s="20"/>
      <c r="N685" s="14"/>
      <c r="O685" s="22"/>
      <c r="P685" s="14"/>
      <c r="Q685" s="14"/>
      <c r="R685" s="14"/>
      <c r="S685" s="14"/>
      <c r="T685" s="14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14"/>
      <c r="M686" s="20"/>
      <c r="N686" s="14"/>
      <c r="O686" s="22"/>
      <c r="P686" s="14"/>
      <c r="Q686" s="14"/>
      <c r="R686" s="14"/>
      <c r="S686" s="14"/>
      <c r="T686" s="14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14"/>
      <c r="M687" s="20"/>
      <c r="N687" s="14"/>
      <c r="O687" s="22"/>
      <c r="P687" s="14"/>
      <c r="Q687" s="14"/>
      <c r="R687" s="14"/>
      <c r="S687" s="14"/>
      <c r="T687" s="14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14"/>
      <c r="M688" s="20"/>
      <c r="N688" s="14"/>
      <c r="O688" s="22"/>
      <c r="P688" s="14"/>
      <c r="Q688" s="14"/>
      <c r="R688" s="14"/>
      <c r="S688" s="14"/>
      <c r="T688" s="14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14"/>
      <c r="M689" s="20"/>
      <c r="N689" s="14"/>
      <c r="O689" s="22"/>
      <c r="P689" s="14"/>
      <c r="Q689" s="14"/>
      <c r="R689" s="14"/>
      <c r="S689" s="14"/>
      <c r="T689" s="14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14"/>
      <c r="M690" s="20"/>
      <c r="N690" s="14"/>
      <c r="O690" s="22"/>
      <c r="P690" s="14"/>
      <c r="Q690" s="14"/>
      <c r="R690" s="14"/>
      <c r="S690" s="14"/>
      <c r="T690" s="14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14"/>
      <c r="M691" s="20"/>
      <c r="N691" s="14"/>
      <c r="O691" s="22"/>
      <c r="P691" s="14"/>
      <c r="Q691" s="14"/>
      <c r="R691" s="14"/>
      <c r="S691" s="14"/>
      <c r="T691" s="14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14"/>
      <c r="M692" s="20"/>
      <c r="N692" s="14"/>
      <c r="O692" s="22"/>
      <c r="P692" s="14"/>
      <c r="Q692" s="14"/>
      <c r="R692" s="14"/>
      <c r="S692" s="14"/>
      <c r="T692" s="14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14"/>
      <c r="M693" s="20"/>
      <c r="N693" s="14"/>
      <c r="O693" s="22"/>
      <c r="P693" s="14"/>
      <c r="Q693" s="14"/>
      <c r="R693" s="14"/>
      <c r="S693" s="14"/>
      <c r="T693" s="14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14"/>
      <c r="M694" s="20"/>
      <c r="N694" s="14"/>
      <c r="O694" s="22"/>
      <c r="P694" s="14"/>
      <c r="Q694" s="14"/>
      <c r="R694" s="14"/>
      <c r="S694" s="14"/>
      <c r="T694" s="14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14"/>
      <c r="M695" s="20"/>
      <c r="N695" s="14"/>
      <c r="O695" s="22"/>
      <c r="P695" s="14"/>
      <c r="Q695" s="14"/>
      <c r="R695" s="14"/>
      <c r="S695" s="14"/>
      <c r="T695" s="14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14"/>
      <c r="M696" s="20"/>
      <c r="N696" s="14"/>
      <c r="O696" s="22"/>
      <c r="P696" s="14"/>
      <c r="Q696" s="14"/>
      <c r="R696" s="14"/>
      <c r="S696" s="14"/>
      <c r="T696" s="14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14"/>
      <c r="M697" s="20"/>
      <c r="N697" s="14"/>
      <c r="O697" s="22"/>
      <c r="P697" s="14"/>
      <c r="Q697" s="14"/>
      <c r="R697" s="14"/>
      <c r="S697" s="14"/>
      <c r="T697" s="14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14"/>
      <c r="M698" s="20"/>
      <c r="N698" s="14"/>
      <c r="O698" s="22"/>
      <c r="P698" s="14"/>
      <c r="Q698" s="14"/>
      <c r="R698" s="14"/>
      <c r="S698" s="14"/>
      <c r="T698" s="14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14"/>
      <c r="M699" s="20"/>
      <c r="N699" s="14"/>
      <c r="O699" s="22"/>
      <c r="P699" s="14"/>
      <c r="Q699" s="14"/>
      <c r="R699" s="14"/>
      <c r="S699" s="14"/>
      <c r="T699" s="14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14"/>
      <c r="M700" s="20"/>
      <c r="N700" s="14"/>
      <c r="O700" s="22"/>
      <c r="P700" s="14"/>
      <c r="Q700" s="14"/>
      <c r="R700" s="14"/>
      <c r="S700" s="14"/>
      <c r="T700" s="14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14"/>
      <c r="M701" s="20"/>
      <c r="N701" s="14"/>
      <c r="O701" s="22"/>
      <c r="P701" s="14"/>
      <c r="Q701" s="14"/>
      <c r="R701" s="14"/>
      <c r="S701" s="14"/>
      <c r="T701" s="14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14"/>
      <c r="M702" s="20"/>
      <c r="N702" s="14"/>
      <c r="O702" s="22"/>
      <c r="P702" s="14"/>
      <c r="Q702" s="14"/>
      <c r="R702" s="14"/>
      <c r="S702" s="14"/>
      <c r="T702" s="14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14"/>
      <c r="M703" s="20"/>
      <c r="N703" s="14"/>
      <c r="O703" s="22"/>
      <c r="P703" s="14"/>
      <c r="Q703" s="14"/>
      <c r="R703" s="14"/>
      <c r="S703" s="14"/>
      <c r="T703" s="14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14"/>
      <c r="M704" s="20"/>
      <c r="N704" s="14"/>
      <c r="O704" s="22"/>
      <c r="P704" s="14"/>
      <c r="Q704" s="14"/>
      <c r="R704" s="14"/>
      <c r="S704" s="14"/>
      <c r="T704" s="14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14"/>
      <c r="M705" s="20"/>
      <c r="N705" s="14"/>
      <c r="O705" s="22"/>
      <c r="P705" s="14"/>
      <c r="Q705" s="14"/>
      <c r="R705" s="14"/>
      <c r="S705" s="14"/>
      <c r="T705" s="14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14"/>
      <c r="M706" s="20"/>
      <c r="N706" s="14"/>
      <c r="O706" s="22"/>
      <c r="P706" s="14"/>
      <c r="Q706" s="14"/>
      <c r="R706" s="14"/>
      <c r="S706" s="14"/>
      <c r="T706" s="14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14"/>
      <c r="M707" s="20"/>
      <c r="N707" s="14"/>
      <c r="O707" s="22"/>
      <c r="P707" s="14"/>
      <c r="Q707" s="14"/>
      <c r="R707" s="14"/>
      <c r="S707" s="14"/>
      <c r="T707" s="14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14"/>
      <c r="M708" s="20"/>
      <c r="N708" s="14"/>
      <c r="O708" s="22"/>
      <c r="P708" s="14"/>
      <c r="Q708" s="14"/>
      <c r="R708" s="14"/>
      <c r="S708" s="14"/>
      <c r="T708" s="14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14"/>
      <c r="M709" s="20"/>
      <c r="N709" s="14"/>
      <c r="O709" s="22"/>
      <c r="P709" s="14"/>
      <c r="Q709" s="14"/>
      <c r="R709" s="14"/>
      <c r="S709" s="14"/>
      <c r="T709" s="14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14"/>
      <c r="M710" s="20"/>
      <c r="N710" s="14"/>
      <c r="O710" s="22"/>
      <c r="P710" s="14"/>
      <c r="Q710" s="14"/>
      <c r="R710" s="14"/>
      <c r="S710" s="14"/>
      <c r="T710" s="14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14"/>
      <c r="M711" s="20"/>
      <c r="N711" s="14"/>
      <c r="O711" s="22"/>
      <c r="P711" s="14"/>
      <c r="Q711" s="14"/>
      <c r="R711" s="14"/>
      <c r="S711" s="14"/>
      <c r="T711" s="14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14"/>
      <c r="M712" s="20"/>
      <c r="N712" s="14"/>
      <c r="O712" s="22"/>
      <c r="P712" s="14"/>
      <c r="Q712" s="14"/>
      <c r="R712" s="14"/>
      <c r="S712" s="14"/>
      <c r="T712" s="14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14"/>
      <c r="M713" s="20"/>
      <c r="N713" s="14"/>
      <c r="O713" s="22"/>
      <c r="P713" s="14"/>
      <c r="Q713" s="14"/>
      <c r="R713" s="14"/>
      <c r="S713" s="14"/>
      <c r="T713" s="14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14"/>
      <c r="M714" s="20"/>
      <c r="N714" s="14"/>
      <c r="O714" s="22"/>
      <c r="P714" s="14"/>
      <c r="Q714" s="14"/>
      <c r="R714" s="14"/>
      <c r="S714" s="14"/>
      <c r="T714" s="14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14"/>
      <c r="M715" s="20"/>
      <c r="N715" s="14"/>
      <c r="O715" s="22"/>
      <c r="P715" s="14"/>
      <c r="Q715" s="14"/>
      <c r="R715" s="14"/>
      <c r="S715" s="14"/>
      <c r="T715" s="14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14"/>
      <c r="M716" s="20"/>
      <c r="N716" s="14"/>
      <c r="O716" s="22"/>
      <c r="P716" s="14"/>
      <c r="Q716" s="14"/>
      <c r="R716" s="14"/>
      <c r="S716" s="14"/>
      <c r="T716" s="14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14"/>
      <c r="M717" s="20"/>
      <c r="N717" s="14"/>
      <c r="O717" s="22"/>
      <c r="P717" s="14"/>
      <c r="Q717" s="14"/>
      <c r="R717" s="14"/>
      <c r="S717" s="14"/>
      <c r="T717" s="14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14"/>
      <c r="M718" s="20"/>
      <c r="N718" s="14"/>
      <c r="O718" s="22"/>
      <c r="P718" s="14"/>
      <c r="Q718" s="14"/>
      <c r="R718" s="14"/>
      <c r="S718" s="14"/>
      <c r="T718" s="14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14"/>
      <c r="M719" s="20"/>
      <c r="N719" s="14"/>
      <c r="O719" s="22"/>
      <c r="P719" s="14"/>
      <c r="Q719" s="14"/>
      <c r="R719" s="14"/>
      <c r="S719" s="14"/>
      <c r="T719" s="14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14"/>
      <c r="M720" s="20"/>
      <c r="N720" s="14"/>
      <c r="O720" s="22"/>
      <c r="P720" s="14"/>
      <c r="Q720" s="14"/>
      <c r="R720" s="14"/>
      <c r="S720" s="14"/>
      <c r="T720" s="14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14"/>
      <c r="M721" s="20"/>
      <c r="N721" s="14"/>
      <c r="O721" s="22"/>
      <c r="P721" s="14"/>
      <c r="Q721" s="14"/>
      <c r="R721" s="14"/>
      <c r="S721" s="14"/>
      <c r="T721" s="14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14"/>
      <c r="M722" s="20"/>
      <c r="N722" s="14"/>
      <c r="O722" s="22"/>
      <c r="P722" s="14"/>
      <c r="Q722" s="14"/>
      <c r="R722" s="14"/>
      <c r="S722" s="14"/>
      <c r="T722" s="14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14"/>
      <c r="M723" s="20"/>
      <c r="N723" s="14"/>
      <c r="O723" s="22"/>
      <c r="P723" s="14"/>
      <c r="Q723" s="14"/>
      <c r="R723" s="14"/>
      <c r="S723" s="14"/>
      <c r="T723" s="14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14"/>
      <c r="M724" s="20"/>
      <c r="N724" s="14"/>
      <c r="O724" s="22"/>
      <c r="P724" s="14"/>
      <c r="Q724" s="14"/>
      <c r="R724" s="14"/>
      <c r="S724" s="14"/>
      <c r="T724" s="14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14"/>
      <c r="M725" s="20"/>
      <c r="N725" s="14"/>
      <c r="O725" s="22"/>
      <c r="P725" s="14"/>
      <c r="Q725" s="14"/>
      <c r="R725" s="14"/>
      <c r="S725" s="14"/>
      <c r="T725" s="14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14"/>
      <c r="M726" s="20"/>
      <c r="N726" s="14"/>
      <c r="O726" s="22"/>
      <c r="P726" s="14"/>
      <c r="Q726" s="14"/>
      <c r="R726" s="14"/>
      <c r="S726" s="14"/>
      <c r="T726" s="14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14"/>
      <c r="M727" s="20"/>
      <c r="N727" s="14"/>
      <c r="O727" s="22"/>
      <c r="P727" s="14"/>
      <c r="Q727" s="14"/>
      <c r="R727" s="14"/>
      <c r="S727" s="14"/>
      <c r="T727" s="14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14"/>
      <c r="M728" s="20"/>
      <c r="N728" s="14"/>
      <c r="O728" s="22"/>
      <c r="P728" s="14"/>
      <c r="Q728" s="14"/>
      <c r="R728" s="14"/>
      <c r="S728" s="14"/>
      <c r="T728" s="14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14"/>
      <c r="M729" s="20"/>
      <c r="N729" s="14"/>
      <c r="O729" s="22"/>
      <c r="P729" s="14"/>
      <c r="Q729" s="14"/>
      <c r="R729" s="14"/>
      <c r="S729" s="14"/>
      <c r="T729" s="14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14"/>
      <c r="M730" s="20"/>
      <c r="N730" s="14"/>
      <c r="O730" s="22"/>
      <c r="P730" s="14"/>
      <c r="Q730" s="14"/>
      <c r="R730" s="14"/>
      <c r="S730" s="14"/>
      <c r="T730" s="14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14"/>
      <c r="M731" s="20"/>
      <c r="N731" s="14"/>
      <c r="O731" s="22"/>
      <c r="P731" s="14"/>
      <c r="Q731" s="14"/>
      <c r="R731" s="14"/>
      <c r="S731" s="14"/>
      <c r="T731" s="14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14"/>
      <c r="M732" s="20"/>
      <c r="N732" s="14"/>
      <c r="O732" s="22"/>
      <c r="P732" s="14"/>
      <c r="Q732" s="14"/>
      <c r="R732" s="14"/>
      <c r="S732" s="14"/>
      <c r="T732" s="14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14"/>
      <c r="M733" s="20"/>
      <c r="N733" s="14"/>
      <c r="O733" s="22"/>
      <c r="P733" s="14"/>
      <c r="Q733" s="14"/>
      <c r="R733" s="14"/>
      <c r="S733" s="14"/>
      <c r="T733" s="14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14"/>
      <c r="M734" s="20"/>
      <c r="N734" s="14"/>
      <c r="O734" s="22"/>
      <c r="P734" s="14"/>
      <c r="Q734" s="14"/>
      <c r="R734" s="14"/>
      <c r="S734" s="14"/>
      <c r="T734" s="14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14"/>
      <c r="M735" s="20"/>
      <c r="N735" s="14"/>
      <c r="O735" s="22"/>
      <c r="P735" s="14"/>
      <c r="Q735" s="14"/>
      <c r="R735" s="14"/>
      <c r="S735" s="14"/>
      <c r="T735" s="14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14"/>
      <c r="M736" s="20"/>
      <c r="N736" s="14"/>
      <c r="O736" s="22"/>
      <c r="P736" s="14"/>
      <c r="Q736" s="14"/>
      <c r="R736" s="14"/>
      <c r="S736" s="14"/>
      <c r="T736" s="14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14"/>
      <c r="M737" s="20"/>
      <c r="N737" s="14"/>
      <c r="O737" s="22"/>
      <c r="P737" s="14"/>
      <c r="Q737" s="14"/>
      <c r="R737" s="14"/>
      <c r="S737" s="14"/>
      <c r="T737" s="14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14"/>
      <c r="M738" s="20"/>
      <c r="N738" s="14"/>
      <c r="O738" s="22"/>
      <c r="P738" s="14"/>
      <c r="Q738" s="14"/>
      <c r="R738" s="14"/>
      <c r="S738" s="14"/>
      <c r="T738" s="14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14"/>
      <c r="M739" s="20"/>
      <c r="N739" s="14"/>
      <c r="O739" s="22"/>
      <c r="P739" s="14"/>
      <c r="Q739" s="14"/>
      <c r="R739" s="14"/>
      <c r="S739" s="14"/>
      <c r="T739" s="14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14"/>
      <c r="M740" s="20"/>
      <c r="N740" s="14"/>
      <c r="O740" s="22"/>
      <c r="P740" s="14"/>
      <c r="Q740" s="14"/>
      <c r="R740" s="14"/>
      <c r="S740" s="14"/>
      <c r="T740" s="14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14"/>
      <c r="M741" s="20"/>
      <c r="N741" s="14"/>
      <c r="O741" s="22"/>
      <c r="P741" s="14"/>
      <c r="Q741" s="14"/>
      <c r="R741" s="14"/>
      <c r="S741" s="14"/>
      <c r="T741" s="14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14"/>
      <c r="M742" s="20"/>
      <c r="N742" s="14"/>
      <c r="O742" s="22"/>
      <c r="P742" s="14"/>
      <c r="Q742" s="14"/>
      <c r="R742" s="14"/>
      <c r="S742" s="14"/>
      <c r="T742" s="14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14"/>
      <c r="M743" s="20"/>
      <c r="N743" s="14"/>
      <c r="O743" s="22"/>
      <c r="P743" s="14"/>
      <c r="Q743" s="14"/>
      <c r="R743" s="14"/>
      <c r="S743" s="14"/>
      <c r="T743" s="14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14"/>
      <c r="M744" s="20"/>
      <c r="N744" s="14"/>
      <c r="O744" s="22"/>
      <c r="P744" s="14"/>
      <c r="Q744" s="14"/>
      <c r="R744" s="14"/>
      <c r="S744" s="14"/>
      <c r="T744" s="14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14"/>
      <c r="M745" s="20"/>
      <c r="N745" s="14"/>
      <c r="O745" s="22"/>
      <c r="P745" s="14"/>
      <c r="Q745" s="14"/>
      <c r="R745" s="14"/>
      <c r="S745" s="14"/>
      <c r="T745" s="14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14"/>
      <c r="M746" s="20"/>
      <c r="N746" s="14"/>
      <c r="O746" s="22"/>
      <c r="P746" s="14"/>
      <c r="Q746" s="14"/>
      <c r="R746" s="14"/>
      <c r="S746" s="14"/>
      <c r="T746" s="14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14"/>
      <c r="M747" s="20"/>
      <c r="N747" s="14"/>
      <c r="O747" s="22"/>
      <c r="P747" s="14"/>
      <c r="Q747" s="14"/>
      <c r="R747" s="14"/>
      <c r="S747" s="14"/>
      <c r="T747" s="14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14"/>
      <c r="M748" s="20"/>
      <c r="N748" s="14"/>
      <c r="O748" s="22"/>
      <c r="P748" s="14"/>
      <c r="Q748" s="14"/>
      <c r="R748" s="14"/>
      <c r="S748" s="14"/>
      <c r="T748" s="14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14"/>
      <c r="M749" s="20"/>
      <c r="N749" s="14"/>
      <c r="O749" s="22"/>
      <c r="P749" s="14"/>
      <c r="Q749" s="14"/>
      <c r="R749" s="14"/>
      <c r="S749" s="14"/>
      <c r="T749" s="14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14"/>
      <c r="M750" s="20"/>
      <c r="N750" s="14"/>
      <c r="O750" s="22"/>
      <c r="P750" s="14"/>
      <c r="Q750" s="14"/>
      <c r="R750" s="14"/>
      <c r="S750" s="14"/>
      <c r="T750" s="14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14"/>
      <c r="M751" s="20"/>
      <c r="N751" s="14"/>
      <c r="O751" s="22"/>
      <c r="P751" s="14"/>
      <c r="Q751" s="14"/>
      <c r="R751" s="14"/>
      <c r="S751" s="14"/>
      <c r="T751" s="14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14"/>
      <c r="M752" s="20"/>
      <c r="N752" s="14"/>
      <c r="O752" s="22"/>
      <c r="P752" s="14"/>
      <c r="Q752" s="14"/>
      <c r="R752" s="14"/>
      <c r="S752" s="14"/>
      <c r="T752" s="14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14"/>
      <c r="M753" s="20"/>
      <c r="N753" s="14"/>
      <c r="O753" s="22"/>
      <c r="P753" s="14"/>
      <c r="Q753" s="14"/>
      <c r="R753" s="14"/>
      <c r="S753" s="14"/>
      <c r="T753" s="14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14"/>
      <c r="M754" s="20"/>
      <c r="N754" s="14"/>
      <c r="O754" s="22"/>
      <c r="P754" s="14"/>
      <c r="Q754" s="14"/>
      <c r="R754" s="14"/>
      <c r="S754" s="14"/>
      <c r="T754" s="14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14"/>
      <c r="M755" s="20"/>
      <c r="N755" s="14"/>
      <c r="O755" s="22"/>
      <c r="P755" s="14"/>
      <c r="Q755" s="14"/>
      <c r="R755" s="14"/>
      <c r="S755" s="14"/>
      <c r="T755" s="14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14"/>
      <c r="M756" s="20"/>
      <c r="N756" s="14"/>
      <c r="O756" s="22"/>
      <c r="P756" s="14"/>
      <c r="Q756" s="14"/>
      <c r="R756" s="14"/>
      <c r="S756" s="14"/>
      <c r="T756" s="14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14"/>
      <c r="M757" s="20"/>
      <c r="N757" s="14"/>
      <c r="O757" s="22"/>
      <c r="P757" s="14"/>
      <c r="Q757" s="14"/>
      <c r="R757" s="14"/>
      <c r="S757" s="14"/>
      <c r="T757" s="14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14"/>
      <c r="M758" s="20"/>
      <c r="N758" s="14"/>
      <c r="O758" s="22"/>
      <c r="P758" s="14"/>
      <c r="Q758" s="14"/>
      <c r="R758" s="14"/>
      <c r="S758" s="14"/>
      <c r="T758" s="14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14"/>
      <c r="M759" s="20"/>
      <c r="N759" s="14"/>
      <c r="O759" s="22"/>
      <c r="P759" s="14"/>
      <c r="Q759" s="14"/>
      <c r="R759" s="14"/>
      <c r="S759" s="14"/>
      <c r="T759" s="14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14"/>
      <c r="M760" s="20"/>
      <c r="N760" s="14"/>
      <c r="O760" s="22"/>
      <c r="P760" s="14"/>
      <c r="Q760" s="14"/>
      <c r="R760" s="14"/>
      <c r="S760" s="14"/>
      <c r="T760" s="14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14"/>
      <c r="M761" s="20"/>
      <c r="N761" s="14"/>
      <c r="O761" s="22"/>
      <c r="P761" s="14"/>
      <c r="Q761" s="14"/>
      <c r="R761" s="14"/>
      <c r="S761" s="14"/>
      <c r="T761" s="14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14"/>
      <c r="M762" s="20"/>
      <c r="N762" s="14"/>
      <c r="O762" s="22"/>
      <c r="P762" s="14"/>
      <c r="Q762" s="14"/>
      <c r="R762" s="14"/>
      <c r="S762" s="14"/>
      <c r="T762" s="14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14"/>
      <c r="M763" s="20"/>
      <c r="N763" s="14"/>
      <c r="O763" s="22"/>
      <c r="P763" s="14"/>
      <c r="Q763" s="14"/>
      <c r="R763" s="14"/>
      <c r="S763" s="14"/>
      <c r="T763" s="14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14"/>
      <c r="M764" s="20"/>
      <c r="N764" s="14"/>
      <c r="O764" s="22"/>
      <c r="P764" s="14"/>
      <c r="Q764" s="14"/>
      <c r="R764" s="14"/>
      <c r="S764" s="14"/>
      <c r="T764" s="14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14"/>
      <c r="M765" s="20"/>
      <c r="N765" s="14"/>
      <c r="O765" s="22"/>
      <c r="P765" s="14"/>
      <c r="Q765" s="14"/>
      <c r="R765" s="14"/>
      <c r="S765" s="14"/>
      <c r="T765" s="14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14"/>
      <c r="M766" s="20"/>
      <c r="N766" s="14"/>
      <c r="O766" s="22"/>
      <c r="P766" s="14"/>
      <c r="Q766" s="14"/>
      <c r="R766" s="14"/>
      <c r="S766" s="14"/>
      <c r="T766" s="14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14"/>
      <c r="M767" s="20"/>
      <c r="N767" s="14"/>
      <c r="O767" s="22"/>
      <c r="P767" s="14"/>
      <c r="Q767" s="14"/>
      <c r="R767" s="14"/>
      <c r="S767" s="14"/>
      <c r="T767" s="14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14"/>
      <c r="M768" s="20"/>
      <c r="N768" s="14"/>
      <c r="O768" s="22"/>
      <c r="P768" s="14"/>
      <c r="Q768" s="14"/>
      <c r="R768" s="14"/>
      <c r="S768" s="14"/>
      <c r="T768" s="14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14"/>
      <c r="M769" s="20"/>
      <c r="N769" s="14"/>
      <c r="O769" s="22"/>
      <c r="P769" s="14"/>
      <c r="Q769" s="14"/>
      <c r="R769" s="14"/>
      <c r="S769" s="14"/>
      <c r="T769" s="14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14"/>
      <c r="M770" s="20"/>
      <c r="N770" s="14"/>
      <c r="O770" s="22"/>
      <c r="P770" s="14"/>
      <c r="Q770" s="14"/>
      <c r="R770" s="14"/>
      <c r="S770" s="14"/>
      <c r="T770" s="14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14"/>
      <c r="M771" s="20"/>
      <c r="N771" s="14"/>
      <c r="O771" s="22"/>
      <c r="P771" s="14"/>
      <c r="Q771" s="14"/>
      <c r="R771" s="14"/>
      <c r="S771" s="14"/>
      <c r="T771" s="14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14"/>
      <c r="M772" s="20"/>
      <c r="N772" s="14"/>
      <c r="O772" s="22"/>
      <c r="P772" s="14"/>
      <c r="Q772" s="14"/>
      <c r="R772" s="14"/>
      <c r="S772" s="14"/>
      <c r="T772" s="14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14"/>
      <c r="M773" s="20"/>
      <c r="N773" s="14"/>
      <c r="O773" s="22"/>
      <c r="P773" s="14"/>
      <c r="Q773" s="14"/>
      <c r="R773" s="14"/>
      <c r="S773" s="14"/>
      <c r="T773" s="14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14"/>
      <c r="M774" s="20"/>
      <c r="N774" s="14"/>
      <c r="O774" s="22"/>
      <c r="P774" s="14"/>
      <c r="Q774" s="14"/>
      <c r="R774" s="14"/>
      <c r="S774" s="14"/>
      <c r="T774" s="14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14"/>
      <c r="M775" s="20"/>
      <c r="N775" s="14"/>
      <c r="O775" s="22"/>
      <c r="P775" s="14"/>
      <c r="Q775" s="14"/>
      <c r="R775" s="14"/>
      <c r="S775" s="14"/>
      <c r="T775" s="14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14"/>
      <c r="M776" s="20"/>
      <c r="N776" s="14"/>
      <c r="O776" s="22"/>
      <c r="P776" s="14"/>
      <c r="Q776" s="14"/>
      <c r="R776" s="14"/>
      <c r="S776" s="14"/>
      <c r="T776" s="14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14"/>
      <c r="M777" s="20"/>
      <c r="N777" s="14"/>
      <c r="O777" s="22"/>
      <c r="P777" s="14"/>
      <c r="Q777" s="14"/>
      <c r="R777" s="14"/>
      <c r="S777" s="14"/>
      <c r="T777" s="14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14"/>
      <c r="M778" s="20"/>
      <c r="N778" s="14"/>
      <c r="O778" s="22"/>
      <c r="P778" s="14"/>
      <c r="Q778" s="14"/>
      <c r="R778" s="14"/>
      <c r="S778" s="14"/>
      <c r="T778" s="14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14"/>
      <c r="M779" s="20"/>
      <c r="N779" s="14"/>
      <c r="O779" s="22"/>
      <c r="P779" s="14"/>
      <c r="Q779" s="14"/>
      <c r="R779" s="14"/>
      <c r="S779" s="14"/>
      <c r="T779" s="14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14"/>
      <c r="M780" s="20"/>
      <c r="N780" s="14"/>
      <c r="O780" s="22"/>
      <c r="P780" s="14"/>
      <c r="Q780" s="14"/>
      <c r="R780" s="14"/>
      <c r="S780" s="14"/>
      <c r="T780" s="14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14"/>
      <c r="M781" s="20"/>
      <c r="N781" s="14"/>
      <c r="O781" s="22"/>
      <c r="P781" s="14"/>
      <c r="Q781" s="14"/>
      <c r="R781" s="14"/>
      <c r="S781" s="14"/>
      <c r="T781" s="14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14"/>
      <c r="M782" s="20"/>
      <c r="N782" s="14"/>
      <c r="O782" s="22"/>
      <c r="P782" s="14"/>
      <c r="Q782" s="14"/>
      <c r="R782" s="14"/>
      <c r="S782" s="14"/>
      <c r="T782" s="14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14"/>
      <c r="M783" s="20"/>
      <c r="N783" s="14"/>
      <c r="O783" s="22"/>
      <c r="P783" s="14"/>
      <c r="Q783" s="14"/>
      <c r="R783" s="14"/>
      <c r="S783" s="14"/>
      <c r="T783" s="14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14"/>
      <c r="M784" s="20"/>
      <c r="N784" s="14"/>
      <c r="O784" s="22"/>
      <c r="P784" s="14"/>
      <c r="Q784" s="14"/>
      <c r="R784" s="14"/>
      <c r="S784" s="14"/>
      <c r="T784" s="14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14"/>
      <c r="M785" s="20"/>
      <c r="N785" s="14"/>
      <c r="O785" s="22"/>
      <c r="P785" s="14"/>
      <c r="Q785" s="14"/>
      <c r="R785" s="14"/>
      <c r="S785" s="14"/>
      <c r="T785" s="14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14"/>
      <c r="M786" s="20"/>
      <c r="N786" s="14"/>
      <c r="O786" s="22"/>
      <c r="P786" s="14"/>
      <c r="Q786" s="14"/>
      <c r="R786" s="14"/>
      <c r="S786" s="14"/>
      <c r="T786" s="14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14"/>
      <c r="M787" s="20"/>
      <c r="N787" s="14"/>
      <c r="O787" s="22"/>
      <c r="P787" s="14"/>
      <c r="Q787" s="14"/>
      <c r="R787" s="14"/>
      <c r="S787" s="14"/>
      <c r="T787" s="14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14"/>
      <c r="M788" s="20"/>
      <c r="N788" s="14"/>
      <c r="O788" s="22"/>
      <c r="P788" s="14"/>
      <c r="Q788" s="14"/>
      <c r="R788" s="14"/>
      <c r="S788" s="14"/>
      <c r="T788" s="14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14"/>
      <c r="M789" s="20"/>
      <c r="N789" s="14"/>
      <c r="O789" s="22"/>
      <c r="P789" s="14"/>
      <c r="Q789" s="14"/>
      <c r="R789" s="14"/>
      <c r="S789" s="14"/>
      <c r="T789" s="14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14"/>
      <c r="M790" s="20"/>
      <c r="N790" s="14"/>
      <c r="O790" s="22"/>
      <c r="P790" s="14"/>
      <c r="Q790" s="14"/>
      <c r="R790" s="14"/>
      <c r="S790" s="14"/>
      <c r="T790" s="14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14"/>
      <c r="M791" s="20"/>
      <c r="N791" s="14"/>
      <c r="O791" s="22"/>
      <c r="P791" s="14"/>
      <c r="Q791" s="14"/>
      <c r="R791" s="14"/>
      <c r="S791" s="14"/>
      <c r="T791" s="14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14"/>
      <c r="M792" s="20"/>
      <c r="N792" s="14"/>
      <c r="O792" s="22"/>
      <c r="P792" s="14"/>
      <c r="Q792" s="14"/>
      <c r="R792" s="14"/>
      <c r="S792" s="14"/>
      <c r="T792" s="14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14"/>
      <c r="M793" s="20"/>
      <c r="N793" s="14"/>
      <c r="O793" s="22"/>
      <c r="P793" s="14"/>
      <c r="Q793" s="14"/>
      <c r="R793" s="14"/>
      <c r="S793" s="14"/>
      <c r="T793" s="14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14"/>
      <c r="M794" s="20"/>
      <c r="N794" s="14"/>
      <c r="O794" s="22"/>
      <c r="P794" s="14"/>
      <c r="Q794" s="14"/>
      <c r="R794" s="14"/>
      <c r="S794" s="14"/>
      <c r="T794" s="14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14"/>
      <c r="M795" s="20"/>
      <c r="N795" s="14"/>
      <c r="O795" s="22"/>
      <c r="P795" s="14"/>
      <c r="Q795" s="14"/>
      <c r="R795" s="14"/>
      <c r="S795" s="14"/>
      <c r="T795" s="14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14"/>
      <c r="M796" s="20"/>
      <c r="N796" s="14"/>
      <c r="O796" s="22"/>
      <c r="P796" s="14"/>
      <c r="Q796" s="14"/>
      <c r="R796" s="14"/>
      <c r="S796" s="14"/>
      <c r="T796" s="14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14"/>
      <c r="M797" s="20"/>
      <c r="N797" s="14"/>
      <c r="O797" s="22"/>
      <c r="P797" s="14"/>
      <c r="Q797" s="14"/>
      <c r="R797" s="14"/>
      <c r="S797" s="14"/>
      <c r="T797" s="14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14"/>
      <c r="M798" s="20"/>
      <c r="N798" s="14"/>
      <c r="O798" s="22"/>
      <c r="P798" s="14"/>
      <c r="Q798" s="14"/>
      <c r="R798" s="14"/>
      <c r="S798" s="14"/>
      <c r="T798" s="14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14"/>
      <c r="M799" s="20"/>
      <c r="N799" s="14"/>
      <c r="O799" s="22"/>
      <c r="P799" s="14"/>
      <c r="Q799" s="14"/>
      <c r="R799" s="14"/>
      <c r="S799" s="14"/>
      <c r="T799" s="14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14"/>
      <c r="M800" s="20"/>
      <c r="N800" s="14"/>
      <c r="O800" s="22"/>
      <c r="P800" s="14"/>
      <c r="Q800" s="14"/>
      <c r="R800" s="14"/>
      <c r="S800" s="14"/>
      <c r="T800" s="14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14"/>
      <c r="M801" s="20"/>
      <c r="N801" s="14"/>
      <c r="O801" s="22"/>
      <c r="P801" s="14"/>
      <c r="Q801" s="14"/>
      <c r="R801" s="14"/>
      <c r="S801" s="14"/>
      <c r="T801" s="14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14"/>
      <c r="M802" s="20"/>
      <c r="N802" s="14"/>
      <c r="O802" s="22"/>
      <c r="P802" s="14"/>
      <c r="Q802" s="14"/>
      <c r="R802" s="14"/>
      <c r="S802" s="14"/>
      <c r="T802" s="14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14"/>
      <c r="M803" s="20"/>
      <c r="N803" s="14"/>
      <c r="O803" s="22"/>
      <c r="P803" s="14"/>
      <c r="Q803" s="14"/>
      <c r="R803" s="14"/>
      <c r="S803" s="14"/>
      <c r="T803" s="14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14"/>
      <c r="M804" s="20"/>
      <c r="N804" s="14"/>
      <c r="O804" s="22"/>
      <c r="P804" s="14"/>
      <c r="Q804" s="14"/>
      <c r="R804" s="14"/>
      <c r="S804" s="14"/>
      <c r="T804" s="14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14"/>
      <c r="M805" s="20"/>
      <c r="N805" s="14"/>
      <c r="O805" s="22"/>
      <c r="P805" s="14"/>
      <c r="Q805" s="14"/>
      <c r="R805" s="14"/>
      <c r="S805" s="14"/>
      <c r="T805" s="14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14"/>
      <c r="M806" s="20"/>
      <c r="N806" s="14"/>
      <c r="O806" s="22"/>
      <c r="P806" s="14"/>
      <c r="Q806" s="14"/>
      <c r="R806" s="14"/>
      <c r="S806" s="14"/>
      <c r="T806" s="14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14"/>
      <c r="M807" s="20"/>
      <c r="N807" s="14"/>
      <c r="O807" s="22"/>
      <c r="P807" s="14"/>
      <c r="Q807" s="14"/>
      <c r="R807" s="14"/>
      <c r="S807" s="14"/>
      <c r="T807" s="14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14"/>
      <c r="M808" s="20"/>
      <c r="N808" s="14"/>
      <c r="O808" s="22"/>
      <c r="P808" s="14"/>
      <c r="Q808" s="14"/>
      <c r="R808" s="14"/>
      <c r="S808" s="14"/>
      <c r="T808" s="14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14"/>
      <c r="M809" s="20"/>
      <c r="N809" s="14"/>
      <c r="O809" s="22"/>
      <c r="P809" s="14"/>
      <c r="Q809" s="14"/>
      <c r="R809" s="14"/>
      <c r="S809" s="14"/>
      <c r="T809" s="14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14"/>
      <c r="M810" s="20"/>
      <c r="N810" s="14"/>
      <c r="O810" s="22"/>
      <c r="P810" s="14"/>
      <c r="Q810" s="14"/>
      <c r="R810" s="14"/>
      <c r="S810" s="14"/>
      <c r="T810" s="14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14"/>
      <c r="M811" s="20"/>
      <c r="N811" s="14"/>
      <c r="O811" s="22"/>
      <c r="P811" s="14"/>
      <c r="Q811" s="14"/>
      <c r="R811" s="14"/>
      <c r="S811" s="14"/>
      <c r="T811" s="14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14"/>
      <c r="M812" s="20"/>
      <c r="N812" s="14"/>
      <c r="O812" s="22"/>
      <c r="P812" s="14"/>
      <c r="Q812" s="14"/>
      <c r="R812" s="14"/>
      <c r="S812" s="14"/>
      <c r="T812" s="14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14"/>
      <c r="M813" s="20"/>
      <c r="N813" s="14"/>
      <c r="O813" s="22"/>
      <c r="P813" s="14"/>
      <c r="Q813" s="14"/>
      <c r="R813" s="14"/>
      <c r="S813" s="14"/>
      <c r="T813" s="14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14"/>
      <c r="M814" s="20"/>
      <c r="N814" s="14"/>
      <c r="O814" s="22"/>
      <c r="P814" s="14"/>
      <c r="Q814" s="14"/>
      <c r="R814" s="14"/>
      <c r="S814" s="14"/>
      <c r="T814" s="14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14"/>
      <c r="M815" s="20"/>
      <c r="N815" s="14"/>
      <c r="O815" s="22"/>
      <c r="P815" s="14"/>
      <c r="Q815" s="14"/>
      <c r="R815" s="14"/>
      <c r="S815" s="14"/>
      <c r="T815" s="14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14"/>
      <c r="M816" s="20"/>
      <c r="N816" s="14"/>
      <c r="O816" s="22"/>
      <c r="P816" s="14"/>
      <c r="Q816" s="14"/>
      <c r="R816" s="14"/>
      <c r="S816" s="14"/>
      <c r="T816" s="14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14"/>
      <c r="M817" s="20"/>
      <c r="N817" s="14"/>
      <c r="O817" s="22"/>
      <c r="P817" s="14"/>
      <c r="Q817" s="14"/>
      <c r="R817" s="14"/>
      <c r="S817" s="14"/>
      <c r="T817" s="14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14"/>
      <c r="M818" s="20"/>
      <c r="N818" s="14"/>
      <c r="O818" s="22"/>
      <c r="P818" s="14"/>
      <c r="Q818" s="14"/>
      <c r="R818" s="14"/>
      <c r="S818" s="14"/>
      <c r="T818" s="14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14"/>
      <c r="M819" s="20"/>
      <c r="N819" s="14"/>
      <c r="O819" s="22"/>
      <c r="P819" s="14"/>
      <c r="Q819" s="14"/>
      <c r="R819" s="14"/>
      <c r="S819" s="14"/>
      <c r="T819" s="14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14"/>
      <c r="M820" s="20"/>
      <c r="N820" s="14"/>
      <c r="O820" s="22"/>
      <c r="P820" s="14"/>
      <c r="Q820" s="14"/>
      <c r="R820" s="14"/>
      <c r="S820" s="14"/>
      <c r="T820" s="14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14"/>
      <c r="M821" s="20"/>
      <c r="N821" s="14"/>
      <c r="O821" s="22"/>
      <c r="P821" s="14"/>
      <c r="Q821" s="14"/>
      <c r="R821" s="14"/>
      <c r="S821" s="14"/>
      <c r="T821" s="14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14"/>
      <c r="M822" s="20"/>
      <c r="N822" s="14"/>
      <c r="O822" s="22"/>
      <c r="P822" s="14"/>
      <c r="Q822" s="14"/>
      <c r="R822" s="14"/>
      <c r="S822" s="14"/>
      <c r="T822" s="14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14"/>
      <c r="M823" s="20"/>
      <c r="N823" s="14"/>
      <c r="O823" s="22"/>
      <c r="P823" s="14"/>
      <c r="Q823" s="14"/>
      <c r="R823" s="14"/>
      <c r="S823" s="14"/>
      <c r="T823" s="14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14"/>
      <c r="M824" s="20"/>
      <c r="N824" s="14"/>
      <c r="O824" s="22"/>
      <c r="P824" s="14"/>
      <c r="Q824" s="14"/>
      <c r="R824" s="14"/>
      <c r="S824" s="14"/>
      <c r="T824" s="14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14"/>
      <c r="M825" s="20"/>
      <c r="N825" s="14"/>
      <c r="O825" s="22"/>
      <c r="P825" s="14"/>
      <c r="Q825" s="14"/>
      <c r="R825" s="14"/>
      <c r="S825" s="14"/>
      <c r="T825" s="14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14"/>
      <c r="M826" s="20"/>
      <c r="N826" s="14"/>
      <c r="O826" s="22"/>
      <c r="P826" s="14"/>
      <c r="Q826" s="14"/>
      <c r="R826" s="14"/>
      <c r="S826" s="14"/>
      <c r="T826" s="14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14"/>
      <c r="M827" s="20"/>
      <c r="N827" s="14"/>
      <c r="O827" s="22"/>
      <c r="P827" s="14"/>
      <c r="Q827" s="14"/>
      <c r="R827" s="14"/>
      <c r="S827" s="14"/>
      <c r="T827" s="14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14"/>
      <c r="M828" s="20"/>
      <c r="N828" s="14"/>
      <c r="O828" s="22"/>
      <c r="P828" s="14"/>
      <c r="Q828" s="14"/>
      <c r="R828" s="14"/>
      <c r="S828" s="14"/>
      <c r="T828" s="14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14"/>
      <c r="M829" s="20"/>
      <c r="N829" s="14"/>
      <c r="O829" s="22"/>
      <c r="P829" s="14"/>
      <c r="Q829" s="14"/>
      <c r="R829" s="14"/>
      <c r="S829" s="14"/>
      <c r="T829" s="14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14"/>
      <c r="M830" s="20"/>
      <c r="N830" s="14"/>
      <c r="O830" s="22"/>
      <c r="P830" s="14"/>
      <c r="Q830" s="14"/>
      <c r="R830" s="14"/>
      <c r="S830" s="14"/>
      <c r="T830" s="14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14"/>
      <c r="M831" s="20"/>
      <c r="N831" s="14"/>
      <c r="O831" s="22"/>
      <c r="P831" s="14"/>
      <c r="Q831" s="14"/>
      <c r="R831" s="14"/>
      <c r="S831" s="14"/>
      <c r="T831" s="14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14"/>
      <c r="M832" s="20"/>
      <c r="N832" s="14"/>
      <c r="O832" s="22"/>
      <c r="P832" s="14"/>
      <c r="Q832" s="14"/>
      <c r="R832" s="14"/>
      <c r="S832" s="14"/>
      <c r="T832" s="14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14"/>
      <c r="M833" s="20"/>
      <c r="N833" s="14"/>
      <c r="O833" s="22"/>
      <c r="P833" s="14"/>
      <c r="Q833" s="14"/>
      <c r="R833" s="14"/>
      <c r="S833" s="14"/>
      <c r="T833" s="14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14"/>
      <c r="M834" s="20"/>
      <c r="N834" s="14"/>
      <c r="O834" s="22"/>
      <c r="P834" s="14"/>
      <c r="Q834" s="14"/>
      <c r="R834" s="14"/>
      <c r="S834" s="14"/>
      <c r="T834" s="14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14"/>
      <c r="M835" s="20"/>
      <c r="N835" s="14"/>
      <c r="O835" s="22"/>
      <c r="P835" s="14"/>
      <c r="Q835" s="14"/>
      <c r="R835" s="14"/>
      <c r="S835" s="14"/>
      <c r="T835" s="14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14"/>
      <c r="M836" s="20"/>
      <c r="N836" s="14"/>
      <c r="O836" s="22"/>
      <c r="P836" s="14"/>
      <c r="Q836" s="14"/>
      <c r="R836" s="14"/>
      <c r="S836" s="14"/>
      <c r="T836" s="14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14"/>
      <c r="M837" s="20"/>
      <c r="N837" s="14"/>
      <c r="O837" s="22"/>
      <c r="P837" s="14"/>
      <c r="Q837" s="14"/>
      <c r="R837" s="14"/>
      <c r="S837" s="14"/>
      <c r="T837" s="14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14"/>
      <c r="M838" s="20"/>
      <c r="N838" s="14"/>
      <c r="O838" s="22"/>
      <c r="P838" s="14"/>
      <c r="Q838" s="14"/>
      <c r="R838" s="14"/>
      <c r="S838" s="14"/>
      <c r="T838" s="14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14"/>
      <c r="M839" s="20"/>
      <c r="N839" s="14"/>
      <c r="O839" s="22"/>
      <c r="P839" s="14"/>
      <c r="Q839" s="14"/>
      <c r="R839" s="14"/>
      <c r="S839" s="14"/>
      <c r="T839" s="14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14"/>
      <c r="M840" s="20"/>
      <c r="N840" s="14"/>
      <c r="O840" s="22"/>
      <c r="P840" s="14"/>
      <c r="Q840" s="14"/>
      <c r="R840" s="14"/>
      <c r="S840" s="14"/>
      <c r="T840" s="14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14"/>
      <c r="M841" s="20"/>
      <c r="N841" s="14"/>
      <c r="O841" s="22"/>
      <c r="P841" s="14"/>
      <c r="Q841" s="14"/>
      <c r="R841" s="14"/>
      <c r="S841" s="14"/>
      <c r="T841" s="14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14"/>
      <c r="M842" s="20"/>
      <c r="N842" s="14"/>
      <c r="O842" s="22"/>
      <c r="P842" s="14"/>
      <c r="Q842" s="14"/>
      <c r="R842" s="14"/>
      <c r="S842" s="14"/>
      <c r="T842" s="14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14"/>
      <c r="M843" s="20"/>
      <c r="N843" s="14"/>
      <c r="O843" s="22"/>
      <c r="P843" s="14"/>
      <c r="Q843" s="14"/>
      <c r="R843" s="14"/>
      <c r="S843" s="14"/>
      <c r="T843" s="14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14"/>
      <c r="M844" s="20"/>
      <c r="N844" s="14"/>
      <c r="O844" s="22"/>
      <c r="P844" s="14"/>
      <c r="Q844" s="14"/>
      <c r="R844" s="14"/>
      <c r="S844" s="14"/>
      <c r="T844" s="14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14"/>
      <c r="M845" s="20"/>
      <c r="N845" s="14"/>
      <c r="O845" s="22"/>
      <c r="P845" s="14"/>
      <c r="Q845" s="14"/>
      <c r="R845" s="14"/>
      <c r="S845" s="14"/>
      <c r="T845" s="14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14"/>
      <c r="M846" s="20"/>
      <c r="N846" s="14"/>
      <c r="O846" s="22"/>
      <c r="P846" s="14"/>
      <c r="Q846" s="14"/>
      <c r="R846" s="14"/>
      <c r="S846" s="14"/>
      <c r="T846" s="14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14"/>
      <c r="M847" s="20"/>
      <c r="N847" s="14"/>
      <c r="O847" s="22"/>
      <c r="P847" s="14"/>
      <c r="Q847" s="14"/>
      <c r="R847" s="14"/>
      <c r="S847" s="14"/>
      <c r="T847" s="14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14"/>
      <c r="M848" s="20"/>
      <c r="N848" s="14"/>
      <c r="O848" s="22"/>
      <c r="P848" s="14"/>
      <c r="Q848" s="14"/>
      <c r="R848" s="14"/>
      <c r="S848" s="14"/>
      <c r="T848" s="14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14"/>
      <c r="M849" s="20"/>
      <c r="N849" s="14"/>
      <c r="O849" s="22"/>
      <c r="P849" s="14"/>
      <c r="Q849" s="14"/>
      <c r="R849" s="14"/>
      <c r="S849" s="14"/>
      <c r="T849" s="14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14"/>
      <c r="M850" s="20"/>
      <c r="N850" s="14"/>
      <c r="O850" s="22"/>
      <c r="P850" s="14"/>
      <c r="Q850" s="14"/>
      <c r="R850" s="14"/>
      <c r="S850" s="14"/>
      <c r="T850" s="14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14"/>
      <c r="M851" s="20"/>
      <c r="N851" s="14"/>
      <c r="O851" s="22"/>
      <c r="P851" s="14"/>
      <c r="Q851" s="14"/>
      <c r="R851" s="14"/>
      <c r="S851" s="14"/>
      <c r="T851" s="14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14"/>
      <c r="M852" s="20"/>
      <c r="N852" s="14"/>
      <c r="O852" s="22"/>
      <c r="P852" s="14"/>
      <c r="Q852" s="14"/>
      <c r="R852" s="14"/>
      <c r="S852" s="14"/>
      <c r="T852" s="14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14"/>
      <c r="M853" s="20"/>
      <c r="N853" s="14"/>
      <c r="O853" s="22"/>
      <c r="P853" s="14"/>
      <c r="Q853" s="14"/>
      <c r="R853" s="14"/>
      <c r="S853" s="14"/>
      <c r="T853" s="14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14"/>
      <c r="M854" s="20"/>
      <c r="N854" s="14"/>
      <c r="O854" s="22"/>
      <c r="P854" s="14"/>
      <c r="Q854" s="14"/>
      <c r="R854" s="14"/>
      <c r="S854" s="14"/>
      <c r="T854" s="14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14"/>
      <c r="M855" s="20"/>
      <c r="N855" s="14"/>
      <c r="O855" s="22"/>
      <c r="P855" s="14"/>
      <c r="Q855" s="14"/>
      <c r="R855" s="14"/>
      <c r="S855" s="14"/>
      <c r="T855" s="14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14"/>
      <c r="M856" s="20"/>
      <c r="N856" s="14"/>
      <c r="O856" s="22"/>
      <c r="P856" s="14"/>
      <c r="Q856" s="14"/>
      <c r="R856" s="14"/>
      <c r="S856" s="14"/>
      <c r="T856" s="14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14"/>
      <c r="M857" s="20"/>
      <c r="N857" s="14"/>
      <c r="O857" s="22"/>
      <c r="P857" s="14"/>
      <c r="Q857" s="14"/>
      <c r="R857" s="14"/>
      <c r="S857" s="14"/>
      <c r="T857" s="14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14"/>
      <c r="M858" s="20"/>
      <c r="N858" s="14"/>
      <c r="O858" s="22"/>
      <c r="P858" s="14"/>
      <c r="Q858" s="14"/>
      <c r="R858" s="14"/>
      <c r="S858" s="14"/>
      <c r="T858" s="14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14"/>
      <c r="M859" s="20"/>
      <c r="N859" s="14"/>
      <c r="O859" s="22"/>
      <c r="P859" s="14"/>
      <c r="Q859" s="14"/>
      <c r="R859" s="14"/>
      <c r="S859" s="14"/>
      <c r="T859" s="14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14"/>
      <c r="M860" s="20"/>
      <c r="N860" s="14"/>
      <c r="O860" s="22"/>
      <c r="P860" s="14"/>
      <c r="Q860" s="14"/>
      <c r="R860" s="14"/>
      <c r="S860" s="14"/>
      <c r="T860" s="14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14"/>
      <c r="M861" s="20"/>
      <c r="N861" s="14"/>
      <c r="O861" s="22"/>
      <c r="P861" s="14"/>
      <c r="Q861" s="14"/>
      <c r="R861" s="14"/>
      <c r="S861" s="14"/>
      <c r="T861" s="14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14"/>
      <c r="M862" s="20"/>
      <c r="N862" s="14"/>
      <c r="O862" s="22"/>
      <c r="P862" s="14"/>
      <c r="Q862" s="14"/>
      <c r="R862" s="14"/>
      <c r="S862" s="14"/>
      <c r="T862" s="14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14"/>
      <c r="M863" s="20"/>
      <c r="N863" s="14"/>
      <c r="O863" s="22"/>
      <c r="P863" s="14"/>
      <c r="Q863" s="14"/>
      <c r="R863" s="14"/>
      <c r="S863" s="14"/>
      <c r="T863" s="14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14"/>
      <c r="M864" s="20"/>
      <c r="N864" s="14"/>
      <c r="O864" s="22"/>
      <c r="P864" s="14"/>
      <c r="Q864" s="14"/>
      <c r="R864" s="14"/>
      <c r="S864" s="14"/>
      <c r="T864" s="14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14"/>
      <c r="M865" s="20"/>
      <c r="N865" s="14"/>
      <c r="O865" s="22"/>
      <c r="P865" s="14"/>
      <c r="Q865" s="14"/>
      <c r="R865" s="14"/>
      <c r="S865" s="14"/>
      <c r="T865" s="14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14"/>
      <c r="M866" s="20"/>
      <c r="N866" s="14"/>
      <c r="O866" s="22"/>
      <c r="P866" s="14"/>
      <c r="Q866" s="14"/>
      <c r="R866" s="14"/>
      <c r="S866" s="14"/>
      <c r="T866" s="14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14"/>
      <c r="M867" s="20"/>
      <c r="N867" s="14"/>
      <c r="O867" s="22"/>
      <c r="P867" s="14"/>
      <c r="Q867" s="14"/>
      <c r="R867" s="14"/>
      <c r="S867" s="14"/>
      <c r="T867" s="14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14"/>
      <c r="M868" s="20"/>
      <c r="N868" s="14"/>
      <c r="O868" s="22"/>
      <c r="P868" s="14"/>
      <c r="Q868" s="14"/>
      <c r="R868" s="14"/>
      <c r="S868" s="14"/>
      <c r="T868" s="14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14"/>
      <c r="M869" s="20"/>
      <c r="N869" s="14"/>
      <c r="O869" s="22"/>
      <c r="P869" s="14"/>
      <c r="Q869" s="14"/>
      <c r="R869" s="14"/>
      <c r="S869" s="14"/>
      <c r="T869" s="14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14"/>
      <c r="M870" s="20"/>
      <c r="N870" s="14"/>
      <c r="O870" s="22"/>
      <c r="P870" s="14"/>
      <c r="Q870" s="14"/>
      <c r="R870" s="14"/>
      <c r="S870" s="14"/>
      <c r="T870" s="14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14"/>
      <c r="M871" s="20"/>
      <c r="N871" s="14"/>
      <c r="O871" s="22"/>
      <c r="P871" s="14"/>
      <c r="Q871" s="14"/>
      <c r="R871" s="14"/>
      <c r="S871" s="14"/>
      <c r="T871" s="14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14"/>
      <c r="M872" s="20"/>
      <c r="N872" s="14"/>
      <c r="O872" s="22"/>
      <c r="P872" s="14"/>
      <c r="Q872" s="14"/>
      <c r="R872" s="14"/>
      <c r="S872" s="14"/>
      <c r="T872" s="14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14"/>
      <c r="M873" s="20"/>
      <c r="N873" s="14"/>
      <c r="O873" s="22"/>
      <c r="P873" s="14"/>
      <c r="Q873" s="14"/>
      <c r="R873" s="14"/>
      <c r="S873" s="14"/>
      <c r="T873" s="14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14"/>
      <c r="M874" s="20"/>
      <c r="N874" s="14"/>
      <c r="O874" s="22"/>
      <c r="P874" s="14"/>
      <c r="Q874" s="14"/>
      <c r="R874" s="14"/>
      <c r="S874" s="14"/>
      <c r="T874" s="14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14"/>
      <c r="M875" s="20"/>
      <c r="N875" s="14"/>
      <c r="O875" s="22"/>
      <c r="P875" s="14"/>
      <c r="Q875" s="14"/>
      <c r="R875" s="14"/>
      <c r="S875" s="14"/>
      <c r="T875" s="14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14"/>
      <c r="M876" s="20"/>
      <c r="N876" s="14"/>
      <c r="O876" s="22"/>
      <c r="P876" s="14"/>
      <c r="Q876" s="14"/>
      <c r="R876" s="14"/>
      <c r="S876" s="14"/>
      <c r="T876" s="14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14"/>
      <c r="M877" s="20"/>
      <c r="N877" s="14"/>
      <c r="O877" s="22"/>
      <c r="P877" s="14"/>
      <c r="Q877" s="14"/>
      <c r="R877" s="14"/>
      <c r="S877" s="14"/>
      <c r="T877" s="14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14"/>
      <c r="M878" s="20"/>
      <c r="N878" s="14"/>
      <c r="O878" s="22"/>
      <c r="P878" s="14"/>
      <c r="Q878" s="14"/>
      <c r="R878" s="14"/>
      <c r="S878" s="14"/>
      <c r="T878" s="14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14"/>
      <c r="M879" s="20"/>
      <c r="N879" s="14"/>
      <c r="O879" s="22"/>
      <c r="P879" s="14"/>
      <c r="Q879" s="14"/>
      <c r="R879" s="14"/>
      <c r="S879" s="14"/>
      <c r="T879" s="14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14"/>
      <c r="M880" s="20"/>
      <c r="N880" s="14"/>
      <c r="O880" s="22"/>
      <c r="P880" s="14"/>
      <c r="Q880" s="14"/>
      <c r="R880" s="14"/>
      <c r="S880" s="14"/>
      <c r="T880" s="14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14"/>
      <c r="M881" s="20"/>
      <c r="N881" s="14"/>
      <c r="O881" s="22"/>
      <c r="P881" s="14"/>
      <c r="Q881" s="14"/>
      <c r="R881" s="14"/>
      <c r="S881" s="14"/>
      <c r="T881" s="14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14"/>
      <c r="M882" s="20"/>
      <c r="N882" s="14"/>
      <c r="O882" s="22"/>
      <c r="P882" s="14"/>
      <c r="Q882" s="14"/>
      <c r="R882" s="14"/>
      <c r="S882" s="14"/>
      <c r="T882" s="14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14"/>
      <c r="M883" s="20"/>
      <c r="N883" s="14"/>
      <c r="O883" s="22"/>
      <c r="P883" s="14"/>
      <c r="Q883" s="14"/>
      <c r="R883" s="14"/>
      <c r="S883" s="14"/>
      <c r="T883" s="14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14"/>
      <c r="M884" s="20"/>
      <c r="N884" s="14"/>
      <c r="O884" s="22"/>
      <c r="P884" s="14"/>
      <c r="Q884" s="14"/>
      <c r="R884" s="14"/>
      <c r="S884" s="14"/>
      <c r="T884" s="14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14"/>
      <c r="M885" s="20"/>
      <c r="N885" s="14"/>
      <c r="O885" s="22"/>
      <c r="P885" s="14"/>
      <c r="Q885" s="14"/>
      <c r="R885" s="14"/>
      <c r="S885" s="14"/>
      <c r="T885" s="14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14"/>
      <c r="M886" s="20"/>
      <c r="N886" s="14"/>
      <c r="O886" s="22"/>
      <c r="P886" s="14"/>
      <c r="Q886" s="14"/>
      <c r="R886" s="14"/>
      <c r="S886" s="14"/>
      <c r="T886" s="14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14"/>
      <c r="M887" s="20"/>
      <c r="N887" s="14"/>
      <c r="O887" s="22"/>
      <c r="P887" s="14"/>
      <c r="Q887" s="14"/>
      <c r="R887" s="14"/>
      <c r="S887" s="14"/>
      <c r="T887" s="14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14"/>
      <c r="M888" s="20"/>
      <c r="N888" s="14"/>
      <c r="O888" s="22"/>
      <c r="P888" s="14"/>
      <c r="Q888" s="14"/>
      <c r="R888" s="14"/>
      <c r="S888" s="14"/>
      <c r="T888" s="14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14"/>
      <c r="M889" s="20"/>
      <c r="N889" s="14"/>
      <c r="O889" s="22"/>
      <c r="P889" s="14"/>
      <c r="Q889" s="14"/>
      <c r="R889" s="14"/>
      <c r="S889" s="14"/>
      <c r="T889" s="14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14"/>
      <c r="M890" s="20"/>
      <c r="N890" s="14"/>
      <c r="O890" s="22"/>
      <c r="P890" s="14"/>
      <c r="Q890" s="14"/>
      <c r="R890" s="14"/>
      <c r="S890" s="14"/>
      <c r="T890" s="14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14"/>
      <c r="M891" s="20"/>
      <c r="N891" s="14"/>
      <c r="O891" s="22"/>
      <c r="P891" s="14"/>
      <c r="Q891" s="14"/>
      <c r="R891" s="14"/>
      <c r="S891" s="14"/>
      <c r="T891" s="14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14"/>
      <c r="M892" s="20"/>
      <c r="N892" s="14"/>
      <c r="O892" s="22"/>
      <c r="P892" s="14"/>
      <c r="Q892" s="14"/>
      <c r="R892" s="14"/>
      <c r="S892" s="14"/>
      <c r="T892" s="14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14"/>
      <c r="M893" s="20"/>
      <c r="N893" s="14"/>
      <c r="O893" s="22"/>
      <c r="P893" s="14"/>
      <c r="Q893" s="14"/>
      <c r="R893" s="14"/>
      <c r="S893" s="14"/>
      <c r="T893" s="14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14"/>
      <c r="M894" s="20"/>
      <c r="N894" s="14"/>
      <c r="O894" s="22"/>
      <c r="P894" s="14"/>
      <c r="Q894" s="14"/>
      <c r="R894" s="14"/>
      <c r="S894" s="14"/>
      <c r="T894" s="14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14"/>
      <c r="M895" s="20"/>
      <c r="N895" s="14"/>
      <c r="O895" s="22"/>
      <c r="P895" s="14"/>
      <c r="Q895" s="14"/>
      <c r="R895" s="14"/>
      <c r="S895" s="14"/>
      <c r="T895" s="14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14"/>
      <c r="M896" s="20"/>
      <c r="N896" s="14"/>
      <c r="O896" s="22"/>
      <c r="P896" s="14"/>
      <c r="Q896" s="14"/>
      <c r="R896" s="14"/>
      <c r="S896" s="14"/>
      <c r="T896" s="14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14"/>
      <c r="M897" s="20"/>
      <c r="N897" s="14"/>
      <c r="O897" s="22"/>
      <c r="P897" s="14"/>
      <c r="Q897" s="14"/>
      <c r="R897" s="14"/>
      <c r="S897" s="14"/>
      <c r="T897" s="14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14"/>
      <c r="M898" s="20"/>
      <c r="N898" s="14"/>
      <c r="O898" s="22"/>
      <c r="P898" s="14"/>
      <c r="Q898" s="14"/>
      <c r="R898" s="14"/>
      <c r="S898" s="14"/>
      <c r="T898" s="14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14"/>
      <c r="M899" s="20"/>
      <c r="N899" s="14"/>
      <c r="O899" s="22"/>
      <c r="P899" s="14"/>
      <c r="Q899" s="14"/>
      <c r="R899" s="14"/>
      <c r="S899" s="14"/>
      <c r="T899" s="14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14"/>
      <c r="M900" s="20"/>
      <c r="N900" s="14"/>
      <c r="O900" s="22"/>
      <c r="P900" s="14"/>
      <c r="Q900" s="14"/>
      <c r="R900" s="14"/>
      <c r="S900" s="14"/>
      <c r="T900" s="14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14"/>
      <c r="M901" s="20"/>
      <c r="N901" s="14"/>
      <c r="O901" s="22"/>
      <c r="P901" s="14"/>
      <c r="Q901" s="14"/>
      <c r="R901" s="14"/>
      <c r="S901" s="14"/>
      <c r="T901" s="14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14"/>
      <c r="M902" s="20"/>
      <c r="N902" s="14"/>
      <c r="O902" s="22"/>
      <c r="P902" s="14"/>
      <c r="Q902" s="14"/>
      <c r="R902" s="14"/>
      <c r="S902" s="14"/>
      <c r="T902" s="14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14"/>
      <c r="M903" s="20"/>
      <c r="N903" s="14"/>
      <c r="O903" s="22"/>
      <c r="P903" s="14"/>
      <c r="Q903" s="14"/>
      <c r="R903" s="14"/>
      <c r="S903" s="14"/>
      <c r="T903" s="14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14"/>
      <c r="M904" s="20"/>
      <c r="N904" s="14"/>
      <c r="O904" s="22"/>
      <c r="P904" s="14"/>
      <c r="Q904" s="14"/>
      <c r="R904" s="14"/>
      <c r="S904" s="14"/>
      <c r="T904" s="14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14"/>
      <c r="M905" s="20"/>
      <c r="N905" s="14"/>
      <c r="O905" s="22"/>
      <c r="P905" s="14"/>
      <c r="Q905" s="14"/>
      <c r="R905" s="14"/>
      <c r="S905" s="14"/>
      <c r="T905" s="14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14"/>
      <c r="M906" s="20"/>
      <c r="N906" s="14"/>
      <c r="O906" s="22"/>
      <c r="P906" s="14"/>
      <c r="Q906" s="14"/>
      <c r="R906" s="14"/>
      <c r="S906" s="14"/>
      <c r="T906" s="14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14"/>
      <c r="M907" s="20"/>
      <c r="N907" s="14"/>
      <c r="O907" s="22"/>
      <c r="P907" s="14"/>
      <c r="Q907" s="14"/>
      <c r="R907" s="14"/>
      <c r="S907" s="14"/>
      <c r="T907" s="14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14"/>
      <c r="M908" s="20"/>
      <c r="N908" s="14"/>
      <c r="O908" s="22"/>
      <c r="P908" s="14"/>
      <c r="Q908" s="14"/>
      <c r="R908" s="14"/>
      <c r="S908" s="14"/>
      <c r="T908" s="14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14"/>
      <c r="M909" s="20"/>
      <c r="N909" s="14"/>
      <c r="O909" s="22"/>
      <c r="P909" s="14"/>
      <c r="Q909" s="14"/>
      <c r="R909" s="14"/>
      <c r="S909" s="14"/>
      <c r="T909" s="14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14"/>
      <c r="M910" s="20"/>
      <c r="N910" s="14"/>
      <c r="O910" s="22"/>
      <c r="P910" s="14"/>
      <c r="Q910" s="14"/>
      <c r="R910" s="14"/>
      <c r="S910" s="14"/>
      <c r="T910" s="14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14"/>
      <c r="M911" s="20"/>
      <c r="N911" s="14"/>
      <c r="O911" s="22"/>
      <c r="P911" s="14"/>
      <c r="Q911" s="14"/>
      <c r="R911" s="14"/>
      <c r="S911" s="14"/>
      <c r="T911" s="14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14"/>
      <c r="M912" s="20"/>
      <c r="N912" s="14"/>
      <c r="O912" s="22"/>
      <c r="P912" s="14"/>
      <c r="Q912" s="14"/>
      <c r="R912" s="14"/>
      <c r="S912" s="14"/>
      <c r="T912" s="14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14"/>
      <c r="M913" s="20"/>
      <c r="N913" s="14"/>
      <c r="O913" s="22"/>
      <c r="P913" s="14"/>
      <c r="Q913" s="14"/>
      <c r="R913" s="14"/>
      <c r="S913" s="14"/>
      <c r="T913" s="14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14"/>
      <c r="M914" s="20"/>
      <c r="N914" s="14"/>
      <c r="O914" s="22"/>
      <c r="P914" s="14"/>
      <c r="Q914" s="14"/>
      <c r="R914" s="14"/>
      <c r="S914" s="14"/>
      <c r="T914" s="14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14"/>
      <c r="M915" s="20"/>
      <c r="N915" s="14"/>
      <c r="O915" s="22"/>
      <c r="P915" s="14"/>
      <c r="Q915" s="14"/>
      <c r="R915" s="14"/>
      <c r="S915" s="14"/>
      <c r="T915" s="14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14"/>
      <c r="M916" s="20"/>
      <c r="N916" s="14"/>
      <c r="O916" s="22"/>
      <c r="P916" s="14"/>
      <c r="Q916" s="14"/>
      <c r="R916" s="14"/>
      <c r="S916" s="14"/>
      <c r="T916" s="14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14"/>
      <c r="M917" s="20"/>
      <c r="N917" s="14"/>
      <c r="O917" s="22"/>
      <c r="P917" s="14"/>
      <c r="Q917" s="14"/>
      <c r="R917" s="14"/>
      <c r="S917" s="14"/>
      <c r="T917" s="14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14"/>
      <c r="M918" s="20"/>
      <c r="N918" s="14"/>
      <c r="O918" s="22"/>
      <c r="P918" s="14"/>
      <c r="Q918" s="14"/>
      <c r="R918" s="14"/>
      <c r="S918" s="14"/>
      <c r="T918" s="14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14"/>
      <c r="M919" s="20"/>
      <c r="N919" s="14"/>
      <c r="O919" s="22"/>
      <c r="P919" s="14"/>
      <c r="Q919" s="14"/>
      <c r="R919" s="14"/>
      <c r="S919" s="14"/>
      <c r="T919" s="14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14"/>
      <c r="M920" s="20"/>
      <c r="N920" s="14"/>
      <c r="O920" s="22"/>
      <c r="P920" s="14"/>
      <c r="Q920" s="14"/>
      <c r="R920" s="14"/>
      <c r="S920" s="14"/>
      <c r="T920" s="14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14"/>
      <c r="M921" s="20"/>
      <c r="N921" s="14"/>
      <c r="O921" s="22"/>
      <c r="P921" s="14"/>
      <c r="Q921" s="14"/>
      <c r="R921" s="14"/>
      <c r="S921" s="14"/>
      <c r="T921" s="14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14"/>
      <c r="M922" s="20"/>
      <c r="N922" s="14"/>
      <c r="O922" s="22"/>
      <c r="P922" s="14"/>
      <c r="Q922" s="14"/>
      <c r="R922" s="14"/>
      <c r="S922" s="14"/>
      <c r="T922" s="14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14"/>
      <c r="M923" s="20"/>
      <c r="N923" s="14"/>
      <c r="O923" s="22"/>
      <c r="P923" s="14"/>
      <c r="Q923" s="14"/>
      <c r="R923" s="14"/>
      <c r="S923" s="14"/>
      <c r="T923" s="14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14"/>
      <c r="M924" s="20"/>
      <c r="N924" s="14"/>
      <c r="O924" s="22"/>
      <c r="P924" s="14"/>
      <c r="Q924" s="14"/>
      <c r="R924" s="14"/>
      <c r="S924" s="14"/>
      <c r="T924" s="14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14"/>
      <c r="M925" s="20"/>
      <c r="N925" s="14"/>
      <c r="O925" s="22"/>
      <c r="P925" s="14"/>
      <c r="Q925" s="14"/>
      <c r="R925" s="14"/>
      <c r="S925" s="14"/>
      <c r="T925" s="14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14"/>
      <c r="M926" s="20"/>
      <c r="N926" s="14"/>
      <c r="O926" s="22"/>
      <c r="P926" s="14"/>
      <c r="Q926" s="14"/>
      <c r="R926" s="14"/>
      <c r="S926" s="14"/>
      <c r="T926" s="14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14"/>
      <c r="M927" s="20"/>
      <c r="N927" s="14"/>
      <c r="O927" s="22"/>
      <c r="P927" s="14"/>
      <c r="Q927" s="14"/>
      <c r="R927" s="14"/>
      <c r="S927" s="14"/>
      <c r="T927" s="14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14"/>
      <c r="M928" s="20"/>
      <c r="N928" s="14"/>
      <c r="O928" s="22"/>
      <c r="P928" s="14"/>
      <c r="Q928" s="14"/>
      <c r="R928" s="14"/>
      <c r="S928" s="14"/>
      <c r="T928" s="14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14"/>
      <c r="M929" s="20"/>
      <c r="N929" s="14"/>
      <c r="O929" s="22"/>
      <c r="P929" s="14"/>
      <c r="Q929" s="14"/>
      <c r="R929" s="14"/>
      <c r="S929" s="14"/>
      <c r="T929" s="14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14"/>
      <c r="M930" s="20"/>
      <c r="N930" s="14"/>
      <c r="O930" s="22"/>
      <c r="P930" s="14"/>
      <c r="Q930" s="14"/>
      <c r="R930" s="14"/>
      <c r="S930" s="14"/>
      <c r="T930" s="14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14"/>
      <c r="M931" s="20"/>
      <c r="N931" s="14"/>
      <c r="O931" s="22"/>
      <c r="P931" s="14"/>
      <c r="Q931" s="14"/>
      <c r="R931" s="14"/>
      <c r="S931" s="14"/>
      <c r="T931" s="14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14"/>
      <c r="M932" s="20"/>
      <c r="N932" s="14"/>
      <c r="O932" s="22"/>
      <c r="P932" s="14"/>
      <c r="Q932" s="14"/>
      <c r="R932" s="14"/>
      <c r="S932" s="14"/>
      <c r="T932" s="14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14"/>
      <c r="M933" s="20"/>
      <c r="N933" s="14"/>
      <c r="O933" s="22"/>
      <c r="P933" s="14"/>
      <c r="Q933" s="14"/>
      <c r="R933" s="14"/>
      <c r="S933" s="14"/>
      <c r="T933" s="14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14"/>
      <c r="M934" s="20"/>
      <c r="N934" s="14"/>
      <c r="O934" s="22"/>
      <c r="P934" s="14"/>
      <c r="Q934" s="14"/>
      <c r="R934" s="14"/>
      <c r="S934" s="14"/>
      <c r="T934" s="14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14"/>
      <c r="M935" s="20"/>
      <c r="N935" s="14"/>
      <c r="O935" s="22"/>
      <c r="P935" s="14"/>
      <c r="Q935" s="14"/>
      <c r="R935" s="14"/>
      <c r="S935" s="14"/>
      <c r="T935" s="14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14"/>
      <c r="M936" s="20"/>
      <c r="N936" s="14"/>
      <c r="O936" s="22"/>
      <c r="P936" s="14"/>
      <c r="Q936" s="14"/>
      <c r="R936" s="14"/>
      <c r="S936" s="14"/>
      <c r="T936" s="14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14"/>
      <c r="M937" s="20"/>
      <c r="N937" s="14"/>
      <c r="O937" s="22"/>
      <c r="P937" s="14"/>
      <c r="Q937" s="14"/>
      <c r="R937" s="14"/>
      <c r="S937" s="14"/>
      <c r="T937" s="14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14"/>
      <c r="M938" s="20"/>
      <c r="N938" s="14"/>
      <c r="O938" s="22"/>
      <c r="P938" s="14"/>
      <c r="Q938" s="14"/>
      <c r="R938" s="14"/>
      <c r="S938" s="14"/>
      <c r="T938" s="14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14"/>
      <c r="M939" s="20"/>
      <c r="N939" s="14"/>
      <c r="O939" s="22"/>
      <c r="P939" s="14"/>
      <c r="Q939" s="14"/>
      <c r="R939" s="14"/>
      <c r="S939" s="14"/>
      <c r="T939" s="14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14"/>
      <c r="M940" s="20"/>
      <c r="N940" s="14"/>
      <c r="O940" s="22"/>
      <c r="P940" s="14"/>
      <c r="Q940" s="14"/>
      <c r="R940" s="14"/>
      <c r="S940" s="14"/>
      <c r="T940" s="14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14"/>
      <c r="M941" s="20"/>
      <c r="N941" s="14"/>
      <c r="O941" s="22"/>
      <c r="P941" s="14"/>
      <c r="Q941" s="14"/>
      <c r="R941" s="14"/>
      <c r="S941" s="14"/>
      <c r="T941" s="14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14"/>
      <c r="M942" s="20"/>
      <c r="N942" s="14"/>
      <c r="O942" s="22"/>
      <c r="P942" s="14"/>
      <c r="Q942" s="14"/>
      <c r="R942" s="14"/>
      <c r="S942" s="14"/>
      <c r="T942" s="14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14"/>
      <c r="M943" s="20"/>
      <c r="N943" s="14"/>
      <c r="O943" s="22"/>
      <c r="P943" s="14"/>
      <c r="Q943" s="14"/>
      <c r="R943" s="14"/>
      <c r="S943" s="14"/>
      <c r="T943" s="14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14"/>
      <c r="M944" s="20"/>
      <c r="N944" s="14"/>
      <c r="O944" s="22"/>
      <c r="P944" s="14"/>
      <c r="Q944" s="14"/>
      <c r="R944" s="14"/>
      <c r="S944" s="14"/>
      <c r="T944" s="14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14"/>
      <c r="M945" s="20"/>
      <c r="N945" s="14"/>
      <c r="O945" s="22"/>
      <c r="P945" s="14"/>
      <c r="Q945" s="14"/>
      <c r="R945" s="14"/>
      <c r="S945" s="14"/>
      <c r="T945" s="14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14"/>
      <c r="M946" s="20"/>
      <c r="N946" s="14"/>
      <c r="O946" s="22"/>
      <c r="P946" s="14"/>
      <c r="Q946" s="14"/>
      <c r="R946" s="14"/>
      <c r="S946" s="14"/>
      <c r="T946" s="14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14"/>
      <c r="M947" s="20"/>
      <c r="N947" s="14"/>
      <c r="O947" s="22"/>
      <c r="P947" s="14"/>
      <c r="Q947" s="14"/>
      <c r="R947" s="14"/>
      <c r="S947" s="14"/>
      <c r="T947" s="14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14"/>
      <c r="M948" s="20"/>
      <c r="N948" s="14"/>
      <c r="O948" s="22"/>
      <c r="P948" s="14"/>
      <c r="Q948" s="14"/>
      <c r="R948" s="14"/>
      <c r="S948" s="14"/>
      <c r="T948" s="14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14"/>
      <c r="M949" s="20"/>
      <c r="N949" s="14"/>
      <c r="O949" s="22"/>
      <c r="P949" s="14"/>
      <c r="Q949" s="14"/>
      <c r="R949" s="14"/>
      <c r="S949" s="14"/>
      <c r="T949" s="14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14"/>
      <c r="M950" s="20"/>
      <c r="N950" s="14"/>
      <c r="O950" s="22"/>
      <c r="P950" s="14"/>
      <c r="Q950" s="14"/>
      <c r="R950" s="14"/>
      <c r="S950" s="14"/>
      <c r="T950" s="14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14"/>
      <c r="M951" s="20"/>
      <c r="N951" s="14"/>
      <c r="O951" s="22"/>
      <c r="P951" s="14"/>
      <c r="Q951" s="14"/>
      <c r="R951" s="14"/>
      <c r="S951" s="14"/>
      <c r="T951" s="14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14"/>
      <c r="M952" s="20"/>
      <c r="N952" s="14"/>
      <c r="O952" s="22"/>
      <c r="P952" s="14"/>
      <c r="Q952" s="14"/>
      <c r="R952" s="14"/>
      <c r="S952" s="14"/>
      <c r="T952" s="14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14"/>
      <c r="M953" s="20"/>
      <c r="N953" s="14"/>
      <c r="O953" s="22"/>
      <c r="P953" s="14"/>
      <c r="Q953" s="14"/>
      <c r="R953" s="14"/>
      <c r="S953" s="14"/>
      <c r="T953" s="14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14"/>
      <c r="M954" s="20"/>
      <c r="N954" s="14"/>
      <c r="O954" s="22"/>
      <c r="P954" s="14"/>
      <c r="Q954" s="14"/>
      <c r="R954" s="14"/>
      <c r="S954" s="14"/>
      <c r="T954" s="14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14"/>
      <c r="M955" s="20"/>
      <c r="N955" s="14"/>
      <c r="O955" s="22"/>
      <c r="P955" s="14"/>
      <c r="Q955" s="14"/>
      <c r="R955" s="14"/>
      <c r="S955" s="14"/>
      <c r="T955" s="14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14"/>
      <c r="M956" s="20"/>
      <c r="N956" s="14"/>
      <c r="O956" s="22"/>
      <c r="P956" s="14"/>
      <c r="Q956" s="14"/>
      <c r="R956" s="14"/>
      <c r="S956" s="14"/>
      <c r="T956" s="14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14"/>
      <c r="M957" s="20"/>
      <c r="N957" s="14"/>
      <c r="O957" s="22"/>
      <c r="P957" s="14"/>
      <c r="Q957" s="14"/>
      <c r="R957" s="14"/>
      <c r="S957" s="14"/>
      <c r="T957" s="14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14"/>
      <c r="M958" s="20"/>
      <c r="N958" s="14"/>
      <c r="O958" s="22"/>
      <c r="P958" s="14"/>
      <c r="Q958" s="14"/>
      <c r="R958" s="14"/>
      <c r="S958" s="14"/>
      <c r="T958" s="14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14"/>
      <c r="M959" s="20"/>
      <c r="N959" s="14"/>
      <c r="O959" s="22"/>
      <c r="P959" s="14"/>
      <c r="Q959" s="14"/>
      <c r="R959" s="14"/>
      <c r="S959" s="14"/>
      <c r="T959" s="14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14"/>
      <c r="M960" s="20"/>
      <c r="N960" s="14"/>
      <c r="O960" s="22"/>
      <c r="P960" s="14"/>
      <c r="Q960" s="14"/>
      <c r="R960" s="14"/>
      <c r="S960" s="14"/>
      <c r="T960" s="14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14"/>
      <c r="M961" s="20"/>
      <c r="N961" s="14"/>
      <c r="O961" s="22"/>
      <c r="P961" s="14"/>
      <c r="Q961" s="14"/>
      <c r="R961" s="14"/>
      <c r="S961" s="14"/>
      <c r="T961" s="14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14"/>
      <c r="M962" s="20"/>
      <c r="N962" s="14"/>
      <c r="O962" s="22"/>
      <c r="P962" s="14"/>
      <c r="Q962" s="14"/>
      <c r="R962" s="14"/>
      <c r="S962" s="14"/>
      <c r="T962" s="14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14"/>
      <c r="M963" s="20"/>
      <c r="N963" s="14"/>
      <c r="O963" s="22"/>
      <c r="P963" s="14"/>
      <c r="Q963" s="14"/>
      <c r="R963" s="14"/>
      <c r="S963" s="14"/>
      <c r="T963" s="14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14"/>
      <c r="M964" s="20"/>
      <c r="N964" s="14"/>
      <c r="O964" s="22"/>
      <c r="P964" s="14"/>
      <c r="Q964" s="14"/>
      <c r="R964" s="14"/>
      <c r="S964" s="14"/>
      <c r="T964" s="14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14"/>
      <c r="M965" s="20"/>
      <c r="N965" s="14"/>
      <c r="O965" s="22"/>
      <c r="P965" s="14"/>
      <c r="Q965" s="14"/>
      <c r="R965" s="14"/>
      <c r="S965" s="14"/>
      <c r="T965" s="14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14"/>
      <c r="M966" s="20"/>
      <c r="N966" s="14"/>
      <c r="O966" s="22"/>
      <c r="P966" s="14"/>
      <c r="Q966" s="14"/>
      <c r="R966" s="14"/>
      <c r="S966" s="14"/>
      <c r="T966" s="14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14"/>
      <c r="M967" s="20"/>
      <c r="N967" s="14"/>
      <c r="O967" s="22"/>
      <c r="P967" s="14"/>
      <c r="Q967" s="14"/>
      <c r="R967" s="14"/>
      <c r="S967" s="14"/>
      <c r="T967" s="14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14"/>
      <c r="M968" s="20"/>
      <c r="N968" s="14"/>
      <c r="O968" s="22"/>
      <c r="P968" s="14"/>
      <c r="Q968" s="14"/>
      <c r="R968" s="14"/>
      <c r="S968" s="14"/>
      <c r="T968" s="14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14"/>
      <c r="M969" s="20"/>
      <c r="N969" s="14"/>
      <c r="O969" s="22"/>
      <c r="P969" s="14"/>
      <c r="Q969" s="14"/>
      <c r="R969" s="14"/>
      <c r="S969" s="14"/>
      <c r="T969" s="14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14"/>
      <c r="M970" s="20"/>
      <c r="N970" s="14"/>
      <c r="O970" s="22"/>
      <c r="P970" s="14"/>
      <c r="Q970" s="14"/>
      <c r="R970" s="14"/>
      <c r="S970" s="14"/>
      <c r="T970" s="14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14"/>
      <c r="M971" s="20"/>
      <c r="N971" s="14"/>
      <c r="O971" s="22"/>
      <c r="P971" s="14"/>
      <c r="Q971" s="14"/>
      <c r="R971" s="14"/>
      <c r="S971" s="14"/>
      <c r="T971" s="14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14"/>
      <c r="M972" s="20"/>
      <c r="N972" s="14"/>
      <c r="O972" s="22"/>
      <c r="P972" s="14"/>
      <c r="Q972" s="14"/>
      <c r="R972" s="14"/>
      <c r="S972" s="14"/>
      <c r="T972" s="14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14"/>
      <c r="M973" s="20"/>
      <c r="N973" s="14"/>
      <c r="O973" s="22"/>
      <c r="P973" s="14"/>
      <c r="Q973" s="14"/>
      <c r="R973" s="14"/>
      <c r="S973" s="14"/>
      <c r="T973" s="14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14"/>
      <c r="M974" s="20"/>
      <c r="N974" s="14"/>
      <c r="O974" s="22"/>
      <c r="P974" s="14"/>
      <c r="Q974" s="14"/>
      <c r="R974" s="14"/>
      <c r="S974" s="14"/>
      <c r="T974" s="14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14"/>
      <c r="M975" s="20"/>
      <c r="N975" s="14"/>
      <c r="O975" s="22"/>
      <c r="P975" s="14"/>
      <c r="Q975" s="14"/>
      <c r="R975" s="14"/>
      <c r="S975" s="14"/>
      <c r="T975" s="14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14"/>
      <c r="M976" s="20"/>
      <c r="N976" s="14"/>
      <c r="O976" s="22"/>
      <c r="P976" s="14"/>
      <c r="Q976" s="14"/>
      <c r="R976" s="14"/>
      <c r="S976" s="14"/>
      <c r="T976" s="14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14"/>
      <c r="M977" s="20"/>
      <c r="N977" s="14"/>
      <c r="O977" s="22"/>
      <c r="P977" s="14"/>
      <c r="Q977" s="14"/>
      <c r="R977" s="14"/>
      <c r="S977" s="14"/>
      <c r="T977" s="14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14"/>
      <c r="M978" s="20"/>
      <c r="N978" s="14"/>
      <c r="O978" s="22"/>
      <c r="P978" s="14"/>
      <c r="Q978" s="14"/>
      <c r="R978" s="14"/>
      <c r="S978" s="14"/>
      <c r="T978" s="14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14"/>
      <c r="M979" s="20"/>
      <c r="N979" s="14"/>
      <c r="O979" s="22"/>
      <c r="P979" s="14"/>
      <c r="Q979" s="14"/>
      <c r="R979" s="14"/>
      <c r="S979" s="14"/>
      <c r="T979" s="14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14"/>
      <c r="M980" s="20"/>
      <c r="N980" s="14"/>
      <c r="O980" s="22"/>
      <c r="P980" s="14"/>
      <c r="Q980" s="14"/>
      <c r="R980" s="14"/>
      <c r="S980" s="14"/>
      <c r="T980" s="14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14"/>
      <c r="M981" s="20"/>
      <c r="N981" s="14"/>
      <c r="O981" s="22"/>
      <c r="P981" s="14"/>
      <c r="Q981" s="14"/>
      <c r="R981" s="14"/>
      <c r="S981" s="14"/>
      <c r="T981" s="14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14"/>
      <c r="M982" s="20"/>
      <c r="N982" s="14"/>
      <c r="O982" s="22"/>
      <c r="P982" s="14"/>
      <c r="Q982" s="14"/>
      <c r="R982" s="14"/>
      <c r="S982" s="14"/>
      <c r="T982" s="14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14"/>
      <c r="M983" s="20"/>
      <c r="N983" s="14"/>
      <c r="O983" s="22"/>
      <c r="P983" s="14"/>
      <c r="Q983" s="14"/>
      <c r="R983" s="14"/>
      <c r="S983" s="14"/>
      <c r="T983" s="14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14"/>
      <c r="M984" s="20"/>
      <c r="N984" s="14"/>
      <c r="O984" s="22"/>
      <c r="P984" s="14"/>
      <c r="Q984" s="14"/>
      <c r="R984" s="14"/>
      <c r="S984" s="14"/>
      <c r="T984" s="14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14"/>
      <c r="M985" s="20"/>
      <c r="N985" s="14"/>
      <c r="O985" s="22"/>
      <c r="P985" s="14"/>
      <c r="Q985" s="14"/>
      <c r="R985" s="14"/>
      <c r="S985" s="14"/>
      <c r="T985" s="14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14"/>
      <c r="M986" s="20"/>
      <c r="N986" s="14"/>
      <c r="O986" s="22"/>
      <c r="P986" s="14"/>
      <c r="Q986" s="14"/>
      <c r="R986" s="14"/>
      <c r="S986" s="14"/>
      <c r="T986" s="14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14"/>
      <c r="M987" s="20"/>
      <c r="N987" s="14"/>
      <c r="O987" s="22"/>
      <c r="P987" s="14"/>
      <c r="Q987" s="14"/>
      <c r="R987" s="14"/>
      <c r="S987" s="14"/>
      <c r="T987" s="14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14"/>
      <c r="M988" s="20"/>
      <c r="N988" s="14"/>
      <c r="O988" s="22"/>
      <c r="P988" s="14"/>
      <c r="Q988" s="14"/>
      <c r="R988" s="14"/>
      <c r="S988" s="14"/>
      <c r="T988" s="14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14"/>
      <c r="M989" s="20"/>
      <c r="N989" s="14"/>
      <c r="O989" s="22"/>
      <c r="P989" s="14"/>
      <c r="Q989" s="14"/>
      <c r="R989" s="14"/>
      <c r="S989" s="14"/>
      <c r="T989" s="14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14"/>
      <c r="M990" s="20"/>
      <c r="N990" s="14"/>
      <c r="O990" s="22"/>
      <c r="P990" s="14"/>
      <c r="Q990" s="14"/>
      <c r="R990" s="14"/>
      <c r="S990" s="14"/>
      <c r="T990" s="14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14"/>
      <c r="M991" s="20"/>
      <c r="N991" s="14"/>
      <c r="O991" s="22"/>
      <c r="P991" s="14"/>
      <c r="Q991" s="14"/>
      <c r="R991" s="14"/>
      <c r="S991" s="14"/>
      <c r="T991" s="14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14"/>
      <c r="M992" s="20"/>
      <c r="N992" s="14"/>
      <c r="O992" s="22"/>
      <c r="P992" s="14"/>
      <c r="Q992" s="14"/>
      <c r="R992" s="14"/>
      <c r="S992" s="14"/>
      <c r="T992" s="14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14"/>
      <c r="M993" s="20"/>
      <c r="N993" s="14"/>
      <c r="O993" s="22"/>
      <c r="P993" s="14"/>
      <c r="Q993" s="14"/>
      <c r="R993" s="14"/>
      <c r="S993" s="14"/>
      <c r="T993" s="14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14"/>
      <c r="M994" s="20"/>
      <c r="N994" s="14"/>
      <c r="O994" s="22"/>
      <c r="P994" s="14"/>
      <c r="Q994" s="14"/>
      <c r="R994" s="14"/>
      <c r="S994" s="14"/>
      <c r="T994" s="14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14"/>
      <c r="M995" s="20"/>
      <c r="N995" s="14"/>
      <c r="O995" s="22"/>
      <c r="P995" s="14"/>
      <c r="Q995" s="14"/>
      <c r="R995" s="14"/>
      <c r="S995" s="14"/>
      <c r="T995" s="14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14"/>
      <c r="M996" s="20"/>
      <c r="N996" s="14"/>
      <c r="O996" s="22"/>
      <c r="P996" s="14"/>
      <c r="Q996" s="14"/>
      <c r="R996" s="14"/>
      <c r="S996" s="14"/>
      <c r="T996" s="14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14"/>
      <c r="M997" s="20"/>
      <c r="N997" s="14"/>
      <c r="O997" s="22"/>
      <c r="P997" s="14"/>
      <c r="Q997" s="14"/>
      <c r="R997" s="14"/>
      <c r="S997" s="14"/>
      <c r="T997" s="14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14"/>
      <c r="M998" s="20"/>
      <c r="N998" s="14"/>
      <c r="O998" s="22"/>
      <c r="P998" s="14"/>
      <c r="Q998" s="14"/>
      <c r="R998" s="14"/>
      <c r="S998" s="14"/>
      <c r="T998" s="14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14"/>
      <c r="M999" s="20"/>
      <c r="N999" s="14"/>
      <c r="O999" s="22"/>
      <c r="P999" s="14"/>
      <c r="Q999" s="14"/>
      <c r="R999" s="14"/>
      <c r="S999" s="14"/>
      <c r="T999" s="14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14"/>
      <c r="M1000" s="20"/>
      <c r="N1000" s="14"/>
      <c r="O1000" s="22"/>
      <c r="P1000" s="14"/>
      <c r="Q1000" s="14"/>
      <c r="R1000" s="14"/>
      <c r="S1000" s="14"/>
      <c r="T1000" s="14"/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7.13"/>
    <col customWidth="1" min="3" max="3" width="21.63"/>
    <col customWidth="1" min="6" max="6" width="23.38"/>
  </cols>
  <sheetData>
    <row r="1">
      <c r="A1" s="24" t="s">
        <v>181</v>
      </c>
      <c r="B1" s="25">
        <f>max(Principal!O:O)</f>
        <v>4762926995</v>
      </c>
      <c r="C1" s="26" t="str">
        <f>VLOOKUP(B1,Principal!O:R,3,0)</f>
        <v>Vale</v>
      </c>
      <c r="F1" s="27" t="s">
        <v>182</v>
      </c>
    </row>
    <row r="2">
      <c r="A2" s="24" t="s">
        <v>183</v>
      </c>
      <c r="B2" s="25">
        <f>min(Principal!O:O)</f>
        <v>-1807432634</v>
      </c>
      <c r="C2" s="26" t="str">
        <f>VLOOKUP(B2,Principal!O:R,3,0)</f>
        <v>Localiza</v>
      </c>
      <c r="F2" s="27" t="s">
        <v>184</v>
      </c>
    </row>
    <row r="3">
      <c r="A3" s="24" t="s">
        <v>185</v>
      </c>
      <c r="B3" s="25">
        <f>average(Principal!O:O)</f>
        <v>165190210.5</v>
      </c>
      <c r="F3" s="27" t="s">
        <v>186</v>
      </c>
    </row>
    <row r="4">
      <c r="A4" s="24" t="s">
        <v>187</v>
      </c>
      <c r="B4" s="25">
        <f>AVERAGEIF(Principal!P:P,"Subiu",Principal!O:O)</f>
        <v>448164250.2</v>
      </c>
      <c r="F4" s="27" t="s">
        <v>188</v>
      </c>
    </row>
    <row r="5">
      <c r="A5" s="24" t="s">
        <v>189</v>
      </c>
      <c r="B5" s="25">
        <f>AVERAGEIF(Principal!P:P,"Desceu",Principal!O:O)</f>
        <v>-181109141.8</v>
      </c>
      <c r="F5" s="27" t="s">
        <v>190</v>
      </c>
    </row>
    <row r="6">
      <c r="B6" s="25"/>
      <c r="F6" s="27" t="s">
        <v>191</v>
      </c>
    </row>
    <row r="7">
      <c r="B7" s="25"/>
    </row>
    <row r="8">
      <c r="B8" s="25"/>
    </row>
    <row r="9">
      <c r="B9" s="25"/>
    </row>
    <row r="10">
      <c r="A10" s="28" t="str">
        <f>IFERROR(__xludf.DUMMYFUNCTION("UNIQUE(Principal!R:R)"),"Segmento")</f>
        <v>Segmento</v>
      </c>
      <c r="B10" s="29" t="s">
        <v>192</v>
      </c>
      <c r="C10" s="28" t="s">
        <v>193</v>
      </c>
      <c r="F10" s="27" t="s">
        <v>194</v>
      </c>
    </row>
    <row r="11">
      <c r="A11" s="26" t="str">
        <f>IFERROR(__xludf.DUMMYFUNCTION("""COMPUTED_VALUE"""),"Siderurgia")</f>
        <v>Siderurgia</v>
      </c>
      <c r="B11" s="30">
        <f>SUMIF(Principal!R:R,A11,Principal!O:O)</f>
        <v>489935930.9</v>
      </c>
      <c r="C11" s="25">
        <f>SUMIFS(Principal!O:O,Principal!R:R,A11,Principal!P:P,"Subiu")</f>
        <v>489935930.9</v>
      </c>
      <c r="F11" s="27" t="s">
        <v>195</v>
      </c>
    </row>
    <row r="12">
      <c r="A12" s="26" t="str">
        <f>IFERROR(__xludf.DUMMYFUNCTION("""COMPUTED_VALUE"""),"Mineração")</f>
        <v>Mineração</v>
      </c>
      <c r="B12" s="30">
        <f>SUMIF(Principal!R:R,A12,Principal!O:O)</f>
        <v>4940442966</v>
      </c>
      <c r="C12" s="25">
        <f>SUMIFS(Principal!O:O,Principal!R:R,A12,Principal!P:P,"Subiu")</f>
        <v>4940442966</v>
      </c>
      <c r="F12" s="27" t="s">
        <v>196</v>
      </c>
    </row>
    <row r="13">
      <c r="A13" s="26" t="str">
        <f>IFERROR(__xludf.DUMMYFUNCTION("""COMPUTED_VALUE"""),"Petróleo e Gás")</f>
        <v>Petróleo e Gás</v>
      </c>
      <c r="B13" s="30">
        <f>SUMIF(Principal!R:R,A13,Principal!O:O)</f>
        <v>6093288832</v>
      </c>
      <c r="C13" s="25">
        <f>SUMIFS(Principal!O:O,Principal!R:R,A13,Principal!P:P,"Subiu")</f>
        <v>6093288832</v>
      </c>
    </row>
    <row r="14">
      <c r="A14" s="26" t="str">
        <f>IFERROR(__xludf.DUMMYFUNCTION("""COMPUTED_VALUE"""),"Papel e Celulose")</f>
        <v>Papel e Celulose</v>
      </c>
      <c r="B14" s="30">
        <f>SUMIF(Principal!R:R,A14,Principal!O:O)</f>
        <v>722946282.7</v>
      </c>
      <c r="C14" s="25">
        <f>SUMIFS(Principal!O:O,Principal!R:R,A14,Principal!P:P,"Subiu")</f>
        <v>722946282.7</v>
      </c>
    </row>
    <row r="15">
      <c r="A15" s="26" t="str">
        <f>IFERROR(__xludf.DUMMYFUNCTION("""COMPUTED_VALUE"""),"Energia")</f>
        <v>Energia</v>
      </c>
      <c r="B15" s="30">
        <f>SUMIF(Principal!R:R,A15,Principal!O:O)</f>
        <v>368265294.4</v>
      </c>
      <c r="C15" s="25">
        <f>SUMIFS(Principal!O:O,Principal!R:R,A15,Principal!P:P,"Subiu")</f>
        <v>1209821624</v>
      </c>
    </row>
    <row r="16">
      <c r="A16" s="26" t="str">
        <f>IFERROR(__xludf.DUMMYFUNCTION("""COMPUTED_VALUE"""),"Shopping Centers")</f>
        <v>Shopping Centers</v>
      </c>
      <c r="B16" s="30">
        <f>SUMIF(Principal!R:R,A16,Principal!O:O)</f>
        <v>117732680.1</v>
      </c>
      <c r="C16" s="25">
        <f>SUMIFS(Principal!O:O,Principal!R:R,A16,Principal!P:P,"Subiu")</f>
        <v>117732680.1</v>
      </c>
    </row>
    <row r="17">
      <c r="A17" s="26" t="str">
        <f>IFERROR(__xludf.DUMMYFUNCTION("""COMPUTED_VALUE"""),"Serviços Financeiros")</f>
        <v>Serviços Financeiros</v>
      </c>
      <c r="B17" s="30">
        <f>SUMIF(Principal!R:R,A17,Principal!O:O)</f>
        <v>3784169702</v>
      </c>
      <c r="C17" s="25">
        <f>SUMIFS(Principal!O:O,Principal!R:R,A17,Principal!P:P,"Subiu")</f>
        <v>3784169702</v>
      </c>
    </row>
    <row r="18">
      <c r="A18" s="26" t="str">
        <f>IFERROR(__xludf.DUMMYFUNCTION("""COMPUTED_VALUE"""),"Saúde")</f>
        <v>Saúde</v>
      </c>
      <c r="B18" s="30">
        <f>SUMIF(Principal!R:R,A18,Principal!O:O)</f>
        <v>262673943.6</v>
      </c>
      <c r="C18" s="25">
        <f>SUMIFS(Principal!O:O,Principal!R:R,A18,Principal!P:P,"Subiu")</f>
        <v>656270380.8</v>
      </c>
    </row>
    <row r="19">
      <c r="A19" s="26" t="str">
        <f>IFERROR(__xludf.DUMMYFUNCTION("""COMPUTED_VALUE"""),"Química")</f>
        <v>Química</v>
      </c>
      <c r="B19" s="30">
        <f>SUMIF(Principal!R:R,A19,Principal!O:O)</f>
        <v>69054317.64</v>
      </c>
      <c r="C19" s="25">
        <f>SUMIFS(Principal!O:O,Principal!R:R,A19,Principal!P:P,"Subiu")</f>
        <v>69054317.64</v>
      </c>
    </row>
    <row r="20">
      <c r="A20" s="26" t="str">
        <f>IFERROR(__xludf.DUMMYFUNCTION("""COMPUTED_VALUE"""),"Transporte Aéreo")</f>
        <v>Transporte Aéreo</v>
      </c>
      <c r="B20" s="30">
        <f>SUMIF(Principal!R:R,A20,Principal!O:O)</f>
        <v>-37540997.06</v>
      </c>
      <c r="C20" s="25">
        <f>SUMIFS(Principal!O:O,Principal!R:R,A20,Principal!P:P,"Subiu")</f>
        <v>65452205.55</v>
      </c>
    </row>
    <row r="21">
      <c r="A21" s="26" t="str">
        <f>IFERROR(__xludf.DUMMYFUNCTION("""COMPUTED_VALUE"""),"Educação")</f>
        <v>Educação</v>
      </c>
      <c r="B21" s="30">
        <f>SUMIF(Principal!R:R,A21,Principal!O:O)</f>
        <v>54641872.47</v>
      </c>
      <c r="C21" s="25">
        <f>SUMIFS(Principal!O:O,Principal!R:R,A21,Principal!P:P,"Subiu")</f>
        <v>72295838.99</v>
      </c>
    </row>
    <row r="22">
      <c r="A22" s="26" t="str">
        <f>IFERROR(__xludf.DUMMYFUNCTION("""COMPUTED_VALUE"""),"Construção Civil")</f>
        <v>Construção Civil</v>
      </c>
      <c r="B22" s="30">
        <f>SUMIF(Principal!R:R,A22,Principal!O:O)</f>
        <v>-61087401.61</v>
      </c>
      <c r="C22" s="25">
        <f>SUMIFS(Principal!O:O,Principal!R:R,A22,Principal!P:P,"Subiu")</f>
        <v>37525872.38</v>
      </c>
    </row>
    <row r="23">
      <c r="A23" s="26" t="str">
        <f>IFERROR(__xludf.DUMMYFUNCTION("""COMPUTED_VALUE"""),"Moda")</f>
        <v>Moda</v>
      </c>
      <c r="B23" s="30">
        <f>SUMIF(Principal!R:R,A23,Principal!O:O)</f>
        <v>41021792.09</v>
      </c>
      <c r="C23" s="25">
        <f>SUMIFS(Principal!O:O,Principal!R:R,A23,Principal!P:P,"Subiu")</f>
        <v>41021792.09</v>
      </c>
    </row>
    <row r="24">
      <c r="A24" s="26" t="str">
        <f>IFERROR(__xludf.DUMMYFUNCTION("""COMPUTED_VALUE"""),"Alimentos")</f>
        <v>Alimentos</v>
      </c>
      <c r="B24" s="30">
        <f>SUMIF(Principal!R:R,A24,Principal!O:O)</f>
        <v>407833683.1</v>
      </c>
      <c r="C24" s="25">
        <f>SUMIFS(Principal!O:O,Principal!R:R,A24,Principal!P:P,"Subiu")</f>
        <v>407833683.1</v>
      </c>
    </row>
    <row r="25">
      <c r="A25" s="26" t="str">
        <f>IFERROR(__xludf.DUMMYFUNCTION("""COMPUTED_VALUE"""),"Varejo")</f>
        <v>Varejo</v>
      </c>
      <c r="B25" s="30">
        <f>SUMIF(Principal!R:R,A25,Principal!O:O)</f>
        <v>-803231271.3</v>
      </c>
      <c r="C25" s="25">
        <f>SUMIFS(Principal!O:O,Principal!R:R,A25,Principal!P:P,"Subiu")</f>
        <v>34834535.5</v>
      </c>
    </row>
    <row r="26">
      <c r="A26" s="26" t="str">
        <f>IFERROR(__xludf.DUMMYFUNCTION("""COMPUTED_VALUE"""),"Telecomunicações")</f>
        <v>Telecomunicações</v>
      </c>
      <c r="B26" s="30">
        <f>SUMIF(Principal!R:R,A26,Principal!O:O)</f>
        <v>292938114.4</v>
      </c>
      <c r="C26" s="25">
        <f>SUMIFS(Principal!O:O,Principal!R:R,A26,Principal!P:P,"Subiu")</f>
        <v>292938114.4</v>
      </c>
    </row>
    <row r="27">
      <c r="A27" s="26" t="str">
        <f>IFERROR(__xludf.DUMMYFUNCTION("""COMPUTED_VALUE"""),"Transporte")</f>
        <v>Transporte</v>
      </c>
      <c r="B27" s="30">
        <f>SUMIF(Principal!R:R,A27,Principal!O:O)</f>
        <v>233902674.8</v>
      </c>
      <c r="C27" s="25">
        <f>SUMIFS(Principal!O:O,Principal!R:R,A27,Principal!P:P,"Subiu")</f>
        <v>233902674.8</v>
      </c>
    </row>
    <row r="28">
      <c r="A28" s="26" t="str">
        <f>IFERROR(__xludf.DUMMYFUNCTION("""COMPUTED_VALUE"""),"Comércio")</f>
        <v>Comércio</v>
      </c>
      <c r="B28" s="30">
        <f>SUMIF(Principal!R:R,A28,Principal!O:O)</f>
        <v>18068446.61</v>
      </c>
      <c r="C28" s="25">
        <f>SUMIFS(Principal!O:O,Principal!R:R,A28,Principal!P:P,"Subiu")</f>
        <v>18068446.61</v>
      </c>
    </row>
    <row r="29">
      <c r="A29" s="26" t="str">
        <f>IFERROR(__xludf.DUMMYFUNCTION("""COMPUTED_VALUE"""),"Investimentos")</f>
        <v>Investimentos</v>
      </c>
      <c r="B29" s="30">
        <f>SUMIF(Principal!R:R,A29,Principal!O:O)</f>
        <v>416092244.4</v>
      </c>
      <c r="C29" s="25">
        <f>SUMIFS(Principal!O:O,Principal!R:R,A29,Principal!P:P,"Subiu")</f>
        <v>416092244.4</v>
      </c>
    </row>
    <row r="30">
      <c r="A30" s="26" t="str">
        <f>IFERROR(__xludf.DUMMYFUNCTION("""COMPUTED_VALUE"""),"Tecnologia")</f>
        <v>Tecnologia</v>
      </c>
      <c r="B30" s="30">
        <f>SUMIF(Principal!R:R,A30,Principal!O:O)</f>
        <v>6067508.905</v>
      </c>
      <c r="C30" s="25">
        <f>SUMIFS(Principal!O:O,Principal!R:R,A30,Principal!P:P,"Subiu")</f>
        <v>15598886.65</v>
      </c>
    </row>
    <row r="31">
      <c r="A31" s="26" t="str">
        <f>IFERROR(__xludf.DUMMYFUNCTION("""COMPUTED_VALUE"""),"Seguros")</f>
        <v>Seguros</v>
      </c>
      <c r="B31" s="30">
        <f>SUMIF(Principal!R:R,A31,Principal!O:O)</f>
        <v>-26297880.21</v>
      </c>
      <c r="C31" s="25">
        <f>SUMIFS(Principal!O:O,Principal!R:R,A31,Principal!P:P,"Subiu")</f>
        <v>0</v>
      </c>
    </row>
    <row r="32">
      <c r="A32" s="26" t="str">
        <f>IFERROR(__xludf.DUMMYFUNCTION("""COMPUTED_VALUE"""),"Serviços Públicos")</f>
        <v>Serviços Públicos</v>
      </c>
      <c r="B32" s="30">
        <f>SUMIF(Principal!R:R,A32,Principal!O:O)</f>
        <v>-15725678.56</v>
      </c>
      <c r="C32" s="25">
        <f>SUMIFS(Principal!O:O,Principal!R:R,A32,Principal!P:P,"Subiu")</f>
        <v>0</v>
      </c>
    </row>
    <row r="33">
      <c r="A33" s="26" t="str">
        <f>IFERROR(__xludf.DUMMYFUNCTION("""COMPUTED_VALUE"""),"Engenharia")</f>
        <v>Engenharia</v>
      </c>
      <c r="B33" s="30">
        <f>SUMIF(Principal!R:R,A33,Principal!O:O)</f>
        <v>-118230410.4</v>
      </c>
      <c r="C33" s="25">
        <f>SUMIFS(Principal!O:O,Principal!R:R,A33,Principal!P:P,"Subiu")</f>
        <v>0</v>
      </c>
    </row>
    <row r="34">
      <c r="A34" s="26" t="str">
        <f>IFERROR(__xludf.DUMMYFUNCTION("""COMPUTED_VALUE"""),"Agricultura")</f>
        <v>Agricultura</v>
      </c>
      <c r="B34" s="30">
        <f>SUMIF(Principal!R:R,A34,Principal!O:O)</f>
        <v>-88901449.42</v>
      </c>
      <c r="C34" s="25">
        <f>SUMIFS(Principal!O:O,Principal!R:R,A34,Principal!P:P,"Subiu")</f>
        <v>0</v>
      </c>
    </row>
    <row r="35">
      <c r="A35" s="26" t="str">
        <f>IFERROR(__xludf.DUMMYFUNCTION("""COMPUTED_VALUE"""),"Internet")</f>
        <v>Internet</v>
      </c>
      <c r="B35" s="30">
        <f>SUMIF(Principal!R:R,A35,Principal!O:O)</f>
        <v>-36819552.34</v>
      </c>
      <c r="C35" s="25">
        <f>SUMIFS(Principal!O:O,Principal!R:R,A35,Principal!P:P,"Subiu")</f>
        <v>0</v>
      </c>
    </row>
    <row r="36">
      <c r="A36" s="26" t="str">
        <f>IFERROR(__xludf.DUMMYFUNCTION("""COMPUTED_VALUE"""),"Infraestrutura")</f>
        <v>Infraestrutura</v>
      </c>
      <c r="B36" s="30">
        <f>SUMIF(Principal!R:R,A36,Principal!O:O)</f>
        <v>-39743554.31</v>
      </c>
      <c r="C36" s="25">
        <f>SUMIFS(Principal!O:O,Principal!R:R,A36,Principal!P:P,"Subiu")</f>
        <v>0</v>
      </c>
    </row>
    <row r="37">
      <c r="A37" s="26" t="str">
        <f>IFERROR(__xludf.DUMMYFUNCTION("""COMPUTED_VALUE"""),"Vestuário")</f>
        <v>Vestuário</v>
      </c>
      <c r="B37" s="30">
        <f>SUMIF(Principal!R:R,A37,Principal!O:O)</f>
        <v>-21126374.33</v>
      </c>
      <c r="C37" s="25">
        <f>SUMIFS(Principal!O:O,Principal!R:R,A37,Principal!P:P,"Subiu")</f>
        <v>0</v>
      </c>
    </row>
    <row r="38">
      <c r="A38" s="26" t="str">
        <f>IFERROR(__xludf.DUMMYFUNCTION("""COMPUTED_VALUE"""),"Aeroespacial")</f>
        <v>Aeroespacial</v>
      </c>
      <c r="B38" s="30">
        <f>SUMIF(Principal!R:R,A38,Principal!O:O)</f>
        <v>-233651943.5</v>
      </c>
      <c r="C38" s="25">
        <f>SUMIFS(Principal!O:O,Principal!R:R,A38,Principal!P:P,"Subiu")</f>
        <v>0</v>
      </c>
    </row>
    <row r="39">
      <c r="A39" s="26" t="str">
        <f>IFERROR(__xludf.DUMMYFUNCTION("""COMPUTED_VALUE"""),"Cosméticos")</f>
        <v>Cosméticos</v>
      </c>
      <c r="B39" s="30">
        <f>SUMIF(Principal!R:R,A39,Principal!O:O)</f>
        <v>-193280001.2</v>
      </c>
      <c r="C39" s="25">
        <f>SUMIFS(Principal!O:O,Principal!R:R,A39,Principal!P:P,"Subiu")</f>
        <v>0</v>
      </c>
    </row>
    <row r="40">
      <c r="A40" s="26" t="str">
        <f>IFERROR(__xludf.DUMMYFUNCTION("""COMPUTED_VALUE"""),"Bolsa de Valores")</f>
        <v>Bolsa de Valores</v>
      </c>
      <c r="B40" s="30">
        <f>SUMIF(Principal!R:R,A40,Principal!O:O)</f>
        <v>-1173785666</v>
      </c>
      <c r="C40" s="25">
        <f>SUMIFS(Principal!O:O,Principal!R:R,A40,Principal!P:P,"Subiu")</f>
        <v>0</v>
      </c>
    </row>
    <row r="41">
      <c r="A41" s="26" t="str">
        <f>IFERROR(__xludf.DUMMYFUNCTION("""COMPUTED_VALUE"""),"Farmacêutica")</f>
        <v>Farmacêutica</v>
      </c>
      <c r="B41" s="30">
        <f>SUMIF(Principal!R:R,A41,Principal!O:O)</f>
        <v>-208257014.2</v>
      </c>
      <c r="C41" s="25">
        <f>SUMIFS(Principal!O:O,Principal!R:R,A41,Principal!P:P,"Subiu")</f>
        <v>0</v>
      </c>
    </row>
    <row r="42">
      <c r="A42" s="26" t="str">
        <f>IFERROR(__xludf.DUMMYFUNCTION("""COMPUTED_VALUE"""),"Aluguel de Carros")</f>
        <v>Aluguel de Carros</v>
      </c>
      <c r="B42" s="30">
        <f>SUMIF(Principal!R:R,A42,Principal!O:O)</f>
        <v>-1807432634</v>
      </c>
      <c r="C42" s="25">
        <f>SUMIFS(Principal!O:O,Principal!R:R,A42,Principal!P:P,"Subiu")</f>
        <v>0</v>
      </c>
    </row>
    <row r="43">
      <c r="A43" s="26" t="str">
        <f>IFERROR(__xludf.DUMMYFUNCTION("""COMPUTED_VALUE"""),"Turismo")</f>
        <v>Turismo</v>
      </c>
      <c r="B43" s="30">
        <f>SUMIF(Principal!R:R,A43,Principal!O:O)</f>
        <v>-73557408.06</v>
      </c>
      <c r="C43" s="25">
        <f>SUMIFS(Principal!O:O,Principal!R:R,A43,Principal!P:P,"Subiu")</f>
        <v>0</v>
      </c>
    </row>
    <row r="44">
      <c r="A44" s="26"/>
      <c r="B44" s="25"/>
    </row>
    <row r="45">
      <c r="A45" s="24"/>
      <c r="B45" s="31"/>
    </row>
    <row r="46">
      <c r="A46" s="32" t="str">
        <f>IFERROR(__xludf.DUMMYFUNCTION("UNIQUE(Principal!P:P)"),"Resultado")</f>
        <v>Resultado</v>
      </c>
      <c r="B46" s="33" t="s">
        <v>197</v>
      </c>
      <c r="C46" s="24"/>
    </row>
    <row r="47">
      <c r="A47" s="26" t="str">
        <f>IFERROR(__xludf.DUMMYFUNCTION("""COMPUTED_VALUE"""),"Subiu")</f>
        <v>Subiu</v>
      </c>
      <c r="B47" s="25">
        <f>SUMIF(Principal!P:P,A47,Principal!O:O)</f>
        <v>19719227010</v>
      </c>
      <c r="F47" s="34"/>
    </row>
    <row r="48">
      <c r="A48" s="26" t="str">
        <f>IFERROR(__xludf.DUMMYFUNCTION("""COMPUTED_VALUE"""),"Estavel")</f>
        <v>Estavel</v>
      </c>
      <c r="B48" s="25">
        <f>SUMIF(Principal!P:P,A48,Principal!O:O)</f>
        <v>0</v>
      </c>
    </row>
    <row r="49">
      <c r="A49" s="26" t="str">
        <f>IFERROR(__xludf.DUMMYFUNCTION("""COMPUTED_VALUE"""),"Desceu")</f>
        <v>Desceu</v>
      </c>
      <c r="B49" s="25">
        <f>SUMIF(Principal!P:P,A49,Principal!O:O)</f>
        <v>-6338819961</v>
      </c>
    </row>
    <row r="50">
      <c r="A50" s="26"/>
    </row>
    <row r="51">
      <c r="A51" s="27" t="s">
        <v>198</v>
      </c>
      <c r="B51" s="25">
        <f>B47+B49</f>
        <v>13380407049</v>
      </c>
    </row>
    <row r="52">
      <c r="B52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A73" s="35" t="s">
        <v>199</v>
      </c>
      <c r="B73" s="36" t="s">
        <v>197</v>
      </c>
      <c r="C73" s="35" t="s">
        <v>200</v>
      </c>
    </row>
    <row r="74">
      <c r="A74" s="26" t="str">
        <f>IFERROR(__xludf.DUMMYFUNCTION("UNIQUE(Principal!T2:T82)"),"Entre de 50 e 100")</f>
        <v>Entre de 50 e 100</v>
      </c>
      <c r="B74" s="25">
        <f>SUMIF(Principal!T:T,A74,Principal!O:O)</f>
        <v>12226395641</v>
      </c>
      <c r="C74" s="26">
        <f>COUNTIF(Principal!T:T,A74)</f>
        <v>35</v>
      </c>
    </row>
    <row r="75">
      <c r="A75" s="26" t="str">
        <f>IFERROR(__xludf.DUMMYFUNCTION("""COMPUTED_VALUE"""),"Mais de 100 anos")</f>
        <v>Mais de 100 anos</v>
      </c>
      <c r="B75" s="25">
        <f>SUMIF(Principal!T:T,A75,Principal!O:O)</f>
        <v>-749160397.9</v>
      </c>
      <c r="C75" s="26">
        <f>COUNTIF(Principal!T:T,A75)</f>
        <v>6</v>
      </c>
    </row>
    <row r="76">
      <c r="A76" s="26" t="str">
        <f>IFERROR(__xludf.DUMMYFUNCTION("""COMPUTED_VALUE"""),"Menos de 50")</f>
        <v>Menos de 50</v>
      </c>
      <c r="B76" s="25">
        <f>SUMIF(Principal!T:T,A76,Principal!O:O)</f>
        <v>1903171806</v>
      </c>
      <c r="C76" s="26">
        <f>COUNTIF(Principal!T:T,A76)</f>
        <v>40</v>
      </c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201</v>
      </c>
      <c r="B1" s="37" t="s">
        <v>17</v>
      </c>
      <c r="C1" s="37" t="s">
        <v>202</v>
      </c>
      <c r="D1" s="27" t="s">
        <v>203</v>
      </c>
    </row>
    <row r="2">
      <c r="A2" s="37" t="s">
        <v>204</v>
      </c>
      <c r="B2" s="37" t="s">
        <v>205</v>
      </c>
      <c r="C2" s="37">
        <v>60.0</v>
      </c>
      <c r="D2" s="27" t="s">
        <v>203</v>
      </c>
    </row>
    <row r="3">
      <c r="A3" s="37" t="s">
        <v>206</v>
      </c>
      <c r="B3" s="37" t="s">
        <v>207</v>
      </c>
      <c r="C3" s="37">
        <v>80.0</v>
      </c>
      <c r="D3" s="27" t="s">
        <v>203</v>
      </c>
    </row>
    <row r="4">
      <c r="A4" s="37" t="s">
        <v>208</v>
      </c>
      <c r="B4" s="37" t="s">
        <v>209</v>
      </c>
      <c r="C4" s="37">
        <v>69.0</v>
      </c>
      <c r="D4" s="27" t="s">
        <v>203</v>
      </c>
    </row>
    <row r="5">
      <c r="A5" s="37" t="s">
        <v>210</v>
      </c>
      <c r="B5" s="37" t="s">
        <v>211</v>
      </c>
      <c r="C5" s="37">
        <v>94.0</v>
      </c>
      <c r="D5" s="27" t="s">
        <v>203</v>
      </c>
    </row>
    <row r="6">
      <c r="A6" s="37" t="s">
        <v>212</v>
      </c>
      <c r="B6" s="37" t="s">
        <v>213</v>
      </c>
      <c r="C6" s="37">
        <v>108.0</v>
      </c>
      <c r="D6" s="27" t="s">
        <v>203</v>
      </c>
    </row>
    <row r="7">
      <c r="A7" s="37" t="s">
        <v>214</v>
      </c>
      <c r="B7" s="37" t="s">
        <v>209</v>
      </c>
      <c r="C7" s="37">
        <v>11.0</v>
      </c>
      <c r="D7" s="27" t="s">
        <v>203</v>
      </c>
    </row>
    <row r="8">
      <c r="A8" s="37" t="s">
        <v>208</v>
      </c>
      <c r="B8" s="37" t="s">
        <v>209</v>
      </c>
      <c r="C8" s="37">
        <v>69.0</v>
      </c>
      <c r="D8" s="27" t="s">
        <v>203</v>
      </c>
    </row>
    <row r="9">
      <c r="A9" s="37" t="s">
        <v>215</v>
      </c>
      <c r="B9" s="37" t="s">
        <v>207</v>
      </c>
      <c r="C9" s="37">
        <v>80.0</v>
      </c>
      <c r="D9" s="27" t="s">
        <v>203</v>
      </c>
    </row>
    <row r="10">
      <c r="A10" s="37" t="s">
        <v>216</v>
      </c>
      <c r="B10" s="37" t="s">
        <v>217</v>
      </c>
      <c r="C10" s="37">
        <v>50.0</v>
      </c>
      <c r="D10" s="27" t="s">
        <v>203</v>
      </c>
    </row>
    <row r="11">
      <c r="A11" s="37" t="s">
        <v>218</v>
      </c>
      <c r="B11" s="37" t="s">
        <v>219</v>
      </c>
      <c r="C11" s="37">
        <v>17.0</v>
      </c>
      <c r="D11" s="27" t="s">
        <v>203</v>
      </c>
    </row>
    <row r="12">
      <c r="A12" s="37" t="s">
        <v>220</v>
      </c>
      <c r="B12" s="37" t="s">
        <v>221</v>
      </c>
      <c r="C12" s="37">
        <v>12.0</v>
      </c>
      <c r="D12" s="27" t="s">
        <v>203</v>
      </c>
    </row>
    <row r="13">
      <c r="A13" s="37" t="s">
        <v>222</v>
      </c>
      <c r="B13" s="37" t="s">
        <v>223</v>
      </c>
      <c r="C13" s="37">
        <v>52.0</v>
      </c>
      <c r="D13" s="27" t="s">
        <v>203</v>
      </c>
    </row>
    <row r="14">
      <c r="A14" s="37" t="s">
        <v>224</v>
      </c>
      <c r="B14" s="37" t="s">
        <v>225</v>
      </c>
      <c r="C14" s="37">
        <v>13.0</v>
      </c>
      <c r="D14" s="27" t="s">
        <v>203</v>
      </c>
    </row>
    <row r="15">
      <c r="A15" s="37" t="s">
        <v>226</v>
      </c>
      <c r="B15" s="37" t="s">
        <v>209</v>
      </c>
      <c r="C15" s="37">
        <v>8.0</v>
      </c>
      <c r="D15" s="27" t="s">
        <v>203</v>
      </c>
    </row>
    <row r="16">
      <c r="A16" s="37" t="s">
        <v>227</v>
      </c>
      <c r="B16" s="37" t="s">
        <v>213</v>
      </c>
      <c r="C16" s="37">
        <v>24.0</v>
      </c>
      <c r="D16" s="27" t="s">
        <v>203</v>
      </c>
    </row>
    <row r="17">
      <c r="A17" s="37" t="s">
        <v>228</v>
      </c>
      <c r="B17" s="37" t="s">
        <v>205</v>
      </c>
      <c r="C17" s="37">
        <v>80.0</v>
      </c>
      <c r="D17" s="27" t="s">
        <v>203</v>
      </c>
    </row>
    <row r="18">
      <c r="A18" s="37" t="s">
        <v>229</v>
      </c>
      <c r="B18" s="37" t="s">
        <v>230</v>
      </c>
      <c r="C18" s="37">
        <v>20.0</v>
      </c>
      <c r="D18" s="27" t="s">
        <v>203</v>
      </c>
    </row>
    <row r="19">
      <c r="A19" s="37" t="s">
        <v>231</v>
      </c>
      <c r="B19" s="37" t="s">
        <v>213</v>
      </c>
      <c r="C19" s="37">
        <v>85.0</v>
      </c>
      <c r="D19" s="27" t="s">
        <v>203</v>
      </c>
    </row>
    <row r="20">
      <c r="A20" s="37" t="s">
        <v>232</v>
      </c>
      <c r="B20" s="37" t="s">
        <v>233</v>
      </c>
      <c r="C20" s="37">
        <v>42.0</v>
      </c>
      <c r="D20" s="27" t="s">
        <v>203</v>
      </c>
    </row>
    <row r="21">
      <c r="A21" s="37" t="s">
        <v>234</v>
      </c>
      <c r="B21" s="37" t="s">
        <v>235</v>
      </c>
      <c r="C21" s="37">
        <v>50.0</v>
      </c>
      <c r="D21" s="27" t="s">
        <v>203</v>
      </c>
    </row>
    <row r="22">
      <c r="A22" s="37" t="s">
        <v>236</v>
      </c>
      <c r="B22" s="37" t="s">
        <v>219</v>
      </c>
      <c r="C22" s="37">
        <v>77.0</v>
      </c>
      <c r="D22" s="27" t="s">
        <v>203</v>
      </c>
    </row>
    <row r="23">
      <c r="A23" s="37" t="s">
        <v>237</v>
      </c>
      <c r="B23" s="37" t="s">
        <v>238</v>
      </c>
      <c r="C23" s="37">
        <v>28.0</v>
      </c>
      <c r="D23" s="27" t="s">
        <v>203</v>
      </c>
    </row>
    <row r="24">
      <c r="A24" s="37" t="s">
        <v>239</v>
      </c>
      <c r="B24" s="37" t="s">
        <v>240</v>
      </c>
      <c r="C24" s="37">
        <v>71.0</v>
      </c>
      <c r="D24" s="27" t="s">
        <v>203</v>
      </c>
    </row>
    <row r="25">
      <c r="A25" s="37" t="s">
        <v>241</v>
      </c>
      <c r="B25" s="37" t="s">
        <v>238</v>
      </c>
      <c r="C25" s="37">
        <v>85.0</v>
      </c>
      <c r="D25" s="27" t="s">
        <v>203</v>
      </c>
    </row>
    <row r="26">
      <c r="A26" s="37" t="s">
        <v>242</v>
      </c>
      <c r="B26" s="37" t="s">
        <v>243</v>
      </c>
      <c r="C26" s="37">
        <v>20.0</v>
      </c>
      <c r="D26" s="27" t="s">
        <v>203</v>
      </c>
    </row>
    <row r="27">
      <c r="A27" s="37" t="s">
        <v>244</v>
      </c>
      <c r="B27" s="37" t="s">
        <v>245</v>
      </c>
      <c r="C27" s="37">
        <v>7.0</v>
      </c>
      <c r="D27" s="27" t="s">
        <v>203</v>
      </c>
    </row>
    <row r="28">
      <c r="A28" s="37" t="s">
        <v>246</v>
      </c>
      <c r="B28" s="37" t="s">
        <v>219</v>
      </c>
      <c r="C28" s="37">
        <v>11.0</v>
      </c>
      <c r="D28" s="27" t="s">
        <v>203</v>
      </c>
    </row>
    <row r="29">
      <c r="A29" s="37" t="s">
        <v>247</v>
      </c>
      <c r="B29" s="37" t="s">
        <v>248</v>
      </c>
      <c r="C29" s="37">
        <v>4.0</v>
      </c>
      <c r="D29" s="27" t="s">
        <v>203</v>
      </c>
    </row>
    <row r="30">
      <c r="A30" s="37" t="s">
        <v>249</v>
      </c>
      <c r="B30" s="37" t="s">
        <v>243</v>
      </c>
      <c r="C30" s="37">
        <v>26.0</v>
      </c>
      <c r="D30" s="27" t="s">
        <v>203</v>
      </c>
    </row>
    <row r="31">
      <c r="A31" s="37" t="s">
        <v>250</v>
      </c>
      <c r="B31" s="37" t="s">
        <v>251</v>
      </c>
      <c r="C31" s="37">
        <v>20.0</v>
      </c>
      <c r="D31" s="27" t="s">
        <v>203</v>
      </c>
    </row>
    <row r="32">
      <c r="A32" s="37" t="s">
        <v>252</v>
      </c>
      <c r="B32" s="37" t="s">
        <v>253</v>
      </c>
      <c r="C32" s="37">
        <v>23.0</v>
      </c>
      <c r="D32" s="27" t="s">
        <v>203</v>
      </c>
    </row>
    <row r="33">
      <c r="A33" s="37" t="s">
        <v>254</v>
      </c>
      <c r="B33" s="37" t="s">
        <v>209</v>
      </c>
      <c r="C33" s="37">
        <v>11.0</v>
      </c>
      <c r="D33" s="27" t="s">
        <v>203</v>
      </c>
    </row>
    <row r="34">
      <c r="A34" s="37" t="s">
        <v>255</v>
      </c>
      <c r="B34" s="37" t="s">
        <v>251</v>
      </c>
      <c r="C34" s="37">
        <v>53.0</v>
      </c>
      <c r="D34" s="27" t="s">
        <v>203</v>
      </c>
    </row>
    <row r="35">
      <c r="A35" s="37" t="s">
        <v>256</v>
      </c>
      <c r="B35" s="37" t="s">
        <v>219</v>
      </c>
      <c r="C35" s="37">
        <v>76.0</v>
      </c>
      <c r="D35" s="27" t="s">
        <v>203</v>
      </c>
    </row>
    <row r="36">
      <c r="A36" s="37" t="s">
        <v>257</v>
      </c>
      <c r="B36" s="37" t="s">
        <v>221</v>
      </c>
      <c r="C36" s="37">
        <v>122.0</v>
      </c>
      <c r="D36" s="27" t="s">
        <v>203</v>
      </c>
    </row>
    <row r="37">
      <c r="A37" s="37" t="s">
        <v>258</v>
      </c>
      <c r="B37" s="37" t="s">
        <v>205</v>
      </c>
      <c r="C37" s="37">
        <v>120.0</v>
      </c>
      <c r="D37" s="27" t="s">
        <v>203</v>
      </c>
    </row>
    <row r="38">
      <c r="A38" s="37" t="s">
        <v>259</v>
      </c>
      <c r="B38" s="37" t="s">
        <v>213</v>
      </c>
      <c r="C38" s="37">
        <v>24.0</v>
      </c>
      <c r="D38" s="27" t="s">
        <v>203</v>
      </c>
    </row>
    <row r="39">
      <c r="A39" s="37" t="s">
        <v>260</v>
      </c>
      <c r="B39" s="37" t="s">
        <v>238</v>
      </c>
      <c r="C39" s="37">
        <v>68.0</v>
      </c>
      <c r="D39" s="27" t="s">
        <v>203</v>
      </c>
    </row>
    <row r="40">
      <c r="A40" s="37" t="s">
        <v>261</v>
      </c>
      <c r="B40" s="37" t="s">
        <v>240</v>
      </c>
      <c r="C40" s="37">
        <v>63.0</v>
      </c>
      <c r="D40" s="27" t="s">
        <v>203</v>
      </c>
    </row>
    <row r="41">
      <c r="A41" s="37" t="s">
        <v>262</v>
      </c>
      <c r="B41" s="37" t="s">
        <v>205</v>
      </c>
      <c r="C41" s="37">
        <v>120.0</v>
      </c>
      <c r="D41" s="27" t="s">
        <v>203</v>
      </c>
    </row>
    <row r="42">
      <c r="A42" s="37" t="s">
        <v>263</v>
      </c>
      <c r="B42" s="37" t="s">
        <v>213</v>
      </c>
      <c r="C42" s="37">
        <v>9.0</v>
      </c>
      <c r="D42" s="27" t="s">
        <v>203</v>
      </c>
    </row>
    <row r="43">
      <c r="A43" s="37" t="s">
        <v>264</v>
      </c>
      <c r="B43" s="37" t="s">
        <v>213</v>
      </c>
      <c r="C43" s="37">
        <v>66.0</v>
      </c>
      <c r="D43" s="27" t="s">
        <v>203</v>
      </c>
    </row>
    <row r="44">
      <c r="A44" s="37" t="s">
        <v>265</v>
      </c>
      <c r="B44" s="37" t="s">
        <v>245</v>
      </c>
      <c r="C44" s="37">
        <v>7.0</v>
      </c>
      <c r="D44" s="27" t="s">
        <v>203</v>
      </c>
    </row>
    <row r="45">
      <c r="A45" s="37" t="s">
        <v>266</v>
      </c>
      <c r="B45" s="37" t="s">
        <v>238</v>
      </c>
      <c r="C45" s="37">
        <v>14.0</v>
      </c>
      <c r="D45" s="27" t="s">
        <v>203</v>
      </c>
    </row>
    <row r="46">
      <c r="A46" s="37" t="s">
        <v>267</v>
      </c>
      <c r="B46" s="37" t="s">
        <v>238</v>
      </c>
      <c r="C46" s="37">
        <v>32.0</v>
      </c>
      <c r="D46" s="27" t="s">
        <v>203</v>
      </c>
    </row>
    <row r="47">
      <c r="A47" s="37" t="s">
        <v>268</v>
      </c>
      <c r="B47" s="37" t="s">
        <v>269</v>
      </c>
      <c r="C47" s="37">
        <v>8.0</v>
      </c>
      <c r="D47" s="27" t="s">
        <v>203</v>
      </c>
    </row>
    <row r="48">
      <c r="A48" s="37" t="s">
        <v>270</v>
      </c>
      <c r="B48" s="37" t="s">
        <v>271</v>
      </c>
      <c r="C48" s="37">
        <v>48.0</v>
      </c>
      <c r="D48" s="27" t="s">
        <v>203</v>
      </c>
    </row>
    <row r="49">
      <c r="A49" s="37" t="s">
        <v>272</v>
      </c>
      <c r="B49" s="37" t="s">
        <v>253</v>
      </c>
      <c r="C49" s="37">
        <v>51.0</v>
      </c>
      <c r="D49" s="27" t="s">
        <v>203</v>
      </c>
    </row>
    <row r="50">
      <c r="A50" s="37" t="s">
        <v>273</v>
      </c>
      <c r="B50" s="37" t="s">
        <v>213</v>
      </c>
      <c r="C50" s="37">
        <v>68.0</v>
      </c>
      <c r="D50" s="27" t="s">
        <v>203</v>
      </c>
    </row>
    <row r="51">
      <c r="A51" s="37" t="s">
        <v>274</v>
      </c>
      <c r="B51" s="37" t="s">
        <v>213</v>
      </c>
      <c r="C51" s="37">
        <v>61.0</v>
      </c>
      <c r="D51" s="27" t="s">
        <v>203</v>
      </c>
    </row>
    <row r="52">
      <c r="A52" s="37" t="s">
        <v>275</v>
      </c>
      <c r="B52" s="37" t="s">
        <v>213</v>
      </c>
      <c r="C52" s="37">
        <v>10.0</v>
      </c>
      <c r="D52" s="27" t="s">
        <v>203</v>
      </c>
    </row>
    <row r="53">
      <c r="A53" s="37" t="s">
        <v>276</v>
      </c>
      <c r="B53" s="37" t="s">
        <v>277</v>
      </c>
      <c r="C53" s="37">
        <v>65.0</v>
      </c>
      <c r="D53" s="27" t="s">
        <v>203</v>
      </c>
    </row>
    <row r="54">
      <c r="A54" s="37" t="s">
        <v>278</v>
      </c>
      <c r="B54" s="37" t="s">
        <v>279</v>
      </c>
      <c r="C54" s="37">
        <v>46.0</v>
      </c>
      <c r="D54" s="27" t="s">
        <v>203</v>
      </c>
    </row>
    <row r="55">
      <c r="A55" s="37" t="s">
        <v>128</v>
      </c>
      <c r="B55" s="37" t="s">
        <v>280</v>
      </c>
      <c r="C55" s="37">
        <v>5.0</v>
      </c>
      <c r="D55" s="27" t="s">
        <v>203</v>
      </c>
    </row>
    <row r="56">
      <c r="A56" s="37" t="s">
        <v>281</v>
      </c>
      <c r="B56" s="37" t="s">
        <v>282</v>
      </c>
      <c r="C56" s="37">
        <v>23.0</v>
      </c>
      <c r="D56" s="27" t="s">
        <v>203</v>
      </c>
    </row>
    <row r="57">
      <c r="A57" s="37" t="s">
        <v>283</v>
      </c>
      <c r="B57" s="37" t="s">
        <v>230</v>
      </c>
      <c r="C57" s="37">
        <v>9.0</v>
      </c>
      <c r="D57" s="27" t="s">
        <v>203</v>
      </c>
    </row>
    <row r="58">
      <c r="A58" s="37" t="s">
        <v>284</v>
      </c>
      <c r="B58" s="37" t="s">
        <v>213</v>
      </c>
      <c r="C58" s="37">
        <v>24.0</v>
      </c>
      <c r="D58" s="27" t="s">
        <v>203</v>
      </c>
    </row>
    <row r="59">
      <c r="A59" s="37" t="s">
        <v>285</v>
      </c>
      <c r="B59" s="37" t="s">
        <v>213</v>
      </c>
      <c r="C59" s="37">
        <v>25.0</v>
      </c>
      <c r="D59" s="27" t="s">
        <v>203</v>
      </c>
    </row>
    <row r="60">
      <c r="A60" s="37" t="s">
        <v>286</v>
      </c>
      <c r="B60" s="37" t="s">
        <v>213</v>
      </c>
      <c r="C60" s="37">
        <v>6.0</v>
      </c>
      <c r="D60" s="27" t="s">
        <v>203</v>
      </c>
    </row>
    <row r="61">
      <c r="A61" s="37" t="s">
        <v>287</v>
      </c>
      <c r="B61" s="37" t="s">
        <v>269</v>
      </c>
      <c r="C61" s="37">
        <v>84.0</v>
      </c>
      <c r="D61" s="27" t="s">
        <v>203</v>
      </c>
    </row>
    <row r="62">
      <c r="A62" s="37" t="s">
        <v>288</v>
      </c>
      <c r="B62" s="37" t="s">
        <v>240</v>
      </c>
      <c r="C62" s="37">
        <v>9.0</v>
      </c>
      <c r="D62" s="27" t="s">
        <v>203</v>
      </c>
    </row>
    <row r="63">
      <c r="A63" s="37" t="s">
        <v>289</v>
      </c>
      <c r="B63" s="37" t="s">
        <v>233</v>
      </c>
      <c r="C63" s="37">
        <v>42.0</v>
      </c>
      <c r="D63" s="27" t="s">
        <v>203</v>
      </c>
    </row>
    <row r="64">
      <c r="A64" s="37" t="s">
        <v>290</v>
      </c>
      <c r="B64" s="37" t="s">
        <v>221</v>
      </c>
      <c r="C64" s="37">
        <v>96.0</v>
      </c>
      <c r="D64" s="27" t="s">
        <v>203</v>
      </c>
    </row>
    <row r="65">
      <c r="A65" s="37" t="s">
        <v>291</v>
      </c>
      <c r="B65" s="37" t="s">
        <v>240</v>
      </c>
      <c r="C65" s="37">
        <v>4.0</v>
      </c>
      <c r="D65" s="27" t="s">
        <v>203</v>
      </c>
    </row>
    <row r="66">
      <c r="A66" s="37" t="s">
        <v>292</v>
      </c>
      <c r="B66" s="37" t="s">
        <v>293</v>
      </c>
      <c r="C66" s="37">
        <v>105.0</v>
      </c>
      <c r="D66" s="27" t="s">
        <v>203</v>
      </c>
    </row>
    <row r="67">
      <c r="A67" s="37" t="s">
        <v>294</v>
      </c>
      <c r="B67" s="37" t="s">
        <v>233</v>
      </c>
      <c r="C67" s="37">
        <v>61.0</v>
      </c>
      <c r="D67" s="27" t="s">
        <v>203</v>
      </c>
    </row>
    <row r="68">
      <c r="A68" s="37" t="s">
        <v>295</v>
      </c>
      <c r="B68" s="37" t="s">
        <v>296</v>
      </c>
      <c r="C68" s="37">
        <v>53.0</v>
      </c>
      <c r="D68" s="27" t="s">
        <v>203</v>
      </c>
    </row>
    <row r="69">
      <c r="A69" s="37" t="s">
        <v>297</v>
      </c>
      <c r="B69" s="37" t="s">
        <v>298</v>
      </c>
      <c r="C69" s="37">
        <v>52.0</v>
      </c>
      <c r="D69" s="27" t="s">
        <v>203</v>
      </c>
    </row>
    <row r="70">
      <c r="A70" s="37" t="s">
        <v>299</v>
      </c>
      <c r="B70" s="37" t="s">
        <v>240</v>
      </c>
      <c r="C70" s="37">
        <v>5.0</v>
      </c>
      <c r="D70" s="27" t="s">
        <v>203</v>
      </c>
    </row>
    <row r="71">
      <c r="A71" s="37" t="s">
        <v>300</v>
      </c>
      <c r="B71" s="37" t="s">
        <v>301</v>
      </c>
      <c r="C71" s="37">
        <v>133.0</v>
      </c>
      <c r="D71" s="27" t="s">
        <v>203</v>
      </c>
    </row>
    <row r="72">
      <c r="A72" s="37" t="s">
        <v>302</v>
      </c>
      <c r="B72" s="37" t="s">
        <v>303</v>
      </c>
      <c r="C72" s="37">
        <v>21.0</v>
      </c>
      <c r="D72" s="27" t="s">
        <v>203</v>
      </c>
    </row>
    <row r="73">
      <c r="A73" s="37" t="s">
        <v>304</v>
      </c>
      <c r="B73" s="37" t="s">
        <v>279</v>
      </c>
      <c r="C73" s="37">
        <v>90.0</v>
      </c>
      <c r="D73" s="27" t="s">
        <v>203</v>
      </c>
    </row>
    <row r="74">
      <c r="A74" s="37" t="s">
        <v>305</v>
      </c>
      <c r="B74" s="37" t="s">
        <v>221</v>
      </c>
      <c r="C74" s="37">
        <v>45.0</v>
      </c>
      <c r="D74" s="27" t="s">
        <v>203</v>
      </c>
    </row>
    <row r="75">
      <c r="A75" s="37" t="s">
        <v>306</v>
      </c>
      <c r="B75" s="37" t="s">
        <v>240</v>
      </c>
      <c r="C75" s="37">
        <v>59.0</v>
      </c>
      <c r="D75" s="27" t="s">
        <v>203</v>
      </c>
    </row>
    <row r="76">
      <c r="A76" s="37" t="s">
        <v>307</v>
      </c>
      <c r="B76" s="37" t="s">
        <v>240</v>
      </c>
      <c r="C76" s="37">
        <v>66.0</v>
      </c>
      <c r="D76" s="27" t="s">
        <v>203</v>
      </c>
    </row>
    <row r="77">
      <c r="A77" s="37" t="s">
        <v>308</v>
      </c>
      <c r="B77" s="37" t="s">
        <v>240</v>
      </c>
      <c r="C77" s="37">
        <v>68.0</v>
      </c>
      <c r="D77" s="27" t="s">
        <v>203</v>
      </c>
    </row>
    <row r="78">
      <c r="A78" s="37" t="s">
        <v>309</v>
      </c>
      <c r="B78" s="37" t="s">
        <v>310</v>
      </c>
      <c r="C78" s="37">
        <v>48.0</v>
      </c>
      <c r="D78" s="27" t="s">
        <v>203</v>
      </c>
    </row>
    <row r="79">
      <c r="A79" s="37" t="s">
        <v>311</v>
      </c>
      <c r="B79" s="37" t="s">
        <v>312</v>
      </c>
      <c r="C79" s="37">
        <v>50.0</v>
      </c>
      <c r="D79" s="27" t="s">
        <v>203</v>
      </c>
    </row>
    <row r="80">
      <c r="A80" s="37" t="s">
        <v>313</v>
      </c>
      <c r="B80" s="37" t="s">
        <v>225</v>
      </c>
      <c r="C80" s="37">
        <v>20.0</v>
      </c>
      <c r="D80" s="27" t="s">
        <v>203</v>
      </c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8" t="s">
        <v>314</v>
      </c>
      <c r="B1" s="38" t="s">
        <v>315</v>
      </c>
    </row>
    <row r="2">
      <c r="A2" s="39" t="s">
        <v>46</v>
      </c>
      <c r="B2" s="40">
        <v>2.35665566E8</v>
      </c>
    </row>
    <row r="3">
      <c r="A3" s="39" t="s">
        <v>128</v>
      </c>
      <c r="B3" s="40">
        <v>5.32616595E8</v>
      </c>
    </row>
    <row r="4">
      <c r="A4" s="39" t="s">
        <v>151</v>
      </c>
      <c r="B4" s="40">
        <v>1.76733968E8</v>
      </c>
    </row>
    <row r="5">
      <c r="A5" s="39" t="s">
        <v>110</v>
      </c>
      <c r="B5" s="40">
        <v>4.394245879E9</v>
      </c>
    </row>
    <row r="6">
      <c r="A6" s="39" t="s">
        <v>58</v>
      </c>
      <c r="B6" s="40">
        <v>6.2305891E7</v>
      </c>
    </row>
    <row r="7">
      <c r="A7" s="39" t="s">
        <v>159</v>
      </c>
      <c r="B7" s="40">
        <v>1.349217892E9</v>
      </c>
    </row>
    <row r="8">
      <c r="A8" s="39" t="s">
        <v>44</v>
      </c>
      <c r="B8" s="40">
        <v>3.27593725E8</v>
      </c>
    </row>
    <row r="9">
      <c r="A9" s="39" t="s">
        <v>161</v>
      </c>
      <c r="B9" s="40">
        <v>5.60279011E9</v>
      </c>
    </row>
    <row r="10">
      <c r="A10" s="39" t="s">
        <v>112</v>
      </c>
      <c r="B10" s="40">
        <v>6.71750768E8</v>
      </c>
    </row>
    <row r="11">
      <c r="A11" s="39" t="s">
        <v>98</v>
      </c>
      <c r="B11" s="40">
        <v>1.500728902E9</v>
      </c>
    </row>
    <row r="12">
      <c r="A12" s="39" t="s">
        <v>60</v>
      </c>
      <c r="B12" s="40">
        <v>5.146576868E9</v>
      </c>
    </row>
    <row r="13">
      <c r="A13" s="39" t="s">
        <v>78</v>
      </c>
      <c r="B13" s="40">
        <v>2.51003438E8</v>
      </c>
    </row>
    <row r="14">
      <c r="A14" s="39" t="s">
        <v>86</v>
      </c>
      <c r="B14" s="40">
        <v>1.420949112E9</v>
      </c>
    </row>
    <row r="15">
      <c r="A15" s="39" t="s">
        <v>42</v>
      </c>
      <c r="B15" s="40">
        <v>2.65877867E8</v>
      </c>
    </row>
    <row r="16">
      <c r="A16" s="39" t="s">
        <v>66</v>
      </c>
      <c r="B16" s="40">
        <v>1.677525446E9</v>
      </c>
    </row>
    <row r="17">
      <c r="A17" s="39" t="s">
        <v>316</v>
      </c>
      <c r="B17" s="40">
        <v>1.150645866E9</v>
      </c>
    </row>
    <row r="18">
      <c r="A18" s="39" t="s">
        <v>171</v>
      </c>
      <c r="B18" s="40">
        <v>5.33990587E8</v>
      </c>
    </row>
    <row r="19">
      <c r="A19" s="39" t="s">
        <v>173</v>
      </c>
      <c r="B19" s="40">
        <v>9.4843047E7</v>
      </c>
    </row>
    <row r="20">
      <c r="A20" s="39" t="s">
        <v>130</v>
      </c>
      <c r="B20" s="40">
        <v>9.95335937E8</v>
      </c>
    </row>
    <row r="21">
      <c r="A21" s="39" t="s">
        <v>118</v>
      </c>
      <c r="B21" s="40">
        <v>1.437415777E9</v>
      </c>
    </row>
    <row r="22">
      <c r="A22" s="39" t="s">
        <v>72</v>
      </c>
      <c r="B22" s="40">
        <v>1.095462329E9</v>
      </c>
    </row>
    <row r="23">
      <c r="A23" s="39" t="s">
        <v>132</v>
      </c>
      <c r="B23" s="40">
        <v>1.81492098E9</v>
      </c>
    </row>
    <row r="24">
      <c r="A24" s="39" t="s">
        <v>104</v>
      </c>
      <c r="B24" s="40">
        <v>1.67933529E9</v>
      </c>
    </row>
    <row r="25">
      <c r="A25" s="39" t="s">
        <v>92</v>
      </c>
      <c r="B25" s="40">
        <v>1.168097881E9</v>
      </c>
    </row>
    <row r="26">
      <c r="A26" s="39" t="s">
        <v>28</v>
      </c>
      <c r="B26" s="40">
        <v>1.87732538E8</v>
      </c>
    </row>
    <row r="27">
      <c r="A27" s="39" t="s">
        <v>22</v>
      </c>
      <c r="B27" s="40">
        <v>1.110559345E9</v>
      </c>
    </row>
    <row r="28">
      <c r="A28" s="39" t="s">
        <v>177</v>
      </c>
      <c r="B28" s="40">
        <v>5.25582771E8</v>
      </c>
    </row>
    <row r="29">
      <c r="A29" s="39" t="s">
        <v>153</v>
      </c>
      <c r="B29" s="40">
        <v>2.65784616E8</v>
      </c>
    </row>
    <row r="30">
      <c r="A30" s="39" t="s">
        <v>74</v>
      </c>
      <c r="B30" s="40">
        <v>3.0276824E8</v>
      </c>
    </row>
    <row r="31">
      <c r="A31" s="39" t="s">
        <v>142</v>
      </c>
      <c r="B31" s="40">
        <v>1.980568384E9</v>
      </c>
    </row>
    <row r="32">
      <c r="A32" s="39" t="s">
        <v>120</v>
      </c>
      <c r="B32" s="40">
        <v>2.68544014E8</v>
      </c>
    </row>
    <row r="33">
      <c r="A33" s="39" t="s">
        <v>155</v>
      </c>
      <c r="B33" s="40">
        <v>7.34632705E8</v>
      </c>
    </row>
    <row r="34">
      <c r="A34" s="39" t="s">
        <v>317</v>
      </c>
      <c r="B34" s="40">
        <v>2.90386402E8</v>
      </c>
    </row>
    <row r="35">
      <c r="A35" s="39" t="s">
        <v>122</v>
      </c>
      <c r="B35" s="40">
        <v>1.579130168E9</v>
      </c>
    </row>
    <row r="36">
      <c r="A36" s="39" t="s">
        <v>136</v>
      </c>
      <c r="B36" s="40">
        <v>2.55236961E8</v>
      </c>
    </row>
    <row r="37">
      <c r="A37" s="39" t="s">
        <v>48</v>
      </c>
      <c r="B37" s="40">
        <v>1.095587251E9</v>
      </c>
    </row>
    <row r="38">
      <c r="A38" s="39" t="s">
        <v>146</v>
      </c>
      <c r="B38" s="40">
        <v>9.1514307E7</v>
      </c>
    </row>
    <row r="39">
      <c r="A39" s="39" t="s">
        <v>148</v>
      </c>
      <c r="B39" s="40">
        <v>2.40822651E8</v>
      </c>
    </row>
    <row r="40">
      <c r="A40" s="39" t="s">
        <v>100</v>
      </c>
      <c r="B40" s="40">
        <v>1.118525506E9</v>
      </c>
    </row>
    <row r="41">
      <c r="A41" s="39" t="s">
        <v>90</v>
      </c>
      <c r="B41" s="40">
        <v>6.60411219E8</v>
      </c>
    </row>
    <row r="42">
      <c r="A42" s="39" t="s">
        <v>179</v>
      </c>
      <c r="B42" s="40">
        <v>1.98184909E8</v>
      </c>
    </row>
    <row r="43">
      <c r="A43" s="39" t="s">
        <v>157</v>
      </c>
      <c r="B43" s="40">
        <v>8.46244302E8</v>
      </c>
    </row>
    <row r="44">
      <c r="A44" s="39" t="s">
        <v>149</v>
      </c>
      <c r="B44" s="40">
        <v>4.96029967E8</v>
      </c>
    </row>
    <row r="45">
      <c r="A45" s="39" t="s">
        <v>167</v>
      </c>
      <c r="B45" s="40">
        <v>4.394332306E9</v>
      </c>
    </row>
    <row r="46">
      <c r="A46" s="39" t="s">
        <v>163</v>
      </c>
      <c r="B46" s="40">
        <v>4.09490388E8</v>
      </c>
    </row>
    <row r="47">
      <c r="A47" s="39" t="s">
        <v>318</v>
      </c>
      <c r="B47" s="40">
        <v>2.17622138E8</v>
      </c>
    </row>
    <row r="48">
      <c r="A48" s="39" t="s">
        <v>140</v>
      </c>
      <c r="B48" s="40">
        <v>8.1838843E7</v>
      </c>
    </row>
    <row r="49">
      <c r="A49" s="39" t="s">
        <v>84</v>
      </c>
      <c r="B49" s="40">
        <v>5.372783971E9</v>
      </c>
    </row>
    <row r="50">
      <c r="A50" s="39" t="s">
        <v>38</v>
      </c>
      <c r="B50" s="40">
        <v>4.801593832E9</v>
      </c>
    </row>
    <row r="51">
      <c r="A51" s="39" t="s">
        <v>94</v>
      </c>
      <c r="B51" s="40">
        <v>1.134986472E9</v>
      </c>
    </row>
    <row r="52">
      <c r="A52" s="39" t="s">
        <v>319</v>
      </c>
      <c r="B52" s="40">
        <v>7.06747385E8</v>
      </c>
    </row>
    <row r="53">
      <c r="A53" s="39" t="s">
        <v>175</v>
      </c>
      <c r="B53" s="40">
        <v>8.53202347E8</v>
      </c>
    </row>
    <row r="54">
      <c r="A54" s="39" t="s">
        <v>169</v>
      </c>
      <c r="B54" s="40">
        <v>9.5132977E8</v>
      </c>
    </row>
    <row r="55">
      <c r="A55" s="39" t="s">
        <v>80</v>
      </c>
      <c r="B55" s="40">
        <v>3.93173139E8</v>
      </c>
    </row>
    <row r="56">
      <c r="A56" s="39" t="s">
        <v>96</v>
      </c>
      <c r="B56" s="40">
        <v>2.867627068E9</v>
      </c>
    </row>
    <row r="57">
      <c r="A57" s="39" t="s">
        <v>108</v>
      </c>
      <c r="B57" s="40">
        <v>3.31799687E8</v>
      </c>
    </row>
    <row r="58">
      <c r="A58" s="39" t="s">
        <v>62</v>
      </c>
      <c r="B58" s="40">
        <v>2.61036182E8</v>
      </c>
    </row>
    <row r="59">
      <c r="A59" s="39" t="s">
        <v>56</v>
      </c>
      <c r="B59" s="40">
        <v>3.76187582E8</v>
      </c>
    </row>
    <row r="60">
      <c r="A60" s="39" t="s">
        <v>36</v>
      </c>
      <c r="B60" s="40">
        <v>2.68505432E8</v>
      </c>
    </row>
    <row r="61">
      <c r="A61" s="39" t="s">
        <v>64</v>
      </c>
      <c r="B61" s="40">
        <v>1.59430826E8</v>
      </c>
    </row>
    <row r="62">
      <c r="A62" s="39" t="s">
        <v>24</v>
      </c>
      <c r="B62" s="40">
        <v>2.379877655E9</v>
      </c>
    </row>
    <row r="63">
      <c r="A63" s="39" t="s">
        <v>32</v>
      </c>
      <c r="B63" s="40">
        <v>4.566445852E9</v>
      </c>
    </row>
    <row r="64">
      <c r="A64" s="39" t="s">
        <v>82</v>
      </c>
      <c r="B64" s="40">
        <v>2.75005663E8</v>
      </c>
    </row>
    <row r="65">
      <c r="A65" s="39" t="s">
        <v>30</v>
      </c>
      <c r="B65" s="40">
        <v>8.00010734E8</v>
      </c>
    </row>
    <row r="66">
      <c r="A66" s="39" t="s">
        <v>144</v>
      </c>
      <c r="B66" s="40">
        <v>3.09729428E8</v>
      </c>
    </row>
    <row r="67">
      <c r="A67" s="39" t="s">
        <v>88</v>
      </c>
      <c r="B67" s="40">
        <v>1.275798515E9</v>
      </c>
    </row>
    <row r="68">
      <c r="A68" s="39" t="s">
        <v>102</v>
      </c>
      <c r="B68" s="40">
        <v>1.193047233E9</v>
      </c>
    </row>
    <row r="69">
      <c r="A69" s="39" t="s">
        <v>40</v>
      </c>
      <c r="B69" s="40">
        <v>1.168230366E9</v>
      </c>
    </row>
    <row r="70">
      <c r="A70" s="39" t="s">
        <v>70</v>
      </c>
      <c r="B70" s="40">
        <v>1.218352541E9</v>
      </c>
    </row>
    <row r="71">
      <c r="A71" s="39" t="s">
        <v>114</v>
      </c>
      <c r="B71" s="40">
        <v>3.40001799E8</v>
      </c>
    </row>
    <row r="72">
      <c r="A72" s="39" t="s">
        <v>320</v>
      </c>
      <c r="B72" s="40">
        <v>3.42918449E8</v>
      </c>
    </row>
    <row r="73">
      <c r="A73" s="39" t="s">
        <v>165</v>
      </c>
      <c r="B73" s="40">
        <v>1.4237733E8</v>
      </c>
    </row>
    <row r="74">
      <c r="A74" s="39" t="s">
        <v>50</v>
      </c>
      <c r="B74" s="40">
        <v>6.00865451E8</v>
      </c>
    </row>
    <row r="75">
      <c r="A75" s="39" t="s">
        <v>126</v>
      </c>
      <c r="B75" s="40">
        <v>1.9575113E8</v>
      </c>
    </row>
    <row r="76">
      <c r="A76" s="39" t="s">
        <v>26</v>
      </c>
      <c r="B76" s="40">
        <v>6.83452836E8</v>
      </c>
    </row>
    <row r="77">
      <c r="A77" s="39" t="s">
        <v>321</v>
      </c>
      <c r="B77" s="40">
        <v>2.18568234E8</v>
      </c>
    </row>
    <row r="78">
      <c r="A78" s="39" t="s">
        <v>68</v>
      </c>
      <c r="B78" s="40">
        <v>4.23091712E8</v>
      </c>
    </row>
    <row r="79">
      <c r="A79" s="39" t="s">
        <v>76</v>
      </c>
      <c r="B79" s="40">
        <v>8.07896814E8</v>
      </c>
    </row>
    <row r="80">
      <c r="A80" s="39" t="s">
        <v>116</v>
      </c>
      <c r="B80" s="40">
        <v>5.14122351E8</v>
      </c>
    </row>
    <row r="81">
      <c r="A81" s="39" t="s">
        <v>134</v>
      </c>
      <c r="B81" s="40">
        <v>3.95801044E8</v>
      </c>
    </row>
    <row r="82">
      <c r="A82" s="39" t="s">
        <v>54</v>
      </c>
      <c r="B82" s="40">
        <v>1.086411192E9</v>
      </c>
    </row>
    <row r="83">
      <c r="A83" s="39" t="s">
        <v>20</v>
      </c>
      <c r="B83" s="40">
        <v>5.15117391E8</v>
      </c>
    </row>
    <row r="84">
      <c r="A84" s="39" t="s">
        <v>34</v>
      </c>
      <c r="B84" s="40">
        <v>4.196924316E9</v>
      </c>
    </row>
    <row r="85">
      <c r="A85" s="39" t="s">
        <v>106</v>
      </c>
      <c r="B85" s="40">
        <v>4.2138333E8</v>
      </c>
    </row>
    <row r="86">
      <c r="A86" s="39" t="s">
        <v>138</v>
      </c>
      <c r="B86" s="40">
        <v>1.114412532E9</v>
      </c>
    </row>
    <row r="87">
      <c r="A87" s="39" t="s">
        <v>124</v>
      </c>
      <c r="B87" s="40">
        <v>1.481593024E9</v>
      </c>
    </row>
    <row r="88">
      <c r="A88" s="39" t="s">
        <v>52</v>
      </c>
      <c r="B88" s="40">
        <v>2.89347914E8</v>
      </c>
    </row>
    <row r="89">
      <c r="A89" s="39" t="s">
        <v>322</v>
      </c>
      <c r="B89" s="40">
        <v>9.6372098181E10</v>
      </c>
    </row>
    <row r="90">
      <c r="A90" s="39" t="s">
        <v>323</v>
      </c>
      <c r="B90" s="41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3" t="s">
        <v>324</v>
      </c>
      <c r="B1" s="43" t="s">
        <v>16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96</v>
      </c>
      <c r="B2" s="45" t="s">
        <v>261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6" t="s">
        <v>167</v>
      </c>
      <c r="B3" s="46" t="s">
        <v>305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5" t="s">
        <v>32</v>
      </c>
      <c r="B4" s="45" t="s">
        <v>208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 t="s">
        <v>161</v>
      </c>
      <c r="B5" s="46" t="s">
        <v>300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5" t="s">
        <v>20</v>
      </c>
      <c r="B6" s="45" t="s">
        <v>204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 t="s">
        <v>177</v>
      </c>
      <c r="B7" s="46" t="s">
        <v>311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72</v>
      </c>
      <c r="B8" s="45" t="s">
        <v>246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 t="s">
        <v>34</v>
      </c>
      <c r="B9" s="46" t="s">
        <v>215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5" t="s">
        <v>179</v>
      </c>
      <c r="B10" s="45" t="s">
        <v>313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 t="s">
        <v>60</v>
      </c>
      <c r="B11" s="46" t="s">
        <v>236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5" t="s">
        <v>44</v>
      </c>
      <c r="B12" s="45" t="s">
        <v>224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 t="s">
        <v>132</v>
      </c>
      <c r="B13" s="46" t="s">
        <v>283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5" t="s">
        <v>84</v>
      </c>
      <c r="B14" s="45" t="s">
        <v>255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 t="s">
        <v>38</v>
      </c>
      <c r="B15" s="46" t="s">
        <v>218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5" t="s">
        <v>144</v>
      </c>
      <c r="B16" s="45" t="s">
        <v>288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6" t="s">
        <v>56</v>
      </c>
      <c r="B17" s="46" t="s">
        <v>232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5" t="s">
        <v>157</v>
      </c>
      <c r="B18" s="45" t="s">
        <v>297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 t="s">
        <v>169</v>
      </c>
      <c r="B19" s="46" t="s">
        <v>306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5" t="s">
        <v>48</v>
      </c>
      <c r="B20" s="45" t="s">
        <v>227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 t="s">
        <v>175</v>
      </c>
      <c r="B21" s="46" t="s">
        <v>309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325</v>
      </c>
      <c r="B22" s="45" t="s">
        <v>326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 t="s">
        <v>327</v>
      </c>
      <c r="B23" s="46" t="s">
        <v>328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24</v>
      </c>
      <c r="B24" s="45" t="s">
        <v>208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 t="s">
        <v>80</v>
      </c>
      <c r="B25" s="46" t="s">
        <v>252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104</v>
      </c>
      <c r="B26" s="45" t="s">
        <v>264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 t="s">
        <v>329</v>
      </c>
      <c r="B27" s="46" t="s">
        <v>330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5" t="s">
        <v>149</v>
      </c>
      <c r="B28" s="45" t="s">
        <v>291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 t="s">
        <v>86</v>
      </c>
      <c r="B29" s="46" t="s">
        <v>256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5" t="s">
        <v>331</v>
      </c>
      <c r="B30" s="45" t="s">
        <v>332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 t="s">
        <v>70</v>
      </c>
      <c r="B31" s="46" t="s">
        <v>244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5" t="s">
        <v>30</v>
      </c>
      <c r="B32" s="45" t="s">
        <v>214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 t="s">
        <v>333</v>
      </c>
      <c r="B33" s="46" t="s">
        <v>264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5" t="s">
        <v>66</v>
      </c>
      <c r="B34" s="45" t="s">
        <v>241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 t="s">
        <v>110</v>
      </c>
      <c r="B35" s="46" t="s">
        <v>267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5" t="s">
        <v>334</v>
      </c>
      <c r="B36" s="45" t="s">
        <v>335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 t="s">
        <v>336</v>
      </c>
      <c r="B37" s="46" t="s">
        <v>337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5" t="s">
        <v>338</v>
      </c>
      <c r="B38" s="45" t="s">
        <v>339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6" t="s">
        <v>50</v>
      </c>
      <c r="B39" s="46" t="s">
        <v>228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 t="s">
        <v>62</v>
      </c>
      <c r="B40" s="45" t="s">
        <v>237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 t="s">
        <v>159</v>
      </c>
      <c r="B41" s="46" t="s">
        <v>299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5" t="s">
        <v>118</v>
      </c>
      <c r="B42" s="45" t="s">
        <v>273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 t="s">
        <v>340</v>
      </c>
      <c r="B43" s="46" t="s">
        <v>341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5" t="s">
        <v>102</v>
      </c>
      <c r="B44" s="45" t="s">
        <v>263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 t="s">
        <v>64</v>
      </c>
      <c r="B45" s="46" t="s">
        <v>239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5" t="s">
        <v>106</v>
      </c>
      <c r="B46" s="45" t="s">
        <v>265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 t="s">
        <v>100</v>
      </c>
      <c r="B47" s="46" t="s">
        <v>262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5" t="s">
        <v>342</v>
      </c>
      <c r="B48" s="45" t="s">
        <v>343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 t="s">
        <v>22</v>
      </c>
      <c r="B49" s="46" t="s">
        <v>206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5" t="s">
        <v>344</v>
      </c>
      <c r="B50" s="45" t="s">
        <v>345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 t="s">
        <v>346</v>
      </c>
      <c r="B51" s="46" t="s">
        <v>347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5" t="s">
        <v>153</v>
      </c>
      <c r="B52" s="45" t="s">
        <v>294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 t="s">
        <v>348</v>
      </c>
      <c r="B53" s="46" t="s">
        <v>349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5" t="s">
        <v>350</v>
      </c>
      <c r="B54" s="45" t="s">
        <v>337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 t="s">
        <v>108</v>
      </c>
      <c r="B55" s="46" t="s">
        <v>266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5" t="s">
        <v>351</v>
      </c>
      <c r="B56" s="45" t="s">
        <v>352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 t="s">
        <v>88</v>
      </c>
      <c r="B57" s="46" t="s">
        <v>257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5" t="s">
        <v>124</v>
      </c>
      <c r="B58" s="45" t="s">
        <v>276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 t="s">
        <v>54</v>
      </c>
      <c r="B59" s="46" t="s">
        <v>231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5" t="s">
        <v>36</v>
      </c>
      <c r="B60" s="45" t="s">
        <v>216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 t="s">
        <v>90</v>
      </c>
      <c r="B61" s="46" t="s">
        <v>258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5" t="s">
        <v>76</v>
      </c>
      <c r="B62" s="45" t="s">
        <v>249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 t="s">
        <v>353</v>
      </c>
      <c r="B63" s="46" t="s">
        <v>354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5" t="s">
        <v>171</v>
      </c>
      <c r="B64" s="45" t="s">
        <v>307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 t="s">
        <v>58</v>
      </c>
      <c r="B65" s="46" t="s">
        <v>234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5" t="s">
        <v>355</v>
      </c>
      <c r="B66" s="45" t="s">
        <v>356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 t="s">
        <v>163</v>
      </c>
      <c r="B67" s="46" t="s">
        <v>302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5" t="s">
        <v>357</v>
      </c>
      <c r="B68" s="45" t="s">
        <v>358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 t="s">
        <v>98</v>
      </c>
      <c r="B69" s="46" t="s">
        <v>236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5" t="s">
        <v>52</v>
      </c>
      <c r="B70" s="45" t="s">
        <v>229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 t="s">
        <v>359</v>
      </c>
      <c r="B71" s="46" t="s">
        <v>360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5" t="s">
        <v>173</v>
      </c>
      <c r="B72" s="45" t="s">
        <v>308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 t="s">
        <v>26</v>
      </c>
      <c r="B73" s="46" t="s">
        <v>210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5" t="s">
        <v>361</v>
      </c>
      <c r="B74" s="45" t="s">
        <v>362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 t="s">
        <v>78</v>
      </c>
      <c r="B75" s="46" t="s">
        <v>250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5" t="s">
        <v>363</v>
      </c>
      <c r="B76" s="45" t="s">
        <v>364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6" t="s">
        <v>112</v>
      </c>
      <c r="B77" s="46" t="s">
        <v>268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5" t="s">
        <v>365</v>
      </c>
      <c r="B78" s="45" t="s">
        <v>366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6" t="s">
        <v>367</v>
      </c>
      <c r="B79" s="46" t="s">
        <v>368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5" t="s">
        <v>369</v>
      </c>
      <c r="B80" s="47" t="s">
        <v>370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6" t="s">
        <v>371</v>
      </c>
      <c r="B81" s="46" t="s">
        <v>372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5" t="s">
        <v>74</v>
      </c>
      <c r="B82" s="45" t="s">
        <v>247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6" t="s">
        <v>46</v>
      </c>
      <c r="B83" s="46" t="s">
        <v>226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5" t="s">
        <v>155</v>
      </c>
      <c r="B84" s="45" t="s">
        <v>295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6" t="s">
        <v>142</v>
      </c>
      <c r="B85" s="46" t="s">
        <v>274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5" t="s">
        <v>40</v>
      </c>
      <c r="B86" s="45" t="s">
        <v>220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6" t="s">
        <v>165</v>
      </c>
      <c r="B87" s="46" t="s">
        <v>304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5" t="s">
        <v>373</v>
      </c>
      <c r="B88" s="45" t="s">
        <v>374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6" t="s">
        <v>375</v>
      </c>
      <c r="B89" s="46" t="s">
        <v>376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5" t="s">
        <v>138</v>
      </c>
      <c r="B90" s="45" t="s">
        <v>286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6" t="s">
        <v>377</v>
      </c>
      <c r="B91" s="46" t="s">
        <v>378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5" t="s">
        <v>122</v>
      </c>
      <c r="B92" s="45" t="s">
        <v>275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6" t="s">
        <v>82</v>
      </c>
      <c r="B93" s="46" t="s">
        <v>254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5" t="s">
        <v>379</v>
      </c>
      <c r="B94" s="45" t="s">
        <v>380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6" t="s">
        <v>130</v>
      </c>
      <c r="B95" s="46" t="s">
        <v>281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5" t="s">
        <v>92</v>
      </c>
      <c r="B96" s="45" t="s">
        <v>259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6" t="s">
        <v>42</v>
      </c>
      <c r="B97" s="46" t="s">
        <v>222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5" t="s">
        <v>381</v>
      </c>
      <c r="B98" s="45" t="s">
        <v>382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6" t="s">
        <v>148</v>
      </c>
      <c r="B99" s="46" t="s">
        <v>290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5" t="s">
        <v>383</v>
      </c>
      <c r="B100" s="45" t="s">
        <v>384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6" t="s">
        <v>385</v>
      </c>
      <c r="B101" s="46" t="s">
        <v>386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5" t="s">
        <v>28</v>
      </c>
      <c r="B102" s="45" t="s">
        <v>212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6" t="s">
        <v>387</v>
      </c>
      <c r="B103" s="46" t="s">
        <v>388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5" t="s">
        <v>389</v>
      </c>
      <c r="B104" s="45" t="s">
        <v>204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6" t="s">
        <v>140</v>
      </c>
      <c r="B105" s="46" t="s">
        <v>287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5" t="s">
        <v>390</v>
      </c>
      <c r="B106" s="45" t="s">
        <v>391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6" t="s">
        <v>392</v>
      </c>
      <c r="B107" s="46" t="s">
        <v>393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5" t="s">
        <v>94</v>
      </c>
      <c r="B108" s="45" t="s">
        <v>260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6" t="s">
        <v>114</v>
      </c>
      <c r="B109" s="46" t="s">
        <v>270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5" t="s">
        <v>394</v>
      </c>
      <c r="B110" s="45" t="s">
        <v>395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6" t="s">
        <v>151</v>
      </c>
      <c r="B111" s="46" t="s">
        <v>292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5" t="s">
        <v>126</v>
      </c>
      <c r="B112" s="45" t="s">
        <v>278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6" t="s">
        <v>396</v>
      </c>
      <c r="B113" s="46" t="s">
        <v>397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5" t="s">
        <v>398</v>
      </c>
      <c r="B114" s="45" t="s">
        <v>399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6" t="s">
        <v>128</v>
      </c>
      <c r="B115" s="46" t="s">
        <v>128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5" t="s">
        <v>146</v>
      </c>
      <c r="B116" s="45" t="s">
        <v>289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6" t="s">
        <v>116</v>
      </c>
      <c r="B117" s="46" t="s">
        <v>272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5" t="s">
        <v>400</v>
      </c>
      <c r="B118" s="45" t="s">
        <v>401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6" t="s">
        <v>402</v>
      </c>
      <c r="B119" s="46" t="s">
        <v>403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5" t="s">
        <v>404</v>
      </c>
      <c r="B120" s="45" t="s">
        <v>405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6" t="s">
        <v>68</v>
      </c>
      <c r="B121" s="46" t="s">
        <v>242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5" t="s">
        <v>406</v>
      </c>
      <c r="B122" s="45" t="s">
        <v>407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6" t="s">
        <v>408</v>
      </c>
      <c r="B123" s="46" t="s">
        <v>409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5" t="s">
        <v>410</v>
      </c>
      <c r="B124" s="45" t="s">
        <v>411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6" t="s">
        <v>412</v>
      </c>
      <c r="B125" s="46" t="s">
        <v>413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5" t="s">
        <v>414</v>
      </c>
      <c r="B126" s="45" t="s">
        <v>415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6" t="s">
        <v>416</v>
      </c>
      <c r="B127" s="46" t="s">
        <v>417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5" t="s">
        <v>418</v>
      </c>
      <c r="B128" s="45" t="s">
        <v>419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6" t="s">
        <v>420</v>
      </c>
      <c r="B129" s="46" t="s">
        <v>421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5" t="s">
        <v>134</v>
      </c>
      <c r="B130" s="45" t="s">
        <v>284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6" t="s">
        <v>136</v>
      </c>
      <c r="B131" s="46" t="s">
        <v>285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5" t="s">
        <v>422</v>
      </c>
      <c r="B132" s="45" t="s">
        <v>423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6" t="s">
        <v>424</v>
      </c>
      <c r="B133" s="46" t="s">
        <v>425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5" t="s">
        <v>426</v>
      </c>
      <c r="B134" s="45" t="s">
        <v>427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6" t="s">
        <v>428</v>
      </c>
      <c r="B135" s="46" t="s">
        <v>429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5" t="s">
        <v>430</v>
      </c>
      <c r="B136" s="45" t="s">
        <v>431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6" t="s">
        <v>432</v>
      </c>
      <c r="B137" s="46" t="s">
        <v>433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5" t="s">
        <v>434</v>
      </c>
      <c r="B138" s="45" t="s">
        <v>435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6" t="s">
        <v>436</v>
      </c>
      <c r="B139" s="46" t="s">
        <v>437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5" t="s">
        <v>438</v>
      </c>
      <c r="B140" s="45" t="s">
        <v>439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6" t="s">
        <v>440</v>
      </c>
      <c r="B141" s="46" t="s">
        <v>441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5" t="s">
        <v>442</v>
      </c>
      <c r="B142" s="45" t="s">
        <v>443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6" t="s">
        <v>444</v>
      </c>
      <c r="B143" s="46" t="s">
        <v>445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5" t="s">
        <v>446</v>
      </c>
      <c r="B144" s="45" t="s">
        <v>447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6" t="s">
        <v>448</v>
      </c>
      <c r="B145" s="46" t="s">
        <v>448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5" t="s">
        <v>449</v>
      </c>
      <c r="B146" s="45" t="s">
        <v>450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6" t="s">
        <v>451</v>
      </c>
      <c r="B147" s="46" t="s">
        <v>452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5" t="s">
        <v>453</v>
      </c>
      <c r="B148" s="45" t="s">
        <v>454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6" t="s">
        <v>455</v>
      </c>
      <c r="B149" s="46" t="s">
        <v>218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5" t="s">
        <v>456</v>
      </c>
      <c r="B150" s="45" t="s">
        <v>457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6" t="s">
        <v>458</v>
      </c>
      <c r="B151" s="46" t="s">
        <v>459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5" t="s">
        <v>460</v>
      </c>
      <c r="B152" s="45" t="s">
        <v>461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6" t="s">
        <v>462</v>
      </c>
      <c r="B153" s="46" t="s">
        <v>463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5" t="s">
        <v>464</v>
      </c>
      <c r="B154" s="45" t="s">
        <v>465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6" t="s">
        <v>466</v>
      </c>
      <c r="B155" s="46" t="s">
        <v>467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5" t="s">
        <v>468</v>
      </c>
      <c r="B156" s="45" t="s">
        <v>469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6" t="s">
        <v>470</v>
      </c>
      <c r="B157" s="46" t="s">
        <v>471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5" t="s">
        <v>472</v>
      </c>
      <c r="B158" s="45" t="s">
        <v>473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6" t="s">
        <v>474</v>
      </c>
      <c r="B159" s="46" t="s">
        <v>475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5" t="s">
        <v>476</v>
      </c>
      <c r="B160" s="45" t="s">
        <v>477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6" t="s">
        <v>478</v>
      </c>
      <c r="B161" s="46" t="s">
        <v>479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5" t="s">
        <v>480</v>
      </c>
      <c r="B162" s="45" t="s">
        <v>481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6" t="s">
        <v>482</v>
      </c>
      <c r="B163" s="46" t="s">
        <v>483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5" t="s">
        <v>484</v>
      </c>
      <c r="B164" s="45" t="s">
        <v>485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6" t="s">
        <v>486</v>
      </c>
      <c r="B165" s="46" t="s">
        <v>487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5" t="s">
        <v>488</v>
      </c>
      <c r="B166" s="45" t="s">
        <v>489</v>
      </c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6" t="s">
        <v>490</v>
      </c>
      <c r="B167" s="46" t="s">
        <v>491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5" t="s">
        <v>492</v>
      </c>
      <c r="B168" s="45" t="s">
        <v>493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6" t="s">
        <v>494</v>
      </c>
      <c r="B169" s="46" t="s">
        <v>495</v>
      </c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5" t="s">
        <v>496</v>
      </c>
      <c r="B170" s="45" t="s">
        <v>497</v>
      </c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6" t="s">
        <v>498</v>
      </c>
      <c r="B171" s="46" t="s">
        <v>499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5" t="s">
        <v>500</v>
      </c>
      <c r="B172" s="45" t="s">
        <v>273</v>
      </c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6" t="s">
        <v>120</v>
      </c>
      <c r="B173" s="46" t="s">
        <v>274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5" t="s">
        <v>501</v>
      </c>
      <c r="B174" s="45" t="s">
        <v>502</v>
      </c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6" t="s">
        <v>503</v>
      </c>
      <c r="B175" s="46" t="s">
        <v>504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5" t="s">
        <v>505</v>
      </c>
      <c r="B176" s="45" t="s">
        <v>506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6" t="s">
        <v>507</v>
      </c>
      <c r="B177" s="46" t="s">
        <v>508</v>
      </c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5" t="s">
        <v>509</v>
      </c>
      <c r="B178" s="45" t="s">
        <v>510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6" t="s">
        <v>511</v>
      </c>
      <c r="B179" s="46" t="s">
        <v>512</v>
      </c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5" t="s">
        <v>513</v>
      </c>
      <c r="B180" s="45" t="s">
        <v>395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6" t="s">
        <v>514</v>
      </c>
      <c r="B181" s="46" t="s">
        <v>515</v>
      </c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5" t="s">
        <v>516</v>
      </c>
      <c r="B182" s="45" t="s">
        <v>517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6" t="s">
        <v>518</v>
      </c>
      <c r="B183" s="46" t="s">
        <v>519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5" t="s">
        <v>520</v>
      </c>
      <c r="B184" s="45" t="s">
        <v>521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6" t="s">
        <v>522</v>
      </c>
      <c r="B185" s="46" t="s">
        <v>523</v>
      </c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5" t="s">
        <v>524</v>
      </c>
      <c r="B186" s="45" t="s">
        <v>525</v>
      </c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6" t="s">
        <v>526</v>
      </c>
      <c r="B187" s="46" t="s">
        <v>527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5" t="s">
        <v>528</v>
      </c>
      <c r="B188" s="45" t="s">
        <v>529</v>
      </c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6" t="s">
        <v>530</v>
      </c>
      <c r="B189" s="46" t="s">
        <v>531</v>
      </c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5" t="s">
        <v>532</v>
      </c>
      <c r="B190" s="45" t="s">
        <v>533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6" t="s">
        <v>534</v>
      </c>
      <c r="B191" s="46" t="s">
        <v>413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5" t="s">
        <v>535</v>
      </c>
      <c r="B192" s="45" t="s">
        <v>445</v>
      </c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6" t="s">
        <v>536</v>
      </c>
      <c r="B193" s="46" t="s">
        <v>537</v>
      </c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5" t="s">
        <v>538</v>
      </c>
      <c r="B194" s="45" t="s">
        <v>539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6" t="s">
        <v>540</v>
      </c>
      <c r="B195" s="46" t="s">
        <v>541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5" t="s">
        <v>542</v>
      </c>
      <c r="B196" s="45" t="s">
        <v>543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6" t="s">
        <v>544</v>
      </c>
      <c r="B197" s="46" t="s">
        <v>545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5" t="s">
        <v>546</v>
      </c>
      <c r="B198" s="45" t="s">
        <v>547</v>
      </c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6" t="s">
        <v>548</v>
      </c>
      <c r="B199" s="46" t="s">
        <v>549</v>
      </c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5" t="s">
        <v>550</v>
      </c>
      <c r="B200" s="45" t="s">
        <v>551</v>
      </c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6" t="s">
        <v>552</v>
      </c>
      <c r="B201" s="46" t="s">
        <v>553</v>
      </c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5" t="s">
        <v>554</v>
      </c>
      <c r="B202" s="45" t="s">
        <v>555</v>
      </c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6" t="s">
        <v>556</v>
      </c>
      <c r="B203" s="46" t="s">
        <v>557</v>
      </c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5" t="s">
        <v>558</v>
      </c>
      <c r="B204" s="45" t="s">
        <v>559</v>
      </c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6" t="s">
        <v>560</v>
      </c>
      <c r="B205" s="46" t="s">
        <v>561</v>
      </c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5" t="s">
        <v>562</v>
      </c>
      <c r="B206" s="45" t="s">
        <v>563</v>
      </c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6" t="s">
        <v>564</v>
      </c>
      <c r="B207" s="46" t="s">
        <v>565</v>
      </c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5" t="s">
        <v>566</v>
      </c>
      <c r="B208" s="45" t="s">
        <v>326</v>
      </c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6" t="s">
        <v>567</v>
      </c>
      <c r="B209" s="46" t="s">
        <v>568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5" t="s">
        <v>569</v>
      </c>
      <c r="B210" s="45" t="s">
        <v>570</v>
      </c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6" t="s">
        <v>571</v>
      </c>
      <c r="B211" s="46" t="s">
        <v>572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5" t="s">
        <v>573</v>
      </c>
      <c r="B212" s="45" t="s">
        <v>574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6" t="s">
        <v>575</v>
      </c>
      <c r="B213" s="46" t="s">
        <v>576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5" t="s">
        <v>577</v>
      </c>
      <c r="B214" s="45" t="s">
        <v>578</v>
      </c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6" t="s">
        <v>579</v>
      </c>
      <c r="B215" s="46" t="s">
        <v>343</v>
      </c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5" t="s">
        <v>580</v>
      </c>
      <c r="B216" s="45" t="s">
        <v>581</v>
      </c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6" t="s">
        <v>582</v>
      </c>
      <c r="B217" s="46" t="s">
        <v>583</v>
      </c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5" t="s">
        <v>584</v>
      </c>
      <c r="B218" s="45" t="s">
        <v>585</v>
      </c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6" t="s">
        <v>586</v>
      </c>
      <c r="B219" s="46" t="s">
        <v>255</v>
      </c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5" t="s">
        <v>587</v>
      </c>
      <c r="B220" s="45" t="s">
        <v>588</v>
      </c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6" t="s">
        <v>589</v>
      </c>
      <c r="B221" s="46" t="s">
        <v>590</v>
      </c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5" t="s">
        <v>589</v>
      </c>
      <c r="B222" s="45" t="s">
        <v>591</v>
      </c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6" t="s">
        <v>592</v>
      </c>
      <c r="B223" s="46" t="s">
        <v>593</v>
      </c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5" t="s">
        <v>594</v>
      </c>
      <c r="B224" s="45" t="s">
        <v>595</v>
      </c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6" t="s">
        <v>596</v>
      </c>
      <c r="B225" s="46" t="s">
        <v>597</v>
      </c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5" t="s">
        <v>598</v>
      </c>
      <c r="B226" s="45" t="s">
        <v>599</v>
      </c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6" t="s">
        <v>600</v>
      </c>
      <c r="B227" s="46" t="s">
        <v>601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5" t="s">
        <v>602</v>
      </c>
      <c r="B228" s="45" t="s">
        <v>603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6" t="s">
        <v>604</v>
      </c>
      <c r="B229" s="46" t="s">
        <v>605</v>
      </c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5" t="s">
        <v>606</v>
      </c>
      <c r="B230" s="45" t="s">
        <v>603</v>
      </c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6" t="s">
        <v>607</v>
      </c>
      <c r="B231" s="46" t="s">
        <v>608</v>
      </c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5" t="s">
        <v>609</v>
      </c>
      <c r="B232" s="45" t="s">
        <v>610</v>
      </c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6" t="s">
        <v>611</v>
      </c>
      <c r="B233" s="46" t="s">
        <v>612</v>
      </c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5" t="s">
        <v>613</v>
      </c>
      <c r="B234" s="45" t="s">
        <v>614</v>
      </c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6" t="s">
        <v>615</v>
      </c>
      <c r="B235" s="46" t="s">
        <v>576</v>
      </c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5" t="s">
        <v>616</v>
      </c>
      <c r="B236" s="45" t="s">
        <v>617</v>
      </c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6" t="s">
        <v>618</v>
      </c>
      <c r="B237" s="46" t="s">
        <v>619</v>
      </c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5" t="s">
        <v>620</v>
      </c>
      <c r="B238" s="45" t="s">
        <v>262</v>
      </c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6" t="s">
        <v>621</v>
      </c>
      <c r="B239" s="46" t="s">
        <v>622</v>
      </c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5" t="s">
        <v>623</v>
      </c>
      <c r="B240" s="45" t="s">
        <v>593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6" t="s">
        <v>624</v>
      </c>
      <c r="B241" s="46" t="s">
        <v>625</v>
      </c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5" t="s">
        <v>626</v>
      </c>
      <c r="B242" s="45" t="s">
        <v>627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6" t="s">
        <v>628</v>
      </c>
      <c r="B243" s="46" t="s">
        <v>629</v>
      </c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5" t="s">
        <v>630</v>
      </c>
      <c r="B244" s="45" t="s">
        <v>258</v>
      </c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6" t="s">
        <v>631</v>
      </c>
      <c r="B245" s="46" t="s">
        <v>632</v>
      </c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5" t="s">
        <v>633</v>
      </c>
      <c r="B246" s="45" t="s">
        <v>547</v>
      </c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6" t="s">
        <v>634</v>
      </c>
      <c r="B247" s="46" t="s">
        <v>635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5" t="s">
        <v>636</v>
      </c>
      <c r="B248" s="45" t="s">
        <v>637</v>
      </c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6" t="s">
        <v>638</v>
      </c>
      <c r="B249" s="46" t="s">
        <v>639</v>
      </c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5" t="s">
        <v>640</v>
      </c>
      <c r="B250" s="45" t="s">
        <v>641</v>
      </c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6" t="s">
        <v>642</v>
      </c>
      <c r="B251" s="46" t="s">
        <v>643</v>
      </c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5" t="s">
        <v>644</v>
      </c>
      <c r="B252" s="45" t="s">
        <v>399</v>
      </c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6" t="s">
        <v>645</v>
      </c>
      <c r="B253" s="46" t="s">
        <v>646</v>
      </c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5" t="s">
        <v>647</v>
      </c>
      <c r="B254" s="45" t="s">
        <v>648</v>
      </c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6" t="s">
        <v>649</v>
      </c>
      <c r="B255" s="46" t="s">
        <v>650</v>
      </c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5" t="s">
        <v>651</v>
      </c>
      <c r="B256" s="45" t="s">
        <v>250</v>
      </c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6" t="s">
        <v>652</v>
      </c>
      <c r="B257" s="46" t="s">
        <v>222</v>
      </c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5" t="s">
        <v>653</v>
      </c>
      <c r="B258" s="45" t="s">
        <v>654</v>
      </c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6" t="s">
        <v>655</v>
      </c>
      <c r="B259" s="46" t="s">
        <v>656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5" t="s">
        <v>657</v>
      </c>
      <c r="B260" s="45" t="s">
        <v>648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6" t="s">
        <v>658</v>
      </c>
      <c r="B261" s="46" t="s">
        <v>659</v>
      </c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5" t="s">
        <v>660</v>
      </c>
      <c r="B262" s="45" t="s">
        <v>661</v>
      </c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6" t="s">
        <v>662</v>
      </c>
      <c r="B263" s="46" t="s">
        <v>663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5" t="s">
        <v>664</v>
      </c>
      <c r="B264" s="45" t="s">
        <v>665</v>
      </c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6" t="s">
        <v>666</v>
      </c>
      <c r="B265" s="46" t="s">
        <v>667</v>
      </c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5" t="s">
        <v>668</v>
      </c>
      <c r="B266" s="45" t="s">
        <v>669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6" t="s">
        <v>670</v>
      </c>
      <c r="B267" s="46" t="s">
        <v>671</v>
      </c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5" t="s">
        <v>672</v>
      </c>
      <c r="B268" s="45" t="s">
        <v>572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6" t="s">
        <v>673</v>
      </c>
      <c r="B269" s="46" t="s">
        <v>674</v>
      </c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5" t="s">
        <v>675</v>
      </c>
      <c r="B270" s="45" t="s">
        <v>674</v>
      </c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6" t="s">
        <v>676</v>
      </c>
      <c r="B271" s="46" t="s">
        <v>677</v>
      </c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5" t="s">
        <v>678</v>
      </c>
      <c r="B272" s="45" t="s">
        <v>679</v>
      </c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6" t="s">
        <v>680</v>
      </c>
      <c r="B273" s="46" t="s">
        <v>681</v>
      </c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5" t="s">
        <v>682</v>
      </c>
      <c r="B274" s="45" t="s">
        <v>683</v>
      </c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6" t="s">
        <v>684</v>
      </c>
      <c r="B275" s="46" t="s">
        <v>685</v>
      </c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5" t="s">
        <v>686</v>
      </c>
      <c r="B276" s="45" t="s">
        <v>687</v>
      </c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6" t="s">
        <v>688</v>
      </c>
      <c r="B277" s="46" t="s">
        <v>689</v>
      </c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5" t="s">
        <v>690</v>
      </c>
      <c r="B278" s="45" t="s">
        <v>691</v>
      </c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6" t="s">
        <v>692</v>
      </c>
      <c r="B279" s="46" t="s">
        <v>689</v>
      </c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5" t="s">
        <v>693</v>
      </c>
      <c r="B280" s="45" t="s">
        <v>553</v>
      </c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6" t="s">
        <v>694</v>
      </c>
      <c r="B281" s="46" t="s">
        <v>695</v>
      </c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5" t="s">
        <v>696</v>
      </c>
      <c r="B282" s="45" t="s">
        <v>689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6" t="s">
        <v>697</v>
      </c>
      <c r="B283" s="46" t="s">
        <v>698</v>
      </c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5" t="s">
        <v>699</v>
      </c>
      <c r="B284" s="45" t="s">
        <v>431</v>
      </c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6" t="s">
        <v>700</v>
      </c>
      <c r="B285" s="46" t="s">
        <v>701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5" t="s">
        <v>702</v>
      </c>
      <c r="B286" s="45" t="s">
        <v>663</v>
      </c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6" t="s">
        <v>703</v>
      </c>
      <c r="B287" s="46" t="s">
        <v>639</v>
      </c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5" t="s">
        <v>704</v>
      </c>
      <c r="B288" s="45" t="s">
        <v>705</v>
      </c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6" t="s">
        <v>706</v>
      </c>
      <c r="B289" s="46" t="s">
        <v>707</v>
      </c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5" t="s">
        <v>708</v>
      </c>
      <c r="B290" s="45" t="s">
        <v>709</v>
      </c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6" t="s">
        <v>710</v>
      </c>
      <c r="B291" s="46" t="s">
        <v>711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5" t="s">
        <v>712</v>
      </c>
      <c r="B292" s="45" t="s">
        <v>713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6" t="s">
        <v>714</v>
      </c>
      <c r="B293" s="46" t="s">
        <v>715</v>
      </c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5" t="s">
        <v>716</v>
      </c>
      <c r="B294" s="45" t="s">
        <v>717</v>
      </c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6" t="s">
        <v>718</v>
      </c>
      <c r="B295" s="46" t="s">
        <v>719</v>
      </c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5" t="s">
        <v>720</v>
      </c>
      <c r="B296" s="45" t="s">
        <v>721</v>
      </c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6" t="s">
        <v>722</v>
      </c>
      <c r="B297" s="46" t="s">
        <v>723</v>
      </c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5" t="s">
        <v>724</v>
      </c>
      <c r="B298" s="45" t="s">
        <v>725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6" t="s">
        <v>726</v>
      </c>
      <c r="B299" s="46" t="s">
        <v>727</v>
      </c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5" t="s">
        <v>728</v>
      </c>
      <c r="B300" s="45" t="s">
        <v>729</v>
      </c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6" t="s">
        <v>730</v>
      </c>
      <c r="B301" s="46" t="s">
        <v>731</v>
      </c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5" t="s">
        <v>732</v>
      </c>
      <c r="B302" s="45" t="s">
        <v>733</v>
      </c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6" t="s">
        <v>734</v>
      </c>
      <c r="B303" s="46" t="s">
        <v>284</v>
      </c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5" t="s">
        <v>735</v>
      </c>
      <c r="B304" s="45" t="s">
        <v>736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6" t="s">
        <v>737</v>
      </c>
      <c r="B305" s="46" t="s">
        <v>738</v>
      </c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5" t="s">
        <v>739</v>
      </c>
      <c r="B306" s="45" t="s">
        <v>740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6" t="s">
        <v>741</v>
      </c>
      <c r="B307" s="46" t="s">
        <v>742</v>
      </c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5" t="s">
        <v>743</v>
      </c>
      <c r="B308" s="45" t="s">
        <v>744</v>
      </c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6" t="s">
        <v>745</v>
      </c>
      <c r="B309" s="46" t="s">
        <v>461</v>
      </c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5" t="s">
        <v>746</v>
      </c>
      <c r="B310" s="45" t="s">
        <v>747</v>
      </c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6" t="s">
        <v>748</v>
      </c>
      <c r="B311" s="46" t="s">
        <v>705</v>
      </c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5" t="s">
        <v>749</v>
      </c>
      <c r="B312" s="45" t="s">
        <v>750</v>
      </c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6" t="s">
        <v>751</v>
      </c>
      <c r="B313" s="46" t="s">
        <v>711</v>
      </c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5" t="s">
        <v>752</v>
      </c>
      <c r="B314" s="45" t="s">
        <v>654</v>
      </c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6" t="s">
        <v>753</v>
      </c>
      <c r="B315" s="46" t="s">
        <v>754</v>
      </c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5" t="s">
        <v>755</v>
      </c>
      <c r="B316" s="45" t="s">
        <v>756</v>
      </c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6" t="s">
        <v>757</v>
      </c>
      <c r="B317" s="46" t="s">
        <v>758</v>
      </c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5" t="s">
        <v>759</v>
      </c>
      <c r="B318" s="45" t="s">
        <v>760</v>
      </c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6" t="s">
        <v>761</v>
      </c>
      <c r="B319" s="46" t="s">
        <v>762</v>
      </c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5" t="s">
        <v>763</v>
      </c>
      <c r="B320" s="45" t="s">
        <v>764</v>
      </c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6" t="s">
        <v>765</v>
      </c>
      <c r="B321" s="46" t="s">
        <v>698</v>
      </c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5" t="s">
        <v>766</v>
      </c>
      <c r="B322" s="45" t="s">
        <v>767</v>
      </c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6" t="s">
        <v>768</v>
      </c>
      <c r="B323" s="46" t="s">
        <v>769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5" t="s">
        <v>770</v>
      </c>
      <c r="B324" s="45" t="s">
        <v>771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6" t="s">
        <v>772</v>
      </c>
      <c r="B325" s="46" t="s">
        <v>773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5" t="s">
        <v>774</v>
      </c>
      <c r="B326" s="45" t="s">
        <v>719</v>
      </c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6" t="s">
        <v>775</v>
      </c>
      <c r="B327" s="46" t="s">
        <v>477</v>
      </c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5" t="s">
        <v>776</v>
      </c>
      <c r="B328" s="45" t="s">
        <v>777</v>
      </c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6" t="s">
        <v>778</v>
      </c>
      <c r="B329" s="46" t="s">
        <v>679</v>
      </c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5" t="s">
        <v>779</v>
      </c>
      <c r="B330" s="45" t="s">
        <v>780</v>
      </c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6" t="s">
        <v>781</v>
      </c>
      <c r="B331" s="46" t="s">
        <v>782</v>
      </c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5" t="s">
        <v>783</v>
      </c>
      <c r="B332" s="45" t="s">
        <v>784</v>
      </c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6" t="s">
        <v>785</v>
      </c>
      <c r="B333" s="46" t="s">
        <v>786</v>
      </c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5" t="s">
        <v>787</v>
      </c>
      <c r="B334" s="45" t="s">
        <v>788</v>
      </c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6" t="s">
        <v>789</v>
      </c>
      <c r="B335" s="46" t="s">
        <v>681</v>
      </c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5" t="s">
        <v>790</v>
      </c>
      <c r="B336" s="45" t="s">
        <v>791</v>
      </c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6" t="s">
        <v>792</v>
      </c>
      <c r="B337" s="46" t="s">
        <v>707</v>
      </c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5" t="s">
        <v>793</v>
      </c>
      <c r="B338" s="45" t="s">
        <v>794</v>
      </c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6" t="s">
        <v>795</v>
      </c>
      <c r="B339" s="46" t="s">
        <v>796</v>
      </c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5" t="s">
        <v>797</v>
      </c>
      <c r="B340" s="45" t="s">
        <v>798</v>
      </c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6" t="s">
        <v>799</v>
      </c>
      <c r="B341" s="46" t="s">
        <v>767</v>
      </c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5" t="s">
        <v>800</v>
      </c>
      <c r="B342" s="45" t="s">
        <v>635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6" t="s">
        <v>801</v>
      </c>
      <c r="B343" s="46" t="s">
        <v>738</v>
      </c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5" t="s">
        <v>802</v>
      </c>
      <c r="B344" s="45" t="s">
        <v>794</v>
      </c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6" t="s">
        <v>803</v>
      </c>
      <c r="B345" s="46" t="s">
        <v>804</v>
      </c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5" t="s">
        <v>805</v>
      </c>
      <c r="B346" s="45" t="s">
        <v>806</v>
      </c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6" t="s">
        <v>807</v>
      </c>
      <c r="B347" s="46" t="s">
        <v>808</v>
      </c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5" t="s">
        <v>809</v>
      </c>
      <c r="B348" s="45" t="s">
        <v>683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6" t="s">
        <v>810</v>
      </c>
      <c r="B349" s="46" t="s">
        <v>754</v>
      </c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5" t="s">
        <v>811</v>
      </c>
      <c r="B350" s="45" t="s">
        <v>788</v>
      </c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6" t="s">
        <v>812</v>
      </c>
      <c r="B351" s="46" t="s">
        <v>813</v>
      </c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5" t="s">
        <v>814</v>
      </c>
      <c r="B352" s="45" t="s">
        <v>815</v>
      </c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6" t="s">
        <v>816</v>
      </c>
      <c r="B353" s="46" t="s">
        <v>264</v>
      </c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5" t="s">
        <v>817</v>
      </c>
      <c r="B354" s="45" t="s">
        <v>780</v>
      </c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6" t="s">
        <v>818</v>
      </c>
      <c r="B355" s="46" t="s">
        <v>612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5" t="s">
        <v>819</v>
      </c>
      <c r="B356" s="45" t="s">
        <v>585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6" t="s">
        <v>820</v>
      </c>
      <c r="B357" s="46" t="s">
        <v>292</v>
      </c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5" t="s">
        <v>821</v>
      </c>
      <c r="B358" s="45" t="s">
        <v>822</v>
      </c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6" t="s">
        <v>823</v>
      </c>
      <c r="B359" s="46" t="s">
        <v>824</v>
      </c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5" t="s">
        <v>825</v>
      </c>
      <c r="B360" s="45" t="s">
        <v>826</v>
      </c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6" t="s">
        <v>827</v>
      </c>
      <c r="B361" s="46" t="s">
        <v>828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5" t="s">
        <v>829</v>
      </c>
      <c r="B362" s="45" t="s">
        <v>773</v>
      </c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6" t="s">
        <v>830</v>
      </c>
      <c r="B363" s="46" t="s">
        <v>740</v>
      </c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5" t="s">
        <v>831</v>
      </c>
      <c r="B364" s="45" t="s">
        <v>723</v>
      </c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6" t="s">
        <v>832</v>
      </c>
      <c r="B365" s="46" t="s">
        <v>833</v>
      </c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5" t="s">
        <v>834</v>
      </c>
      <c r="B366" s="45" t="s">
        <v>808</v>
      </c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6" t="s">
        <v>835</v>
      </c>
      <c r="B367" s="46" t="s">
        <v>836</v>
      </c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5" t="s">
        <v>837</v>
      </c>
      <c r="B368" s="45" t="s">
        <v>838</v>
      </c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6" t="s">
        <v>839</v>
      </c>
      <c r="B369" s="46" t="s">
        <v>840</v>
      </c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5" t="s">
        <v>841</v>
      </c>
      <c r="B370" s="45" t="s">
        <v>842</v>
      </c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6" t="s">
        <v>843</v>
      </c>
      <c r="B371" s="46" t="s">
        <v>836</v>
      </c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5" t="s">
        <v>844</v>
      </c>
      <c r="B372" s="45" t="s">
        <v>845</v>
      </c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6" t="s">
        <v>846</v>
      </c>
      <c r="B373" s="46" t="s">
        <v>744</v>
      </c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5" t="s">
        <v>847</v>
      </c>
      <c r="B374" s="45" t="s">
        <v>848</v>
      </c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6" t="s">
        <v>849</v>
      </c>
      <c r="B375" s="46" t="s">
        <v>850</v>
      </c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5" t="s">
        <v>851</v>
      </c>
      <c r="B376" s="45" t="s">
        <v>852</v>
      </c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6" t="s">
        <v>853</v>
      </c>
      <c r="B377" s="46" t="s">
        <v>850</v>
      </c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5" t="s">
        <v>854</v>
      </c>
      <c r="B378" s="45" t="s">
        <v>855</v>
      </c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6" t="s">
        <v>856</v>
      </c>
      <c r="B379" s="46" t="s">
        <v>572</v>
      </c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5" t="s">
        <v>857</v>
      </c>
      <c r="B380" s="45" t="s">
        <v>747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6" t="s">
        <v>858</v>
      </c>
      <c r="B381" s="46" t="s">
        <v>859</v>
      </c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5" t="s">
        <v>860</v>
      </c>
      <c r="B382" s="45" t="s">
        <v>861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6" t="s">
        <v>862</v>
      </c>
      <c r="B383" s="46" t="s">
        <v>808</v>
      </c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5" t="s">
        <v>863</v>
      </c>
      <c r="B384" s="45" t="s">
        <v>591</v>
      </c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6" t="s">
        <v>863</v>
      </c>
      <c r="B385" s="46" t="s">
        <v>590</v>
      </c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5" t="s">
        <v>864</v>
      </c>
      <c r="B386" s="45" t="s">
        <v>865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6" t="s">
        <v>866</v>
      </c>
      <c r="B387" s="46" t="s">
        <v>815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5" t="s">
        <v>867</v>
      </c>
      <c r="B388" s="45" t="s">
        <v>723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6" t="s">
        <v>868</v>
      </c>
      <c r="B389" s="46" t="s">
        <v>869</v>
      </c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5" t="s">
        <v>870</v>
      </c>
      <c r="B390" s="45" t="s">
        <v>871</v>
      </c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6" t="s">
        <v>872</v>
      </c>
      <c r="B391" s="46" t="s">
        <v>721</v>
      </c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5" t="s">
        <v>873</v>
      </c>
      <c r="B392" s="45" t="s">
        <v>842</v>
      </c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6" t="s">
        <v>874</v>
      </c>
      <c r="B393" s="46" t="s">
        <v>721</v>
      </c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5" t="s">
        <v>875</v>
      </c>
      <c r="B394" s="45" t="s">
        <v>876</v>
      </c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6" t="s">
        <v>877</v>
      </c>
      <c r="B395" s="46" t="s">
        <v>804</v>
      </c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5" t="s">
        <v>878</v>
      </c>
      <c r="B396" s="45" t="s">
        <v>879</v>
      </c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6" t="s">
        <v>880</v>
      </c>
      <c r="B397" s="46" t="s">
        <v>881</v>
      </c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5" t="s">
        <v>882</v>
      </c>
      <c r="B398" s="45" t="s">
        <v>842</v>
      </c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6" t="s">
        <v>883</v>
      </c>
      <c r="B399" s="46" t="s">
        <v>871</v>
      </c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5" t="s">
        <v>884</v>
      </c>
      <c r="B400" s="45" t="s">
        <v>721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6" t="s">
        <v>885</v>
      </c>
      <c r="B401" s="46" t="s">
        <v>852</v>
      </c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5" t="s">
        <v>886</v>
      </c>
      <c r="B402" s="45" t="s">
        <v>887</v>
      </c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6" t="s">
        <v>888</v>
      </c>
      <c r="B403" s="46" t="s">
        <v>777</v>
      </c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5" t="s">
        <v>889</v>
      </c>
      <c r="B404" s="45" t="s">
        <v>865</v>
      </c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6" t="s">
        <v>890</v>
      </c>
      <c r="B405" s="46" t="s">
        <v>891</v>
      </c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5" t="s">
        <v>892</v>
      </c>
      <c r="B406" s="45" t="s">
        <v>893</v>
      </c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6" t="s">
        <v>894</v>
      </c>
      <c r="B407" s="46" t="s">
        <v>274</v>
      </c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5" t="s">
        <v>895</v>
      </c>
      <c r="B408" s="45" t="s">
        <v>808</v>
      </c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6" t="s">
        <v>896</v>
      </c>
      <c r="B409" s="46" t="s">
        <v>891</v>
      </c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5" t="s">
        <v>897</v>
      </c>
      <c r="B410" s="45" t="s">
        <v>891</v>
      </c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6" t="s">
        <v>898</v>
      </c>
      <c r="B411" s="46" t="s">
        <v>222</v>
      </c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5" t="s">
        <v>899</v>
      </c>
      <c r="B412" s="45" t="s">
        <v>204</v>
      </c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6" t="s">
        <v>900</v>
      </c>
      <c r="B413" s="46" t="s">
        <v>901</v>
      </c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5" t="s">
        <v>902</v>
      </c>
      <c r="B414" s="45" t="s">
        <v>903</v>
      </c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6" t="s">
        <v>904</v>
      </c>
      <c r="B415" s="46" t="s">
        <v>771</v>
      </c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5" t="s">
        <v>905</v>
      </c>
      <c r="B416" s="45" t="s">
        <v>733</v>
      </c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6" t="s">
        <v>906</v>
      </c>
      <c r="B417" s="46" t="s">
        <v>784</v>
      </c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5" t="s">
        <v>907</v>
      </c>
      <c r="B418" s="45" t="s">
        <v>903</v>
      </c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6" t="s">
        <v>908</v>
      </c>
      <c r="B419" s="46" t="s">
        <v>909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5" t="s">
        <v>910</v>
      </c>
      <c r="B420" s="45" t="s">
        <v>431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6" t="s">
        <v>911</v>
      </c>
      <c r="B421" s="46" t="s">
        <v>893</v>
      </c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5" t="s">
        <v>912</v>
      </c>
      <c r="B422" s="45" t="s">
        <v>808</v>
      </c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6" t="s">
        <v>913</v>
      </c>
      <c r="B423" s="46" t="s">
        <v>914</v>
      </c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5" t="s">
        <v>915</v>
      </c>
      <c r="B424" s="45" t="s">
        <v>916</v>
      </c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6" t="s">
        <v>917</v>
      </c>
      <c r="B425" s="46" t="s">
        <v>916</v>
      </c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5" t="s">
        <v>918</v>
      </c>
      <c r="B426" s="45" t="s">
        <v>869</v>
      </c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6" t="s">
        <v>919</v>
      </c>
      <c r="B427" s="46" t="s">
        <v>707</v>
      </c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5" t="s">
        <v>920</v>
      </c>
      <c r="B428" s="45" t="s">
        <v>921</v>
      </c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6" t="s">
        <v>922</v>
      </c>
      <c r="B429" s="46" t="s">
        <v>923</v>
      </c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5" t="s">
        <v>924</v>
      </c>
      <c r="B430" s="45" t="s">
        <v>808</v>
      </c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6" t="s">
        <v>925</v>
      </c>
      <c r="B431" s="46" t="s">
        <v>926</v>
      </c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5" t="s">
        <v>927</v>
      </c>
      <c r="B432" s="45" t="s">
        <v>928</v>
      </c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6" t="s">
        <v>929</v>
      </c>
      <c r="B433" s="46" t="s">
        <v>808</v>
      </c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5" t="s">
        <v>930</v>
      </c>
      <c r="B434" s="45" t="s">
        <v>931</v>
      </c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6" t="s">
        <v>932</v>
      </c>
      <c r="B435" s="46" t="s">
        <v>933</v>
      </c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5" t="s">
        <v>934</v>
      </c>
      <c r="B436" s="45" t="s">
        <v>758</v>
      </c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6" t="s">
        <v>935</v>
      </c>
      <c r="B437" s="46" t="s">
        <v>936</v>
      </c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5" t="s">
        <v>937</v>
      </c>
      <c r="B438" s="45" t="s">
        <v>936</v>
      </c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6" t="s">
        <v>938</v>
      </c>
      <c r="B439" s="46" t="s">
        <v>869</v>
      </c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5" t="s">
        <v>939</v>
      </c>
      <c r="B440" s="45" t="s">
        <v>939</v>
      </c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6" t="s">
        <v>940</v>
      </c>
      <c r="B441" s="46" t="s">
        <v>881</v>
      </c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5" t="s">
        <v>941</v>
      </c>
      <c r="B442" s="45" t="s">
        <v>786</v>
      </c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6" t="s">
        <v>942</v>
      </c>
      <c r="B443" s="46" t="s">
        <v>943</v>
      </c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5" t="s">
        <v>944</v>
      </c>
      <c r="B444" s="45" t="s">
        <v>945</v>
      </c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6" t="s">
        <v>946</v>
      </c>
      <c r="B445" s="46" t="s">
        <v>715</v>
      </c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5" t="s">
        <v>947</v>
      </c>
      <c r="B446" s="45" t="s">
        <v>845</v>
      </c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6" t="s">
        <v>948</v>
      </c>
      <c r="B447" s="46" t="s">
        <v>949</v>
      </c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5" t="s">
        <v>950</v>
      </c>
      <c r="B448" s="45" t="s">
        <v>701</v>
      </c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6" t="s">
        <v>951</v>
      </c>
      <c r="B449" s="46" t="s">
        <v>952</v>
      </c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5" t="s">
        <v>953</v>
      </c>
      <c r="B450" s="45" t="s">
        <v>953</v>
      </c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6" t="s">
        <v>954</v>
      </c>
      <c r="B451" s="46" t="s">
        <v>955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5" t="s">
        <v>956</v>
      </c>
      <c r="B452" s="45" t="s">
        <v>957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6" t="s">
        <v>958</v>
      </c>
      <c r="B453" s="46" t="s">
        <v>959</v>
      </c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5" t="s">
        <v>960</v>
      </c>
      <c r="B454" s="45" t="s">
        <v>961</v>
      </c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6" t="s">
        <v>962</v>
      </c>
      <c r="B455" s="46" t="s">
        <v>963</v>
      </c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5" t="s">
        <v>964</v>
      </c>
      <c r="B456" s="45" t="s">
        <v>964</v>
      </c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6" t="s">
        <v>965</v>
      </c>
      <c r="B457" s="46" t="s">
        <v>965</v>
      </c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5" t="s">
        <v>966</v>
      </c>
      <c r="B458" s="45" t="s">
        <v>957</v>
      </c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6" t="s">
        <v>967</v>
      </c>
      <c r="B459" s="46" t="s">
        <v>968</v>
      </c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5" t="s">
        <v>969</v>
      </c>
      <c r="B460" s="45" t="s">
        <v>970</v>
      </c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6" t="s">
        <v>971</v>
      </c>
      <c r="B461" s="46" t="s">
        <v>972</v>
      </c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5" t="s">
        <v>973</v>
      </c>
      <c r="B462" s="45" t="s">
        <v>972</v>
      </c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6" t="s">
        <v>974</v>
      </c>
      <c r="B463" s="46" t="s">
        <v>975</v>
      </c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5" t="s">
        <v>976</v>
      </c>
      <c r="B464" s="45" t="s">
        <v>975</v>
      </c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6" t="s">
        <v>977</v>
      </c>
      <c r="B465" s="46" t="s">
        <v>978</v>
      </c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5" t="s">
        <v>979</v>
      </c>
      <c r="B466" s="45" t="s">
        <v>980</v>
      </c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6" t="s">
        <v>981</v>
      </c>
      <c r="B467" s="46" t="s">
        <v>980</v>
      </c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5" t="s">
        <v>982</v>
      </c>
      <c r="B468" s="45" t="s">
        <v>978</v>
      </c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6" t="s">
        <v>983</v>
      </c>
      <c r="B469" s="46" t="s">
        <v>983</v>
      </c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5" t="s">
        <v>984</v>
      </c>
      <c r="B470" s="45" t="s">
        <v>985</v>
      </c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6" t="s">
        <v>986</v>
      </c>
      <c r="B471" s="46" t="s">
        <v>987</v>
      </c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5" t="s">
        <v>988</v>
      </c>
      <c r="B472" s="45" t="s">
        <v>987</v>
      </c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6" t="s">
        <v>989</v>
      </c>
      <c r="B473" s="46" t="s">
        <v>949</v>
      </c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5" t="s">
        <v>990</v>
      </c>
      <c r="B474" s="45" t="s">
        <v>990</v>
      </c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6" t="s">
        <v>991</v>
      </c>
      <c r="B475" s="46" t="s">
        <v>529</v>
      </c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5" t="s">
        <v>992</v>
      </c>
      <c r="B476" s="45" t="s">
        <v>993</v>
      </c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6" t="s">
        <v>994</v>
      </c>
      <c r="B477" s="46" t="s">
        <v>994</v>
      </c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5" t="s">
        <v>995</v>
      </c>
      <c r="B478" s="45" t="s">
        <v>813</v>
      </c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6" t="s">
        <v>996</v>
      </c>
      <c r="B479" s="46" t="s">
        <v>824</v>
      </c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5" t="s">
        <v>997</v>
      </c>
      <c r="B480" s="45" t="s">
        <v>998</v>
      </c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6" t="s">
        <v>999</v>
      </c>
      <c r="B481" s="46" t="s">
        <v>1000</v>
      </c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5" t="s">
        <v>1001</v>
      </c>
      <c r="B482" s="45" t="s">
        <v>1000</v>
      </c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6" t="s">
        <v>1002</v>
      </c>
      <c r="B483" s="46" t="s">
        <v>1003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5" t="s">
        <v>1004</v>
      </c>
      <c r="B484" s="45" t="s">
        <v>1003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6" t="s">
        <v>1005</v>
      </c>
      <c r="B485" s="46" t="s">
        <v>1005</v>
      </c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5" t="s">
        <v>1006</v>
      </c>
      <c r="B486" s="45" t="s">
        <v>903</v>
      </c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6" t="s">
        <v>1007</v>
      </c>
      <c r="B487" s="46" t="s">
        <v>1008</v>
      </c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5" t="s">
        <v>1009</v>
      </c>
      <c r="B488" s="45" t="s">
        <v>1008</v>
      </c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6" t="s">
        <v>1010</v>
      </c>
      <c r="B489" s="46" t="s">
        <v>1008</v>
      </c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5" t="s">
        <v>1011</v>
      </c>
      <c r="B490" s="45" t="s">
        <v>1012</v>
      </c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6" t="s">
        <v>1013</v>
      </c>
      <c r="B491" s="46" t="s">
        <v>1014</v>
      </c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5" t="s">
        <v>1015</v>
      </c>
      <c r="B492" s="45" t="s">
        <v>1016</v>
      </c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6" t="s">
        <v>1017</v>
      </c>
      <c r="B493" s="46" t="s">
        <v>1012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5" t="s">
        <v>1018</v>
      </c>
      <c r="B494" s="45" t="s">
        <v>1019</v>
      </c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6" t="s">
        <v>1020</v>
      </c>
      <c r="B495" s="46" t="s">
        <v>1021</v>
      </c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5" t="s">
        <v>1022</v>
      </c>
      <c r="B496" s="45" t="s">
        <v>1021</v>
      </c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6" t="s">
        <v>1023</v>
      </c>
      <c r="B497" s="46" t="s">
        <v>1024</v>
      </c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5" t="s">
        <v>1025</v>
      </c>
      <c r="B498" s="45" t="s">
        <v>1025</v>
      </c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6" t="s">
        <v>1026</v>
      </c>
      <c r="B499" s="46" t="s">
        <v>1026</v>
      </c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5" t="s">
        <v>1027</v>
      </c>
      <c r="B500" s="45" t="s">
        <v>1027</v>
      </c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6" t="s">
        <v>1028</v>
      </c>
      <c r="B501" s="46" t="s">
        <v>1028</v>
      </c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5" t="s">
        <v>1029</v>
      </c>
      <c r="B502" s="45" t="s">
        <v>1029</v>
      </c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6" t="s">
        <v>1030</v>
      </c>
      <c r="B503" s="46" t="s">
        <v>1031</v>
      </c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5" t="s">
        <v>1032</v>
      </c>
      <c r="B504" s="45" t="s">
        <v>1032</v>
      </c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6" t="s">
        <v>1033</v>
      </c>
      <c r="B505" s="46" t="s">
        <v>1033</v>
      </c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5" t="s">
        <v>1034</v>
      </c>
      <c r="B506" s="45" t="s">
        <v>1034</v>
      </c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6" t="s">
        <v>1035</v>
      </c>
      <c r="B507" s="46" t="s">
        <v>527</v>
      </c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5" t="s">
        <v>1036</v>
      </c>
      <c r="B508" s="45" t="s">
        <v>632</v>
      </c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6" t="s">
        <v>1037</v>
      </c>
      <c r="B509" s="46" t="s">
        <v>1037</v>
      </c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5" t="s">
        <v>1038</v>
      </c>
      <c r="B510" s="45" t="s">
        <v>1039</v>
      </c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6" t="s">
        <v>1040</v>
      </c>
      <c r="B511" s="46" t="s">
        <v>1040</v>
      </c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5" t="s">
        <v>1041</v>
      </c>
      <c r="B512" s="45" t="s">
        <v>1041</v>
      </c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6" t="s">
        <v>1042</v>
      </c>
      <c r="B513" s="46" t="s">
        <v>1042</v>
      </c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5" t="s">
        <v>1043</v>
      </c>
      <c r="B514" s="45" t="s">
        <v>1044</v>
      </c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6" t="s">
        <v>1045</v>
      </c>
      <c r="B515" s="46" t="s">
        <v>1046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5" t="s">
        <v>1047</v>
      </c>
      <c r="B516" s="45" t="s">
        <v>1048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6" t="s">
        <v>1049</v>
      </c>
      <c r="B517" s="46" t="s">
        <v>1049</v>
      </c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5" t="s">
        <v>1050</v>
      </c>
      <c r="B518" s="45" t="s">
        <v>1051</v>
      </c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6" t="s">
        <v>1052</v>
      </c>
      <c r="B519" s="46" t="s">
        <v>1051</v>
      </c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5" t="s">
        <v>1053</v>
      </c>
      <c r="B520" s="45" t="s">
        <v>1054</v>
      </c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6" t="s">
        <v>1055</v>
      </c>
      <c r="B521" s="46" t="s">
        <v>978</v>
      </c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5" t="s">
        <v>1056</v>
      </c>
      <c r="B522" s="45" t="s">
        <v>887</v>
      </c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6" t="s">
        <v>1057</v>
      </c>
      <c r="B523" s="46" t="s">
        <v>648</v>
      </c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5" t="s">
        <v>1058</v>
      </c>
      <c r="B524" s="45" t="s">
        <v>963</v>
      </c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6" t="s">
        <v>1059</v>
      </c>
      <c r="B525" s="46" t="s">
        <v>756</v>
      </c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5" t="s">
        <v>1060</v>
      </c>
      <c r="B526" s="45" t="s">
        <v>1061</v>
      </c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6" t="s">
        <v>1062</v>
      </c>
      <c r="B527" s="46" t="s">
        <v>1063</v>
      </c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5" t="s">
        <v>1064</v>
      </c>
      <c r="B528" s="45" t="s">
        <v>1065</v>
      </c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6" t="s">
        <v>1066</v>
      </c>
      <c r="B529" s="46" t="s">
        <v>985</v>
      </c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5" t="s">
        <v>1067</v>
      </c>
      <c r="B530" s="45" t="s">
        <v>993</v>
      </c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6" t="s">
        <v>1068</v>
      </c>
      <c r="B531" s="46" t="s">
        <v>876</v>
      </c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5" t="s">
        <v>1069</v>
      </c>
      <c r="B532" s="45" t="s">
        <v>838</v>
      </c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6" t="s">
        <v>1070</v>
      </c>
      <c r="B533" s="46" t="s">
        <v>715</v>
      </c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5" t="s">
        <v>1071</v>
      </c>
      <c r="B534" s="45" t="s">
        <v>806</v>
      </c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6" t="s">
        <v>1072</v>
      </c>
      <c r="B535" s="46" t="s">
        <v>639</v>
      </c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5" t="s">
        <v>1073</v>
      </c>
      <c r="B536" s="45" t="s">
        <v>1074</v>
      </c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39"/>
      <c r="B537" s="39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39"/>
      <c r="B538" s="39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39"/>
      <c r="B539" s="39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39"/>
      <c r="B540" s="39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39"/>
      <c r="B541" s="39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39"/>
      <c r="B542" s="39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39"/>
      <c r="B543" s="39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39"/>
      <c r="B544" s="39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39"/>
      <c r="B545" s="39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39"/>
      <c r="B546" s="39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39"/>
      <c r="B547" s="39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39"/>
      <c r="B548" s="39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39"/>
      <c r="B549" s="39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39"/>
      <c r="B550" s="39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39"/>
      <c r="B551" s="39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39"/>
      <c r="B552" s="39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39"/>
      <c r="B553" s="39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39"/>
      <c r="B554" s="39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39"/>
      <c r="B555" s="39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39"/>
      <c r="B556" s="39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39"/>
      <c r="B557" s="39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39"/>
      <c r="B558" s="39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39"/>
      <c r="B559" s="39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39"/>
      <c r="B560" s="39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39"/>
      <c r="B561" s="39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39"/>
      <c r="B562" s="39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39"/>
      <c r="B563" s="39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39"/>
      <c r="B564" s="39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39"/>
      <c r="B565" s="39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39"/>
      <c r="B566" s="39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39"/>
      <c r="B567" s="39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39"/>
      <c r="B568" s="39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39"/>
      <c r="B569" s="39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39"/>
      <c r="B570" s="39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39"/>
      <c r="B571" s="39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39"/>
      <c r="B572" s="39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39"/>
      <c r="B573" s="39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39"/>
      <c r="B574" s="39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39"/>
      <c r="B575" s="39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39"/>
      <c r="B576" s="39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39"/>
      <c r="B577" s="39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39"/>
      <c r="B578" s="39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39"/>
      <c r="B579" s="39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39"/>
      <c r="B580" s="39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39"/>
      <c r="B581" s="39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39"/>
      <c r="B582" s="39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39"/>
      <c r="B583" s="39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39"/>
      <c r="B584" s="39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39"/>
      <c r="B585" s="39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39"/>
      <c r="B586" s="39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39"/>
      <c r="B587" s="39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39"/>
      <c r="B588" s="39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39"/>
      <c r="B589" s="39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39"/>
      <c r="B590" s="39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39"/>
      <c r="B591" s="39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39"/>
      <c r="B592" s="39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39"/>
      <c r="B593" s="39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39"/>
      <c r="B594" s="39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39"/>
      <c r="B595" s="39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39"/>
      <c r="B596" s="39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39"/>
      <c r="B597" s="39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39"/>
      <c r="B598" s="39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39"/>
      <c r="B599" s="39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39"/>
      <c r="B600" s="39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39"/>
      <c r="B601" s="39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39"/>
      <c r="B602" s="39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39"/>
      <c r="B603" s="39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39"/>
      <c r="B604" s="39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39"/>
      <c r="B605" s="39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39"/>
      <c r="B606" s="39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39"/>
      <c r="B607" s="39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39"/>
      <c r="B608" s="39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39"/>
      <c r="B609" s="39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39"/>
      <c r="B610" s="39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39"/>
      <c r="B611" s="39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39"/>
      <c r="B612" s="39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39"/>
      <c r="B613" s="39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39"/>
      <c r="B614" s="39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39"/>
      <c r="B615" s="39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39"/>
      <c r="B616" s="39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39"/>
      <c r="B617" s="39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39"/>
      <c r="B618" s="39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39"/>
      <c r="B619" s="39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39"/>
      <c r="B620" s="39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39"/>
      <c r="B621" s="39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39"/>
      <c r="B622" s="39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39"/>
      <c r="B623" s="39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39"/>
      <c r="B624" s="39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39"/>
      <c r="B625" s="39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39"/>
      <c r="B626" s="39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39"/>
      <c r="B627" s="39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39"/>
      <c r="B628" s="39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39"/>
      <c r="B629" s="39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39"/>
      <c r="B630" s="39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39"/>
      <c r="B631" s="39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39"/>
      <c r="B632" s="39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39"/>
      <c r="B633" s="39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39"/>
      <c r="B634" s="39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39"/>
      <c r="B635" s="39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39"/>
      <c r="B636" s="39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39"/>
      <c r="B637" s="39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39"/>
      <c r="B638" s="39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39"/>
      <c r="B639" s="39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39"/>
      <c r="B640" s="39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39"/>
      <c r="B641" s="39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39"/>
      <c r="B642" s="39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39"/>
      <c r="B643" s="39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39"/>
      <c r="B644" s="39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39"/>
      <c r="B645" s="39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39"/>
      <c r="B646" s="39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39"/>
      <c r="B647" s="39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39"/>
      <c r="B648" s="39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39"/>
      <c r="B649" s="39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39"/>
      <c r="B650" s="39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39"/>
      <c r="B651" s="39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39"/>
      <c r="B652" s="39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39"/>
      <c r="B653" s="39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39"/>
      <c r="B654" s="39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39"/>
      <c r="B655" s="39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39"/>
      <c r="B656" s="39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39"/>
      <c r="B657" s="39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39"/>
      <c r="B658" s="39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39"/>
      <c r="B659" s="39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39"/>
      <c r="B660" s="39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39"/>
      <c r="B661" s="39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39"/>
      <c r="B662" s="39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39"/>
      <c r="B663" s="39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39"/>
      <c r="B664" s="39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39"/>
      <c r="B665" s="39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39"/>
      <c r="B666" s="39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39"/>
      <c r="B667" s="39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39"/>
      <c r="B668" s="39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39"/>
      <c r="B669" s="39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39"/>
      <c r="B670" s="39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39"/>
      <c r="B671" s="39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39"/>
      <c r="B672" s="39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39"/>
      <c r="B673" s="39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39"/>
      <c r="B674" s="39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39"/>
      <c r="B675" s="39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39"/>
      <c r="B676" s="39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39"/>
      <c r="B677" s="39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39"/>
      <c r="B678" s="39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39"/>
      <c r="B679" s="39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39"/>
      <c r="B680" s="39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39"/>
      <c r="B681" s="39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39"/>
      <c r="B682" s="39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39"/>
      <c r="B683" s="39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39"/>
      <c r="B684" s="39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39"/>
      <c r="B685" s="39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39"/>
      <c r="B686" s="39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39"/>
      <c r="B687" s="39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39"/>
      <c r="B688" s="39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39"/>
      <c r="B689" s="39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39"/>
      <c r="B690" s="39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39"/>
      <c r="B691" s="39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39"/>
      <c r="B692" s="39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39"/>
      <c r="B693" s="39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39"/>
      <c r="B694" s="39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39"/>
      <c r="B695" s="39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39"/>
      <c r="B696" s="39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39"/>
      <c r="B697" s="39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39"/>
      <c r="B698" s="39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39"/>
      <c r="B699" s="39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39"/>
      <c r="B700" s="39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39"/>
      <c r="B701" s="39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39"/>
      <c r="B702" s="39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39"/>
      <c r="B703" s="39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39"/>
      <c r="B704" s="39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39"/>
      <c r="B705" s="39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39"/>
      <c r="B706" s="39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39"/>
      <c r="B707" s="39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39"/>
      <c r="B708" s="39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39"/>
      <c r="B709" s="39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39"/>
      <c r="B710" s="39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39"/>
      <c r="B711" s="39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39"/>
      <c r="B712" s="39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39"/>
      <c r="B713" s="39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39"/>
      <c r="B714" s="39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39"/>
      <c r="B715" s="39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39"/>
      <c r="B716" s="39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39"/>
      <c r="B717" s="39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39"/>
      <c r="B718" s="39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39"/>
      <c r="B719" s="39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39"/>
      <c r="B720" s="39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39"/>
      <c r="B721" s="39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39"/>
      <c r="B722" s="39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39"/>
      <c r="B723" s="39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39"/>
      <c r="B724" s="39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39"/>
      <c r="B725" s="39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39"/>
      <c r="B726" s="39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39"/>
      <c r="B727" s="39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39"/>
      <c r="B728" s="39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39"/>
      <c r="B729" s="39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39"/>
      <c r="B730" s="39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39"/>
      <c r="B731" s="39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39"/>
      <c r="B732" s="39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39"/>
      <c r="B733" s="39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39"/>
      <c r="B734" s="39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39"/>
      <c r="B735" s="39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39"/>
      <c r="B736" s="39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39"/>
      <c r="B737" s="39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39"/>
      <c r="B738" s="39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39"/>
      <c r="B739" s="39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39"/>
      <c r="B740" s="39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39"/>
      <c r="B741" s="39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39"/>
      <c r="B742" s="39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39"/>
      <c r="B743" s="39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39"/>
      <c r="B744" s="39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39"/>
      <c r="B745" s="39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39"/>
      <c r="B746" s="39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39"/>
      <c r="B747" s="39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39"/>
      <c r="B748" s="39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39"/>
      <c r="B749" s="39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39"/>
      <c r="B750" s="39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39"/>
      <c r="B751" s="39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39"/>
      <c r="B752" s="39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39"/>
      <c r="B753" s="39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39"/>
      <c r="B754" s="39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39"/>
      <c r="B755" s="39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39"/>
      <c r="B756" s="39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39"/>
      <c r="B757" s="39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39"/>
      <c r="B758" s="39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39"/>
      <c r="B759" s="39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39"/>
      <c r="B760" s="39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39"/>
      <c r="B761" s="39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39"/>
      <c r="B762" s="39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39"/>
      <c r="B763" s="39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39"/>
      <c r="B764" s="39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39"/>
      <c r="B765" s="39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39"/>
      <c r="B766" s="39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39"/>
      <c r="B767" s="39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39"/>
      <c r="B768" s="39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39"/>
      <c r="B769" s="39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39"/>
      <c r="B770" s="39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39"/>
      <c r="B771" s="39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39"/>
      <c r="B772" s="39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39"/>
      <c r="B773" s="39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39"/>
      <c r="B774" s="39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39"/>
      <c r="B775" s="39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39"/>
      <c r="B776" s="39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39"/>
      <c r="B777" s="39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39"/>
      <c r="B778" s="39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39"/>
      <c r="B779" s="39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39"/>
      <c r="B780" s="39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39"/>
      <c r="B781" s="39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39"/>
      <c r="B782" s="39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39"/>
      <c r="B783" s="39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39"/>
      <c r="B784" s="39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39"/>
      <c r="B785" s="39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39"/>
      <c r="B786" s="39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39"/>
      <c r="B787" s="39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39"/>
      <c r="B788" s="39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39"/>
      <c r="B789" s="39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39"/>
      <c r="B790" s="39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39"/>
      <c r="B791" s="39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39"/>
      <c r="B792" s="39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39"/>
      <c r="B793" s="39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39"/>
      <c r="B794" s="39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39"/>
      <c r="B795" s="39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39"/>
      <c r="B796" s="39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39"/>
      <c r="B797" s="39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39"/>
      <c r="B798" s="39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39"/>
      <c r="B799" s="39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39"/>
      <c r="B800" s="39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39"/>
      <c r="B801" s="39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39"/>
      <c r="B802" s="39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39"/>
      <c r="B803" s="39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39"/>
      <c r="B804" s="39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39"/>
      <c r="B805" s="39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39"/>
      <c r="B806" s="39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39"/>
      <c r="B807" s="39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39"/>
      <c r="B808" s="39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39"/>
      <c r="B809" s="39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39"/>
      <c r="B810" s="39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39"/>
      <c r="B811" s="39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39"/>
      <c r="B812" s="39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39"/>
      <c r="B813" s="39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39"/>
      <c r="B814" s="39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39"/>
      <c r="B815" s="39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39"/>
      <c r="B816" s="39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39"/>
      <c r="B817" s="39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39"/>
      <c r="B818" s="39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39"/>
      <c r="B819" s="39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39"/>
      <c r="B820" s="39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39"/>
      <c r="B821" s="39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39"/>
      <c r="B822" s="39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39"/>
      <c r="B823" s="39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39"/>
      <c r="B824" s="39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39"/>
      <c r="B825" s="39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39"/>
      <c r="B826" s="39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39"/>
      <c r="B827" s="39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39"/>
      <c r="B828" s="39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39"/>
      <c r="B829" s="39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39"/>
      <c r="B830" s="39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39"/>
      <c r="B831" s="39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39"/>
      <c r="B832" s="39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39"/>
      <c r="B833" s="39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39"/>
      <c r="B834" s="39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39"/>
      <c r="B835" s="39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39"/>
      <c r="B836" s="39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39"/>
      <c r="B837" s="39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39"/>
      <c r="B838" s="39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39"/>
      <c r="B839" s="39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39"/>
      <c r="B840" s="39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39"/>
      <c r="B841" s="39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39"/>
      <c r="B842" s="39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39"/>
      <c r="B843" s="39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39"/>
      <c r="B844" s="39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39"/>
      <c r="B845" s="39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39"/>
      <c r="B846" s="39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39"/>
      <c r="B847" s="39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39"/>
      <c r="B848" s="39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39"/>
      <c r="B849" s="39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39"/>
      <c r="B850" s="39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39"/>
      <c r="B851" s="39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39"/>
      <c r="B852" s="39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39"/>
      <c r="B853" s="39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39"/>
      <c r="B854" s="39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39"/>
      <c r="B855" s="39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39"/>
      <c r="B856" s="39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39"/>
      <c r="B857" s="39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39"/>
      <c r="B858" s="39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39"/>
      <c r="B859" s="39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39"/>
      <c r="B860" s="39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39"/>
      <c r="B861" s="39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39"/>
      <c r="B862" s="39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39"/>
      <c r="B863" s="39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39"/>
      <c r="B864" s="39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39"/>
      <c r="B865" s="39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39"/>
      <c r="B866" s="39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39"/>
      <c r="B867" s="39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39"/>
      <c r="B868" s="39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39"/>
      <c r="B869" s="39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39"/>
      <c r="B870" s="39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39"/>
      <c r="B871" s="39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39"/>
      <c r="B872" s="39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39"/>
      <c r="B873" s="39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39"/>
      <c r="B874" s="39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39"/>
      <c r="B875" s="39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39"/>
      <c r="B876" s="39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39"/>
      <c r="B877" s="39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39"/>
      <c r="B878" s="39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39"/>
      <c r="B879" s="39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39"/>
      <c r="B880" s="39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39"/>
      <c r="B881" s="39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39"/>
      <c r="B882" s="39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39"/>
      <c r="B883" s="39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39"/>
      <c r="B884" s="39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39"/>
      <c r="B885" s="39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39"/>
      <c r="B886" s="39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39"/>
      <c r="B887" s="39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39"/>
      <c r="B888" s="39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39"/>
      <c r="B889" s="39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39"/>
      <c r="B890" s="39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39"/>
      <c r="B891" s="39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39"/>
      <c r="B892" s="39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39"/>
      <c r="B893" s="39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39"/>
      <c r="B894" s="39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39"/>
      <c r="B895" s="39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39"/>
      <c r="B896" s="39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39"/>
      <c r="B897" s="39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39"/>
      <c r="B898" s="39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39"/>
      <c r="B899" s="39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39"/>
      <c r="B900" s="39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39"/>
      <c r="B901" s="39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39"/>
      <c r="B902" s="39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39"/>
      <c r="B903" s="39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39"/>
      <c r="B904" s="39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39"/>
      <c r="B905" s="39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39"/>
      <c r="B906" s="39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39"/>
      <c r="B907" s="39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39"/>
      <c r="B908" s="39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39"/>
      <c r="B909" s="39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39"/>
      <c r="B910" s="39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39"/>
      <c r="B911" s="39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39"/>
      <c r="B912" s="39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39"/>
      <c r="B913" s="39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39"/>
      <c r="B914" s="39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39"/>
      <c r="B915" s="39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39"/>
      <c r="B916" s="39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39"/>
      <c r="B917" s="39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39"/>
      <c r="B918" s="39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39"/>
      <c r="B919" s="39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39"/>
      <c r="B920" s="39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39"/>
      <c r="B921" s="39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39"/>
      <c r="B922" s="39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39"/>
      <c r="B923" s="39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39"/>
      <c r="B924" s="39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39"/>
      <c r="B925" s="39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39"/>
      <c r="B926" s="39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39"/>
      <c r="B927" s="39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39"/>
      <c r="B928" s="39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39"/>
      <c r="B929" s="39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39"/>
      <c r="B930" s="39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39"/>
      <c r="B931" s="39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39"/>
      <c r="B932" s="39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39"/>
      <c r="B933" s="39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39"/>
      <c r="B934" s="39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39"/>
      <c r="B935" s="39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39"/>
      <c r="B936" s="39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39"/>
      <c r="B937" s="39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39"/>
      <c r="B938" s="39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39"/>
      <c r="B939" s="39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39"/>
      <c r="B940" s="39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39"/>
      <c r="B941" s="39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39"/>
      <c r="B942" s="39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39"/>
      <c r="B943" s="39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39"/>
      <c r="B944" s="39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39"/>
      <c r="B945" s="39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39"/>
      <c r="B946" s="39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39"/>
      <c r="B947" s="39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39"/>
      <c r="B948" s="39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39"/>
      <c r="B949" s="39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39"/>
      <c r="B950" s="39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39"/>
      <c r="B951" s="39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39"/>
      <c r="B952" s="39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39"/>
      <c r="B953" s="39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39"/>
      <c r="B954" s="39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39"/>
      <c r="B955" s="39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39"/>
      <c r="B956" s="39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39"/>
      <c r="B957" s="39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39"/>
      <c r="B958" s="39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39"/>
      <c r="B959" s="39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39"/>
      <c r="B960" s="39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39"/>
      <c r="B961" s="39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39"/>
      <c r="B962" s="39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39"/>
      <c r="B963" s="39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39"/>
      <c r="B964" s="39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39"/>
      <c r="B965" s="39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39"/>
      <c r="B966" s="39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39"/>
      <c r="B967" s="39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39"/>
      <c r="B968" s="39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39"/>
      <c r="B969" s="39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39"/>
      <c r="B970" s="39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39"/>
      <c r="B971" s="39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39"/>
      <c r="B972" s="39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39"/>
      <c r="B973" s="39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39"/>
      <c r="B974" s="39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39"/>
      <c r="B975" s="39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39"/>
      <c r="B976" s="39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39"/>
      <c r="B977" s="39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39"/>
      <c r="B978" s="39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39"/>
      <c r="B979" s="39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39"/>
      <c r="B980" s="39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39"/>
      <c r="B981" s="39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39"/>
      <c r="B982" s="39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39"/>
      <c r="B983" s="39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39"/>
      <c r="B984" s="39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39"/>
      <c r="B985" s="39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39"/>
      <c r="B986" s="39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39"/>
      <c r="B987" s="39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39"/>
      <c r="B988" s="39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39"/>
      <c r="B989" s="39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39"/>
      <c r="B990" s="39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39"/>
      <c r="B991" s="39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39"/>
      <c r="B992" s="39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39"/>
      <c r="B993" s="39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39"/>
      <c r="B994" s="39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39"/>
      <c r="B995" s="39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39"/>
      <c r="B996" s="39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39"/>
      <c r="B997" s="39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39"/>
      <c r="B998" s="39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39"/>
      <c r="B999" s="39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39"/>
      <c r="B1000" s="39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