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690" yWindow="150" windowWidth="20115" windowHeight="7695" firstSheet="1" activeTab="1"/>
  </bookViews>
  <sheets>
    <sheet name="Present Shift" sheetId="10" r:id="rId1"/>
    <sheet name="Daily Summary" sheetId="5" r:id="rId2"/>
    <sheet name="Shift1" sheetId="1" r:id="rId3"/>
    <sheet name="Shift2" sheetId="4" r:id="rId4"/>
    <sheet name="Shift3" sheetId="3" r:id="rId5"/>
    <sheet name="Day" sheetId="13" r:id="rId6"/>
    <sheet name="LineDetails" sheetId="16" r:id="rId7"/>
    <sheet name="ProductDetails" sheetId="18" state="hidden" r:id="rId8"/>
    <sheet name="TypeDetails" sheetId="15" r:id="rId9"/>
    <sheet name="LineDetailsRaw" sheetId="17" r:id="rId10"/>
  </sheets>
  <definedNames>
    <definedName name="_5_2_2022_COM3_OK__SHIFT3" hidden="1">Shift3!#REF!</definedName>
    <definedName name="db1_COM2____SHIFT2" hidden="1">Shift2!#REF!</definedName>
    <definedName name="db1_original__SHIFT1" localSheetId="2" hidden="1">Shift1!#REF!</definedName>
    <definedName name="db1_original__SHIFT1" localSheetId="3" hidden="1">Shift2!#REF!</definedName>
    <definedName name="db1_original__SHIFT1" localSheetId="4" hidden="1">Shift3!#REF!</definedName>
    <definedName name="db1_original__SHIFT1__1" hidden="1">Shift1!#REF!</definedName>
    <definedName name="ExternalData_1" localSheetId="1" hidden="1">'Daily Summary'!$A$6:$X$84</definedName>
    <definedName name="ExternalData_1" localSheetId="5" hidden="1">Day!$A$1:$AC$235</definedName>
    <definedName name="ExternalData_1" localSheetId="6" hidden="1">LineDetails!$A$1:$J$80</definedName>
    <definedName name="ExternalData_1" localSheetId="0" hidden="1">'Present Shift'!$A$3:$R$82</definedName>
    <definedName name="ExternalData_1" localSheetId="2" hidden="1">Shift1!$A$3:$AC$81</definedName>
    <definedName name="ExternalData_1" localSheetId="3" hidden="1">Shift2!$A$3:$AC$81</definedName>
    <definedName name="ExternalData_1" localSheetId="4" hidden="1">Shift3!$A$3:$AC$81</definedName>
    <definedName name="ExternalData_2" hidden="1">'Daily Summary'!$Z$6:$AF$28</definedName>
    <definedName name="_xlnm.Print_Area">'Daily Summary'!$A$1:$Y$80</definedName>
  </definedNames>
  <calcPr calcId="145621"/>
</workbook>
</file>

<file path=xl/calcChain.xml><?xml version="1.0" encoding="utf-8"?>
<calcChain xmlns="http://schemas.openxmlformats.org/spreadsheetml/2006/main">
  <c r="S8" i="5" l="1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T7" i="5"/>
  <c r="S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Q7" i="5"/>
  <c r="P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N7" i="5"/>
  <c r="M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K7" i="5"/>
  <c r="J7" i="5"/>
  <c r="L1" i="3"/>
  <c r="L1" i="4"/>
  <c r="L1" i="1"/>
  <c r="M1" i="5" l="1"/>
  <c r="AE1" i="5" l="1"/>
  <c r="AI2" i="5" l="1"/>
  <c r="I128" i="15" l="1"/>
  <c r="J3" i="5" l="1"/>
  <c r="P3" i="5" l="1"/>
  <c r="T3" i="5"/>
  <c r="S3" i="5"/>
  <c r="Q2" i="5"/>
  <c r="Q3" i="5"/>
  <c r="N2" i="5"/>
  <c r="N3" i="5"/>
  <c r="M3" i="5"/>
  <c r="K2" i="5"/>
  <c r="K3" i="5"/>
  <c r="O2" i="10" l="1"/>
  <c r="N2" i="10"/>
  <c r="M1" i="10"/>
  <c r="J2" i="10"/>
  <c r="H2" i="10"/>
  <c r="U2" i="3" l="1"/>
  <c r="T2" i="3"/>
  <c r="S2" i="3"/>
  <c r="J2" i="3"/>
  <c r="H2" i="3"/>
  <c r="U2" i="4"/>
  <c r="T2" i="4"/>
  <c r="S2" i="4"/>
  <c r="J2" i="4"/>
  <c r="H2" i="4"/>
  <c r="U2" i="1"/>
  <c r="T2" i="1"/>
  <c r="S2" i="1"/>
  <c r="J2" i="1"/>
  <c r="H2" i="1"/>
  <c r="AB4" i="5" l="1"/>
  <c r="AC4" i="5"/>
  <c r="AD4" i="5"/>
  <c r="AA4" i="5"/>
  <c r="T2" i="5" l="1"/>
  <c r="L1" i="10" l="1"/>
  <c r="G3" i="5"/>
  <c r="E3" i="5"/>
</calcChain>
</file>

<file path=xl/comments1.xml><?xml version="1.0" encoding="utf-8"?>
<comments xmlns="http://schemas.openxmlformats.org/spreadsheetml/2006/main">
  <authors>
    <author>Nudam</author>
  </authors>
  <commentList>
    <comment ref="L1" authorId="0">
      <text>
        <r>
          <rPr>
            <b/>
            <sz val="8"/>
            <color indexed="81"/>
            <rFont val="Tahoma"/>
            <family val="2"/>
          </rPr>
          <t>Nudam:</t>
        </r>
        <r>
          <rPr>
            <sz val="8"/>
            <color indexed="81"/>
            <rFont val="Tahoma"/>
            <family val="2"/>
          </rPr>
          <t xml:space="preserve">
This column is manually added, NOT by Power Query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06B Cavity Increased from 8 to 16 since 2022-04-11</t>
        </r>
      </text>
    </comment>
  </commentList>
</comments>
</file>

<file path=xl/comments2.xml><?xml version="1.0" encoding="utf-8"?>
<comments xmlns="http://schemas.openxmlformats.org/spreadsheetml/2006/main">
  <authors>
    <author>Nudam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CycleTimeLast is currently being read automatically.
To manually update/correct the readings, head over to `Manual Update.xlsm`
To manually override the readings every time, copy the values of ProductDetails[NewCycle] over to the table `LineDetailsParsed` in the sheet `LineDetails`.
Remember to uncomment the SQL line in the macro `RefreshLineDetails` (in Access)
This will overwrite the CycleTimeLast value everytime the form is loaded.</t>
        </r>
        <r>
          <rPr>
            <strike/>
            <sz val="9"/>
            <color indexed="81"/>
            <rFont val="Tahoma"/>
            <family val="2"/>
          </rPr>
          <t xml:space="preserve">
To update the values literally manually, simply copy the values over to the `ProductionLineStatus` table on Access. Remember to comment the SQL line in the macro.</t>
        </r>
      </text>
    </comment>
  </commentList>
</comments>
</file>

<file path=xl/comments3.xml><?xml version="1.0" encoding="utf-8"?>
<comments xmlns="http://schemas.openxmlformats.org/spreadsheetml/2006/main">
  <authors>
    <author>Nudam</author>
  </authors>
  <commentList>
    <comment ref="D125" authorId="0">
      <text>
        <r>
          <rPr>
            <b/>
            <sz val="8"/>
            <color indexed="81"/>
            <rFont val="Tahoma"/>
            <family val="2"/>
          </rPr>
          <t>Nathan:</t>
        </r>
        <r>
          <rPr>
            <sz val="8"/>
            <color indexed="81"/>
            <rFont val="Tahoma"/>
            <family val="2"/>
          </rPr>
          <t xml:space="preserve">
DER Inner Dome = 16
DEO Inner Dome = 8</t>
        </r>
      </text>
    </comment>
  </commentList>
</comments>
</file>

<file path=xl/connections.xml><?xml version="1.0" encoding="utf-8"?>
<connections xmlns="http://schemas.openxmlformats.org/spreadsheetml/2006/main">
  <connection id="1" sourceFile="C:\UDAM\finch_production_db_COM2.mdb" odcFile="C:\Users\Nudam\Documents\My Data Sources\finch_production_db_COM2 ProductionLineStatusHistory.odc" keepAlive="1" name="finch_production_db_COM2 ProductionLineStatusHistory" type="5" refreshedVersion="4" background="1" saveData="1">
    <dbPr connection="Provider=Microsoft.ACE.OLEDB.12.0;User ID=Admin;Data Source=C:\UDAM\finch_production_db_COM2.mdb;Mode=Share Deny Non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roductionLineStatusHistory" commandType="3"/>
  </connection>
  <connection id="2" keepAlive="1" name="Query - DailySummary" description="Connection to the 'DailySummary' query in the workbook." type="5" refreshedVersion="4" saveData="1">
    <dbPr connection="provider=Microsoft.Mashup.OleDb.1;data source=$EmbeddedMashup(9e14840d-bde3-46ba-87f2-9219933b294e)$;location=DailySummary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HmifaGnBAAA3hQAABMAHABGb3JtdWxhcy9TZWN0aW9uMS5tIKIYACigFAAAAAAAAAAAAAAAAAAAAAAAAAAAAO1YS2/bOBC+G8h/IOiLvKv11lKxl6ILBE6yj+a1kYMeDB0Ui4mFyGRBUW2MIP99+aZE0XYWbYE9tIeGmaHm8c3H4TANWrGKYJCpn7N3R6OjUbMuKCpBtq7uWQLegxqxEeD/MtLSFeKC06cVqqfzllKE2UdCH+8IeYwmz8vLYoPew5NiC/OX5ZxgxvV5LD8ew/m6wA/c7mL7CUFuZVHc1Wi6oAVu7gndzEndbrBQNpHyFD8/w2tKylbGdlIwBGPA+AZQ8vVLDLrq8wqjS2I2MPTE5AaZREB+QeoyIOZBEDonJRoaqmoS+EC4zVjB2mboolitufaCW6vDcc1JyyGiXPkXZr+9nYrkdRhSwQ1TtkdLPu1UnhdN6MvtqkaLaoO0WsaE280doioqmckN2hT0sZ/Qy8SU8ayquX3DD1fIDNWcRDfkSxN5tY4B4lCAaKmLkfNvFAAJnFi7GaGMfyEMdIxyYTTw2SeGrfwVLRGdHjcrhMsKP/CYj0YVPgrYH9A8/UHzHzT/bjRPvzPNR5zmB1h+UlT1Nms3POVth+tjeFyWxuEMHia93tjlvTlgHE/ymdu6YmtEgeJ54wOnxZHnOA5m6ujbY6wjaZ+XPhV99g14MSACXBBW1PPic8W24lcdky4v/EdJb3+5UYcUzsdy1/WfM/0zgZxBDhAiSsWzHIChVQ6NMHg7YPGi/EqUvCR90IZJH0QxDItFBXMm8crPunAIWRcNHzl+bL0uBLOZXoc6jdCuCVM6nUI2Ewspcdlks1uqtw0Tm0mR1o61aKx+N+llM7kyssTKeNIi65HO+wLRBztVudQvUcMP7N+kwlEPm1DpX2L1dVhnrtRYGPtQ4XJ61tb1VcsBseCfPn0qcBkIQynkWkEe+RHH9s4OwX2YJSFSSEuJLJQwn5hCJbdUS1QB1FIVILHAJ5ZZAYjTHRD7COzBOd2Hc/ofcE5fj3NqcU6/Nc6pxTk1OKcG59ThnGqcU4tz6jc21bqtZ5cdV9isfAi6sZq78rxq2PSieIqel/qs5fFSF12sVFj5y8T3LTtg2K8fnOmXxudStoEc/MxXiV0JSHLfS6ff7HFlrPfbk/RV3YOlVOfgd/AG8N6OAbxpMeb3NgSobhCAJ+QLhpY4yqQu7x6n/VZo6WAmENHUdIp2JYqdT8CvIPW88YLv8dShGhhbEMeqE0rLY3U4zVoQKPdc/FGTuwMFk6zT+1ypBAlV+LKl6pycNHHS1EklY3PXGJSLY94GaNU87gvDBgDtblfL6FLOkNMzSjYLPi5G4r/pjZgBo6XfKfIYvIlBMpnw0s9SwM8CkNtPcdl8rNg6+AU8hhO5ddm548Ug+Xai2fOT4Q106ZnhITBmCIU/c7nMnt0l2rnuzDXnLjd3pb2yKb++p+yalUDyimnpwJzUKeE3npn0dGGHCjtISAj2XGh7mnCwZUH/+LkjMpy7upOcg7b7SGkOvEjDhdjxEOk/9Tpg/8/eoDtfe52ntZ5++7o+Z7xHpim8L07C4jQoNmUe2FacuEaUv/JY8YC6Dvbo0t06S6SQsss9/7WseOdLLQ27is6MoB+iA9r4b94+O7/mLzuD7979C1BLAQItABQAAgAIAKptuViRP9Y8qwAAAPoAAAASAAAAAAAAAAAAAAAAAAAAAABDb25maWcvUGFja2FnZS54bWxQSwECLQAUAAIACACqbblYD8rpq6QAAADpAAAAEwAAAAAAAAAAAAAAAAD3AAAAW0NvbnRlbnRfVHlwZXNdLnhtbFBLAQItABQAAgAIAKptuVh5on2hpwQAAN4UAAATAAAAAAAAAAAAAAAAAOgBAABGb3JtdWxhcy9TZWN0aW9uMS5tUEsFBgAAAAADAAMAwgAAANwGAAAAAA==&quot;" command="SELECT * FROM [DailySummary]"/>
  </connection>
  <connection id="3" keepAlive="1" name="Query - Day" description="Connection to the 'Day' query in the workbook." type="5" refreshedVersion="4" saveData="1">
    <dbPr connection="provider=Microsoft.Mashup.OleDb.1;data source=$EmbeddedMashup(9e14840d-bde3-46ba-87f2-9219933b294e)$;location=Day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IrWWZO3AwAA0wsAABMAHABGb3JtdWxhcy9TZWN0aW9uMS5tIKIYACigFAAAAAAAAAAAAAAAAAAAAAAAAAAAALVWbW/iRhD+jsR/WG1UyVQuBSc5Rb1SKTLXu7QJlwTS+8BZucUeYiu2l+6uc0GI/97ZtQHbOKQvVz7wMjP7PM+87BgJvop4Ssb5Z/9tu9VuTckQpC+ihXENCD0nf2YglkTAHASkPhDFiQqBfA15jD/YDN+j1JhkCKDIl8sohSEoFsXyCyVeuyVDJiAgJTsix6DaLYKvMc8Ewg7Iu2cf4q6bCeRRn7h4nHH+aHVW0xFLYEBLx6+ZkBBQbz11eaow2rNzrCPqhix9QLLJcgEUQSdaYHciWCrnXCQuj7Mk1U5p5cT2akWvBQ8yUwVNMuLUJgpDiIJntbbJik64YrHLniK1RN9Fqt6cdDWIceb2TxA9hGpzMs2SGQjjfg8pCBYbQXXcgnjPt+60W1HamJNpU1HRX6MYhkzBvynn5uz/UUWDW+QT4HcVJfB3cxqyZZ5ONZtz3wcpu4jMZkyCpeV3C93Sou5Pn++G51ef51Hqh/eLrZL7YHbvfrxyukkwox2bTF0BKGiELXtgOgBFL0CoCORAiQy8jm1476sjMVZMZfJDJBUXWl4uazUd+yEkbECpfaEgGdADp3Sdtfpdka9A6Arc4P1C+l2ZRyAVBL/xKLUOybD3Kr62N01t8u06bmvs36M06F7CXH3MFIjOVtW75wVLg9Jw7YTlLvM9nwBrLwmblGhIgwq0bQPWO1a0oQoEuuVfS6UYQ4zbSdusJmU2AeaHxJpuLB75+Re8e3Hc2UHfQsKf8FQuuQSeOwqzVdeAJbwY6nx00VG/2QoV7a1qH0v7qbGX+0rshs2ztks4zQHlTdjcy3orG6Ud6GaFgFT59rZhff/VFl5lxzUs0390fNfVu4VeLAEZh9FcuTzDRSDKrV3EzIc/WJyB9UIhbDM70zKAl9uiOZle8TgYcU8/Aql+uKWkRyCWUD9QMIkKJfatomu9bcl5oGXcYOZbrWja1r8xKyzCjSlVg2DyPZmW6unViO5+uK3c4DLXTgoSFIEvcrhLP4YJrvFLJpVHfiTO2Vmvt7sDOdgTi3uHyLYs1ERu2MoTYNhQlP50uk7v5A2S9XuGq0bVP0RVEFATVxDpvuYrFG8iE49yuy4IjgeZ4JPXPFJYhPugFolQ/dPvaKeYhW7/NB+HBl3OK7r6hS7nG+k67ZV0nTgvCzt+RZhTCDv+RsKccsEKWf8R8qwMeVZKtZKre/RKpsdm8RxtJ1BPi5k83Z76Jbq+/nBw1AwONVFNeE4D3sERKZCoiWtCPPY6+E9qH/PtX1BLAQItABQAAgAIAKptuViRP9Y8qwAAAPoAAAASAAAAAAAAAAAAAAAAAAAAAABDb25maWcvUGFja2FnZS54bWxQSwECLQAUAAIACACqbblYD8rpq6QAAADpAAAAEwAAAAAAAAAAAAAAAAD3AAAAW0NvbnRlbnRfVHlwZXNdLnhtbFBLAQItABQAAgAIAKptuViK1lmTtwMAANMLAAATAAAAAAAAAAAAAAAAAOgBAABGb3JtdWxhcy9TZWN0aW9uMS5tUEsFBgAAAAADAAMAwgAAAOwFAAAAAA==&quot;" command="SELECT * FROM [Day]"/>
  </connection>
  <connection id="4" name="Query - FileDate" description="Connection to the 'FileDate' query in the workbook." type="5" refreshedVersion="0" background="1">
    <dbPr connection="provider=Microsoft.Mashup.OleDb.1;data source=$EmbeddedMashup(9e14840d-bde3-46ba-87f2-9219933b294e)$;location=FileDate;extended properties=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HEH9iqqAAAA5QAAABMAHABGb3JtdWxhcy9TZWN0aW9uMS5tIKIYACigFAAAAAAAAAAAAAAAAAAAAAAAAAAAAG2OMQuDMBCFd8H/ENJFQYTO4mTbsRQUOohD1GsNJrlyidAi/vdGpVtvuePdu++dhc5JNKzc+zELgzCwgyDo2UUqOAkHLGcKXBgwXyVO1K3K+d2BSouJCIy7I40t4hjFc30VGnL+u+XNUhdonDc1yY448GIQ5ukDqs8LuGdVolWQViSMfSDpAtWkzbq00Z6XzDO/EfbT9uTGTZjzBtb72UkNyxKHgTR/E7IvUEsBAi0AFAACAAgAqm25WJE/1jyrAAAA+gAAABIAAAAAAAAAAAAAAAAAAAAAAENvbmZpZy9QYWNrYWdlLnhtbFBLAQItABQAAgAIAKptuVgPyumrpAAAAOkAAAATAAAAAAAAAAAAAAAAAPcAAABbQ29udGVudF9UeXBlc10ueG1sUEsBAi0AFAACAAgAqm25WHEH9iqqAAAA5QAAABMAAAAAAAAAAAAAAAAA6AEAAEZvcm11bGFzL1NlY3Rpb24xLm1QSwUGAAAAAAMAAwDCAAAA3wIAAAAA" command="SELECT * FROM [FileDate]"/>
  </connection>
  <connection id="5" name="Query - Line34A" description="Connection to the 'Line34A' query in the workbook." type="5" refreshedVersion="0" background="1">
    <dbPr connection="provider=Microsoft.Mashup.OleDb.1;data source=$EmbeddedMashup(9e14840d-bde3-46ba-87f2-9219933b294e)$;location=Line34A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Ihamc2WAAAAMgEAABMAHABGb3JtdWxhcy9TZWN0aW9uMS5tIKIYACigFAAAAAAAAAAAAAAAAAAAAAAAAAAAACtOTS7JzM9TCIbQhta8XLxcxRmJRakpCj6ZeanGJo4KtgrKJYlJOakaXApAUFJZkKoA5oO5IBANZ4FAQFF+SinYNJABfvm2JakVJToKKGp883NSYDIoEs75OflFzvkpqVjkgjNz8rFqAtkTXJJYUlqMTRdYIig1N7EoGyIPl46FqKyGC1QrAf2rpKOghIFrwWpquTStAVBLAQItABQAAgAIAKptuViRP9Y8qwAAAPoAAAASAAAAAAAAAAAAAAAAAAAAAABDb25maWcvUGFja2FnZS54bWxQSwECLQAUAAIACACqbblYD8rpq6QAAADpAAAAEwAAAAAAAAAAAAAAAAD3AAAAW0NvbnRlbnRfVHlwZXNdLnhtbFBLAQItABQAAgAIAKptuViIWpnNlgAAADIBAAATAAAAAAAAAAAAAAAAAOgBAABGb3JtdWxhcy9TZWN0aW9uMS5tUEsFBgAAAAADAAMAwgAAAMsCAAAAAA==&quot;" command="SELECT * FROM [Line34A]"/>
  </connection>
  <connection id="6" name="Query - LineDetails" description="Connection to the 'LineDetails' query in the workbook." type="5" refreshedVersion="0" background="1">
    <dbPr connection="provider=Microsoft.Mashup.OleDb.1;data source=$EmbeddedMashup(9e14840d-bde3-46ba-87f2-9219933b294e)$;location=LineDetails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BNFZjkVAQAAuAEAABMAHABGb3JtdWxhcy9TZWN0aW9uMS5tIKIYACigFAAAAAAAAAAAAAAAAAAAAAAAAAAAAG2Q0WvCMBDG3wv9H47sRaEIg7EX8WHUMQZDBAs+iGBaTxtMc+5y3ZTS/31pu4Fsy0NCvt/d913isRBDDlbDeT+NozjawBx9webcoxmoJ3ivka/AeEBGVyAIgZQInyXZcNF52I3rJV8iCuzejMM5ijbW7xRs48iXmnEPN3pwtihxBGGtqOZgO4PnS4F2ktYccmRNfMqJTqNxs1noCmfqpn2p2eNebdtNSk5C9TYZvO5UWmp3DGHZ9YwqmGbdgJOMtfMH4iolW1eug340BCdNo5ZM+7r/hS5kQSoBCSUgeJE2gUZlJNqm+sPINbBXJ48Pk86kh4O+RnMs5afT1VWO3OMXdMja9gP99v0O/sPacRwZ9++bpl9QSwECLQAUAAIACACqbblYkT/WPKsAAAD6AAAAEgAAAAAAAAAAAAAAAAAAAAAAQ29uZmlnL1BhY2thZ2UueG1sUEsBAi0AFAACAAgAqm25WA/K6aukAAAA6QAAABMAAAAAAAAAAAAAAAAA9wAAAFtDb250ZW50X1R5cGVzXS54bWxQSwECLQAUAAIACACqbblYE0VmORUBAAC4AQAAEwAAAAAAAAAAAAAAAADoAQAARm9ybXVsYXMvU2VjdGlvbjEubVBLBQYAAAAAAwADAMIAAABKAwAAAAA=&quot;" command="SELECT * FROM [LineDetails]"/>
  </connection>
  <connection id="7" keepAlive="1" name="Query - LineDetailsParsed" description="Connection to the 'LineDetailsParsed' query in the workbook." type="5" refreshedVersion="4" saveData="1">
    <dbPr connection="provider=Microsoft.Mashup.OleDb.1;data source=$EmbeddedMashup(9e14840d-bde3-46ba-87f2-9219933b294e)$;location=LineDetailsParsed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IG9j/tJAwAA2QsAABMAHABGb3JtdWxhcy9TZWN0aW9uMS5tIKIYACigFAAAAAAAAAAAAAAAAAAAAAAAAAAAAKVW22obMRB9N/gfxBaKDcLETZs0pCkEJy1tc8M27YMxRPEqsYgsBa02F4z/vSNpb1qvNi0JBHvPjOZy5qzGCV1oJgWauM/hYbfT7SRLomiMpi8P9IRqwniCjhCnuttB8DeRqVpQQE6fF5QPRqlSVOg/Ut3fSHnf669nF2RFj6LK8Wi+mY2k0OA3xy7Ku2i0JOIuSxNBuCm54XQwVUQkt1KtRpKnK2GMSc+lxOu1DRphpOEDafqsNxito+9UUEV4o+1CAvRD6L2PA2O32Ig8Mv3i45t+t8NEY22Wkxk6oclCsQdL1xGKrohKIM8S/k3hiAn7kCwp1ej6jIm8+TF5ukZExCghj+CmkZYBz+sIzQv2K7hNFbsZ/NcI/Cq8KbxlCA4dbnHt8A8BfDeAfwzgnwL4XgDfD+CfA/hBAB/ueIZNv1DsmAqgNUbOLyn5coYM7tVY9RmzMwFR1gizMMxZRzXGonPJY9/fEOZehBpb5qtUIxl7FsNXNGFc+lH286wTTXSaRHUGIoeP6YqoezBXeJgqtjI8TIGfoGgMD3XCDBVZ/9ieHphQ9TEUVLT4ZKy0eGS3QdBectXilNH2SrEZg+3JMiW+4nLQWo03kYAjzCkb0zfGOZB/Ip9EOSUDGqRXGyMuJlMGOI5jMF8pGad2O2QORSywu6p7fjIQz9YhjChZLF3JVySGVpTuzZxxjt6jWT71OUa7EGAn6hd1nFN15++jsoYLmmga/5TMFBEoGK/z16USogS9TYVNqF9MxIMzeqsvU01VUcfp8wPc46FKnNV+L1hpqDx7d8vHQqq1PeZWV76sCtUHnCsxB+7gVGrC89P9pgu/9P+X+z/Qf76VveRNcvSG4+erCqmtwFJY2aPVFLtFswobc/TlKxIp52bLCqe4TG5VL4yGfdBdTZB+1lKLiHLY9iZq0c+YPnCygEptLks0o95SsPbfhKe0rk1XvjmId3DmqLwTRp7+APPbdyIVKB6N5VMlmQF7wZrMjBreyEsVQ9bjZEFFzMSdv+pW8hHiXAKHanvhTSiHH4zlRV+tCVduZ++WLW9T/9bcuteaam3VfoWomkS8lqTpt3l/W1N1cTW1jxtZfHO3LZ35aq8pAn6vBls7/AtQSwECLQAUAAIACACqbblYkT/WPKsAAAD6AAAAEgAAAAAAAAAAAAAAAAAAAAAAQ29uZmlnL1BhY2thZ2UueG1sUEsBAi0AFAACAAgAqm25WA/K6aukAAAA6QAAABMAAAAAAAAAAAAAAAAA9wAAAFtDb250ZW50X1R5cGVzXS54bWxQSwECLQAUAAIACACqbblYgb2P+0kDAADZCwAAEwAAAAAAAAAAAAAAAADoAQAARm9ybXVsYXMvU2VjdGlvbjEubVBLBQYAAAAAAwADAMIAAAB+BQAAAAA=&quot;" command="SELECT * FROM [LineDetailsParsed]"/>
  </connection>
  <connection id="8" keepAlive="1" name="Query - Present" description="Connection to the 'Present' query in the workbook." type="5" refreshedVersion="4" saveData="1">
    <dbPr connection="provider=Microsoft.Mashup.OleDb.1;data source=$EmbeddedMashup(9e14840d-bde3-46ba-87f2-9219933b294e)$;location=Present;extended properties=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Bjcs9tWAwAAUwoAABMAHABGb3JtdWxhcy9TZWN0aW9uMS5tIKIYACigFAAAAAAAAAAAAAAAAAAAAAAAAAAAANVWwW7bOBC9G/A/EOzFXqhut1gsihY+BHK66G6dpLaLHlQhpaWxRUQiXZJqExj+9x2SsiwpcrCLnpqDQ84M5715M6KkITFcCrL0/39/OxwMBxGZgU4U3znXlNAL8q0E9UAUbECBSIAYSUwG5Ecmc9ywNf5y4Uw6AzDk6wcuYAaG8Vx/pSQeDnTGFKSkYcfMOZjhgODfUpYK007J5X0C+SQsFeKYz1LdraW8G4330RUrYEobx2+Y0pDS+BCFUhiMjgOf6xkNMya2CLZ62AHFpCtLcLJSTOiNVEUo87IQ1qlHHjjY7+mNkmnpVLAgV5IGxGAIMXBvDgHZ05U0LA/Zd24e0PdemD//mNgkzuntn4FvM3M8KcpiDcq5/wIBiuWOUDdvBfzIdxgPB1z01uTaVCl6o0Bj9V7NtpgXSQJaT2YMO8Q0jN5xlKFSS49o+ObLp9nF/MuGiyS73dX136br2/B6/mpSpGs6DkgUKmAGrrDELbMByHgHynDQU6NKiMeBw71tS7g0zJS2y57PPlomGRRsSmnw3kAxpX3htp+Wbxz8/1724rdbi6lrkVNco8hHoDmobXtAT3BXoA2kf0suRh1GQc/gHIJGkv6A5iDTwCb+h4t08q7M8+vSgKpZXd7vmEjP8fJet/ZCjHrrCEgbD4euoTh6m6N9OLqr8MkToUiz4nmRWpIf0ViTQ1NNqrcMzPbRPUvAkoxEy4xvTChLHE8Vk99I1ICKa0E80KfnC9vJXqwTFQSoAs9ihA9JDitewAemTUxekFevX798Oa6vEp9sASxvyPAEbI1HO2cqBnxDon5xY3vTLkohuNhSe5WKxhZyDYTO5A9Bu9wuv/03Zo/40NbJDr8eTgPHKWrnaUc4mn0RHeYLKOR35HSNKRXxRBvkl5Dj+6gyj3oL7XussCTXX7+cyzz1K0wkVShT15Ylz6U3t8WYY/VomGNYXmeqJsUncUs8oExrL3eNrZ0it22OlUvngLBupu4ePUf1g0CfGJ92u0731gKkSsG+CR7pWLlOQvbrfkbLDsNfR9qf0VLgZ0avktbRFLIr+plPCCcF7fl+oM3r9iSoXXlbS1q38faTynZ1uq5PxR3Lcpk72vuFB+gKWRsqoK6uxyW+NPHD5Ixkb/8FUEsBAi0AFAACAAgAqm25WJE/1jyrAAAA+gAAABIAAAAAAAAAAAAAAAAAAAAAAENvbmZpZy9QYWNrYWdlLnhtbFBLAQItABQAAgAIAKptuVgPyumrpAAAAOkAAAATAAAAAAAAAAAAAAAAAPcAAABbQ29udGVudF9UeXBlc10ueG1sUEsBAi0AFAACAAgAqm25WBjcs9tWAwAAUwoAABMAAAAAAAAAAAAAAAAA6AEAAEZvcm11bGFzL1NlY3Rpb24xLm1QSwUGAAAAAAMAAwDCAAAAiwUAAAAA" command="SELECT * FROM [Present]"/>
  </connection>
  <connection id="9" keepAlive="1" name="Query - ProductionSummary" description="Connection to the 'ProductionSummary' query in the workbook." type="5" refreshedVersion="4" saveData="1">
    <dbPr connection="provider=Microsoft.Mashup.OleDb.1;data source=$EmbeddedMashup(9e14840d-bde3-46ba-87f2-9219933b294e)$;location=ProductionSummary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DsicslVAgAAugYAABMAHABGb3JtdWxhcy9TZWN0aW9uMS5tIKIYACigFAAAAAAAAAAAAAAAAAAAAAAAAAAAAH1UUWvbMBB+D+Q/CPfFATc07dhL10FwtzJo2i5O2UMIQ7GviYksFVluG0L++06yEzmWurwE7r777ru7Ty4hVbngJKn/R9f9Xr9XrqmEjDxJkVUmnFRFQeWW3BAGqkfwl4hKpoCBHx8psGFcSQlc/RFysxRiEw528wdawE1wS3O2bcqDxX4eC64QuIgMy1kQrylfYa/Z9hUCpJvRJYPhTFJevghZxIJVBdfJMqxbRrtdYIXd5xweRBARhRCi4EPtI7ILxqUCmZcbJzETirKYvuVqi7lfXH39MtTsJjkRLPOQoQYhY5GBk0lyJjwFWlSiqKpKJzWh6RqzE2RjLt3ot09WMnqW6gDmVbEEWccv/fDLT+BXfviVH2425cKfz6dUgQcf4zEd9B0TS8p8Ysx6poC22Lhbau5rPNHO7QcH22CleEPbPKo1SFK7pLT+SYChn5tw2HFZ1LnQcVQ73IkC23WcZUhyK965bYWxuk/4mSqkMyURAbw+yV/I3PZfIFGdJljEyYgAK4FcdHpOK85zvvK3bcnCXgdo025Ezslc5xYdyieQ+oVRnsL/aC1d0K5oDXN22Jue5aIeg1eM1ZO00kcBd1JUr5pbvLeOZqKhT17XE9ok1qFGSE2BhLGouAr/DlzPtY9wn5dqiJ+l8LAaB91Zoy1oEr6a+oF18EamD310my0Yv4GkKwhPluYUeu5wWt0CdOutmRMhlXMDHQw7B2p9cZsX+SgzkMNxmQLPcBWatN+w/swZfnpdXvMgdSw87dzoR822w4J8+24cNBj0ezn3U1//A1BLAQItABQAAgAIAKptuViRP9Y8qwAAAPoAAAASAAAAAAAAAAAAAAAAAAAAAABDb25maWcvUGFja2FnZS54bWxQSwECLQAUAAIACACqbblYD8rpq6QAAADpAAAAEwAAAAAAAAAAAAAAAAD3AAAAW0NvbnRlbnRfVHlwZXNdLnhtbFBLAQItABQAAgAIAKptuVg7InLJVQIAALoGAAATAAAAAAAAAAAAAAAAAOgBAABGb3JtdWxhcy9TZWN0aW9uMS5tUEsFBgAAAAADAAMAwgAAAIoEAAAAAA==&quot;" command="SELECT * FROM [ProductionSummary]"/>
  </connection>
  <connection id="10" keepAlive="1" name="Query - Shift1" description="Connection to the 'Shift1' query in the workbook." type="5" refreshedVersion="4" saveData="1">
    <dbPr connection="provider=Microsoft.Mashup.OleDb.1;data source=$EmbeddedMashup(9e14840d-bde3-46ba-87f2-9219933b294e)$;location=Shift1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NKdVV9dAQAA9wIAABMAHABGb3JtdWxhcy9TZWN0aW9uMS5tIKIYACigFAAAAAAAAAAAAAAAAAAAAAAAAAAAAH1SwWrCQBC9B/yHJb1ECAGh9CIeSmyhoLaYQA/iYU1Gs7jZkdkNVcR/75io1Zo2lw3zZt68mTcWMqfQiKR5e/2O1/FsIQlykRRq6XpiIDQ4T/CXYEUZcOBlm4GO4ooIjPtEWi8Q10F3P5vIEgb+UO78+WEWo3GMz8O6+MGPC2lWzJvuNuAzSyoXGqKUpLFLpDJGXZXmCNqg6RTu9/4HYV7V2obSgR8Kxwki5/9DKK7hkTIwwXOCg62rE+ohWuJj1HlLmEUgxZjDPZHS2FJwbJs46Sp730JmBaNjZtPtumKseEXE4JtxT4/RcfiTjBpgYnL/oLj5ExxJ21a5yzSkqoQTXGsyVbkAalTVk0yhlLS+HejQPdv4qjTzn+/jx8gENB/RFL9s8MvrUACvQgSzkxlzrmkW0PO7F94EyXHFkeCKlIPBXc/bw7g4/045UPRsMzC5MivW7HnKtND3vwFQSwECLQAUAAIACACqbblYkT/WPKsAAAD6AAAAEgAAAAAAAAAAAAAAAAAAAAAAQ29uZmlnL1BhY2thZ2UueG1sUEsBAi0AFAACAAgAqm25WA/K6aukAAAA6QAAABMAAAAAAAAAAAAAAAAA9wAAAFtDb250ZW50X1R5cGVzXS54bWxQSwECLQAUAAIACACqbblY0p1VX10BAAD3AgAAEwAAAAAAAAAAAAAAAADoAQAARm9ybXVsYXMvU2VjdGlvbjEubVBLBQYAAAAAAwADAMIAAACSAwAAAAA=&quot;" command="SELECT * FROM [Shift1]"/>
  </connection>
  <connection id="11" keepAlive="1" name="Query - Shift2" description="Connection to the 'Shift2' query in the workbook." type="5" refreshedVersion="4" saveData="1">
    <dbPr connection="provider=Microsoft.Mashup.OleDb.1;data source=$EmbeddedMashup(9e14840d-bde3-46ba-87f2-9219933b294e)$;location=Shift2;extended properties=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CJAEYpeAQAA+AIAABMAHABGb3JtdWxhcy9TZWN0aW9uMS5tIKIYACigFAAAAAAAAAAAAAAAAAAAAAAAAAAAAH1SwWrCQBC9B/IPS3qJEAKV0ov0UGILBbXFBHoQD2symsXNjkw2VBH/vZNErda0uWyYN/PmzbwpIbUKjYjb937gOq5T5pIgE3GulrYvnoQG6wj+YqwoBQ68bFPQYVQRgbGfSOsF4trv7WcTWcCTN5Q7b36YRWgs4/OgKb7zolyaFfMmuw14zJLIhYYwIWnKJVIRoa4KU4Ol33YK9nvvgzCrGm1DacELhOUEkfH/IRCX8EgZmOApwcLWNgnNEB3xMeqsI8wikCLM4JZIaewoqNvGVtqqvG0h05zRMbPpbl0RVrwiYvDN2MeHsB7+KKMBmJjsPyhu/gRHsuyq3KUaElXAEW40mapYALWqmkmmUEhaXw906J1sfFWa+U/38WNkDJqPaIpfpf/L60AAr0L4s6MZc65pF9D3emfeGMlyRU1wQcpB/6bn9WGcnX+nDCh8LlMwmTIr1uw6yrgd/INvUEsBAi0AFAACAAgAqm25WJE/1jyrAAAA+gAAABIAAAAAAAAAAAAAAAAAAAAAAENvbmZpZy9QYWNrYWdlLnhtbFBLAQItABQAAgAIAKptuVgPyumrpAAAAOkAAAATAAAAAAAAAAAAAAAAAPcAAABbQ29udGVudF9UeXBlc10ueG1sUEsBAi0AFAACAAgAqm25WCJAEYpeAQAA+AIAABMAAAAAAAAAAAAAAAAA6AEAAEZvcm11bGFzL1NlY3Rpb24xLm1QSwUGAAAAAAMAAwDCAAAAkwMAAAAA" command="SELECT * FROM [Shift2]"/>
  </connection>
  <connection id="12" keepAlive="1" name="Query - Shift3" description="Connection to the 'Shift3' query in the workbook." type="5" refreshedVersion="4" saveData="1">
    <dbPr connection="provider=Microsoft.Mashup.OleDb.1;data source=$EmbeddedMashup(9e14840d-bde3-46ba-87f2-9219933b294e)$;location=Shift3;extended properties=&quot;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PFFHDZdAQAA9wIAABMAHABGb3JtdWxhcy9TZWN0aW9uMS5tIKIYACigFAAAAAAAAAAAAAAAAAAAAAAAAAAAAH1SwWrCQBC9B/yHJb1ECIFi6UV6KLGFgtpihB7Ew5qMZnGzI7Mbqoj/3kmiVmvaXDbMm3nzZt5YSJ1CI5Lmve93vI5nc0mQiSRXS9cTT0KD8wR/CZaUAgdetinoKC6JwLhPpPUCcR1097OxLODJH8idPz/MYjSO8XlYF9/5cS7Ninmnuw34zDKVCw3RlKSxS6QiRl0WpgJt0HQK93v/gzAra20D6cAPheMEkfH/IRSX8FAZGOMpwcHW1Qn1EC3xEeqsJcwikGLM4JZIaWwpqNomTrrS3raQac7oiNl0u64YS14RMfhm3ONDVA1/lFEDTEzuHxQ3f4JDadsqd6mGqSrgCNeaTFksgBpV9SQTKCStrwc6dE82virN/Kf7+DEyAc1HNMEvG/zyOhTAqxDB7GjGnGuaBfT87pk3QXJcURFckHIwuOl5fRhn598pA4qebQomU2bFmj1PmRb6/jdQSwECLQAUAAIACACqbblYkT/WPKsAAAD6AAAAEgAAAAAAAAAAAAAAAAAAAAAAQ29uZmlnL1BhY2thZ2UueG1sUEsBAi0AFAACAAgAqm25WA/K6aukAAAA6QAAABMAAAAAAAAAAAAAAAAA9wAAAFtDb250ZW50X1R5cGVzXS54bWxQSwECLQAUAAIACACqbblY8UUcNl0BAAD3AgAAEwAAAAAAAAAAAAAAAADoAQAARm9ybXVsYXMvU2VjdGlvbjEubVBLBQYAAAAAAwADAMIAAACSAwAAAAA=&quot;" command="SELECT * FROM [Shift3]"/>
  </connection>
  <connection id="13" name="Query - TypeDetails" description="Connection to the 'TypeDetails' query in the workbook." type="5" refreshedVersion="0" background="1">
    <dbPr connection="provider=Microsoft.Mashup.OleDb.1;data source=$EmbeddedMashup(9e14840d-bde3-46ba-87f2-9219933b294e)$;location=TypeDetails;extended properties=UEsDBBQAAgAIAKptuV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qbbl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m25WPNxdvO/AAAAJQEAABMAHABGb3JtdWxhcy9TZWN0aW9uMS5tIKIYACigFAAAAAAAAAAAAAAAAAAAAAAAAAAAAG2OMQvCQAyF90L/w3EuFUpBEJfS6RRxcWnBQRyuNWrxmshdKpXS/+5pHRTM8uB7yXtxUHFNKPJRZ2kYhIG7aAtHUTxusATWtXEiEwY4DISfnFpbgSerrgKTqNZaQN6RvZZE12ja77e6gUx+ncvDsFeE7PcO8Zgykeqi8fypkT6u0KWBpLAa3Ylso8i0Db5MF42Vcd+/Q2Us2Itg6HiIRS/XgGC1+ettyaMN8mKevPw3U/pe8+OXD9MwqPHvb+kTUEsBAi0AFAACAAgAqm25WJE/1jyrAAAA+gAAABIAAAAAAAAAAAAAAAAAAAAAAENvbmZpZy9QYWNrYWdlLnhtbFBLAQItABQAAgAIAKptuVgPyumrpAAAAOkAAAATAAAAAAAAAAAAAAAAAPcAAABbQ29udGVudF9UeXBlc10ueG1sUEsBAi0AFAACAAgAqm25WPNxdvO/AAAAJQEAABMAAAAAAAAAAAAAAAAA6AEAAEZvcm11bGFzL1NlY3Rpb24xLm1QSwUGAAAAAAMAAwDCAAAA9AIAAAAA" command="SELECT * FROM [TypeDetails]"/>
  </connection>
</connections>
</file>

<file path=xl/sharedStrings.xml><?xml version="1.0" encoding="utf-8"?>
<sst xmlns="http://schemas.openxmlformats.org/spreadsheetml/2006/main" count="8703" uniqueCount="494">
  <si>
    <t>ProductionDate</t>
  </si>
  <si>
    <t>ProductionLineNo</t>
  </si>
  <si>
    <t>ShiftNo</t>
  </si>
  <si>
    <t>MoldNo</t>
  </si>
  <si>
    <t>ColorCode</t>
  </si>
  <si>
    <t>SiloNo</t>
  </si>
  <si>
    <t>LineStatus</t>
  </si>
  <si>
    <t>MachineModel</t>
  </si>
  <si>
    <t>ShiftCounter</t>
  </si>
  <si>
    <t>CounterStart</t>
  </si>
  <si>
    <t>CounterStop</t>
  </si>
  <si>
    <t>CounterLast</t>
  </si>
  <si>
    <t>CycleTimeLast</t>
  </si>
  <si>
    <t>StatusRemarks</t>
  </si>
  <si>
    <t>01A</t>
  </si>
  <si>
    <t>Shift1</t>
  </si>
  <si>
    <t>SBSSV-1</t>
  </si>
  <si>
    <t>Silo2</t>
  </si>
  <si>
    <t>Down</t>
  </si>
  <si>
    <t>SHI SE350E</t>
  </si>
  <si>
    <t>01B</t>
  </si>
  <si>
    <t>Clear</t>
  </si>
  <si>
    <t>Silo4</t>
  </si>
  <si>
    <t>02A</t>
  </si>
  <si>
    <t>Running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</si>
  <si>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</si>
  <si>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</si>
  <si>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</si>
  <si>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</si>
  <si>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</si>
  <si>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</si>
  <si>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</si>
  <si>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</si>
  <si>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</si>
  <si>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White</t>
  </si>
  <si>
    <t>07A</t>
  </si>
  <si>
    <t>07B</t>
  </si>
  <si>
    <t>08A</t>
  </si>
  <si>
    <t>08B</t>
  </si>
  <si>
    <t>Black</t>
  </si>
  <si>
    <t>09A</t>
  </si>
  <si>
    <t>09B</t>
  </si>
  <si>
    <t>10A</t>
  </si>
  <si>
    <t>10B</t>
  </si>
  <si>
    <t>11A</t>
  </si>
  <si>
    <t>11B</t>
  </si>
  <si>
    <t>12A</t>
  </si>
  <si>
    <t>12B</t>
  </si>
  <si>
    <t>SHI SE450E</t>
  </si>
  <si>
    <t>13B</t>
  </si>
  <si>
    <t>14A</t>
  </si>
  <si>
    <t>14B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</si>
  <si>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</si>
  <si>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</si>
  <si>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</si>
  <si>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</si>
  <si>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</si>
  <si>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</si>
  <si>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</si>
  <si>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</si>
  <si>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</si>
  <si>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</si>
  <si>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</si>
  <si>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</si>
  <si>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</si>
  <si>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</si>
  <si>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</si>
  <si>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</si>
  <si>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</si>
  <si>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</si>
  <si>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</si>
  <si>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</si>
  <si>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</si>
  <si>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</si>
  <si>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</si>
  <si>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</si>
  <si>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</si>
  <si>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</si>
  <si>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</si>
  <si>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</si>
  <si>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</si>
  <si>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</si>
  <si>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</si>
  <si>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</si>
  <si>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</si>
  <si>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</si>
  <si>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</si>
  <si>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</si>
  <si>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</si>
  <si>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34B</t>
  </si>
  <si>
    <t>35U1</t>
  </si>
  <si>
    <t>35U2</t>
  </si>
  <si>
    <t>36A</t>
  </si>
  <si>
    <t>TotalCavity</t>
  </si>
  <si>
    <t>CavityWeight</t>
  </si>
  <si>
    <t>ProductType</t>
  </si>
  <si>
    <t>Qty</t>
  </si>
  <si>
    <t>U-Rate</t>
  </si>
  <si>
    <t>Finch Plant Production Line Status Report</t>
  </si>
  <si>
    <t>Shift Summary:</t>
  </si>
  <si>
    <t>Date:</t>
  </si>
  <si>
    <t>01C</t>
  </si>
  <si>
    <t>JAB-007B</t>
  </si>
  <si>
    <t>PET-White</t>
  </si>
  <si>
    <t>02C</t>
  </si>
  <si>
    <t>03C</t>
  </si>
  <si>
    <t>04C</t>
  </si>
  <si>
    <t>05C</t>
  </si>
  <si>
    <t>34A</t>
  </si>
  <si>
    <t>Shift3</t>
  </si>
  <si>
    <t>13A</t>
  </si>
  <si>
    <t>15A</t>
  </si>
  <si>
    <t>Shift2</t>
  </si>
  <si>
    <t>Color</t>
  </si>
  <si>
    <t>Silo</t>
  </si>
  <si>
    <t>Status</t>
  </si>
  <si>
    <t>Model</t>
  </si>
  <si>
    <t>Total</t>
  </si>
  <si>
    <t>C #</t>
  </si>
  <si>
    <t>Global</t>
  </si>
  <si>
    <t/>
  </si>
  <si>
    <t>LineNo</t>
  </si>
  <si>
    <t>Performance of Running machines</t>
  </si>
  <si>
    <t>U-Rate of Finch Injection molding Machines</t>
  </si>
  <si>
    <t>Finch Plant Production Report - By Production</t>
  </si>
  <si>
    <t>GeneralType</t>
  </si>
  <si>
    <t>Media</t>
  </si>
  <si>
    <t>Healthcare</t>
  </si>
  <si>
    <t>C#</t>
  </si>
  <si>
    <t>PPH1</t>
  </si>
  <si>
    <t>PPH2</t>
  </si>
  <si>
    <t>val1</t>
  </si>
  <si>
    <t>val2</t>
  </si>
  <si>
    <t>val3</t>
  </si>
  <si>
    <t>val0</t>
  </si>
  <si>
    <t>Performance</t>
  </si>
  <si>
    <t>Asterisk</t>
  </si>
  <si>
    <t>S1Qty</t>
  </si>
  <si>
    <t>S2Qty</t>
  </si>
  <si>
    <t>S3Qty</t>
  </si>
  <si>
    <t>S1Urt</t>
  </si>
  <si>
    <t>S2Urt</t>
  </si>
  <si>
    <t>S3Urt</t>
  </si>
  <si>
    <t>JAB-014</t>
  </si>
  <si>
    <t>Idle</t>
  </si>
  <si>
    <t xml:space="preserve">e </t>
  </si>
  <si>
    <t>CAP</t>
  </si>
  <si>
    <t>TUBE</t>
  </si>
  <si>
    <t>CycleTime</t>
  </si>
  <si>
    <t>TEN-5 3T7</t>
  </si>
  <si>
    <t>A</t>
  </si>
  <si>
    <t>e</t>
  </si>
  <si>
    <t>B</t>
  </si>
  <si>
    <t>NX</t>
  </si>
  <si>
    <t>JAB</t>
  </si>
  <si>
    <t>Platform</t>
  </si>
  <si>
    <t>CC10288377M9</t>
  </si>
  <si>
    <t>Inner dome</t>
  </si>
  <si>
    <t>Screw</t>
  </si>
  <si>
    <t>SBSELeco</t>
  </si>
  <si>
    <t>CTR</t>
  </si>
  <si>
    <t>H</t>
  </si>
  <si>
    <t>PS4</t>
  </si>
  <si>
    <t>ELT</t>
  </si>
  <si>
    <t>ELT-L</t>
  </si>
  <si>
    <t>CC01053205M9</t>
  </si>
  <si>
    <t>DTE</t>
  </si>
  <si>
    <t>e,H</t>
  </si>
  <si>
    <t>Plug</t>
  </si>
  <si>
    <t>VC</t>
  </si>
  <si>
    <t>e4</t>
  </si>
  <si>
    <t>R,H</t>
  </si>
  <si>
    <t>EVecoIII</t>
  </si>
  <si>
    <t>SBSELecoIIl</t>
  </si>
  <si>
    <t>SDecoW</t>
  </si>
  <si>
    <t>EVeco</t>
  </si>
  <si>
    <t>SDecoII</t>
  </si>
  <si>
    <t>VM</t>
  </si>
  <si>
    <t>ELFS</t>
  </si>
  <si>
    <t>e8</t>
  </si>
  <si>
    <t>TEN</t>
  </si>
  <si>
    <t>SDeco</t>
  </si>
  <si>
    <t>TENEL</t>
  </si>
  <si>
    <t>SDCecoIIW</t>
  </si>
  <si>
    <t>DVFSII</t>
  </si>
  <si>
    <t>SDecoIII</t>
  </si>
  <si>
    <t>TIP-INSERT</t>
  </si>
  <si>
    <t>W-CLIP</t>
  </si>
  <si>
    <t>OTLH</t>
  </si>
  <si>
    <t>C</t>
  </si>
  <si>
    <t>Cap</t>
  </si>
  <si>
    <t>Barrel</t>
  </si>
  <si>
    <t>Cavity</t>
  </si>
  <si>
    <t>Mold</t>
  </si>
  <si>
    <t>Remarks</t>
  </si>
  <si>
    <t>Line</t>
  </si>
  <si>
    <t>Type</t>
  </si>
  <si>
    <t>DVD</t>
  </si>
  <si>
    <t>DVDx8</t>
  </si>
  <si>
    <t>DVC</t>
  </si>
  <si>
    <t>DVH</t>
  </si>
  <si>
    <t>SD</t>
  </si>
  <si>
    <t>SDWii</t>
  </si>
  <si>
    <t>SDC</t>
  </si>
  <si>
    <t>SDH</t>
  </si>
  <si>
    <t>SBSD</t>
  </si>
  <si>
    <t>SBSDeco</t>
  </si>
  <si>
    <t>SSBS</t>
  </si>
  <si>
    <t>SSDV</t>
  </si>
  <si>
    <t>SSDVCL</t>
  </si>
  <si>
    <t>DVDeco</t>
  </si>
  <si>
    <t>DVecoWii</t>
  </si>
  <si>
    <t>DVDecoII</t>
  </si>
  <si>
    <t>DVDecox8</t>
  </si>
  <si>
    <t>DVCeco</t>
  </si>
  <si>
    <t>DVCecoII</t>
  </si>
  <si>
    <t>DVCecoW</t>
  </si>
  <si>
    <t>DVCecoIIW</t>
  </si>
  <si>
    <t>NGP</t>
  </si>
  <si>
    <t>SDCecoIII</t>
  </si>
  <si>
    <t>SDecoWii</t>
  </si>
  <si>
    <t>SDCecoW</t>
  </si>
  <si>
    <t>SDCeco</t>
  </si>
  <si>
    <t>SDCecoII</t>
  </si>
  <si>
    <t>SDecox8</t>
  </si>
  <si>
    <t>SSBSeco</t>
  </si>
  <si>
    <t>SSDVecoCL</t>
  </si>
  <si>
    <t>SSDVeco</t>
  </si>
  <si>
    <t>SSDVeCL</t>
  </si>
  <si>
    <t>RHB</t>
  </si>
  <si>
    <t>ZV</t>
  </si>
  <si>
    <t>ZD</t>
  </si>
  <si>
    <t>ZDFP</t>
  </si>
  <si>
    <t>OTAC</t>
  </si>
  <si>
    <t>OTSBS</t>
  </si>
  <si>
    <t>OTHB</t>
  </si>
  <si>
    <t>OTC</t>
  </si>
  <si>
    <t>OTCD</t>
  </si>
  <si>
    <t>OTFS</t>
  </si>
  <si>
    <t>EV</t>
  </si>
  <si>
    <t>15mm side by side</t>
  </si>
  <si>
    <t>SSEL</t>
  </si>
  <si>
    <t>SBDVE</t>
  </si>
  <si>
    <t>SBDVEeco</t>
  </si>
  <si>
    <t>SBDVEII</t>
  </si>
  <si>
    <t>SBSDEIIeco</t>
  </si>
  <si>
    <t>SBSDEIII</t>
  </si>
  <si>
    <t>SBSDEII</t>
  </si>
  <si>
    <t>SBSDE</t>
  </si>
  <si>
    <t>SBSDEL</t>
  </si>
  <si>
    <t>SBSEL</t>
  </si>
  <si>
    <t>SBSELecoll</t>
  </si>
  <si>
    <t>SDV</t>
  </si>
  <si>
    <t>SSBSEL</t>
  </si>
  <si>
    <t>SSBSELeco</t>
  </si>
  <si>
    <t>VM-N</t>
  </si>
  <si>
    <t>VM (BC)</t>
  </si>
  <si>
    <t>Gray Tray</t>
  </si>
  <si>
    <t>OTELFS</t>
  </si>
  <si>
    <t>CD Tray</t>
  </si>
  <si>
    <t>LB</t>
  </si>
  <si>
    <t>PS4 Tray</t>
  </si>
  <si>
    <t>Twin Tray</t>
  </si>
  <si>
    <t>OTDVD-6B</t>
  </si>
  <si>
    <t>OTDVD-4B</t>
  </si>
  <si>
    <t>PS3</t>
  </si>
  <si>
    <t>PS4-2</t>
  </si>
  <si>
    <t>STACK</t>
  </si>
  <si>
    <t>VM-Nologo</t>
  </si>
  <si>
    <t>VR</t>
  </si>
  <si>
    <t>VP</t>
  </si>
  <si>
    <t>VA</t>
  </si>
  <si>
    <t>VH</t>
  </si>
  <si>
    <t>VF</t>
  </si>
  <si>
    <t>One Time Single Blue</t>
  </si>
  <si>
    <t>One Time Single Black</t>
  </si>
  <si>
    <t>OTCEL</t>
  </si>
  <si>
    <t>BT</t>
  </si>
  <si>
    <t>OTDVD-1BR</t>
  </si>
  <si>
    <t>One Time Single-Clear</t>
  </si>
  <si>
    <t>No</t>
  </si>
  <si>
    <t>M110</t>
  </si>
  <si>
    <t>H117</t>
  </si>
  <si>
    <t>H111</t>
  </si>
  <si>
    <t>H114</t>
  </si>
  <si>
    <t>H113</t>
  </si>
  <si>
    <t>H115</t>
  </si>
  <si>
    <t>H116</t>
  </si>
  <si>
    <t>M025</t>
  </si>
  <si>
    <t>M026</t>
  </si>
  <si>
    <t>M095</t>
  </si>
  <si>
    <t>M049</t>
  </si>
  <si>
    <t>M105</t>
  </si>
  <si>
    <t>With Tray</t>
  </si>
  <si>
    <t>RealLineStatus</t>
  </si>
  <si>
    <t>EqLineStatus</t>
  </si>
  <si>
    <t>S1Shot</t>
  </si>
  <si>
    <t>S2Shot</t>
  </si>
  <si>
    <t>S3Shot</t>
  </si>
  <si>
    <t>NewCycle</t>
  </si>
  <si>
    <t>OldCycle</t>
  </si>
  <si>
    <t>Empty</t>
  </si>
  <si>
    <t>Setup</t>
  </si>
  <si>
    <t>DNE</t>
  </si>
  <si>
    <t>Empty, NA</t>
  </si>
  <si>
    <t>Fixing, NA</t>
  </si>
  <si>
    <t>This table is not used in PowerQuery</t>
  </si>
  <si>
    <t>VC-TUBE</t>
  </si>
  <si>
    <t>H112</t>
  </si>
  <si>
    <t>JAB-050A</t>
  </si>
  <si>
    <t>Ink Tray</t>
  </si>
  <si>
    <t>MoldType</t>
  </si>
  <si>
    <t>JAB-014B</t>
  </si>
  <si>
    <t>Wheel</t>
  </si>
  <si>
    <t>Dome</t>
  </si>
  <si>
    <t>DER-R01</t>
  </si>
  <si>
    <t>Cartridge</t>
  </si>
  <si>
    <t>H121</t>
  </si>
  <si>
    <t>H122</t>
  </si>
  <si>
    <t>DER-P02</t>
  </si>
  <si>
    <t>5%8401</t>
  </si>
  <si>
    <t>SBSSV</t>
  </si>
  <si>
    <t>Stick Stopper</t>
  </si>
  <si>
    <t>DER-C02</t>
  </si>
  <si>
    <t>CC10349874P2</t>
  </si>
  <si>
    <t>DEO-P03</t>
  </si>
  <si>
    <t>注塑机故障</t>
  </si>
  <si>
    <t>DEO-C01</t>
  </si>
  <si>
    <t>PCR+PET</t>
  </si>
  <si>
    <t>PBL99906</t>
  </si>
  <si>
    <t>Blue Tray装货</t>
  </si>
  <si>
    <t>TRL Elite Blue</t>
  </si>
  <si>
    <t xml:space="preserve">Blue Tray装货 </t>
  </si>
  <si>
    <t>DEO-B03</t>
  </si>
  <si>
    <t>DEO-B02</t>
  </si>
  <si>
    <t>M052</t>
  </si>
  <si>
    <t>DEO-C05</t>
  </si>
  <si>
    <t>M066</t>
  </si>
  <si>
    <t>F</t>
  </si>
  <si>
    <t>R</t>
  </si>
  <si>
    <t>34AF</t>
  </si>
  <si>
    <t>34AR</t>
  </si>
  <si>
    <t>SHI SE130D</t>
  </si>
  <si>
    <t>DEO-C07</t>
  </si>
  <si>
    <t>DEO-B06</t>
  </si>
  <si>
    <t>PCR（KW621）</t>
  </si>
  <si>
    <t>DW-C01</t>
  </si>
  <si>
    <t>DW-B01</t>
  </si>
  <si>
    <t>DW-S02</t>
  </si>
  <si>
    <t>M094</t>
  </si>
  <si>
    <t>RPP EFP814</t>
  </si>
  <si>
    <t>DEO-D04</t>
  </si>
  <si>
    <t>DER-U02</t>
  </si>
  <si>
    <t>CC10384412P2</t>
  </si>
  <si>
    <t>DW-D02</t>
  </si>
  <si>
    <t xml:space="preserve">With Tray </t>
  </si>
  <si>
    <t>M091</t>
  </si>
  <si>
    <t>Blue Tray装货 //1出24</t>
  </si>
  <si>
    <t>TENEL-4 4T10</t>
  </si>
  <si>
    <t>JAC-02</t>
  </si>
  <si>
    <t>DER-B03</t>
  </si>
  <si>
    <t>DER-B02</t>
  </si>
  <si>
    <t>M064</t>
  </si>
  <si>
    <t>M046</t>
  </si>
  <si>
    <t>M076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</si>
  <si>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</si>
  <si>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</si>
  <si>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</si>
  <si>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</si>
  <si>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</si>
  <si>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</si>
  <si>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</si>
  <si>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</si>
  <si>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</si>
  <si>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</si>
  <si>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MEO-B02</t>
  </si>
  <si>
    <t>DW-P01</t>
  </si>
  <si>
    <t xml:space="preserve"> </t>
  </si>
  <si>
    <t>DER-C03</t>
  </si>
  <si>
    <t>Silo6</t>
  </si>
  <si>
    <t>Silo8</t>
  </si>
  <si>
    <t>DW-B02</t>
  </si>
  <si>
    <t xml:space="preserve">Blue Tray装货  </t>
  </si>
  <si>
    <t>Beige</t>
  </si>
  <si>
    <t>DW-C02</t>
  </si>
  <si>
    <t>A3F</t>
  </si>
  <si>
    <t>SD708ecoII</t>
  </si>
  <si>
    <t>DER-B04</t>
  </si>
  <si>
    <t>A8F</t>
  </si>
  <si>
    <t>黑A料+DEO</t>
  </si>
  <si>
    <t>DER-C07</t>
  </si>
  <si>
    <t>GREY</t>
  </si>
  <si>
    <t>10%3962</t>
  </si>
  <si>
    <t>SD531ecoW</t>
  </si>
  <si>
    <t xml:space="preserve">A </t>
  </si>
  <si>
    <t>DEO-S02</t>
  </si>
  <si>
    <t>MEO-C02</t>
  </si>
  <si>
    <t>PPDTE</t>
  </si>
  <si>
    <t>DEO-S01</t>
  </si>
  <si>
    <t>DW-B03</t>
  </si>
  <si>
    <t>DW-C03</t>
  </si>
  <si>
    <t>35F</t>
  </si>
  <si>
    <t>35R</t>
  </si>
  <si>
    <t>大Blue Tray装货</t>
  </si>
  <si>
    <t>Cream Screen</t>
  </si>
  <si>
    <t>33AF</t>
  </si>
  <si>
    <t>33AR</t>
  </si>
  <si>
    <t>FSM B10A打印Label</t>
  </si>
  <si>
    <t>DER-D02</t>
  </si>
  <si>
    <t>Silo7</t>
  </si>
  <si>
    <t>DEO-U04</t>
  </si>
  <si>
    <t>10%3962 With Tray</t>
  </si>
  <si>
    <t>CC01053255P2</t>
  </si>
  <si>
    <t>Blue Tray装货 //1出8米老鼠</t>
  </si>
  <si>
    <t>Blue Tray装货 //1出15 #15崩模</t>
  </si>
  <si>
    <t>PXC1026022</t>
  </si>
  <si>
    <t>1出7</t>
  </si>
  <si>
    <t>JAB-1-100</t>
  </si>
  <si>
    <t>Blue Tray装货 //1出8</t>
  </si>
  <si>
    <t>DV389</t>
  </si>
  <si>
    <t>M001</t>
  </si>
  <si>
    <t>Yellow</t>
  </si>
  <si>
    <t>PYL0131625</t>
  </si>
  <si>
    <t>JAB-030A</t>
  </si>
  <si>
    <t>SBSEL-29ecoIII</t>
  </si>
  <si>
    <t>JAC-07</t>
  </si>
  <si>
    <t>A5F</t>
  </si>
  <si>
    <t>DEO-C03</t>
  </si>
  <si>
    <t>DS-B01</t>
  </si>
  <si>
    <t>PPDTE7</t>
  </si>
  <si>
    <t>M125</t>
  </si>
  <si>
    <t>MEO-S01</t>
  </si>
  <si>
    <t>*</t>
  </si>
  <si>
    <t>A6F</t>
  </si>
  <si>
    <t>CC10382414P2</t>
  </si>
  <si>
    <t xml:space="preserve">5%8401 </t>
  </si>
  <si>
    <t>Blue Tray装货 //1出16新款盖</t>
  </si>
  <si>
    <t>DEO-S03</t>
  </si>
  <si>
    <t>TEN-5 3T8</t>
  </si>
  <si>
    <t>SD529ecoW</t>
  </si>
  <si>
    <t>黑A料+DVD MIX</t>
  </si>
  <si>
    <t>Costom Purple</t>
  </si>
  <si>
    <t>PVL0130264</t>
  </si>
  <si>
    <t xml:space="preserve">DS-S01  </t>
  </si>
  <si>
    <t>DS-S01</t>
  </si>
  <si>
    <t>rPET</t>
  </si>
  <si>
    <t>DS-P02</t>
  </si>
  <si>
    <t>JAB-050B</t>
  </si>
  <si>
    <t>SBSEL-25ecoIII</t>
  </si>
  <si>
    <t>VC2</t>
  </si>
  <si>
    <t>TRL PS4 Blue</t>
  </si>
  <si>
    <t>PBL98308</t>
  </si>
  <si>
    <t>M100</t>
  </si>
  <si>
    <t>DW-B04</t>
  </si>
  <si>
    <t>SBSEL-6ecoIII</t>
  </si>
  <si>
    <t>UG</t>
  </si>
  <si>
    <t>DEO-U02</t>
  </si>
  <si>
    <t xml:space="preserve">FSM B10A打印Label </t>
  </si>
  <si>
    <t xml:space="preserve">10%3962 With Tray  </t>
  </si>
  <si>
    <t xml:space="preserve">5%8401  </t>
  </si>
  <si>
    <t>CustomDatesLines</t>
  </si>
  <si>
    <t>[Table]</t>
  </si>
  <si>
    <t>Bronze</t>
  </si>
  <si>
    <t>PMC0129394</t>
  </si>
  <si>
    <t>DS-R01</t>
  </si>
  <si>
    <t xml:space="preserve">PET-Blue </t>
  </si>
  <si>
    <t>58037-PETC-2</t>
  </si>
  <si>
    <t>PET-Blue</t>
  </si>
  <si>
    <t>15g //Blue Tray装货</t>
  </si>
  <si>
    <t>DVFSII-4 2T6</t>
  </si>
  <si>
    <t>DEO-P04</t>
  </si>
  <si>
    <t>DER-D05</t>
  </si>
  <si>
    <t>Dark Gray</t>
  </si>
  <si>
    <t>CC10388283P2</t>
  </si>
  <si>
    <t>Bark Brown</t>
  </si>
  <si>
    <t>PTR0131910</t>
  </si>
  <si>
    <t>ELT-9</t>
  </si>
  <si>
    <t>DER-S04</t>
  </si>
  <si>
    <t>1出8长螺丝</t>
  </si>
  <si>
    <t>DS-W02</t>
  </si>
  <si>
    <t>#3盒面大气泡，1出3</t>
  </si>
  <si>
    <t>Orange</t>
  </si>
  <si>
    <t>CC10379577P2</t>
  </si>
  <si>
    <t xml:space="preserve">1出12 </t>
  </si>
  <si>
    <t>1出12</t>
  </si>
  <si>
    <t>转模、、 改线</t>
  </si>
  <si>
    <t>5%8401   //注塑机"Servo Alarm i3"，维修</t>
  </si>
  <si>
    <t>CC01055278M9</t>
  </si>
  <si>
    <t>流道#3不加热，修模 、、 转色</t>
  </si>
  <si>
    <t>10%3962  // 反盒故障，维修</t>
  </si>
  <si>
    <t xml:space="preserve">10%3962  </t>
  </si>
  <si>
    <t>#3盒面大气泡，1出3，4#水位凸修模</t>
  </si>
  <si>
    <t>10%3962 、注胶压力低 // 维修炮筒后开机</t>
  </si>
  <si>
    <t>With Tray    // 待tray后开机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</si>
</sst>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3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trike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1" fillId="0" borderId="0"/>
    <xf numFmtId="164" fontId="5" fillId="0" borderId="0" applyFont="0" applyFill="0" applyBorder="0" applyAlignment="0" applyProtection="0"/>
    <xf numFmtId="0" fontId="12" fillId="0" borderId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3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22" fontId="0" fillId="0" borderId="0" xfId="0" applyNumberFormat="1" applyAlignment="1"/>
    <xf numFmtId="0" fontId="2" fillId="0" borderId="0" xfId="0" applyFont="1" applyAlignment="1"/>
    <xf numFmtId="3" fontId="1" fillId="0" borderId="0" xfId="0" applyNumberFormat="1" applyFont="1"/>
    <xf numFmtId="3" fontId="1" fillId="3" borderId="0" xfId="0" applyNumberFormat="1" applyFont="1" applyFill="1"/>
    <xf numFmtId="10" fontId="1" fillId="2" borderId="0" xfId="1" applyNumberFormat="1" applyFont="1" applyFill="1"/>
    <xf numFmtId="0" fontId="0" fillId="0" borderId="0" xfId="0" applyBorder="1"/>
    <xf numFmtId="4" fontId="0" fillId="0" borderId="0" xfId="0" applyNumberFormat="1"/>
    <xf numFmtId="10" fontId="1" fillId="0" borderId="0" xfId="1" applyNumberFormat="1" applyFont="1"/>
    <xf numFmtId="10" fontId="3" fillId="0" borderId="0" xfId="1" applyNumberFormat="1" applyFont="1"/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0" fontId="0" fillId="0" borderId="0" xfId="0" applyNumberFormat="1" applyBorder="1" applyAlignment="1"/>
    <xf numFmtId="0" fontId="0" fillId="0" borderId="0" xfId="0" quotePrefix="1" applyNumberFormat="1" applyBorder="1" applyAlignment="1"/>
    <xf numFmtId="3" fontId="0" fillId="0" borderId="0" xfId="0" applyNumberFormat="1" applyBorder="1" applyAlignment="1"/>
    <xf numFmtId="49" fontId="0" fillId="0" borderId="0" xfId="0" quotePrefix="1" applyNumberFormat="1" applyBorder="1" applyAlignment="1"/>
    <xf numFmtId="0" fontId="6" fillId="0" borderId="0" xfId="2" applyFont="1"/>
    <xf numFmtId="14" fontId="1" fillId="0" borderId="0" xfId="0" applyNumberFormat="1" applyFont="1"/>
    <xf numFmtId="3" fontId="1" fillId="3" borderId="3" xfId="0" applyNumberFormat="1" applyFont="1" applyFill="1" applyBorder="1"/>
    <xf numFmtId="10" fontId="1" fillId="2" borderId="4" xfId="1" applyNumberFormat="1" applyFont="1" applyFill="1" applyBorder="1"/>
    <xf numFmtId="0" fontId="7" fillId="0" borderId="0" xfId="1" applyNumberFormat="1" applyFont="1" applyBorder="1" applyAlignment="1"/>
    <xf numFmtId="0" fontId="0" fillId="0" borderId="5" xfId="0" applyNumberFormat="1" applyBorder="1" applyAlignment="1"/>
    <xf numFmtId="3" fontId="7" fillId="0" borderId="0" xfId="1" applyNumberFormat="1" applyFont="1" applyBorder="1" applyAlignment="1"/>
    <xf numFmtId="3" fontId="0" fillId="0" borderId="0" xfId="0" quotePrefix="1" applyNumberFormat="1" applyBorder="1" applyAlignment="1"/>
    <xf numFmtId="10" fontId="0" fillId="0" borderId="0" xfId="1" quotePrefix="1" applyNumberFormat="1" applyFont="1" applyBorder="1" applyAlignment="1"/>
    <xf numFmtId="10" fontId="0" fillId="0" borderId="0" xfId="1" applyNumberFormat="1" applyFont="1" applyBorder="1" applyAlignment="1"/>
    <xf numFmtId="0" fontId="0" fillId="0" borderId="0" xfId="1" applyNumberFormat="1" applyFont="1" applyBorder="1" applyAlignment="1"/>
    <xf numFmtId="3" fontId="0" fillId="0" borderId="0" xfId="1" applyNumberFormat="1" applyFont="1" applyBorder="1" applyAlignment="1"/>
    <xf numFmtId="0" fontId="9" fillId="0" borderId="0" xfId="2" quotePrefix="1" applyNumberFormat="1" applyFont="1" applyFill="1" applyAlignment="1">
      <alignment horizontal="center"/>
    </xf>
    <xf numFmtId="0" fontId="5" fillId="0" borderId="0" xfId="2" quotePrefix="1" applyNumberFormat="1" applyFont="1" applyFill="1" applyAlignment="1"/>
    <xf numFmtId="0" fontId="5" fillId="0" borderId="0" xfId="2" quotePrefix="1" applyNumberFormat="1" applyFont="1" applyFill="1" applyAlignment="1">
      <alignment horizontal="center"/>
    </xf>
    <xf numFmtId="10" fontId="5" fillId="0" borderId="0" xfId="1" quotePrefix="1" applyNumberFormat="1" applyFont="1" applyFill="1" applyAlignment="1"/>
    <xf numFmtId="37" fontId="5" fillId="0" borderId="0" xfId="7" quotePrefix="1" applyNumberFormat="1" applyFont="1" applyFill="1" applyAlignment="1"/>
    <xf numFmtId="37" fontId="9" fillId="0" borderId="0" xfId="2" quotePrefix="1" applyNumberFormat="1" applyFont="1" applyFill="1" applyAlignment="1">
      <alignment horizontal="center"/>
    </xf>
    <xf numFmtId="10" fontId="6" fillId="0" borderId="0" xfId="2" quotePrefix="1" applyNumberFormat="1" applyFont="1" applyAlignment="1">
      <alignment horizontal="center"/>
    </xf>
    <xf numFmtId="10" fontId="9" fillId="0" borderId="0" xfId="2" quotePrefix="1" applyNumberFormat="1" applyFont="1" applyFill="1" applyAlignment="1">
      <alignment horizontal="center"/>
    </xf>
    <xf numFmtId="37" fontId="1" fillId="0" borderId="0" xfId="7" applyNumberFormat="1" applyFont="1"/>
    <xf numFmtId="0" fontId="1" fillId="4" borderId="0" xfId="0" applyFont="1" applyFill="1" applyAlignment="1">
      <alignment horizontal="center"/>
    </xf>
    <xf numFmtId="0" fontId="6" fillId="4" borderId="0" xfId="2" applyFont="1" applyFill="1" applyAlignment="1">
      <alignment horizontal="center"/>
    </xf>
    <xf numFmtId="3" fontId="0" fillId="0" borderId="5" xfId="0" applyNumberFormat="1" applyBorder="1" applyAlignment="1"/>
    <xf numFmtId="10" fontId="0" fillId="0" borderId="5" xfId="0" applyNumberFormat="1" applyBorder="1" applyAlignment="1"/>
    <xf numFmtId="14" fontId="0" fillId="0" borderId="5" xfId="0" applyNumberFormat="1" applyBorder="1" applyAlignment="1"/>
    <xf numFmtId="14" fontId="7" fillId="0" borderId="0" xfId="1" applyNumberFormat="1" applyFont="1" applyBorder="1" applyAlignment="1"/>
    <xf numFmtId="14" fontId="0" fillId="0" borderId="0" xfId="0" applyNumberFormat="1" applyBorder="1" applyAlignment="1"/>
    <xf numFmtId="0" fontId="0" fillId="0" borderId="0" xfId="0" applyNumberFormat="1" applyFill="1" applyAlignment="1"/>
    <xf numFmtId="0" fontId="13" fillId="0" borderId="0" xfId="0" applyNumberFormat="1" applyFont="1" applyFill="1" applyAlignment="1"/>
    <xf numFmtId="0" fontId="13" fillId="0" borderId="0" xfId="0" quotePrefix="1" applyNumberFormat="1" applyFont="1" applyFill="1" applyAlignment="1"/>
    <xf numFmtId="0" fontId="2" fillId="0" borderId="0" xfId="0" applyFont="1" applyAlignment="1"/>
    <xf numFmtId="0" fontId="0" fillId="0" borderId="0" xfId="0" quotePrefix="1" applyNumberFormat="1" applyFont="1" applyBorder="1" applyAlignment="1"/>
    <xf numFmtId="0" fontId="0" fillId="0" borderId="0" xfId="0" applyFont="1"/>
    <xf numFmtId="10" fontId="0" fillId="0" borderId="0" xfId="1" applyNumberFormat="1" applyFont="1"/>
    <xf numFmtId="3" fontId="1" fillId="2" borderId="0" xfId="0" applyNumberFormat="1" applyFont="1" applyFill="1"/>
    <xf numFmtId="0" fontId="0" fillId="0" borderId="0" xfId="1" quotePrefix="1" applyNumberFormat="1" applyFont="1" applyBorder="1" applyAlignment="1"/>
    <xf numFmtId="1" fontId="0" fillId="0" borderId="0" xfId="0" applyNumberFormat="1"/>
    <xf numFmtId="0" fontId="0" fillId="0" borderId="0" xfId="0"/>
    <xf numFmtId="3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0" xfId="0" quotePrefix="1" applyNumberFormat="1" applyFont="1" applyBorder="1" applyAlignment="1"/>
    <xf numFmtId="3" fontId="1" fillId="0" borderId="0" xfId="0" quotePrefix="1" applyNumberFormat="1" applyFont="1" applyBorder="1" applyAlignment="1"/>
    <xf numFmtId="10" fontId="1" fillId="0" borderId="0" xfId="0" quotePrefix="1" applyNumberFormat="1" applyFont="1" applyBorder="1" applyAlignment="1"/>
    <xf numFmtId="0" fontId="10" fillId="0" borderId="0" xfId="2" applyFont="1"/>
    <xf numFmtId="0" fontId="16" fillId="0" borderId="0" xfId="1" quotePrefix="1" applyNumberFormat="1" applyFont="1" applyBorder="1" applyAlignment="1"/>
    <xf numFmtId="10" fontId="4" fillId="0" borderId="0" xfId="1" applyNumberFormat="1" applyFont="1"/>
    <xf numFmtId="3" fontId="0" fillId="0" borderId="1" xfId="0" applyNumberFormat="1" applyBorder="1" applyAlignment="1"/>
    <xf numFmtId="0" fontId="0" fillId="0" borderId="6" xfId="0" quotePrefix="1" applyNumberFormat="1" applyBorder="1" applyAlignment="1"/>
    <xf numFmtId="3" fontId="16" fillId="0" borderId="0" xfId="7" quotePrefix="1" applyNumberFormat="1" applyFont="1" applyBorder="1" applyAlignment="1"/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3" fontId="0" fillId="0" borderId="7" xfId="1" applyNumberFormat="1" applyFont="1" applyBorder="1" applyAlignment="1">
      <alignment horizontal="center"/>
    </xf>
    <xf numFmtId="10" fontId="0" fillId="0" borderId="8" xfId="0" applyNumberFormat="1" applyBorder="1" applyAlignment="1"/>
    <xf numFmtId="3" fontId="0" fillId="0" borderId="0" xfId="0" applyNumberFormat="1" applyAlignment="1"/>
    <xf numFmtId="3" fontId="0" fillId="0" borderId="0" xfId="1" applyNumberFormat="1" applyFont="1" applyAlignment="1"/>
    <xf numFmtId="10" fontId="0" fillId="0" borderId="0" xfId="1" applyNumberFormat="1" applyFont="1" applyAlignment="1"/>
    <xf numFmtId="0" fontId="16" fillId="0" borderId="0" xfId="1" applyNumberFormat="1" applyFont="1" applyAlignment="1"/>
    <xf numFmtId="3" fontId="16" fillId="0" borderId="0" xfId="7" applyNumberFormat="1" applyFont="1" applyAlignment="1"/>
    <xf numFmtId="0" fontId="1" fillId="4" borderId="9" xfId="0" applyFont="1" applyFill="1" applyBorder="1" applyAlignment="1">
      <alignment horizontal="center" vertical="center"/>
    </xf>
    <xf numFmtId="3" fontId="0" fillId="0" borderId="9" xfId="0" applyNumberFormat="1" applyBorder="1" applyAlignment="1"/>
    <xf numFmtId="3" fontId="0" fillId="0" borderId="7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10" xfId="0" applyNumberFormat="1" applyBorder="1" applyAlignment="1"/>
    <xf numFmtId="3" fontId="0" fillId="0" borderId="7" xfId="0" applyNumberFormat="1" applyBorder="1" applyAlignment="1"/>
    <xf numFmtId="3" fontId="0" fillId="0" borderId="10" xfId="7" applyNumberFormat="1" applyFont="1" applyBorder="1" applyAlignment="1"/>
    <xf numFmtId="3" fontId="0" fillId="0" borderId="7" xfId="1" applyNumberFormat="1" applyFont="1" applyBorder="1" applyAlignment="1"/>
    <xf numFmtId="0" fontId="0" fillId="0" borderId="10" xfId="0" applyNumberFormat="1" applyBorder="1" applyAlignment="1"/>
    <xf numFmtId="3" fontId="0" fillId="0" borderId="11" xfId="0" applyNumberFormat="1" applyBorder="1" applyAlignment="1"/>
    <xf numFmtId="0" fontId="1" fillId="0" borderId="6" xfId="0" applyFont="1" applyBorder="1" applyAlignment="1">
      <alignment vertical="center"/>
    </xf>
    <xf numFmtId="10" fontId="0" fillId="0" borderId="11" xfId="1" quotePrefix="1" applyNumberFormat="1" applyFont="1" applyBorder="1" applyAlignment="1"/>
    <xf numFmtId="0" fontId="1" fillId="0" borderId="9" xfId="0" applyFont="1" applyBorder="1" applyAlignment="1">
      <alignment vertical="center"/>
    </xf>
    <xf numFmtId="3" fontId="0" fillId="0" borderId="13" xfId="0" quotePrefix="1" applyNumberFormat="1" applyBorder="1" applyAlignment="1"/>
    <xf numFmtId="10" fontId="0" fillId="0" borderId="13" xfId="0" quotePrefix="1" applyNumberFormat="1" applyBorder="1" applyAlignment="1"/>
    <xf numFmtId="0" fontId="0" fillId="0" borderId="9" xfId="0" quotePrefix="1" applyNumberFormat="1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0" fontId="0" fillId="0" borderId="13" xfId="0" quotePrefix="1" applyNumberFormat="1" applyBorder="1" applyAlignment="1"/>
    <xf numFmtId="0" fontId="0" fillId="0" borderId="11" xfId="0" quotePrefix="1" applyNumberFormat="1" applyBorder="1" applyAlignment="1"/>
    <xf numFmtId="0" fontId="0" fillId="0" borderId="11" xfId="0" applyNumberFormat="1" applyBorder="1" applyAlignment="1"/>
    <xf numFmtId="0" fontId="5" fillId="0" borderId="0" xfId="2" applyNumberFormat="1" applyFont="1" applyFill="1" applyAlignment="1"/>
    <xf numFmtId="0" fontId="5" fillId="0" borderId="0" xfId="2" applyNumberFormat="1" applyFont="1" applyFill="1" applyAlignment="1">
      <alignment horizontal="center"/>
    </xf>
    <xf numFmtId="37" fontId="5" fillId="0" borderId="0" xfId="7" applyNumberFormat="1" applyFont="1" applyFill="1" applyAlignment="1"/>
    <xf numFmtId="10" fontId="5" fillId="0" borderId="0" xfId="1" applyNumberFormat="1" applyFont="1" applyFill="1" applyAlignment="1"/>
    <xf numFmtId="10" fontId="0" fillId="0" borderId="11" xfId="1" applyNumberFormat="1" applyFon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14" fontId="0" fillId="0" borderId="0" xfId="0" applyNumberFormat="1" applyAlignment="1"/>
    <xf numFmtId="10" fontId="0" fillId="0" borderId="0" xfId="0" applyNumberFormat="1" applyAlignment="1"/>
    <xf numFmtId="0" fontId="2" fillId="0" borderId="0" xfId="0" applyFont="1" applyAlignment="1"/>
    <xf numFmtId="14" fontId="1" fillId="2" borderId="2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</cellXfs>
  <cellStyles count="15">
    <cellStyle name="Comma" xfId="7" builtinId="3"/>
    <cellStyle name="Comma 2" xfId="5"/>
    <cellStyle name="Comma 3" xfId="4"/>
    <cellStyle name="Comma 4" xfId="11"/>
    <cellStyle name="Comma 5" xfId="12"/>
    <cellStyle name="Comma 6" xfId="13"/>
    <cellStyle name="Currency 2" xfId="9"/>
    <cellStyle name="Currency 3" xfId="14"/>
    <cellStyle name="Normal" xfId="0" builtinId="0"/>
    <cellStyle name="Normal 2" xfId="2"/>
    <cellStyle name="Normal 3" xfId="3"/>
    <cellStyle name="Normal 4" xfId="8"/>
    <cellStyle name="Normal 5" xfId="10"/>
    <cellStyle name="Percent" xfId="1" builtinId="5"/>
    <cellStyle name="Percent 2" xfId="6"/>
  </cellStyles>
  <dxfs count="219"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font>
        <i/>
        <color auto="1"/>
      </font>
      <numFmt numFmtId="3" formatCode="#,##0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0000"/>
        </patternFill>
      </fill>
    </dxf>
    <dxf>
      <numFmt numFmtId="1" formatCode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6" formatCode="m/d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</font>
      <fill>
        <patternFill>
          <bgColor theme="0" tint="-0.2499465926084170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CFFFF"/>
        </patternFill>
      </fill>
    </dxf>
  </dxfs>
  <tableStyles count="4" defaultTableStyle="TableStyleMedium2" defaultPivotStyle="PivotStyleLight16">
    <tableStyle name="DailySummary" pivot="0" count="1">
      <tableStyleElement type="secondRowStripe" dxfId="218"/>
    </tableStyle>
    <tableStyle name="Shift" pivot="0" count="2">
      <tableStyleElement type="wholeTable" dxfId="217"/>
      <tableStyleElement type="headerRow" dxfId="216"/>
    </tableStyle>
    <tableStyle name="TableStyleQueryPreview" pivot="0" count="3">
      <tableStyleElement type="wholeTable" dxfId="215"/>
      <tableStyleElement type="headerRow" dxfId="214"/>
      <tableStyleElement type="firstRowStripe" dxfId="213"/>
    </tableStyle>
    <tableStyle name="TableStyleQueryResult" pivot="0" count="3">
      <tableStyleElement type="wholeTable" dxfId="212"/>
      <tableStyleElement type="headerRow" dxfId="211"/>
      <tableStyleElement type="firstRowStripe" dxfId="210"/>
    </tableStyle>
  </tableStyles>
  <colors>
    <mruColors>
      <color rgb="FFFFFFCC"/>
      <color rgb="FFFF00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backgroundRefresh="0" adjustColumnWidth="0" connectionId="8" autoFormatId="16" applyNumberFormats="0" applyBorderFormats="0" applyFontFormats="1" applyPatternFormats="1" applyAlignmentFormats="0" applyWidthHeightFormats="0">
  <queryTableRefresh nextId="19">
    <queryTableFields count="18">
      <queryTableField id="1" name="Line" tableColumnId="57"/>
      <queryTableField id="2" name="Cavity" tableColumnId="58"/>
      <queryTableField id="3" name="ShiftNo" tableColumnId="59"/>
      <queryTableField id="4" name="Mold" tableColumnId="60"/>
      <queryTableField id="5" name="Color" tableColumnId="61"/>
      <queryTableField id="6" name="Silo" tableColumnId="62"/>
      <queryTableField id="7" name="Status" tableColumnId="63"/>
      <queryTableField id="8" name="Model" tableColumnId="64"/>
      <queryTableField id="9" name="CounterStart" tableColumnId="65"/>
      <queryTableField id="10" name="CounterStop" tableColumnId="66"/>
      <queryTableField id="11" name="CounterLast" tableColumnId="67"/>
      <queryTableField id="12" name="CycleTime" tableColumnId="68"/>
      <queryTableField id="13" name="Remarks" tableColumnId="69"/>
      <queryTableField id="14" name="Qty" tableColumnId="70"/>
      <queryTableField id="15" name="U-Rate" tableColumnId="71"/>
      <queryTableField id="16" name="RealLineStatus" tableColumnId="1"/>
      <queryTableField id="17" name="EqLineStatus" tableColumnId="2"/>
      <queryTableField id="18" name="ShiftCounter" tableColumnId="3"/>
    </queryTableFields>
  </queryTableRefresh>
</queryTable>
</file>

<file path=xl/queryTables/queryTable2.xml><?xml version="1.0" encoding="utf-8"?>
<queryTable xmlns="http://schemas.openxmlformats.org/spreadsheetml/2006/main" name="ExternalData_1" backgroundRefresh="0" adjustColumnWidth="0" connectionId="2" autoFormatId="16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ProductionLineNo" tableColumnId="793"/>
      <queryTableField id="2" name="Asterisk" tableColumnId="794"/>
      <queryTableField id="3" name="TotalCavity" tableColumnId="795"/>
      <queryTableField id="4" name="MoldNo" tableColumnId="796"/>
      <queryTableField id="5" name="ColorCode" tableColumnId="797"/>
      <queryTableField id="6" name="SiloNo" tableColumnId="798"/>
      <queryTableField id="7" name="LineStatus" tableColumnId="799"/>
      <queryTableField id="8" name="MachineModel" tableColumnId="800"/>
      <queryTableField id="9" name="S1Shot" tableColumnId="801"/>
      <queryTableField id="10" name="S1Qty" tableColumnId="802"/>
      <queryTableField id="11" name="S1Urt" tableColumnId="803"/>
      <queryTableField id="12" name="S2Shot" tableColumnId="804"/>
      <queryTableField id="13" name="S2Qty" tableColumnId="805"/>
      <queryTableField id="14" name="S2Urt" tableColumnId="806"/>
      <queryTableField id="15" name="S3Shot" tableColumnId="807"/>
      <queryTableField id="16" name="S3Qty" tableColumnId="808"/>
      <queryTableField id="17" name="S3Urt" tableColumnId="809"/>
      <queryTableField id="18" name="CycleTime" tableColumnId="810"/>
      <queryTableField id="19" name="Total" tableColumnId="811"/>
      <queryTableField id="20" name="U-Rate" tableColumnId="812"/>
      <queryTableField id="21" name="C #" tableColumnId="813"/>
      <queryTableField id="22" name="Global" tableColumnId="814"/>
      <queryTableField id="23" name="StatusRemarks" tableColumnId="815"/>
      <queryTableField id="24" name="ProductType" tableColumnId="816"/>
    </queryTableFields>
  </queryTableRefresh>
</queryTable>
</file>

<file path=xl/queryTables/queryTable3.xml><?xml version="1.0" encoding="utf-8"?>
<queryTable xmlns="http://schemas.openxmlformats.org/spreadsheetml/2006/main" name="ExternalData_1" backgroundRefresh="0" adjustColumnWidth="0" connectionId="10" autoFormatId="16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ProductionDate" tableColumnId="958"/>
      <queryTableField id="2" name="ProductionLineNo" tableColumnId="959"/>
      <queryTableField id="3" name="ShiftNo" tableColumnId="960"/>
      <queryTableField id="4" name="MoldNo" tableColumnId="961"/>
      <queryTableField id="5" name="ColorCode" tableColumnId="962"/>
      <queryTableField id="6" name="SiloNo" tableColumnId="963"/>
      <queryTableField id="7" name="LineStatus" tableColumnId="964"/>
      <queryTableField id="8" name="MachineModel" tableColumnId="965"/>
      <queryTableField id="9" name="ShiftCounter" tableColumnId="966"/>
      <queryTableField id="10" name="CounterStart" tableColumnId="967"/>
      <queryTableField id="11" name="CounterStop" tableColumnId="968"/>
      <queryTableField id="12" name="CounterLast" tableColumnId="969"/>
      <queryTableField id="13" name="CycleTimeLast" tableColumnId="970"/>
      <queryTableField id="14" name="StatusRemarks" tableColumnId="971"/>
      <queryTableField id="15" name="MoldType" tableColumnId="972"/>
      <queryTableField id="16" name="CustomDatesLines" tableColumnId="973"/>
      <queryTableField id="17" name="TotalCavity" tableColumnId="974"/>
      <queryTableField id="18" name="CavityWeight" tableColumnId="975"/>
      <queryTableField id="19" name="GeneralType" tableColumnId="976"/>
      <queryTableField id="20" name="ProductType" tableColumnId="977"/>
      <queryTableField id="21" name="Qty" tableColumnId="978"/>
      <queryTableField id="22" name="U-Rate" tableColumnId="979"/>
      <queryTableField id="23" name="val0" tableColumnId="980"/>
      <queryTableField id="24" name="val1" tableColumnId="981"/>
      <queryTableField id="25" name="val2" tableColumnId="982"/>
      <queryTableField id="26" name="val3" tableColumnId="983"/>
      <queryTableField id="27" name="C#" tableColumnId="984"/>
      <queryTableField id="28" name="PPH1" tableColumnId="985"/>
      <queryTableField id="29" name="PPH2" tableColumnId="986"/>
    </queryTableFields>
  </queryTableRefresh>
</queryTable>
</file>

<file path=xl/queryTables/queryTable4.xml><?xml version="1.0" encoding="utf-8"?>
<queryTable xmlns="http://schemas.openxmlformats.org/spreadsheetml/2006/main" name="ExternalData_1" backgroundRefresh="0" adjustColumnWidth="0" connectionId="11" autoFormatId="16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ProductionDate" tableColumnId="958"/>
      <queryTableField id="2" name="ProductionLineNo" tableColumnId="959"/>
      <queryTableField id="3" name="ShiftNo" tableColumnId="960"/>
      <queryTableField id="4" name="MoldNo" tableColumnId="961"/>
      <queryTableField id="5" name="ColorCode" tableColumnId="962"/>
      <queryTableField id="6" name="SiloNo" tableColumnId="963"/>
      <queryTableField id="7" name="LineStatus" tableColumnId="964"/>
      <queryTableField id="8" name="MachineModel" tableColumnId="965"/>
      <queryTableField id="9" name="ShiftCounter" tableColumnId="966"/>
      <queryTableField id="10" name="CounterStart" tableColumnId="967"/>
      <queryTableField id="11" name="CounterStop" tableColumnId="968"/>
      <queryTableField id="12" name="CounterLast" tableColumnId="969"/>
      <queryTableField id="13" name="CycleTimeLast" tableColumnId="970"/>
      <queryTableField id="14" name="StatusRemarks" tableColumnId="971"/>
      <queryTableField id="15" name="MoldType" tableColumnId="972"/>
      <queryTableField id="16" name="CustomDatesLines" tableColumnId="973"/>
      <queryTableField id="17" name="TotalCavity" tableColumnId="974"/>
      <queryTableField id="18" name="CavityWeight" tableColumnId="975"/>
      <queryTableField id="19" name="GeneralType" tableColumnId="976"/>
      <queryTableField id="20" name="ProductType" tableColumnId="977"/>
      <queryTableField id="21" name="Qty" tableColumnId="978"/>
      <queryTableField id="22" name="U-Rate" tableColumnId="979"/>
      <queryTableField id="23" name="val0" tableColumnId="980"/>
      <queryTableField id="24" name="val1" tableColumnId="981"/>
      <queryTableField id="25" name="val2" tableColumnId="982"/>
      <queryTableField id="26" name="val3" tableColumnId="983"/>
      <queryTableField id="27" name="C#" tableColumnId="984"/>
      <queryTableField id="28" name="PPH1" tableColumnId="985"/>
      <queryTableField id="29" name="PPH2" tableColumnId="986"/>
    </queryTableFields>
  </queryTableRefresh>
</queryTable>
</file>

<file path=xl/queryTables/queryTable5.xml><?xml version="1.0" encoding="utf-8"?>
<queryTable xmlns="http://schemas.openxmlformats.org/spreadsheetml/2006/main" name="ExternalData_1" backgroundRefresh="0" adjustColumnWidth="0" connectionId="12" autoFormatId="16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ProductionDate" tableColumnId="958"/>
      <queryTableField id="2" name="ProductionLineNo" tableColumnId="959"/>
      <queryTableField id="3" name="ShiftNo" tableColumnId="960"/>
      <queryTableField id="4" name="MoldNo" tableColumnId="961"/>
      <queryTableField id="5" name="ColorCode" tableColumnId="962"/>
      <queryTableField id="6" name="SiloNo" tableColumnId="963"/>
      <queryTableField id="7" name="LineStatus" tableColumnId="964"/>
      <queryTableField id="8" name="MachineModel" tableColumnId="965"/>
      <queryTableField id="9" name="ShiftCounter" tableColumnId="966"/>
      <queryTableField id="10" name="CounterStart" tableColumnId="967"/>
      <queryTableField id="11" name="CounterStop" tableColumnId="968"/>
      <queryTableField id="12" name="CounterLast" tableColumnId="969"/>
      <queryTableField id="13" name="CycleTimeLast" tableColumnId="970"/>
      <queryTableField id="14" name="StatusRemarks" tableColumnId="971"/>
      <queryTableField id="15" name="MoldType" tableColumnId="972"/>
      <queryTableField id="16" name="CustomDatesLines" tableColumnId="973"/>
      <queryTableField id="17" name="TotalCavity" tableColumnId="974"/>
      <queryTableField id="18" name="CavityWeight" tableColumnId="975"/>
      <queryTableField id="19" name="GeneralType" tableColumnId="976"/>
      <queryTableField id="20" name="ProductType" tableColumnId="977"/>
      <queryTableField id="21" name="Qty" tableColumnId="978"/>
      <queryTableField id="22" name="U-Rate" tableColumnId="979"/>
      <queryTableField id="23" name="val0" tableColumnId="980"/>
      <queryTableField id="24" name="val1" tableColumnId="981"/>
      <queryTableField id="25" name="val2" tableColumnId="982"/>
      <queryTableField id="26" name="val3" tableColumnId="983"/>
      <queryTableField id="27" name="C#" tableColumnId="984"/>
      <queryTableField id="28" name="PPH1" tableColumnId="985"/>
      <queryTableField id="29" name="PPH2" tableColumnId="986"/>
    </queryTableFields>
  </queryTableRefresh>
</queryTable>
</file>

<file path=xl/queryTables/queryTable6.xml><?xml version="1.0" encoding="utf-8"?>
<queryTable xmlns="http://schemas.openxmlformats.org/spreadsheetml/2006/main" name="ExternalData_1" backgroundRefresh="0" adjustColumnWidth="0" connectionId="3" autoFormatId="16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ProductionDate" tableColumnId="900"/>
      <queryTableField id="2" name="ProductionLineNo" tableColumnId="901"/>
      <queryTableField id="3" name="ShiftNo" tableColumnId="902"/>
      <queryTableField id="4" name="MoldNo" tableColumnId="903"/>
      <queryTableField id="5" name="ColorCode" tableColumnId="904"/>
      <queryTableField id="6" name="SiloNo" tableColumnId="905"/>
      <queryTableField id="7" name="LineStatus" tableColumnId="906"/>
      <queryTableField id="8" name="MachineModel" tableColumnId="907"/>
      <queryTableField id="9" name="ShiftCounter" tableColumnId="908"/>
      <queryTableField id="10" name="CounterStart" tableColumnId="909"/>
      <queryTableField id="11" name="CounterStop" tableColumnId="910"/>
      <queryTableField id="12" name="CounterLast" tableColumnId="911"/>
      <queryTableField id="13" name="CycleTimeLast" tableColumnId="912"/>
      <queryTableField id="14" name="StatusRemarks" tableColumnId="913"/>
      <queryTableField id="15" name="MoldType" tableColumnId="914"/>
      <queryTableField id="16" name="CustomDatesLines" tableColumnId="915"/>
      <queryTableField id="17" name="TotalCavity" tableColumnId="916"/>
      <queryTableField id="18" name="CavityWeight" tableColumnId="917"/>
      <queryTableField id="19" name="GeneralType" tableColumnId="918"/>
      <queryTableField id="20" name="ProductType" tableColumnId="919"/>
      <queryTableField id="21" name="Qty" tableColumnId="920"/>
      <queryTableField id="22" name="U-Rate" tableColumnId="921"/>
      <queryTableField id="23" name="val0" tableColumnId="922"/>
      <queryTableField id="24" name="val1" tableColumnId="923"/>
      <queryTableField id="25" name="val2" tableColumnId="924"/>
      <queryTableField id="26" name="val3" tableColumnId="925"/>
      <queryTableField id="27" name="C#" tableColumnId="926"/>
      <queryTableField id="28" name="PPH1" tableColumnId="927"/>
      <queryTableField id="29" name="PPH2" tableColumnId="928"/>
    </queryTableFields>
  </queryTableRefresh>
</queryTable>
</file>

<file path=xl/queryTables/queryTable7.xml><?xml version="1.0" encoding="utf-8"?>
<queryTable xmlns="http://schemas.openxmlformats.org/spreadsheetml/2006/main" name="ExternalData_1" backgroundRefresh="0" adjustColumnWidth="0" connectionId="7" autoFormatId="16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ProductionLineNo" tableColumnId="385"/>
      <queryTableField id="2" name="MoldNo" tableColumnId="386"/>
      <queryTableField id="3" name="ColorCode" tableColumnId="387"/>
      <queryTableField id="4" name="SiloNo" tableColumnId="388"/>
      <queryTableField id="5" name="LineStatus" tableColumnId="389"/>
      <queryTableField id="6" name="StatusRemarks" tableColumnId="390"/>
      <queryTableField id="7" name="MoldType" tableColumnId="391"/>
      <queryTableField id="8" name="GeneralType" tableColumnId="392"/>
      <queryTableField id="9" name="ProductType" tableColumnId="393"/>
      <queryTableField id="10" name="TotalCavity" tableColumnId="394"/>
      <queryTableField id="12" dataBound="0" tableColumnId="395"/>
      <queryTableField id="11" dataBound="0" tableColumnId="3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0" name="Present" displayName="Present" ref="A3:R82" tableType="queryTable" totalsRowShown="0" headerRowDxfId="209" dataDxfId="208" tableBorderDxfId="207">
  <autoFilter ref="A3:R82"/>
  <tableColumns count="18">
    <tableColumn id="57" uniqueName="57" name="Line" queryTableFieldId="1" dataDxfId="157"/>
    <tableColumn id="58" uniqueName="58" name="Cavity" queryTableFieldId="2" dataDxfId="156"/>
    <tableColumn id="59" uniqueName="59" name="ShiftNo" queryTableFieldId="3" dataDxfId="155"/>
    <tableColumn id="60" uniqueName="60" name="Mold" queryTableFieldId="4" dataDxfId="154"/>
    <tableColumn id="61" uniqueName="61" name="Color" queryTableFieldId="5" dataDxfId="153"/>
    <tableColumn id="62" uniqueName="62" name="Silo" queryTableFieldId="6" dataDxfId="152"/>
    <tableColumn id="63" uniqueName="63" name="Status" queryTableFieldId="7" dataDxfId="151"/>
    <tableColumn id="64" uniqueName="64" name="Model" queryTableFieldId="8" dataDxfId="150"/>
    <tableColumn id="65" uniqueName="65" name="CounterStart" queryTableFieldId="9" dataDxfId="149"/>
    <tableColumn id="66" uniqueName="66" name="CounterStop" queryTableFieldId="10" dataDxfId="148"/>
    <tableColumn id="67" uniqueName="67" name="CounterLast" queryTableFieldId="11" dataDxfId="147"/>
    <tableColumn id="68" uniqueName="68" name="CycleTime" queryTableFieldId="12" dataDxfId="146"/>
    <tableColumn id="69" uniqueName="69" name="Remarks" queryTableFieldId="13" dataDxfId="145"/>
    <tableColumn id="70" uniqueName="70" name="Qty" queryTableFieldId="14" dataDxfId="144" dataCellStyle="Percent"/>
    <tableColumn id="71" uniqueName="71" name="U-Rate" queryTableFieldId="15" dataDxfId="143" dataCellStyle="Percent"/>
    <tableColumn id="1" uniqueName="1" name="RealLineStatus" queryTableFieldId="16" dataDxfId="142" dataCellStyle="Percent"/>
    <tableColumn id="2" uniqueName="2" name="EqLineStatus" queryTableFieldId="17" dataDxfId="141" dataCellStyle="Percent"/>
    <tableColumn id="3" uniqueName="3" name="ShiftCounter" queryTableFieldId="18" dataDxfId="140" dataCellStyle="Comma"/>
  </tableColumns>
  <tableStyleInfo name="Shift" showFirstColumn="0" showLastColumn="0" showRowStripes="1" showColumnStripes="0"/>
</table>
</file>

<file path=xl/tables/table10.xml><?xml version="1.0" encoding="utf-8"?>
<table xmlns="http://schemas.openxmlformats.org/spreadsheetml/2006/main" id="19" name="TypeDetails" displayName="TypeDetails" ref="A1:D128" totalsRowShown="0">
  <autoFilter ref="A1:D128"/>
  <tableColumns count="4">
    <tableColumn id="1" name="Type"/>
    <tableColumn id="6" name="GeneralType"/>
    <tableColumn id="2" name="No" dataDxfId="190"/>
    <tableColumn id="3" name="Cavity"/>
  </tableColumns>
  <tableStyleInfo name="Shift" showFirstColumn="0" showLastColumn="0" showRowStripes="1" showColumnStripes="0"/>
</table>
</file>

<file path=xl/tables/table11.xml><?xml version="1.0" encoding="utf-8"?>
<table xmlns="http://schemas.openxmlformats.org/spreadsheetml/2006/main" id="43" name="LineDetailsRaw" displayName="LineDetailsRaw" ref="A3:J82" totalsRowShown="0">
  <autoFilter ref="A3:J82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2" name="DailySummary" displayName="DailySummary" ref="A6:X84" tableType="queryTable" totalsRowShown="0" headerRowDxfId="206" dataDxfId="205">
  <autoFilter ref="A6:X84"/>
  <tableColumns count="24">
    <tableColumn id="793" uniqueName="793" name="ProductionLineNo" queryTableFieldId="1" dataDxfId="23"/>
    <tableColumn id="794" uniqueName="794" name="Asterisk" queryTableFieldId="2" dataDxfId="22"/>
    <tableColumn id="795" uniqueName="795" name="TotalCavity" queryTableFieldId="3" dataDxfId="21"/>
    <tableColumn id="796" uniqueName="796" name="MoldNo" queryTableFieldId="4" dataDxfId="20"/>
    <tableColumn id="797" uniqueName="797" name="ColorCode" queryTableFieldId="5" dataDxfId="19"/>
    <tableColumn id="798" uniqueName="798" name="SiloNo" queryTableFieldId="6" dataDxfId="18"/>
    <tableColumn id="799" uniqueName="799" name="LineStatus" queryTableFieldId="7" dataDxfId="17"/>
    <tableColumn id="800" uniqueName="800" name="MachineModel" queryTableFieldId="8" dataDxfId="16"/>
    <tableColumn id="801" uniqueName="801" name="S1Shot" queryTableFieldId="9" dataDxfId="15"/>
    <tableColumn id="802" uniqueName="802" name="S1Qty" queryTableFieldId="10" dataDxfId="14"/>
    <tableColumn id="803" uniqueName="803" name="S1Urt" queryTableFieldId="11" dataDxfId="13" dataCellStyle="Percent"/>
    <tableColumn id="804" uniqueName="804" name="S2Shot" queryTableFieldId="12" dataDxfId="12"/>
    <tableColumn id="805" uniqueName="805" name="S2Qty" queryTableFieldId="13" dataDxfId="11"/>
    <tableColumn id="806" uniqueName="806" name="S2Urt" queryTableFieldId="14" dataDxfId="10" dataCellStyle="Percent"/>
    <tableColumn id="807" uniqueName="807" name="S3Shot" queryTableFieldId="15" dataDxfId="9" dataCellStyle="Comma"/>
    <tableColumn id="808" uniqueName="808" name="S3Qty" queryTableFieldId="16" dataDxfId="8"/>
    <tableColumn id="809" uniqueName="809" name="S3Urt" queryTableFieldId="17" dataDxfId="7" dataCellStyle="Percent"/>
    <tableColumn id="810" uniqueName="810" name="CycleTime" queryTableFieldId="18" dataDxfId="6"/>
    <tableColumn id="811" uniqueName="811" name="Total" queryTableFieldId="19" dataDxfId="5"/>
    <tableColumn id="812" uniqueName="812" name="U-Rate" queryTableFieldId="20" dataDxfId="4" dataCellStyle="Percent"/>
    <tableColumn id="813" uniqueName="813" name="C #" queryTableFieldId="21" dataDxfId="3"/>
    <tableColumn id="814" uniqueName="814" name="Global" queryTableFieldId="22" dataDxfId="2"/>
    <tableColumn id="815" uniqueName="815" name="StatusRemarks" queryTableFieldId="23" dataDxfId="1"/>
    <tableColumn id="816" uniqueName="816" name="ProductType" queryTableFieldId="24" dataDxfId="0"/>
  </tableColumns>
  <tableStyleInfo name="DailySummary" showFirstColumn="0" showLastColumn="0" showRowStripes="1" showColumnStripes="0"/>
</table>
</file>

<file path=xl/tables/table3.xml><?xml version="1.0" encoding="utf-8"?>
<table xmlns="http://schemas.openxmlformats.org/spreadsheetml/2006/main" id="3" name="FileDate" displayName="FileDate" ref="AI1:AI2" totalsRowShown="0">
  <autoFilter ref="AI1:AI2"/>
  <tableColumns count="1">
    <tableColumn id="1" name="ProductionDate" dataDxfId="204">
      <calculatedColumnFormula>$M$1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Shift1" displayName="Shift1" ref="A3:AC81" tableType="queryTable" totalsRowShown="0" headerRowDxfId="203" dataDxfId="202" tableBorderDxfId="201">
  <autoFilter ref="A3:AC81"/>
  <tableColumns count="29">
    <tableColumn id="958" uniqueName="958" name="ProductionDate" queryTableFieldId="1" dataDxfId="110"/>
    <tableColumn id="959" uniqueName="959" name="ProductionLineNo" queryTableFieldId="2" dataDxfId="109"/>
    <tableColumn id="960" uniqueName="960" name="ShiftNo" queryTableFieldId="3" dataDxfId="108"/>
    <tableColumn id="961" uniqueName="961" name="MoldNo" queryTableFieldId="4" dataDxfId="107"/>
    <tableColumn id="962" uniqueName="962" name="ColorCode" queryTableFieldId="5" dataDxfId="106"/>
    <tableColumn id="963" uniqueName="963" name="SiloNo" queryTableFieldId="6" dataDxfId="105"/>
    <tableColumn id="964" uniqueName="964" name="LineStatus" queryTableFieldId="7" dataDxfId="104"/>
    <tableColumn id="965" uniqueName="965" name="MachineModel" queryTableFieldId="8" dataDxfId="103"/>
    <tableColumn id="966" uniqueName="966" name="ShiftCounter" queryTableFieldId="9" dataDxfId="102"/>
    <tableColumn id="967" uniqueName="967" name="CounterStart" queryTableFieldId="10" dataDxfId="101"/>
    <tableColumn id="968" uniqueName="968" name="CounterStop" queryTableFieldId="11" dataDxfId="100"/>
    <tableColumn id="969" uniqueName="969" name="CounterLast" queryTableFieldId="12" dataDxfId="99"/>
    <tableColumn id="970" uniqueName="970" name="CycleTimeLast" queryTableFieldId="13" dataDxfId="98"/>
    <tableColumn id="971" uniqueName="971" name="StatusRemarks" queryTableFieldId="14" dataDxfId="97"/>
    <tableColumn id="972" uniqueName="972" name="MoldType" queryTableFieldId="15" dataDxfId="96"/>
    <tableColumn id="973" uniqueName="973" name="CustomDatesLines" queryTableFieldId="16" dataDxfId="95"/>
    <tableColumn id="974" uniqueName="974" name="TotalCavity" queryTableFieldId="17" dataDxfId="94"/>
    <tableColumn id="975" uniqueName="975" name="CavityWeight" queryTableFieldId="18" dataDxfId="93"/>
    <tableColumn id="976" uniqueName="976" name="GeneralType" queryTableFieldId="19" dataDxfId="92"/>
    <tableColumn id="977" uniqueName="977" name="ProductType" queryTableFieldId="20" dataDxfId="91"/>
    <tableColumn id="978" uniqueName="978" name="Qty" queryTableFieldId="21" dataDxfId="90"/>
    <tableColumn id="979" uniqueName="979" name="U-Rate" queryTableFieldId="22" dataDxfId="89"/>
    <tableColumn id="980" uniqueName="980" name="val0" queryTableFieldId="23" dataDxfId="88"/>
    <tableColumn id="981" uniqueName="981" name="val1" queryTableFieldId="24" dataDxfId="87"/>
    <tableColumn id="982" uniqueName="982" name="val2" queryTableFieldId="25" dataDxfId="86"/>
    <tableColumn id="983" uniqueName="983" name="val3" queryTableFieldId="26" dataDxfId="85"/>
    <tableColumn id="984" uniqueName="984" name="C#" queryTableFieldId="27" dataDxfId="84"/>
    <tableColumn id="985" uniqueName="985" name="PPH1" queryTableFieldId="28" dataDxfId="83"/>
    <tableColumn id="986" uniqueName="986" name="PPH2" queryTableFieldId="29" dataDxfId="82"/>
  </tableColumns>
  <tableStyleInfo name="Shift" showFirstColumn="0" showLastColumn="0" showRowStripes="1" showColumnStripes="0"/>
</table>
</file>

<file path=xl/tables/table5.xml><?xml version="1.0" encoding="utf-8"?>
<table xmlns="http://schemas.openxmlformats.org/spreadsheetml/2006/main" id="7" name="Shift2" displayName="Shift2" ref="A3:AC81" tableType="queryTable" totalsRowShown="0" headerRowDxfId="200" dataDxfId="199" tableBorderDxfId="198">
  <autoFilter ref="A3:AC81"/>
  <tableColumns count="29">
    <tableColumn id="958" uniqueName="958" name="ProductionDate" queryTableFieldId="1" dataDxfId="81"/>
    <tableColumn id="959" uniqueName="959" name="ProductionLineNo" queryTableFieldId="2" dataDxfId="80"/>
    <tableColumn id="960" uniqueName="960" name="ShiftNo" queryTableFieldId="3" dataDxfId="79"/>
    <tableColumn id="961" uniqueName="961" name="MoldNo" queryTableFieldId="4" dataDxfId="78"/>
    <tableColumn id="962" uniqueName="962" name="ColorCode" queryTableFieldId="5" dataDxfId="77"/>
    <tableColumn id="963" uniqueName="963" name="SiloNo" queryTableFieldId="6" dataDxfId="76"/>
    <tableColumn id="964" uniqueName="964" name="LineStatus" queryTableFieldId="7" dataDxfId="75"/>
    <tableColumn id="965" uniqueName="965" name="MachineModel" queryTableFieldId="8" dataDxfId="74"/>
    <tableColumn id="966" uniqueName="966" name="ShiftCounter" queryTableFieldId="9" dataDxfId="73"/>
    <tableColumn id="967" uniqueName="967" name="CounterStart" queryTableFieldId="10" dataDxfId="72"/>
    <tableColumn id="968" uniqueName="968" name="CounterStop" queryTableFieldId="11" dataDxfId="71"/>
    <tableColumn id="969" uniqueName="969" name="CounterLast" queryTableFieldId="12" dataDxfId="70"/>
    <tableColumn id="970" uniqueName="970" name="CycleTimeLast" queryTableFieldId="13" dataDxfId="69"/>
    <tableColumn id="971" uniqueName="971" name="StatusRemarks" queryTableFieldId="14" dataDxfId="68"/>
    <tableColumn id="972" uniqueName="972" name="MoldType" queryTableFieldId="15" dataDxfId="67"/>
    <tableColumn id="973" uniqueName="973" name="CustomDatesLines" queryTableFieldId="16" dataDxfId="66"/>
    <tableColumn id="974" uniqueName="974" name="TotalCavity" queryTableFieldId="17" dataDxfId="65"/>
    <tableColumn id="975" uniqueName="975" name="CavityWeight" queryTableFieldId="18" dataDxfId="64"/>
    <tableColumn id="976" uniqueName="976" name="GeneralType" queryTableFieldId="19" dataDxfId="63"/>
    <tableColumn id="977" uniqueName="977" name="ProductType" queryTableFieldId="20" dataDxfId="62"/>
    <tableColumn id="978" uniqueName="978" name="Qty" queryTableFieldId="21" dataDxfId="61"/>
    <tableColumn id="979" uniqueName="979" name="U-Rate" queryTableFieldId="22" dataDxfId="60"/>
    <tableColumn id="980" uniqueName="980" name="val0" queryTableFieldId="23" dataDxfId="59"/>
    <tableColumn id="981" uniqueName="981" name="val1" queryTableFieldId="24" dataDxfId="58"/>
    <tableColumn id="982" uniqueName="982" name="val2" queryTableFieldId="25" dataDxfId="57"/>
    <tableColumn id="983" uniqueName="983" name="val3" queryTableFieldId="26" dataDxfId="56"/>
    <tableColumn id="984" uniqueName="984" name="C#" queryTableFieldId="27" dataDxfId="55"/>
    <tableColumn id="985" uniqueName="985" name="PPH1" queryTableFieldId="28" dataDxfId="54"/>
    <tableColumn id="986" uniqueName="986" name="PPH2" queryTableFieldId="29" dataDxfId="53"/>
  </tableColumns>
  <tableStyleInfo name="Shift" showFirstColumn="0" showLastColumn="0" showRowStripes="1" showColumnStripes="0"/>
</table>
</file>

<file path=xl/tables/table6.xml><?xml version="1.0" encoding="utf-8"?>
<table xmlns="http://schemas.openxmlformats.org/spreadsheetml/2006/main" id="9" name="Shift3" displayName="Shift3" ref="A3:AC81" tableType="queryTable" totalsRowShown="0" headerRowDxfId="197" dataDxfId="196" tableBorderDxfId="195">
  <autoFilter ref="A3:AC81"/>
  <tableColumns count="29">
    <tableColumn id="958" uniqueName="958" name="ProductionDate" queryTableFieldId="1" dataDxfId="52"/>
    <tableColumn id="959" uniqueName="959" name="ProductionLineNo" queryTableFieldId="2" dataDxfId="51"/>
    <tableColumn id="960" uniqueName="960" name="ShiftNo" queryTableFieldId="3" dataDxfId="50"/>
    <tableColumn id="961" uniqueName="961" name="MoldNo" queryTableFieldId="4" dataDxfId="49"/>
    <tableColumn id="962" uniqueName="962" name="ColorCode" queryTableFieldId="5" dataDxfId="48"/>
    <tableColumn id="963" uniqueName="963" name="SiloNo" queryTableFieldId="6" dataDxfId="47"/>
    <tableColumn id="964" uniqueName="964" name="LineStatus" queryTableFieldId="7" dataDxfId="46"/>
    <tableColumn id="965" uniqueName="965" name="MachineModel" queryTableFieldId="8" dataDxfId="45"/>
    <tableColumn id="966" uniqueName="966" name="ShiftCounter" queryTableFieldId="9" dataDxfId="44"/>
    <tableColumn id="967" uniqueName="967" name="CounterStart" queryTableFieldId="10" dataDxfId="43"/>
    <tableColumn id="968" uniqueName="968" name="CounterStop" queryTableFieldId="11" dataDxfId="42"/>
    <tableColumn id="969" uniqueName="969" name="CounterLast" queryTableFieldId="12" dataDxfId="41"/>
    <tableColumn id="970" uniqueName="970" name="CycleTimeLast" queryTableFieldId="13" dataDxfId="40"/>
    <tableColumn id="971" uniqueName="971" name="StatusRemarks" queryTableFieldId="14" dataDxfId="39"/>
    <tableColumn id="972" uniqueName="972" name="MoldType" queryTableFieldId="15" dataDxfId="38"/>
    <tableColumn id="973" uniqueName="973" name="CustomDatesLines" queryTableFieldId="16" dataDxfId="37"/>
    <tableColumn id="974" uniqueName="974" name="TotalCavity" queryTableFieldId="17" dataDxfId="36"/>
    <tableColumn id="975" uniqueName="975" name="CavityWeight" queryTableFieldId="18" dataDxfId="35"/>
    <tableColumn id="976" uniqueName="976" name="GeneralType" queryTableFieldId="19" dataDxfId="34"/>
    <tableColumn id="977" uniqueName="977" name="ProductType" queryTableFieldId="20" dataDxfId="33"/>
    <tableColumn id="978" uniqueName="978" name="Qty" queryTableFieldId="21" dataDxfId="32"/>
    <tableColumn id="979" uniqueName="979" name="U-Rate" queryTableFieldId="22" dataDxfId="31"/>
    <tableColumn id="980" uniqueName="980" name="val0" queryTableFieldId="23" dataDxfId="30"/>
    <tableColumn id="981" uniqueName="981" name="val1" queryTableFieldId="24" dataDxfId="29"/>
    <tableColumn id="982" uniqueName="982" name="val2" queryTableFieldId="25" dataDxfId="28"/>
    <tableColumn id="983" uniqueName="983" name="val3" queryTableFieldId="26" dataDxfId="27"/>
    <tableColumn id="984" uniqueName="984" name="C#" queryTableFieldId="27" dataDxfId="26"/>
    <tableColumn id="985" uniqueName="985" name="PPH1" queryTableFieldId="28" dataDxfId="25"/>
    <tableColumn id="986" uniqueName="986" name="PPH2" queryTableFieldId="29" dataDxfId="24"/>
  </tableColumns>
  <tableStyleInfo name="Shift" showFirstColumn="0" showLastColumn="0" showRowStripes="1" showColumnStripes="0"/>
</table>
</file>

<file path=xl/tables/table7.xml><?xml version="1.0" encoding="utf-8"?>
<table xmlns="http://schemas.openxmlformats.org/spreadsheetml/2006/main" id="21" name="Day" displayName="Day" ref="A1:AC235" tableType="queryTable" totalsRowShown="0" headerRowDxfId="194" dataDxfId="193">
  <autoFilter ref="A1:AC235"/>
  <tableColumns count="29">
    <tableColumn id="900" uniqueName="900" name="ProductionDate" queryTableFieldId="1" dataDxfId="139"/>
    <tableColumn id="901" uniqueName="901" name="ProductionLineNo" queryTableFieldId="2" dataDxfId="138"/>
    <tableColumn id="902" uniqueName="902" name="ShiftNo" queryTableFieldId="3" dataDxfId="137"/>
    <tableColumn id="903" uniqueName="903" name="MoldNo" queryTableFieldId="4" dataDxfId="136"/>
    <tableColumn id="904" uniqueName="904" name="ColorCode" queryTableFieldId="5" dataDxfId="135"/>
    <tableColumn id="905" uniqueName="905" name="SiloNo" queryTableFieldId="6" dataDxfId="134"/>
    <tableColumn id="906" uniqueName="906" name="LineStatus" queryTableFieldId="7" dataDxfId="133"/>
    <tableColumn id="907" uniqueName="907" name="MachineModel" queryTableFieldId="8" dataDxfId="132"/>
    <tableColumn id="908" uniqueName="908" name="ShiftCounter" queryTableFieldId="9" dataDxfId="131"/>
    <tableColumn id="909" uniqueName="909" name="CounterStart" queryTableFieldId="10" dataDxfId="130"/>
    <tableColumn id="910" uniqueName="910" name="CounterStop" queryTableFieldId="11" dataDxfId="129"/>
    <tableColumn id="911" uniqueName="911" name="CounterLast" queryTableFieldId="12" dataDxfId="128"/>
    <tableColumn id="912" uniqueName="912" name="CycleTimeLast" queryTableFieldId="13" dataDxfId="127"/>
    <tableColumn id="913" uniqueName="913" name="StatusRemarks" queryTableFieldId="14" dataDxfId="126"/>
    <tableColumn id="914" uniqueName="914" name="MoldType" queryTableFieldId="15" dataDxfId="125"/>
    <tableColumn id="915" uniqueName="915" name="CustomDatesLines" queryTableFieldId="16" dataDxfId="124"/>
    <tableColumn id="916" uniqueName="916" name="TotalCavity" queryTableFieldId="17" dataDxfId="123"/>
    <tableColumn id="917" uniqueName="917" name="CavityWeight" queryTableFieldId="18" dataDxfId="122"/>
    <tableColumn id="918" uniqueName="918" name="GeneralType" queryTableFieldId="19" dataDxfId="121"/>
    <tableColumn id="919" uniqueName="919" name="ProductType" queryTableFieldId="20" dataDxfId="120"/>
    <tableColumn id="920" uniqueName="920" name="Qty" queryTableFieldId="21" dataDxfId="119"/>
    <tableColumn id="921" uniqueName="921" name="U-Rate" queryTableFieldId="22" dataDxfId="118"/>
    <tableColumn id="922" uniqueName="922" name="val0" queryTableFieldId="23" dataDxfId="117"/>
    <tableColumn id="923" uniqueName="923" name="val1" queryTableFieldId="24" dataDxfId="116"/>
    <tableColumn id="924" uniqueName="924" name="val2" queryTableFieldId="25" dataDxfId="115"/>
    <tableColumn id="925" uniqueName="925" name="val3" queryTableFieldId="26" dataDxfId="114"/>
    <tableColumn id="926" uniqueName="926" name="C#" queryTableFieldId="27" dataDxfId="113"/>
    <tableColumn id="927" uniqueName="927" name="PPH1" queryTableFieldId="28" dataDxfId="112"/>
    <tableColumn id="928" uniqueName="928" name="PPH2" queryTableFieldId="29" dataDxfId="11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4" name="LineDetailsParsed" displayName="LineDetailsParsed" ref="A1:L80" tableType="queryTable" totalsRowShown="0" headerRowDxfId="192" dataDxfId="191">
  <autoFilter ref="A1:L80"/>
  <tableColumns count="12">
    <tableColumn id="385" uniqueName="385" name="ProductionLineNo" queryTableFieldId="1" dataDxfId="168"/>
    <tableColumn id="386" uniqueName="386" name="MoldNo" queryTableFieldId="2" dataDxfId="167"/>
    <tableColumn id="387" uniqueName="387" name="ColorCode" queryTableFieldId="3" dataDxfId="166"/>
    <tableColumn id="388" uniqueName="388" name="SiloNo" queryTableFieldId="4" dataDxfId="165"/>
    <tableColumn id="389" uniqueName="389" name="LineStatus" queryTableFieldId="5" dataDxfId="164"/>
    <tableColumn id="390" uniqueName="390" name="StatusRemarks" queryTableFieldId="6" dataDxfId="163"/>
    <tableColumn id="391" uniqueName="391" name="MoldType" queryTableFieldId="7" dataDxfId="162"/>
    <tableColumn id="392" uniqueName="392" name="GeneralType" queryTableFieldId="8" dataDxfId="161"/>
    <tableColumn id="393" uniqueName="393" name="ProductType" queryTableFieldId="9" dataDxfId="160"/>
    <tableColumn id="394" uniqueName="394" name="TotalCavity" queryTableFieldId="10" dataDxfId="158"/>
    <tableColumn id="395" uniqueName="395" name="CycleTime" queryTableFieldId="12" dataDxfId="159"/>
    <tableColumn id="396" uniqueName="396" name="CavityWeight" queryTableFieldId="11" dataDxfId="169"/>
  </tableColumns>
  <tableStyleInfo name="Shift" showFirstColumn="0" showLastColumn="0" showRowStripes="1" showColumnStripes="0"/>
</table>
</file>

<file path=xl/tables/table9.xml><?xml version="1.0" encoding="utf-8"?>
<table xmlns="http://schemas.openxmlformats.org/spreadsheetml/2006/main" id="2" name="ProductDetails" displayName="ProductDetails" ref="A2:E78" totalsRowShown="0">
  <autoFilter ref="A2:E78"/>
  <tableColumns count="5">
    <tableColumn id="5" name="ProductionLineNo"/>
    <tableColumn id="2" name="CavityWeight"/>
    <tableColumn id="1" name="OldCycle"/>
    <tableColumn id="3" name="NewCycle"/>
    <tableColumn id="4" name="Remarks"/>
  </tableColumns>
  <tableStyleInfo name="Shif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82"/>
  <sheetViews>
    <sheetView topLeftCell="D1" zoomScaleNormal="100" workbookViewId="0">
      <selection activeCell="H1" sqref="H1"/>
    </sheetView>
  </sheetViews>
  <sheetFormatPr defaultRowHeight="15" x14ac:dyDescent="0.25"/>
  <cols>
    <col min="1" max="1" width="5.42578125" customWidth="1"/>
    <col min="2" max="2" width="6.7109375" customWidth="1"/>
    <col min="3" max="3" width="10" hidden="1" customWidth="1"/>
    <col min="4" max="4" width="15" bestFit="1" customWidth="1"/>
    <col min="5" max="5" width="13.5703125" bestFit="1" customWidth="1"/>
    <col min="6" max="6" width="15.140625" bestFit="1" customWidth="1"/>
    <col min="7" max="7" width="8.7109375" bestFit="1" customWidth="1"/>
    <col min="8" max="8" width="10.42578125" bestFit="1" customWidth="1"/>
    <col min="9" max="9" width="14.5703125" bestFit="1" customWidth="1"/>
    <col min="10" max="10" width="14.42578125" bestFit="1" customWidth="1"/>
    <col min="11" max="11" width="13.85546875" bestFit="1" customWidth="1"/>
    <col min="12" max="12" width="12.42578125" bestFit="1" customWidth="1"/>
    <col min="13" max="13" width="43.42578125" bestFit="1" customWidth="1"/>
    <col min="14" max="14" width="13.5703125" bestFit="1" customWidth="1"/>
    <col min="15" max="15" width="14.28515625" bestFit="1" customWidth="1"/>
    <col min="16" max="18" width="14.28515625" style="59" customWidth="1"/>
    <col min="19" max="19" width="14.28515625" bestFit="1" customWidth="1"/>
    <col min="20" max="20" width="12.42578125" bestFit="1" customWidth="1"/>
    <col min="21" max="21" width="17" bestFit="1" customWidth="1"/>
    <col min="22" max="22" width="19.42578125" bestFit="1" customWidth="1"/>
    <col min="23" max="23" width="14.42578125" bestFit="1" customWidth="1"/>
    <col min="24" max="24" width="13.85546875" customWidth="1"/>
    <col min="25" max="25" width="16" customWidth="1"/>
    <col min="26" max="26" width="43.42578125" bestFit="1" customWidth="1"/>
    <col min="27" max="27" width="6.42578125" bestFit="1" customWidth="1"/>
    <col min="28" max="28" width="12" bestFit="1" customWidth="1"/>
    <col min="29" max="29" width="14.28515625" bestFit="1" customWidth="1"/>
    <col min="30" max="30" width="13.28515625" customWidth="1"/>
    <col min="31" max="31" width="13.5703125" bestFit="1" customWidth="1"/>
    <col min="32" max="32" width="13.7109375" bestFit="1" customWidth="1"/>
    <col min="33" max="33" width="12.42578125" bestFit="1" customWidth="1"/>
    <col min="34" max="34" width="17" bestFit="1" customWidth="1"/>
    <col min="35" max="36" width="14.5703125" bestFit="1" customWidth="1"/>
    <col min="37" max="37" width="14.42578125" bestFit="1" customWidth="1"/>
    <col min="38" max="38" width="13.85546875" bestFit="1" customWidth="1"/>
    <col min="39" max="39" width="16" bestFit="1" customWidth="1"/>
    <col min="40" max="40" width="32" bestFit="1" customWidth="1"/>
  </cols>
  <sheetData>
    <row r="1" spans="1:19" ht="18.75" x14ac:dyDescent="0.3">
      <c r="A1" s="57" t="s">
        <v>98</v>
      </c>
      <c r="B1" s="57"/>
      <c r="C1" s="57"/>
      <c r="D1" s="57"/>
      <c r="E1" s="57"/>
      <c r="L1" s="9">
        <f ca="1">TODAY()</f>
        <v>45465</v>
      </c>
      <c r="M1" s="61" t="str">
        <f>C4</f>
        <v>Shift2</v>
      </c>
    </row>
    <row r="2" spans="1:19" x14ac:dyDescent="0.25">
      <c r="G2" s="5" t="s">
        <v>24</v>
      </c>
      <c r="H2" s="59">
        <f>COUNTIF(Present[Status], "Running")</f>
        <v>8</v>
      </c>
      <c r="I2" s="5" t="s">
        <v>18</v>
      </c>
      <c r="J2" s="59">
        <f>COUNTIF(Present[Status], "Down")</f>
        <v>70</v>
      </c>
      <c r="N2" s="3">
        <f>SUM(Present[Qty])</f>
        <v>695525576</v>
      </c>
      <c r="O2" s="60">
        <f>AVERAGE(Present[U-Rate])</f>
        <v>-8916.0645661480849</v>
      </c>
      <c r="P2" s="72"/>
      <c r="Q2" s="72"/>
      <c r="R2" s="72"/>
    </row>
    <row r="3" spans="1:19" x14ac:dyDescent="0.25">
      <c r="A3" s="65" t="s">
        <v>195</v>
      </c>
      <c r="B3" s="65" t="s">
        <v>192</v>
      </c>
      <c r="C3" s="65" t="s">
        <v>2</v>
      </c>
      <c r="D3" s="66" t="s">
        <v>193</v>
      </c>
      <c r="E3" s="67" t="s">
        <v>113</v>
      </c>
      <c r="F3" s="67" t="s">
        <v>114</v>
      </c>
      <c r="G3" s="67" t="s">
        <v>115</v>
      </c>
      <c r="H3" s="67" t="s">
        <v>116</v>
      </c>
      <c r="I3" s="68" t="s">
        <v>9</v>
      </c>
      <c r="J3" s="68" t="s">
        <v>10</v>
      </c>
      <c r="K3" s="68" t="s">
        <v>11</v>
      </c>
      <c r="L3" s="67" t="s">
        <v>148</v>
      </c>
      <c r="M3" s="67" t="s">
        <v>194</v>
      </c>
      <c r="N3" s="68" t="s">
        <v>96</v>
      </c>
      <c r="O3" s="69" t="s">
        <v>97</v>
      </c>
      <c r="P3" s="69" t="s">
        <v>294</v>
      </c>
      <c r="Q3" s="69" t="s">
        <v>295</v>
      </c>
      <c r="R3" s="69" t="s">
        <v>8</v>
      </c>
      <c r="S3" s="58"/>
    </row>
    <row r="4" spans="1:19" x14ac:dyDescent="0.25">
      <c r="A4" s="24" t="s">
        <v>14</v>
      </c>
      <c r="B4" s="24">
        <v>16</v>
      </c>
      <c r="C4" s="24" t="s">
        <v>112</v>
      </c>
      <c r="D4" s="22" t="s">
        <v>319</v>
      </c>
      <c r="E4" s="23" t="s">
        <v>21</v>
      </c>
      <c r="F4" s="23" t="s">
        <v>22</v>
      </c>
      <c r="G4" s="23" t="s">
        <v>18</v>
      </c>
      <c r="H4" s="23" t="s">
        <v>19</v>
      </c>
      <c r="I4" s="33">
        <v>220783</v>
      </c>
      <c r="J4" s="33">
        <v>220783</v>
      </c>
      <c r="K4" s="33">
        <v>0</v>
      </c>
      <c r="L4" s="23">
        <v>42144554</v>
      </c>
      <c r="M4" s="23" t="s">
        <v>330</v>
      </c>
      <c r="N4" s="33">
        <v>0</v>
      </c>
      <c r="O4" s="34">
        <v>0</v>
      </c>
      <c r="P4" s="71" t="s">
        <v>24</v>
      </c>
      <c r="Q4" s="71" t="b">
        <v>0</v>
      </c>
      <c r="R4" s="75">
        <v>0</v>
      </c>
      <c r="S4" s="62"/>
    </row>
    <row r="5" spans="1:19" x14ac:dyDescent="0.25">
      <c r="A5" s="24"/>
      <c r="B5" s="24">
        <v>0</v>
      </c>
      <c r="C5" s="24"/>
      <c r="D5" s="22"/>
      <c r="E5" s="23"/>
      <c r="F5" s="23"/>
      <c r="G5" s="23"/>
      <c r="H5" s="23"/>
      <c r="I5" s="33"/>
      <c r="J5" s="33"/>
      <c r="K5" s="33"/>
      <c r="L5" s="23"/>
      <c r="M5" s="23"/>
      <c r="N5" s="33"/>
      <c r="O5" s="34"/>
      <c r="P5" s="71" t="s">
        <v>18</v>
      </c>
      <c r="Q5" s="71" t="b">
        <v>1</v>
      </c>
      <c r="R5" s="75"/>
      <c r="S5" s="62"/>
    </row>
    <row r="6" spans="1:19" x14ac:dyDescent="0.25">
      <c r="A6" s="24" t="s">
        <v>20</v>
      </c>
      <c r="B6" s="24">
        <v>8</v>
      </c>
      <c r="C6" s="24" t="s">
        <v>112</v>
      </c>
      <c r="D6" s="22" t="s">
        <v>359</v>
      </c>
      <c r="E6" s="23" t="s">
        <v>34</v>
      </c>
      <c r="F6" s="23" t="s">
        <v>22</v>
      </c>
      <c r="G6" s="23" t="s">
        <v>18</v>
      </c>
      <c r="H6" s="23" t="s">
        <v>19</v>
      </c>
      <c r="I6" s="33">
        <v>42267878</v>
      </c>
      <c r="J6" s="33">
        <v>42267878</v>
      </c>
      <c r="K6" s="33">
        <v>0</v>
      </c>
      <c r="L6" s="23">
        <v>24.09</v>
      </c>
      <c r="M6" s="23" t="s">
        <v>120</v>
      </c>
      <c r="N6" s="33">
        <v>0</v>
      </c>
      <c r="O6" s="34">
        <v>0</v>
      </c>
      <c r="P6" s="71" t="s">
        <v>24</v>
      </c>
      <c r="Q6" s="71" t="b">
        <v>0</v>
      </c>
      <c r="R6" s="75">
        <v>0</v>
      </c>
      <c r="S6" s="62"/>
    </row>
    <row r="7" spans="1:19" x14ac:dyDescent="0.25">
      <c r="A7" s="24" t="s">
        <v>101</v>
      </c>
      <c r="B7" s="24">
        <v>8</v>
      </c>
      <c r="C7" s="24" t="s">
        <v>112</v>
      </c>
      <c r="D7" s="22" t="s">
        <v>323</v>
      </c>
      <c r="E7" s="23" t="s">
        <v>34</v>
      </c>
      <c r="F7" s="23" t="s">
        <v>22</v>
      </c>
      <c r="G7" s="23" t="s">
        <v>18</v>
      </c>
      <c r="H7" s="23" t="s">
        <v>19</v>
      </c>
      <c r="I7" s="33">
        <v>23</v>
      </c>
      <c r="J7" s="33">
        <v>23</v>
      </c>
      <c r="K7" s="33">
        <v>0</v>
      </c>
      <c r="L7" s="23">
        <v>0</v>
      </c>
      <c r="M7" s="23" t="s">
        <v>120</v>
      </c>
      <c r="N7" s="33">
        <v>0</v>
      </c>
      <c r="O7" s="34">
        <v>0</v>
      </c>
      <c r="P7" s="71" t="s">
        <v>18</v>
      </c>
      <c r="Q7" s="71" t="b">
        <v>1</v>
      </c>
      <c r="R7" s="75">
        <v>0</v>
      </c>
      <c r="S7" s="62"/>
    </row>
    <row r="8" spans="1:19" x14ac:dyDescent="0.25">
      <c r="A8" s="24" t="s">
        <v>23</v>
      </c>
      <c r="B8" s="24">
        <v>12</v>
      </c>
      <c r="C8" s="24" t="s">
        <v>112</v>
      </c>
      <c r="D8" s="22" t="s">
        <v>102</v>
      </c>
      <c r="E8" s="23" t="s">
        <v>103</v>
      </c>
      <c r="F8" s="23" t="s">
        <v>445</v>
      </c>
      <c r="G8" s="23" t="s">
        <v>18</v>
      </c>
      <c r="H8" s="23" t="s">
        <v>19</v>
      </c>
      <c r="I8" s="33">
        <v>538314727</v>
      </c>
      <c r="J8" s="33">
        <v>538314727</v>
      </c>
      <c r="K8" s="33">
        <v>0</v>
      </c>
      <c r="L8" s="23">
        <v>41.42</v>
      </c>
      <c r="M8" s="23" t="s">
        <v>120</v>
      </c>
      <c r="N8" s="33">
        <v>0</v>
      </c>
      <c r="O8" s="34">
        <v>0</v>
      </c>
      <c r="P8" s="71" t="s">
        <v>24</v>
      </c>
      <c r="Q8" s="71" t="b">
        <v>0</v>
      </c>
      <c r="R8" s="75">
        <v>0</v>
      </c>
      <c r="S8" s="62"/>
    </row>
    <row r="9" spans="1:19" x14ac:dyDescent="0.25">
      <c r="A9" s="24" t="s">
        <v>25</v>
      </c>
      <c r="B9" s="24">
        <v>8</v>
      </c>
      <c r="C9" s="24" t="s">
        <v>112</v>
      </c>
      <c r="D9" s="22" t="s">
        <v>425</v>
      </c>
      <c r="E9" s="23" t="s">
        <v>120</v>
      </c>
      <c r="F9" s="23" t="s">
        <v>22</v>
      </c>
      <c r="G9" s="23" t="s">
        <v>18</v>
      </c>
      <c r="H9" s="23" t="s">
        <v>19</v>
      </c>
      <c r="I9" s="33">
        <v>38292355</v>
      </c>
      <c r="J9" s="33">
        <v>38292355</v>
      </c>
      <c r="K9" s="33">
        <v>0</v>
      </c>
      <c r="L9" s="23">
        <v>23.93</v>
      </c>
      <c r="M9" s="23" t="s">
        <v>120</v>
      </c>
      <c r="N9" s="33">
        <v>0</v>
      </c>
      <c r="O9" s="34">
        <v>0</v>
      </c>
      <c r="P9" s="71" t="s">
        <v>18</v>
      </c>
      <c r="Q9" s="71" t="b">
        <v>1</v>
      </c>
      <c r="R9" s="75">
        <v>0</v>
      </c>
      <c r="S9" s="62"/>
    </row>
    <row r="10" spans="1:19" x14ac:dyDescent="0.25">
      <c r="A10" s="24" t="s">
        <v>104</v>
      </c>
      <c r="B10" s="24">
        <v>8</v>
      </c>
      <c r="C10" s="24" t="s">
        <v>112</v>
      </c>
      <c r="D10" s="22" t="s">
        <v>327</v>
      </c>
      <c r="E10" s="23" t="s">
        <v>34</v>
      </c>
      <c r="F10" s="23" t="s">
        <v>22</v>
      </c>
      <c r="G10" s="23" t="s">
        <v>18</v>
      </c>
      <c r="H10" s="23" t="s">
        <v>19</v>
      </c>
      <c r="I10" s="33">
        <v>481062</v>
      </c>
      <c r="J10" s="33">
        <v>481062</v>
      </c>
      <c r="K10" s="33">
        <v>0</v>
      </c>
      <c r="L10" s="23">
        <v>565</v>
      </c>
      <c r="M10" s="23" t="s">
        <v>120</v>
      </c>
      <c r="N10" s="33">
        <v>7360</v>
      </c>
      <c r="O10" s="34">
        <v>18.048611111111111</v>
      </c>
      <c r="P10" s="71" t="s">
        <v>24</v>
      </c>
      <c r="Q10" s="71" t="b">
        <v>0</v>
      </c>
      <c r="R10" s="75">
        <v>920</v>
      </c>
      <c r="S10" s="62"/>
    </row>
    <row r="11" spans="1:19" x14ac:dyDescent="0.25">
      <c r="A11" s="24" t="s">
        <v>26</v>
      </c>
      <c r="B11" s="24">
        <v>12</v>
      </c>
      <c r="C11" s="24" t="s">
        <v>112</v>
      </c>
      <c r="D11" s="22" t="s">
        <v>143</v>
      </c>
      <c r="E11" s="23" t="s">
        <v>103</v>
      </c>
      <c r="F11" s="23" t="s">
        <v>445</v>
      </c>
      <c r="G11" s="23" t="s">
        <v>18</v>
      </c>
      <c r="H11" s="23" t="s">
        <v>19</v>
      </c>
      <c r="I11" s="33">
        <v>42481896</v>
      </c>
      <c r="J11" s="33">
        <v>42481896</v>
      </c>
      <c r="K11" s="33">
        <v>0</v>
      </c>
      <c r="L11" s="23">
        <v>41.75</v>
      </c>
      <c r="M11" s="23" t="s">
        <v>120</v>
      </c>
      <c r="N11" s="33">
        <v>0</v>
      </c>
      <c r="O11" s="34">
        <v>0</v>
      </c>
      <c r="P11" s="71" t="s">
        <v>24</v>
      </c>
      <c r="Q11" s="71" t="b">
        <v>0</v>
      </c>
      <c r="R11" s="75">
        <v>0</v>
      </c>
      <c r="S11" s="62"/>
    </row>
    <row r="12" spans="1:19" x14ac:dyDescent="0.25">
      <c r="A12" s="24" t="s">
        <v>27</v>
      </c>
      <c r="B12" s="24">
        <v>8</v>
      </c>
      <c r="C12" s="24" t="s">
        <v>112</v>
      </c>
      <c r="D12" s="22" t="s">
        <v>444</v>
      </c>
      <c r="E12" s="23" t="s">
        <v>34</v>
      </c>
      <c r="F12" s="23" t="s">
        <v>350</v>
      </c>
      <c r="G12" s="23" t="s">
        <v>18</v>
      </c>
      <c r="H12" s="23" t="s">
        <v>19</v>
      </c>
      <c r="I12" s="33">
        <v>42511205</v>
      </c>
      <c r="J12" s="33">
        <v>42511205</v>
      </c>
      <c r="K12" s="33">
        <v>0</v>
      </c>
      <c r="L12" s="23">
        <v>30.45</v>
      </c>
      <c r="M12" s="23" t="s">
        <v>330</v>
      </c>
      <c r="N12" s="33">
        <v>0</v>
      </c>
      <c r="O12" s="34">
        <v>0</v>
      </c>
      <c r="P12" s="71" t="s">
        <v>24</v>
      </c>
      <c r="Q12" s="71" t="b">
        <v>0</v>
      </c>
      <c r="R12" s="75">
        <v>0</v>
      </c>
      <c r="S12" s="62"/>
    </row>
    <row r="13" spans="1:19" x14ac:dyDescent="0.25">
      <c r="A13" s="24" t="s">
        <v>105</v>
      </c>
      <c r="B13" s="24">
        <v>8</v>
      </c>
      <c r="C13" s="24" t="s">
        <v>112</v>
      </c>
      <c r="D13" s="22" t="s">
        <v>333</v>
      </c>
      <c r="E13" s="23" t="s">
        <v>34</v>
      </c>
      <c r="F13" s="23" t="s">
        <v>22</v>
      </c>
      <c r="G13" s="23" t="s">
        <v>18</v>
      </c>
      <c r="H13" s="23" t="s">
        <v>19</v>
      </c>
      <c r="I13" s="33">
        <v>25488371</v>
      </c>
      <c r="J13" s="33">
        <v>25488371</v>
      </c>
      <c r="K13" s="33">
        <v>0</v>
      </c>
      <c r="L13" s="23">
        <v>1337</v>
      </c>
      <c r="M13" s="23" t="s">
        <v>120</v>
      </c>
      <c r="N13" s="33">
        <v>328</v>
      </c>
      <c r="O13" s="34">
        <v>1.9033680555555557</v>
      </c>
      <c r="P13" s="71" t="s">
        <v>24</v>
      </c>
      <c r="Q13" s="71" t="b">
        <v>0</v>
      </c>
      <c r="R13" s="75">
        <v>41</v>
      </c>
      <c r="S13" s="62"/>
    </row>
    <row r="14" spans="1:19" x14ac:dyDescent="0.25">
      <c r="A14" s="24" t="s">
        <v>28</v>
      </c>
      <c r="B14" s="24">
        <v>12</v>
      </c>
      <c r="C14" s="24" t="s">
        <v>112</v>
      </c>
      <c r="D14" s="22" t="s">
        <v>423</v>
      </c>
      <c r="E14" s="23" t="s">
        <v>103</v>
      </c>
      <c r="F14" s="23" t="s">
        <v>328</v>
      </c>
      <c r="G14" s="23" t="s">
        <v>18</v>
      </c>
      <c r="H14" s="23" t="s">
        <v>19</v>
      </c>
      <c r="I14" s="33">
        <v>76</v>
      </c>
      <c r="J14" s="33">
        <v>76</v>
      </c>
      <c r="K14" s="33">
        <v>0</v>
      </c>
      <c r="L14" s="23">
        <v>39863813</v>
      </c>
      <c r="M14" s="23" t="s">
        <v>120</v>
      </c>
      <c r="N14" s="33">
        <v>-6156</v>
      </c>
      <c r="O14" s="34">
        <v>-710074.1690625</v>
      </c>
      <c r="P14" s="71" t="s">
        <v>24</v>
      </c>
      <c r="Q14" s="71" t="b">
        <v>0</v>
      </c>
      <c r="R14" s="75">
        <v>-513</v>
      </c>
      <c r="S14" s="62"/>
    </row>
    <row r="15" spans="1:19" x14ac:dyDescent="0.25">
      <c r="A15" s="24" t="s">
        <v>29</v>
      </c>
      <c r="B15" s="24">
        <v>8</v>
      </c>
      <c r="C15" s="24" t="s">
        <v>112</v>
      </c>
      <c r="D15" s="22" t="s">
        <v>390</v>
      </c>
      <c r="E15" s="23" t="s">
        <v>462</v>
      </c>
      <c r="F15" s="23" t="s">
        <v>350</v>
      </c>
      <c r="G15" s="23" t="s">
        <v>18</v>
      </c>
      <c r="H15" s="23" t="s">
        <v>19</v>
      </c>
      <c r="I15" s="33">
        <v>480351</v>
      </c>
      <c r="J15" s="33">
        <v>480351</v>
      </c>
      <c r="K15" s="33">
        <v>0</v>
      </c>
      <c r="L15" s="23">
        <v>24.2</v>
      </c>
      <c r="M15" s="23" t="s">
        <v>120</v>
      </c>
      <c r="N15" s="33">
        <v>2928</v>
      </c>
      <c r="O15" s="34">
        <v>0.3075416666666666</v>
      </c>
      <c r="P15" s="71" t="s">
        <v>24</v>
      </c>
      <c r="Q15" s="71" t="b">
        <v>0</v>
      </c>
      <c r="R15" s="75">
        <v>366</v>
      </c>
      <c r="S15" s="62"/>
    </row>
    <row r="16" spans="1:19" x14ac:dyDescent="0.25">
      <c r="A16" s="24" t="s">
        <v>106</v>
      </c>
      <c r="B16" s="24">
        <v>8</v>
      </c>
      <c r="C16" s="24" t="s">
        <v>112</v>
      </c>
      <c r="D16" s="22" t="s">
        <v>360</v>
      </c>
      <c r="E16" s="23" t="s">
        <v>39</v>
      </c>
      <c r="F16" s="23" t="s">
        <v>22</v>
      </c>
      <c r="G16" s="23" t="s">
        <v>24</v>
      </c>
      <c r="H16" s="23" t="s">
        <v>19</v>
      </c>
      <c r="I16" s="33">
        <v>7561537</v>
      </c>
      <c r="J16" s="33">
        <v>7561537</v>
      </c>
      <c r="K16" s="33">
        <v>7561537</v>
      </c>
      <c r="L16" s="23">
        <v>41.97</v>
      </c>
      <c r="M16" s="23" t="s">
        <v>120</v>
      </c>
      <c r="N16" s="33">
        <v>0</v>
      </c>
      <c r="O16" s="34">
        <v>0</v>
      </c>
      <c r="P16" s="71" t="s">
        <v>18</v>
      </c>
      <c r="Q16" s="71" t="b">
        <v>0</v>
      </c>
      <c r="R16" s="75">
        <v>0</v>
      </c>
      <c r="S16" s="62"/>
    </row>
    <row r="17" spans="1:19" x14ac:dyDescent="0.25">
      <c r="A17" s="24" t="s">
        <v>30</v>
      </c>
      <c r="B17" s="24">
        <v>12</v>
      </c>
      <c r="C17" s="24" t="s">
        <v>112</v>
      </c>
      <c r="D17" s="22" t="s">
        <v>312</v>
      </c>
      <c r="E17" s="23" t="s">
        <v>103</v>
      </c>
      <c r="F17" s="23" t="s">
        <v>445</v>
      </c>
      <c r="G17" s="23" t="s">
        <v>18</v>
      </c>
      <c r="H17" s="23" t="s">
        <v>19</v>
      </c>
      <c r="I17" s="33">
        <v>315</v>
      </c>
      <c r="J17" s="33">
        <v>315</v>
      </c>
      <c r="K17" s="33">
        <v>0</v>
      </c>
      <c r="L17" s="23">
        <v>42.58</v>
      </c>
      <c r="M17" s="23" t="s">
        <v>120</v>
      </c>
      <c r="N17" s="33">
        <v>0</v>
      </c>
      <c r="O17" s="34">
        <v>0</v>
      </c>
      <c r="P17" s="71" t="s">
        <v>24</v>
      </c>
      <c r="Q17" s="71" t="b">
        <v>0</v>
      </c>
      <c r="R17" s="75">
        <v>0</v>
      </c>
      <c r="S17" s="62"/>
    </row>
    <row r="18" spans="1:19" x14ac:dyDescent="0.25">
      <c r="A18" s="24" t="s">
        <v>31</v>
      </c>
      <c r="B18" s="24">
        <v>8</v>
      </c>
      <c r="C18" s="24" t="s">
        <v>112</v>
      </c>
      <c r="D18" s="22" t="s">
        <v>387</v>
      </c>
      <c r="E18" s="23" t="s">
        <v>462</v>
      </c>
      <c r="F18" s="23" t="s">
        <v>350</v>
      </c>
      <c r="G18" s="23" t="s">
        <v>18</v>
      </c>
      <c r="H18" s="23" t="s">
        <v>19</v>
      </c>
      <c r="I18" s="33">
        <v>57192</v>
      </c>
      <c r="J18" s="33">
        <v>57192</v>
      </c>
      <c r="K18" s="33">
        <v>0</v>
      </c>
      <c r="L18" s="23">
        <v>37.6</v>
      </c>
      <c r="M18" s="23" t="s">
        <v>120</v>
      </c>
      <c r="N18" s="33">
        <v>0</v>
      </c>
      <c r="O18" s="34">
        <v>0</v>
      </c>
      <c r="P18" s="71" t="s">
        <v>24</v>
      </c>
      <c r="Q18" s="71" t="b">
        <v>0</v>
      </c>
      <c r="R18" s="75">
        <v>0</v>
      </c>
      <c r="S18" s="62"/>
    </row>
    <row r="19" spans="1:19" x14ac:dyDescent="0.25">
      <c r="A19" s="24" t="s">
        <v>107</v>
      </c>
      <c r="B19" s="24">
        <v>8</v>
      </c>
      <c r="C19" s="24" t="s">
        <v>112</v>
      </c>
      <c r="D19" s="22" t="s">
        <v>361</v>
      </c>
      <c r="E19" s="23" t="s">
        <v>441</v>
      </c>
      <c r="F19" s="23" t="s">
        <v>22</v>
      </c>
      <c r="G19" s="23" t="s">
        <v>18</v>
      </c>
      <c r="H19" s="23" t="s">
        <v>19</v>
      </c>
      <c r="I19" s="33">
        <v>41439736</v>
      </c>
      <c r="J19" s="33">
        <v>41439736</v>
      </c>
      <c r="K19" s="33">
        <v>0</v>
      </c>
      <c r="L19" s="23">
        <v>46.73</v>
      </c>
      <c r="M19" s="23" t="s">
        <v>120</v>
      </c>
      <c r="N19" s="33">
        <v>0</v>
      </c>
      <c r="O19" s="34">
        <v>0</v>
      </c>
      <c r="P19" s="71" t="s">
        <v>18</v>
      </c>
      <c r="Q19" s="71" t="b">
        <v>1</v>
      </c>
      <c r="R19" s="75">
        <v>0</v>
      </c>
      <c r="S19" s="62"/>
    </row>
    <row r="20" spans="1:19" x14ac:dyDescent="0.25">
      <c r="A20" s="24" t="s">
        <v>32</v>
      </c>
      <c r="B20" s="24">
        <v>12</v>
      </c>
      <c r="C20" s="24" t="s">
        <v>112</v>
      </c>
      <c r="D20" s="22" t="s">
        <v>447</v>
      </c>
      <c r="E20" s="23" t="s">
        <v>467</v>
      </c>
      <c r="F20" s="23" t="s">
        <v>328</v>
      </c>
      <c r="G20" s="23" t="s">
        <v>18</v>
      </c>
      <c r="H20" s="23" t="s">
        <v>19</v>
      </c>
      <c r="I20" s="33">
        <v>33</v>
      </c>
      <c r="J20" s="33">
        <v>33</v>
      </c>
      <c r="K20" s="33">
        <v>0</v>
      </c>
      <c r="L20" s="23">
        <v>41.85</v>
      </c>
      <c r="M20" s="23" t="s">
        <v>120</v>
      </c>
      <c r="N20" s="33">
        <v>0</v>
      </c>
      <c r="O20" s="34">
        <v>0</v>
      </c>
      <c r="P20" s="71" t="s">
        <v>24</v>
      </c>
      <c r="Q20" s="71" t="b">
        <v>0</v>
      </c>
      <c r="R20" s="75">
        <v>0</v>
      </c>
      <c r="S20" s="62"/>
    </row>
    <row r="21" spans="1:19" x14ac:dyDescent="0.25">
      <c r="A21" s="24" t="s">
        <v>33</v>
      </c>
      <c r="B21" s="24">
        <v>16</v>
      </c>
      <c r="C21" s="24" t="s">
        <v>112</v>
      </c>
      <c r="D21" s="22" t="s">
        <v>325</v>
      </c>
      <c r="E21" s="23" t="s">
        <v>34</v>
      </c>
      <c r="F21" s="23" t="s">
        <v>22</v>
      </c>
      <c r="G21" s="23" t="s">
        <v>18</v>
      </c>
      <c r="H21" s="23" t="s">
        <v>19</v>
      </c>
      <c r="I21" s="33">
        <v>1043230</v>
      </c>
      <c r="J21" s="33">
        <v>1043230</v>
      </c>
      <c r="K21" s="33">
        <v>0</v>
      </c>
      <c r="L21" s="23">
        <v>16.43</v>
      </c>
      <c r="M21" s="23" t="s">
        <v>330</v>
      </c>
      <c r="N21" s="33">
        <v>0</v>
      </c>
      <c r="O21" s="34">
        <v>0</v>
      </c>
      <c r="P21" s="71" t="s">
        <v>18</v>
      </c>
      <c r="Q21" s="71" t="b">
        <v>1</v>
      </c>
      <c r="R21" s="75">
        <v>0</v>
      </c>
      <c r="S21" s="62"/>
    </row>
    <row r="22" spans="1:19" x14ac:dyDescent="0.25">
      <c r="A22" s="24" t="s">
        <v>35</v>
      </c>
      <c r="B22" s="24">
        <v>12</v>
      </c>
      <c r="C22" s="24" t="s">
        <v>112</v>
      </c>
      <c r="D22" s="22" t="s">
        <v>309</v>
      </c>
      <c r="E22" s="23" t="s">
        <v>103</v>
      </c>
      <c r="F22" s="23" t="s">
        <v>445</v>
      </c>
      <c r="G22" s="23" t="s">
        <v>18</v>
      </c>
      <c r="H22" s="23" t="s">
        <v>19</v>
      </c>
      <c r="I22" s="33">
        <v>40756510</v>
      </c>
      <c r="J22" s="33">
        <v>40756510</v>
      </c>
      <c r="K22" s="33">
        <v>0</v>
      </c>
      <c r="L22" s="23">
        <v>41.88</v>
      </c>
      <c r="M22" s="23" t="s">
        <v>120</v>
      </c>
      <c r="N22" s="33">
        <v>0</v>
      </c>
      <c r="O22" s="34">
        <v>0</v>
      </c>
      <c r="P22" s="71" t="s">
        <v>18</v>
      </c>
      <c r="Q22" s="71" t="b">
        <v>1</v>
      </c>
      <c r="R22" s="75">
        <v>0</v>
      </c>
      <c r="S22" s="62"/>
    </row>
    <row r="23" spans="1:19" x14ac:dyDescent="0.25">
      <c r="A23" s="24" t="s">
        <v>36</v>
      </c>
      <c r="B23" s="24">
        <v>8</v>
      </c>
      <c r="C23" s="24" t="s">
        <v>112</v>
      </c>
      <c r="D23" s="22" t="s">
        <v>429</v>
      </c>
      <c r="E23" s="23" t="s">
        <v>39</v>
      </c>
      <c r="F23" s="23" t="s">
        <v>17</v>
      </c>
      <c r="G23" s="23" t="s">
        <v>18</v>
      </c>
      <c r="H23" s="23" t="s">
        <v>19</v>
      </c>
      <c r="I23" s="33">
        <v>1078080665</v>
      </c>
      <c r="J23" s="33">
        <v>1078080665</v>
      </c>
      <c r="K23" s="33">
        <v>0</v>
      </c>
      <c r="L23" s="23">
        <v>12.75</v>
      </c>
      <c r="M23" s="23" t="s">
        <v>407</v>
      </c>
      <c r="N23" s="33">
        <v>0</v>
      </c>
      <c r="O23" s="34">
        <v>0</v>
      </c>
      <c r="P23" s="71" t="s">
        <v>24</v>
      </c>
      <c r="Q23" s="71" t="b">
        <v>0</v>
      </c>
      <c r="R23" s="75">
        <v>0</v>
      </c>
      <c r="S23" s="62"/>
    </row>
    <row r="24" spans="1:19" x14ac:dyDescent="0.25">
      <c r="A24" s="24" t="s">
        <v>37</v>
      </c>
      <c r="B24" s="24">
        <v>8</v>
      </c>
      <c r="C24" s="24" t="s">
        <v>112</v>
      </c>
      <c r="D24" s="22" t="s">
        <v>395</v>
      </c>
      <c r="E24" s="23" t="s">
        <v>472</v>
      </c>
      <c r="F24" s="23" t="s">
        <v>22</v>
      </c>
      <c r="G24" s="23" t="s">
        <v>18</v>
      </c>
      <c r="H24" s="23" t="s">
        <v>19</v>
      </c>
      <c r="I24" s="33">
        <v>40756510</v>
      </c>
      <c r="J24" s="33">
        <v>40756510</v>
      </c>
      <c r="K24" s="33">
        <v>0</v>
      </c>
      <c r="L24" s="23">
        <v>41.36</v>
      </c>
      <c r="M24" s="23" t="s">
        <v>330</v>
      </c>
      <c r="N24" s="33">
        <v>0</v>
      </c>
      <c r="O24" s="34">
        <v>0</v>
      </c>
      <c r="P24" s="71" t="s">
        <v>18</v>
      </c>
      <c r="Q24" s="71" t="b">
        <v>1</v>
      </c>
      <c r="R24" s="75">
        <v>0</v>
      </c>
      <c r="S24" s="62"/>
    </row>
    <row r="25" spans="1:19" x14ac:dyDescent="0.25">
      <c r="A25" s="24" t="s">
        <v>38</v>
      </c>
      <c r="B25" s="24">
        <v>8</v>
      </c>
      <c r="C25" s="24" t="s">
        <v>112</v>
      </c>
      <c r="D25" s="22" t="s">
        <v>351</v>
      </c>
      <c r="E25" s="23" t="s">
        <v>474</v>
      </c>
      <c r="F25" s="23" t="s">
        <v>350</v>
      </c>
      <c r="G25" s="23" t="s">
        <v>18</v>
      </c>
      <c r="H25" s="23" t="s">
        <v>19</v>
      </c>
      <c r="I25" s="33">
        <v>468218</v>
      </c>
      <c r="J25" s="33">
        <v>468218</v>
      </c>
      <c r="K25" s="33">
        <v>0</v>
      </c>
      <c r="L25" s="23">
        <v>17.25</v>
      </c>
      <c r="M25" s="23" t="s">
        <v>357</v>
      </c>
      <c r="N25" s="33">
        <v>0</v>
      </c>
      <c r="O25" s="34">
        <v>0</v>
      </c>
      <c r="P25" s="71" t="s">
        <v>18</v>
      </c>
      <c r="Q25" s="71" t="b">
        <v>1</v>
      </c>
      <c r="R25" s="75">
        <v>0</v>
      </c>
      <c r="S25" s="62"/>
    </row>
    <row r="26" spans="1:19" x14ac:dyDescent="0.25">
      <c r="A26" s="24" t="s">
        <v>40</v>
      </c>
      <c r="B26" s="24">
        <v>16</v>
      </c>
      <c r="C26" s="24" t="s">
        <v>112</v>
      </c>
      <c r="D26" s="22" t="s">
        <v>376</v>
      </c>
      <c r="E26" s="23" t="s">
        <v>21</v>
      </c>
      <c r="F26" s="23" t="s">
        <v>350</v>
      </c>
      <c r="G26" s="23" t="s">
        <v>18</v>
      </c>
      <c r="H26" s="23" t="s">
        <v>19</v>
      </c>
      <c r="I26" s="33">
        <v>43703652</v>
      </c>
      <c r="J26" s="33">
        <v>43703652</v>
      </c>
      <c r="K26" s="33">
        <v>0</v>
      </c>
      <c r="L26" s="23">
        <v>15.5</v>
      </c>
      <c r="M26" s="23" t="s">
        <v>330</v>
      </c>
      <c r="N26" s="33">
        <v>695403856</v>
      </c>
      <c r="O26" s="34">
        <v>23391.405746527777</v>
      </c>
      <c r="P26" s="71" t="s">
        <v>24</v>
      </c>
      <c r="Q26" s="71" t="b">
        <v>0</v>
      </c>
      <c r="R26" s="75">
        <v>43462741</v>
      </c>
      <c r="S26" s="62"/>
    </row>
    <row r="27" spans="1:19" x14ac:dyDescent="0.25">
      <c r="A27" s="24" t="s">
        <v>41</v>
      </c>
      <c r="B27" s="24">
        <v>16</v>
      </c>
      <c r="C27" s="24" t="s">
        <v>112</v>
      </c>
      <c r="D27" s="22" t="s">
        <v>470</v>
      </c>
      <c r="E27" s="23" t="s">
        <v>21</v>
      </c>
      <c r="F27" s="23" t="s">
        <v>350</v>
      </c>
      <c r="G27" s="23" t="s">
        <v>18</v>
      </c>
      <c r="H27" s="23" t="s">
        <v>19</v>
      </c>
      <c r="I27" s="33">
        <v>43108947</v>
      </c>
      <c r="J27" s="33">
        <v>43108947</v>
      </c>
      <c r="K27" s="33">
        <v>0</v>
      </c>
      <c r="L27" s="23">
        <v>23.18</v>
      </c>
      <c r="M27" s="23" t="s">
        <v>414</v>
      </c>
      <c r="N27" s="33">
        <v>0</v>
      </c>
      <c r="O27" s="34">
        <v>0</v>
      </c>
      <c r="P27" s="71" t="s">
        <v>18</v>
      </c>
      <c r="Q27" s="71" t="b">
        <v>1</v>
      </c>
      <c r="R27" s="75">
        <v>0</v>
      </c>
      <c r="S27" s="62"/>
    </row>
    <row r="28" spans="1:19" x14ac:dyDescent="0.25">
      <c r="A28" s="24" t="s">
        <v>42</v>
      </c>
      <c r="B28" s="24">
        <v>8</v>
      </c>
      <c r="C28" s="24" t="s">
        <v>112</v>
      </c>
      <c r="D28" s="22" t="s">
        <v>476</v>
      </c>
      <c r="E28" s="23" t="s">
        <v>21</v>
      </c>
      <c r="F28" s="23" t="s">
        <v>17</v>
      </c>
      <c r="G28" s="23" t="s">
        <v>18</v>
      </c>
      <c r="H28" s="23" t="s">
        <v>19</v>
      </c>
      <c r="I28" s="33">
        <v>20087145</v>
      </c>
      <c r="J28" s="33">
        <v>20087145</v>
      </c>
      <c r="K28" s="33">
        <v>0</v>
      </c>
      <c r="L28" s="23">
        <v>14</v>
      </c>
      <c r="M28" s="23" t="s">
        <v>120</v>
      </c>
      <c r="N28" s="33">
        <v>15848</v>
      </c>
      <c r="O28" s="34">
        <v>0.9629861111111111</v>
      </c>
      <c r="P28" s="71" t="s">
        <v>24</v>
      </c>
      <c r="Q28" s="71" t="b">
        <v>0</v>
      </c>
      <c r="R28" s="75">
        <v>1981</v>
      </c>
      <c r="S28" s="62"/>
    </row>
    <row r="29" spans="1:19" x14ac:dyDescent="0.25">
      <c r="A29" s="24" t="s">
        <v>43</v>
      </c>
      <c r="B29" s="24">
        <v>4</v>
      </c>
      <c r="C29" s="24" t="s">
        <v>112</v>
      </c>
      <c r="D29" s="22" t="s">
        <v>388</v>
      </c>
      <c r="E29" s="23" t="s">
        <v>21</v>
      </c>
      <c r="F29" s="23" t="s">
        <v>17</v>
      </c>
      <c r="G29" s="23" t="s">
        <v>24</v>
      </c>
      <c r="H29" s="23" t="s">
        <v>19</v>
      </c>
      <c r="I29" s="33">
        <v>35850267</v>
      </c>
      <c r="J29" s="33">
        <v>35850267</v>
      </c>
      <c r="K29" s="33">
        <v>35850267</v>
      </c>
      <c r="L29" s="23">
        <v>12.39</v>
      </c>
      <c r="M29" s="23" t="s">
        <v>320</v>
      </c>
      <c r="N29" s="33">
        <v>9360</v>
      </c>
      <c r="O29" s="34">
        <v>1.0066875000000002</v>
      </c>
      <c r="P29" s="71" t="s">
        <v>24</v>
      </c>
      <c r="Q29" s="71" t="b">
        <v>1</v>
      </c>
      <c r="R29" s="75">
        <v>2340</v>
      </c>
      <c r="S29" s="62"/>
    </row>
    <row r="30" spans="1:19" x14ac:dyDescent="0.25">
      <c r="A30" s="24" t="s">
        <v>44</v>
      </c>
      <c r="B30" s="24">
        <v>8</v>
      </c>
      <c r="C30" s="24" t="s">
        <v>112</v>
      </c>
      <c r="D30" s="22" t="s">
        <v>354</v>
      </c>
      <c r="E30" s="23" t="s">
        <v>21</v>
      </c>
      <c r="F30" s="23" t="s">
        <v>350</v>
      </c>
      <c r="G30" s="23" t="s">
        <v>24</v>
      </c>
      <c r="H30" s="23" t="s">
        <v>19</v>
      </c>
      <c r="I30" s="33">
        <v>41349510</v>
      </c>
      <c r="J30" s="33">
        <v>41349510</v>
      </c>
      <c r="K30" s="33">
        <v>41349510</v>
      </c>
      <c r="L30" s="23">
        <v>12.75</v>
      </c>
      <c r="M30" s="23" t="s">
        <v>436</v>
      </c>
      <c r="N30" s="33">
        <v>14448</v>
      </c>
      <c r="O30" s="34">
        <v>0.79953125000000003</v>
      </c>
      <c r="P30" s="71" t="s">
        <v>24</v>
      </c>
      <c r="Q30" s="71" t="b">
        <v>1</v>
      </c>
      <c r="R30" s="75">
        <v>1806</v>
      </c>
      <c r="S30" s="62"/>
    </row>
    <row r="31" spans="1:19" x14ac:dyDescent="0.25">
      <c r="A31" s="24" t="s">
        <v>45</v>
      </c>
      <c r="B31" s="24">
        <v>4</v>
      </c>
      <c r="C31" s="24" t="s">
        <v>112</v>
      </c>
      <c r="D31" s="22" t="s">
        <v>433</v>
      </c>
      <c r="E31" s="23" t="s">
        <v>21</v>
      </c>
      <c r="F31" s="23" t="s">
        <v>17</v>
      </c>
      <c r="G31" s="23" t="s">
        <v>18</v>
      </c>
      <c r="H31" s="23" t="s">
        <v>19</v>
      </c>
      <c r="I31" s="33">
        <v>40302194</v>
      </c>
      <c r="J31" s="33">
        <v>40302194</v>
      </c>
      <c r="K31" s="33">
        <v>0</v>
      </c>
      <c r="L31" s="23">
        <v>12.39</v>
      </c>
      <c r="M31" s="23" t="s">
        <v>320</v>
      </c>
      <c r="N31" s="33">
        <v>0</v>
      </c>
      <c r="O31" s="34">
        <v>0</v>
      </c>
      <c r="P31" s="71" t="s">
        <v>24</v>
      </c>
      <c r="Q31" s="71" t="b">
        <v>0</v>
      </c>
      <c r="R31" s="75">
        <v>0</v>
      </c>
      <c r="S31" s="62"/>
    </row>
    <row r="32" spans="1:19" x14ac:dyDescent="0.25">
      <c r="A32" s="24" t="s">
        <v>46</v>
      </c>
      <c r="B32" s="24">
        <v>8</v>
      </c>
      <c r="C32" s="24" t="s">
        <v>112</v>
      </c>
      <c r="D32" s="22" t="s">
        <v>471</v>
      </c>
      <c r="E32" s="23" t="s">
        <v>21</v>
      </c>
      <c r="F32" s="23" t="s">
        <v>22</v>
      </c>
      <c r="G32" s="23" t="s">
        <v>18</v>
      </c>
      <c r="H32" s="23" t="s">
        <v>19</v>
      </c>
      <c r="I32" s="33">
        <v>565034</v>
      </c>
      <c r="J32" s="33">
        <v>565034</v>
      </c>
      <c r="K32" s="33">
        <v>0</v>
      </c>
      <c r="L32" s="23">
        <v>13.96</v>
      </c>
      <c r="M32" s="23" t="s">
        <v>413</v>
      </c>
      <c r="N32" s="33">
        <v>0</v>
      </c>
      <c r="O32" s="34">
        <v>0</v>
      </c>
      <c r="P32" s="71" t="s">
        <v>18</v>
      </c>
      <c r="Q32" s="71" t="b">
        <v>1</v>
      </c>
      <c r="R32" s="75">
        <v>0</v>
      </c>
      <c r="S32" s="62"/>
    </row>
    <row r="33" spans="1:19" x14ac:dyDescent="0.25">
      <c r="A33" s="24" t="s">
        <v>47</v>
      </c>
      <c r="B33" s="24">
        <v>8</v>
      </c>
      <c r="C33" s="24" t="s">
        <v>112</v>
      </c>
      <c r="D33" s="22" t="s">
        <v>453</v>
      </c>
      <c r="E33" s="23" t="s">
        <v>120</v>
      </c>
      <c r="F33" s="23" t="s">
        <v>120</v>
      </c>
      <c r="G33" s="23" t="s">
        <v>18</v>
      </c>
      <c r="H33" s="23" t="s">
        <v>19</v>
      </c>
      <c r="I33" s="33">
        <v>42095548</v>
      </c>
      <c r="J33" s="33">
        <v>42095548</v>
      </c>
      <c r="K33" s="33">
        <v>0</v>
      </c>
      <c r="L33" s="23">
        <v>12.99</v>
      </c>
      <c r="M33" s="23" t="s">
        <v>120</v>
      </c>
      <c r="N33" s="33">
        <v>0</v>
      </c>
      <c r="O33" s="34">
        <v>0</v>
      </c>
      <c r="P33" s="71" t="s">
        <v>18</v>
      </c>
      <c r="Q33" s="71" t="b">
        <v>1</v>
      </c>
      <c r="R33" s="75">
        <v>0</v>
      </c>
      <c r="S33" s="62"/>
    </row>
    <row r="34" spans="1:19" x14ac:dyDescent="0.25">
      <c r="A34" s="24" t="s">
        <v>110</v>
      </c>
      <c r="B34" s="24">
        <v>16</v>
      </c>
      <c r="C34" s="24" t="s">
        <v>112</v>
      </c>
      <c r="D34" s="22" t="s">
        <v>315</v>
      </c>
      <c r="E34" s="23" t="s">
        <v>34</v>
      </c>
      <c r="F34" s="23" t="s">
        <v>22</v>
      </c>
      <c r="G34" s="23" t="s">
        <v>18</v>
      </c>
      <c r="H34" s="23" t="s">
        <v>48</v>
      </c>
      <c r="I34" s="33">
        <v>19282</v>
      </c>
      <c r="J34" s="33">
        <v>19282</v>
      </c>
      <c r="K34" s="33">
        <v>0</v>
      </c>
      <c r="L34" s="23">
        <v>41.9</v>
      </c>
      <c r="M34" s="23" t="s">
        <v>120</v>
      </c>
      <c r="N34" s="33">
        <v>0</v>
      </c>
      <c r="O34" s="34">
        <v>0</v>
      </c>
      <c r="P34" s="71" t="s">
        <v>18</v>
      </c>
      <c r="Q34" s="71" t="b">
        <v>1</v>
      </c>
      <c r="R34" s="75">
        <v>0</v>
      </c>
      <c r="S34" s="62"/>
    </row>
    <row r="35" spans="1:19" x14ac:dyDescent="0.25">
      <c r="A35" s="24" t="s">
        <v>49</v>
      </c>
      <c r="B35" s="24">
        <v>8</v>
      </c>
      <c r="C35" s="24" t="s">
        <v>112</v>
      </c>
      <c r="D35" s="22" t="s">
        <v>399</v>
      </c>
      <c r="E35" s="23" t="s">
        <v>39</v>
      </c>
      <c r="F35" s="23" t="s">
        <v>350</v>
      </c>
      <c r="G35" s="23" t="s">
        <v>24</v>
      </c>
      <c r="H35" s="23" t="s">
        <v>19</v>
      </c>
      <c r="I35" s="33">
        <v>44520098</v>
      </c>
      <c r="J35" s="33">
        <v>44520098</v>
      </c>
      <c r="K35" s="33">
        <v>44520098</v>
      </c>
      <c r="L35" s="23">
        <v>16.41</v>
      </c>
      <c r="M35" s="23" t="s">
        <v>120</v>
      </c>
      <c r="N35" s="33">
        <v>6496</v>
      </c>
      <c r="O35" s="34">
        <v>0.46267083333333331</v>
      </c>
      <c r="P35" s="71" t="s">
        <v>24</v>
      </c>
      <c r="Q35" s="71" t="b">
        <v>1</v>
      </c>
      <c r="R35" s="75">
        <v>812</v>
      </c>
      <c r="S35" s="62"/>
    </row>
    <row r="36" spans="1:19" x14ac:dyDescent="0.25">
      <c r="A36" s="24" t="s">
        <v>50</v>
      </c>
      <c r="B36" s="24">
        <v>16</v>
      </c>
      <c r="C36" s="24" t="s">
        <v>112</v>
      </c>
      <c r="D36" s="22" t="s">
        <v>446</v>
      </c>
      <c r="E36" s="23" t="s">
        <v>34</v>
      </c>
      <c r="F36" s="23" t="s">
        <v>350</v>
      </c>
      <c r="G36" s="23" t="s">
        <v>18</v>
      </c>
      <c r="H36" s="23"/>
      <c r="I36" s="33">
        <v>22</v>
      </c>
      <c r="J36" s="33">
        <v>22</v>
      </c>
      <c r="K36" s="33">
        <v>0</v>
      </c>
      <c r="L36" s="23">
        <v>41.83</v>
      </c>
      <c r="M36" s="23" t="s">
        <v>120</v>
      </c>
      <c r="N36" s="33">
        <v>0</v>
      </c>
      <c r="O36" s="34">
        <v>0</v>
      </c>
      <c r="P36" s="71" t="s">
        <v>24</v>
      </c>
      <c r="Q36" s="71" t="b">
        <v>0</v>
      </c>
      <c r="R36" s="75">
        <v>0</v>
      </c>
      <c r="S36" s="62"/>
    </row>
    <row r="37" spans="1:19" x14ac:dyDescent="0.25">
      <c r="A37" s="24" t="s">
        <v>51</v>
      </c>
      <c r="B37" s="24">
        <v>8</v>
      </c>
      <c r="C37" s="24" t="s">
        <v>112</v>
      </c>
      <c r="D37" s="22" t="s">
        <v>346</v>
      </c>
      <c r="E37" s="23" t="s">
        <v>383</v>
      </c>
      <c r="F37" s="23" t="s">
        <v>350</v>
      </c>
      <c r="G37" s="23" t="s">
        <v>18</v>
      </c>
      <c r="H37" s="23" t="s">
        <v>19</v>
      </c>
      <c r="I37" s="33">
        <v>33735183</v>
      </c>
      <c r="J37" s="33">
        <v>33735183</v>
      </c>
      <c r="K37" s="33">
        <v>0</v>
      </c>
      <c r="L37" s="23">
        <v>22.49</v>
      </c>
      <c r="M37" s="23" t="s">
        <v>120</v>
      </c>
      <c r="N37" s="33">
        <v>0</v>
      </c>
      <c r="O37" s="34">
        <v>0</v>
      </c>
      <c r="P37" s="71" t="s">
        <v>24</v>
      </c>
      <c r="Q37" s="71" t="b">
        <v>0</v>
      </c>
      <c r="R37" s="75">
        <v>0</v>
      </c>
      <c r="S37" s="62"/>
    </row>
    <row r="38" spans="1:19" x14ac:dyDescent="0.25">
      <c r="A38" s="24" t="s">
        <v>111</v>
      </c>
      <c r="B38" s="24">
        <v>8</v>
      </c>
      <c r="C38" s="24" t="s">
        <v>112</v>
      </c>
      <c r="D38" s="22" t="s">
        <v>477</v>
      </c>
      <c r="E38" s="23" t="s">
        <v>21</v>
      </c>
      <c r="F38" s="23" t="s">
        <v>22</v>
      </c>
      <c r="G38" s="23" t="s">
        <v>18</v>
      </c>
      <c r="H38" s="23" t="s">
        <v>48</v>
      </c>
      <c r="I38" s="33">
        <v>25056671</v>
      </c>
      <c r="J38" s="33">
        <v>25056671</v>
      </c>
      <c r="K38" s="33">
        <v>25056671</v>
      </c>
      <c r="L38" s="23">
        <v>21.46</v>
      </c>
      <c r="M38" s="23" t="s">
        <v>330</v>
      </c>
      <c r="N38" s="33">
        <v>1264</v>
      </c>
      <c r="O38" s="34">
        <v>0.11773194444444446</v>
      </c>
      <c r="P38" s="71" t="s">
        <v>18</v>
      </c>
      <c r="Q38" s="71" t="b">
        <v>1</v>
      </c>
      <c r="R38" s="75">
        <v>158</v>
      </c>
      <c r="S38" s="62"/>
    </row>
    <row r="39" spans="1:19" x14ac:dyDescent="0.25">
      <c r="A39" s="24" t="s">
        <v>52</v>
      </c>
      <c r="B39" s="24">
        <v>8</v>
      </c>
      <c r="C39" s="24" t="s">
        <v>112</v>
      </c>
      <c r="D39" s="22" t="s">
        <v>347</v>
      </c>
      <c r="E39" s="23" t="s">
        <v>383</v>
      </c>
      <c r="F39" s="23" t="s">
        <v>350</v>
      </c>
      <c r="G39" s="23" t="s">
        <v>24</v>
      </c>
      <c r="H39" s="23" t="s">
        <v>19</v>
      </c>
      <c r="I39" s="33">
        <v>1386164</v>
      </c>
      <c r="J39" s="33">
        <v>1386164</v>
      </c>
      <c r="K39" s="33">
        <v>1386164</v>
      </c>
      <c r="L39" s="23">
        <v>25.99</v>
      </c>
      <c r="M39" s="23" t="s">
        <v>120</v>
      </c>
      <c r="N39" s="33">
        <v>8552</v>
      </c>
      <c r="O39" s="34">
        <v>0.9646982638888888</v>
      </c>
      <c r="P39" s="71" t="s">
        <v>24</v>
      </c>
      <c r="Q39" s="71" t="b">
        <v>1</v>
      </c>
      <c r="R39" s="75">
        <v>1069</v>
      </c>
      <c r="S39" s="62"/>
    </row>
    <row r="40" spans="1:19" x14ac:dyDescent="0.25">
      <c r="A40" s="24" t="s">
        <v>53</v>
      </c>
      <c r="B40" s="24">
        <v>8</v>
      </c>
      <c r="C40" s="24" t="s">
        <v>112</v>
      </c>
      <c r="D40" s="22" t="s">
        <v>378</v>
      </c>
      <c r="E40" s="23" t="s">
        <v>34</v>
      </c>
      <c r="F40" s="23" t="s">
        <v>22</v>
      </c>
      <c r="G40" s="23" t="s">
        <v>18</v>
      </c>
      <c r="H40" s="23"/>
      <c r="I40" s="33">
        <v>25</v>
      </c>
      <c r="J40" s="33">
        <v>25</v>
      </c>
      <c r="K40" s="33">
        <v>0</v>
      </c>
      <c r="L40" s="23">
        <v>16.73</v>
      </c>
      <c r="M40" s="23" t="s">
        <v>330</v>
      </c>
      <c r="N40" s="33">
        <v>0</v>
      </c>
      <c r="O40" s="34">
        <v>0</v>
      </c>
      <c r="P40" s="71" t="s">
        <v>24</v>
      </c>
      <c r="Q40" s="71" t="b">
        <v>0</v>
      </c>
      <c r="R40" s="75">
        <v>0</v>
      </c>
      <c r="S40" s="62"/>
    </row>
    <row r="41" spans="1:19" x14ac:dyDescent="0.25">
      <c r="A41" s="24" t="s">
        <v>54</v>
      </c>
      <c r="B41" s="24">
        <v>8</v>
      </c>
      <c r="C41" s="24" t="s">
        <v>112</v>
      </c>
      <c r="D41" s="22" t="s">
        <v>427</v>
      </c>
      <c r="E41" s="23" t="s">
        <v>34</v>
      </c>
      <c r="F41" s="23" t="s">
        <v>22</v>
      </c>
      <c r="G41" s="23" t="s">
        <v>18</v>
      </c>
      <c r="H41" s="23" t="s">
        <v>19</v>
      </c>
      <c r="I41" s="33">
        <v>40295693</v>
      </c>
      <c r="J41" s="33">
        <v>40295693</v>
      </c>
      <c r="K41" s="33">
        <v>0</v>
      </c>
      <c r="L41" s="23">
        <v>19.18</v>
      </c>
      <c r="M41" s="23" t="s">
        <v>120</v>
      </c>
      <c r="N41" s="33">
        <v>0</v>
      </c>
      <c r="O41" s="34">
        <v>0</v>
      </c>
      <c r="P41" s="71" t="s">
        <v>24</v>
      </c>
      <c r="Q41" s="71" t="b">
        <v>0</v>
      </c>
      <c r="R41" s="75">
        <v>0</v>
      </c>
      <c r="S41" s="62"/>
    </row>
    <row r="42" spans="1:19" x14ac:dyDescent="0.25">
      <c r="A42" s="24" t="s">
        <v>55</v>
      </c>
      <c r="B42" s="24">
        <v>16</v>
      </c>
      <c r="C42" s="24" t="s">
        <v>112</v>
      </c>
      <c r="D42" s="22" t="s">
        <v>352</v>
      </c>
      <c r="E42" s="23" t="s">
        <v>34</v>
      </c>
      <c r="F42" s="23" t="s">
        <v>22</v>
      </c>
      <c r="G42" s="23" t="s">
        <v>18</v>
      </c>
      <c r="H42" s="23" t="s">
        <v>48</v>
      </c>
      <c r="I42" s="33">
        <v>35238916</v>
      </c>
      <c r="J42" s="33">
        <v>35238916</v>
      </c>
      <c r="K42" s="33">
        <v>0</v>
      </c>
      <c r="L42" s="23">
        <v>17.670000000000002</v>
      </c>
      <c r="M42" s="23" t="s">
        <v>418</v>
      </c>
      <c r="N42" s="33">
        <v>0</v>
      </c>
      <c r="O42" s="34">
        <v>0</v>
      </c>
      <c r="P42" s="71" t="s">
        <v>24</v>
      </c>
      <c r="Q42" s="71" t="b">
        <v>0</v>
      </c>
      <c r="R42" s="75">
        <v>0</v>
      </c>
      <c r="S42" s="62"/>
    </row>
    <row r="43" spans="1:19" x14ac:dyDescent="0.25">
      <c r="A43" s="24" t="s">
        <v>56</v>
      </c>
      <c r="B43" s="24">
        <v>8</v>
      </c>
      <c r="C43" s="24" t="s">
        <v>112</v>
      </c>
      <c r="D43" s="22" t="s">
        <v>428</v>
      </c>
      <c r="E43" s="23" t="s">
        <v>34</v>
      </c>
      <c r="F43" s="23" t="s">
        <v>22</v>
      </c>
      <c r="G43" s="23" t="s">
        <v>18</v>
      </c>
      <c r="H43" s="23" t="s">
        <v>19</v>
      </c>
      <c r="I43" s="33">
        <v>823011</v>
      </c>
      <c r="J43" s="33">
        <v>823011</v>
      </c>
      <c r="K43" s="33">
        <v>0</v>
      </c>
      <c r="L43" s="23">
        <v>22.19</v>
      </c>
      <c r="M43" s="23" t="s">
        <v>120</v>
      </c>
      <c r="N43" s="33">
        <v>1400</v>
      </c>
      <c r="O43" s="34">
        <v>0.13483506944444446</v>
      </c>
      <c r="P43" s="71" t="s">
        <v>24</v>
      </c>
      <c r="Q43" s="71" t="b">
        <v>0</v>
      </c>
      <c r="R43" s="75">
        <v>175</v>
      </c>
      <c r="S43" s="62"/>
    </row>
    <row r="44" spans="1:19" x14ac:dyDescent="0.25">
      <c r="A44" s="24" t="s">
        <v>57</v>
      </c>
      <c r="B44" s="24">
        <v>8</v>
      </c>
      <c r="C44" s="24" t="s">
        <v>112</v>
      </c>
      <c r="D44" s="22" t="s">
        <v>408</v>
      </c>
      <c r="E44" s="23" t="s">
        <v>21</v>
      </c>
      <c r="F44" s="23" t="s">
        <v>22</v>
      </c>
      <c r="G44" s="23" t="s">
        <v>18</v>
      </c>
      <c r="H44" s="23"/>
      <c r="I44" s="33">
        <v>538314727</v>
      </c>
      <c r="J44" s="33">
        <v>538314727</v>
      </c>
      <c r="K44" s="33">
        <v>0</v>
      </c>
      <c r="L44" s="23">
        <v>41.42</v>
      </c>
      <c r="M44" s="23" t="s">
        <v>120</v>
      </c>
      <c r="N44" s="33">
        <v>0</v>
      </c>
      <c r="O44" s="34">
        <v>0</v>
      </c>
      <c r="P44" s="71" t="s">
        <v>24</v>
      </c>
      <c r="Q44" s="71" t="b">
        <v>0</v>
      </c>
      <c r="R44" s="75">
        <v>0</v>
      </c>
      <c r="S44" s="62"/>
    </row>
    <row r="45" spans="1:19" x14ac:dyDescent="0.25">
      <c r="A45" s="24" t="s">
        <v>58</v>
      </c>
      <c r="B45" s="24">
        <v>8</v>
      </c>
      <c r="C45" s="24" t="s">
        <v>112</v>
      </c>
      <c r="D45" s="22" t="s">
        <v>344</v>
      </c>
      <c r="E45" s="23" t="s">
        <v>474</v>
      </c>
      <c r="F45" s="23" t="s">
        <v>350</v>
      </c>
      <c r="G45" s="23" t="s">
        <v>18</v>
      </c>
      <c r="H45" s="23" t="s">
        <v>19</v>
      </c>
      <c r="I45" s="33">
        <v>69974</v>
      </c>
      <c r="J45" s="33">
        <v>69974</v>
      </c>
      <c r="K45" s="33">
        <v>0</v>
      </c>
      <c r="L45" s="23">
        <v>20.56</v>
      </c>
      <c r="M45" s="23" t="s">
        <v>120</v>
      </c>
      <c r="N45" s="33">
        <v>0</v>
      </c>
      <c r="O45" s="34">
        <v>0</v>
      </c>
      <c r="P45" s="71" t="s">
        <v>24</v>
      </c>
      <c r="Q45" s="71" t="b">
        <v>0</v>
      </c>
      <c r="R45" s="75">
        <v>0</v>
      </c>
      <c r="S45" s="62"/>
    </row>
    <row r="46" spans="1:19" x14ac:dyDescent="0.25">
      <c r="A46" s="24" t="s">
        <v>59</v>
      </c>
      <c r="B46" s="24">
        <v>8</v>
      </c>
      <c r="C46" s="24" t="s">
        <v>112</v>
      </c>
      <c r="D46" s="22" t="s">
        <v>375</v>
      </c>
      <c r="E46" s="23" t="s">
        <v>34</v>
      </c>
      <c r="F46" s="23" t="s">
        <v>380</v>
      </c>
      <c r="G46" s="23" t="s">
        <v>18</v>
      </c>
      <c r="H46" s="23" t="s">
        <v>48</v>
      </c>
      <c r="I46" s="33">
        <v>42479538</v>
      </c>
      <c r="J46" s="33">
        <v>42479538</v>
      </c>
      <c r="K46" s="33">
        <v>0</v>
      </c>
      <c r="L46" s="23">
        <v>41.75</v>
      </c>
      <c r="M46" s="23" t="s">
        <v>120</v>
      </c>
      <c r="N46" s="33">
        <v>0</v>
      </c>
      <c r="O46" s="34">
        <v>0</v>
      </c>
      <c r="P46" s="71" t="s">
        <v>18</v>
      </c>
      <c r="Q46" s="71" t="b">
        <v>1</v>
      </c>
      <c r="R46" s="75">
        <v>0</v>
      </c>
      <c r="S46" s="62"/>
    </row>
    <row r="47" spans="1:19" x14ac:dyDescent="0.25">
      <c r="A47" s="24" t="s">
        <v>60</v>
      </c>
      <c r="B47" s="24">
        <v>8</v>
      </c>
      <c r="C47" s="24" t="s">
        <v>112</v>
      </c>
      <c r="D47" s="22" t="s">
        <v>343</v>
      </c>
      <c r="E47" s="23" t="s">
        <v>474</v>
      </c>
      <c r="F47" s="23" t="s">
        <v>350</v>
      </c>
      <c r="G47" s="23" t="s">
        <v>18</v>
      </c>
      <c r="H47" s="23" t="s">
        <v>19</v>
      </c>
      <c r="I47" s="33">
        <v>1152253547</v>
      </c>
      <c r="J47" s="33">
        <v>1152253547</v>
      </c>
      <c r="K47" s="33">
        <v>0</v>
      </c>
      <c r="L47" s="23">
        <v>18.89</v>
      </c>
      <c r="M47" s="23" t="s">
        <v>120</v>
      </c>
      <c r="N47" s="33">
        <v>0</v>
      </c>
      <c r="O47" s="34">
        <v>0</v>
      </c>
      <c r="P47" s="71" t="s">
        <v>24</v>
      </c>
      <c r="Q47" s="71" t="b">
        <v>0</v>
      </c>
      <c r="R47" s="75">
        <v>0</v>
      </c>
      <c r="S47" s="62"/>
    </row>
    <row r="48" spans="1:19" x14ac:dyDescent="0.25">
      <c r="A48" s="24" t="s">
        <v>61</v>
      </c>
      <c r="B48" s="24">
        <v>0</v>
      </c>
      <c r="C48" s="24" t="s">
        <v>112</v>
      </c>
      <c r="D48" s="22" t="s">
        <v>120</v>
      </c>
      <c r="E48" s="23" t="s">
        <v>120</v>
      </c>
      <c r="F48" s="23" t="s">
        <v>120</v>
      </c>
      <c r="G48" s="23" t="s">
        <v>18</v>
      </c>
      <c r="H48" s="23"/>
      <c r="I48" s="33">
        <v>23</v>
      </c>
      <c r="J48" s="33">
        <v>23</v>
      </c>
      <c r="K48" s="33">
        <v>0</v>
      </c>
      <c r="L48" s="23">
        <v>41146219</v>
      </c>
      <c r="M48" s="23" t="s">
        <v>120</v>
      </c>
      <c r="N48" s="33">
        <v>0</v>
      </c>
      <c r="O48" s="34">
        <v>0</v>
      </c>
      <c r="P48" s="71" t="s">
        <v>18</v>
      </c>
      <c r="Q48" s="71" t="b">
        <v>1</v>
      </c>
      <c r="R48" s="75">
        <v>0</v>
      </c>
      <c r="S48" s="62"/>
    </row>
    <row r="49" spans="1:19" x14ac:dyDescent="0.25">
      <c r="A49" s="24" t="s">
        <v>62</v>
      </c>
      <c r="B49" s="24">
        <v>8</v>
      </c>
      <c r="C49" s="24" t="s">
        <v>112</v>
      </c>
      <c r="D49" s="22" t="s">
        <v>336</v>
      </c>
      <c r="E49" s="23" t="s">
        <v>34</v>
      </c>
      <c r="F49" s="23" t="s">
        <v>350</v>
      </c>
      <c r="G49" s="23" t="s">
        <v>18</v>
      </c>
      <c r="H49" s="23" t="s">
        <v>19</v>
      </c>
      <c r="I49" s="33">
        <v>481210</v>
      </c>
      <c r="J49" s="33">
        <v>481210</v>
      </c>
      <c r="K49" s="33">
        <v>0</v>
      </c>
      <c r="L49" s="23">
        <v>17.010000000000002</v>
      </c>
      <c r="M49" s="23" t="s">
        <v>120</v>
      </c>
      <c r="N49" s="33">
        <v>9312</v>
      </c>
      <c r="O49" s="34">
        <v>0.68748750000000014</v>
      </c>
      <c r="P49" s="71" t="s">
        <v>24</v>
      </c>
      <c r="Q49" s="71" t="b">
        <v>0</v>
      </c>
      <c r="R49" s="75">
        <v>1164</v>
      </c>
      <c r="S49" s="62"/>
    </row>
    <row r="50" spans="1:19" x14ac:dyDescent="0.25">
      <c r="A50" s="24" t="s">
        <v>63</v>
      </c>
      <c r="B50" s="24">
        <v>8</v>
      </c>
      <c r="C50" s="24" t="s">
        <v>112</v>
      </c>
      <c r="D50" s="22" t="s">
        <v>437</v>
      </c>
      <c r="E50" s="23" t="s">
        <v>474</v>
      </c>
      <c r="F50" s="23" t="s">
        <v>350</v>
      </c>
      <c r="G50" s="23" t="s">
        <v>18</v>
      </c>
      <c r="H50" s="23" t="s">
        <v>48</v>
      </c>
      <c r="I50" s="33">
        <v>40006870</v>
      </c>
      <c r="J50" s="33">
        <v>40006870</v>
      </c>
      <c r="K50" s="33">
        <v>0</v>
      </c>
      <c r="L50" s="23">
        <v>41.62</v>
      </c>
      <c r="M50" s="23" t="s">
        <v>403</v>
      </c>
      <c r="N50" s="33">
        <v>0</v>
      </c>
      <c r="O50" s="34">
        <v>0</v>
      </c>
      <c r="P50" s="71" t="s">
        <v>18</v>
      </c>
      <c r="Q50" s="71" t="b">
        <v>1</v>
      </c>
      <c r="R50" s="75">
        <v>0</v>
      </c>
      <c r="S50" s="62"/>
    </row>
    <row r="51" spans="1:19" x14ac:dyDescent="0.25">
      <c r="A51" s="24" t="s">
        <v>64</v>
      </c>
      <c r="B51" s="24">
        <v>8</v>
      </c>
      <c r="C51" s="24" t="s">
        <v>112</v>
      </c>
      <c r="D51" s="22" t="s">
        <v>334</v>
      </c>
      <c r="E51" s="23" t="s">
        <v>34</v>
      </c>
      <c r="F51" s="23" t="s">
        <v>350</v>
      </c>
      <c r="G51" s="23" t="s">
        <v>18</v>
      </c>
      <c r="H51" s="23" t="s">
        <v>19</v>
      </c>
      <c r="I51" s="33">
        <v>57192</v>
      </c>
      <c r="J51" s="33">
        <v>57192</v>
      </c>
      <c r="K51" s="33">
        <v>0</v>
      </c>
      <c r="L51" s="23">
        <v>37.6</v>
      </c>
      <c r="M51" s="23" t="s">
        <v>120</v>
      </c>
      <c r="N51" s="33">
        <v>0</v>
      </c>
      <c r="O51" s="34">
        <v>0</v>
      </c>
      <c r="P51" s="71" t="s">
        <v>24</v>
      </c>
      <c r="Q51" s="71" t="b">
        <v>0</v>
      </c>
      <c r="R51" s="75">
        <v>0</v>
      </c>
      <c r="S51" s="62"/>
    </row>
    <row r="52" spans="1:19" x14ac:dyDescent="0.25">
      <c r="A52" s="24" t="s">
        <v>65</v>
      </c>
      <c r="B52" s="24">
        <v>0</v>
      </c>
      <c r="C52" s="24" t="s">
        <v>112</v>
      </c>
      <c r="D52" s="22" t="s">
        <v>120</v>
      </c>
      <c r="E52" s="23" t="s">
        <v>120</v>
      </c>
      <c r="F52" s="23" t="s">
        <v>120</v>
      </c>
      <c r="G52" s="23" t="s">
        <v>18</v>
      </c>
      <c r="H52" s="23"/>
      <c r="I52" s="33">
        <v>494</v>
      </c>
      <c r="J52" s="33">
        <v>494</v>
      </c>
      <c r="K52" s="33">
        <v>0</v>
      </c>
      <c r="L52" s="23">
        <v>41.85</v>
      </c>
      <c r="M52" s="23" t="s">
        <v>120</v>
      </c>
      <c r="N52" s="33">
        <v>0</v>
      </c>
      <c r="O52" s="34">
        <v>0</v>
      </c>
      <c r="P52" s="71" t="s">
        <v>18</v>
      </c>
      <c r="Q52" s="71" t="b">
        <v>1</v>
      </c>
      <c r="R52" s="75">
        <v>0</v>
      </c>
      <c r="S52" s="62"/>
    </row>
    <row r="53" spans="1:19" x14ac:dyDescent="0.25">
      <c r="A53" s="24" t="s">
        <v>66</v>
      </c>
      <c r="B53" s="24">
        <v>8</v>
      </c>
      <c r="C53" s="24" t="s">
        <v>112</v>
      </c>
      <c r="D53" s="22" t="s">
        <v>381</v>
      </c>
      <c r="E53" s="23" t="s">
        <v>383</v>
      </c>
      <c r="F53" s="23" t="s">
        <v>350</v>
      </c>
      <c r="G53" s="23" t="s">
        <v>18</v>
      </c>
      <c r="H53" s="23" t="s">
        <v>19</v>
      </c>
      <c r="I53" s="33">
        <v>169901</v>
      </c>
      <c r="J53" s="33">
        <v>169901</v>
      </c>
      <c r="K53" s="33">
        <v>0</v>
      </c>
      <c r="L53" s="23">
        <v>21.99</v>
      </c>
      <c r="M53" s="23" t="s">
        <v>120</v>
      </c>
      <c r="N53" s="33">
        <v>0</v>
      </c>
      <c r="O53" s="34">
        <v>0</v>
      </c>
      <c r="P53" s="71" t="s">
        <v>24</v>
      </c>
      <c r="Q53" s="71" t="b">
        <v>0</v>
      </c>
      <c r="R53" s="75">
        <v>0</v>
      </c>
      <c r="S53" s="62"/>
    </row>
    <row r="54" spans="1:19" x14ac:dyDescent="0.25">
      <c r="A54" s="24" t="s">
        <v>67</v>
      </c>
      <c r="B54" s="24">
        <v>8</v>
      </c>
      <c r="C54" s="24" t="s">
        <v>112</v>
      </c>
      <c r="D54" s="22" t="s">
        <v>348</v>
      </c>
      <c r="E54" s="23" t="s">
        <v>383</v>
      </c>
      <c r="F54" s="23" t="s">
        <v>350</v>
      </c>
      <c r="G54" s="23" t="s">
        <v>18</v>
      </c>
      <c r="H54" s="23" t="s">
        <v>48</v>
      </c>
      <c r="I54" s="33">
        <v>40756510</v>
      </c>
      <c r="J54" s="33">
        <v>40756510</v>
      </c>
      <c r="K54" s="33">
        <v>0</v>
      </c>
      <c r="L54" s="23">
        <v>41.88</v>
      </c>
      <c r="M54" s="23" t="s">
        <v>478</v>
      </c>
      <c r="N54" s="33">
        <v>0</v>
      </c>
      <c r="O54" s="34">
        <v>0</v>
      </c>
      <c r="P54" s="71" t="s">
        <v>24</v>
      </c>
      <c r="Q54" s="71" t="b">
        <v>0</v>
      </c>
      <c r="R54" s="75">
        <v>0</v>
      </c>
      <c r="S54" s="62"/>
    </row>
    <row r="55" spans="1:19" x14ac:dyDescent="0.25">
      <c r="A55" s="24" t="s">
        <v>68</v>
      </c>
      <c r="B55" s="24">
        <v>8</v>
      </c>
      <c r="C55" s="24" t="s">
        <v>112</v>
      </c>
      <c r="D55" s="22" t="s">
        <v>384</v>
      </c>
      <c r="E55" s="23" t="s">
        <v>383</v>
      </c>
      <c r="F55" s="23" t="s">
        <v>350</v>
      </c>
      <c r="G55" s="23" t="s">
        <v>18</v>
      </c>
      <c r="H55" s="23" t="s">
        <v>19</v>
      </c>
      <c r="I55" s="33">
        <v>1078074337</v>
      </c>
      <c r="J55" s="33">
        <v>1078074337</v>
      </c>
      <c r="K55" s="33">
        <v>0</v>
      </c>
      <c r="L55" s="23">
        <v>12.76</v>
      </c>
      <c r="M55" s="23" t="s">
        <v>120</v>
      </c>
      <c r="N55" s="33">
        <v>0</v>
      </c>
      <c r="O55" s="34">
        <v>0</v>
      </c>
      <c r="P55" s="71" t="s">
        <v>24</v>
      </c>
      <c r="Q55" s="71" t="b">
        <v>0</v>
      </c>
      <c r="R55" s="75">
        <v>0</v>
      </c>
      <c r="S55" s="62"/>
    </row>
    <row r="56" spans="1:19" x14ac:dyDescent="0.25">
      <c r="A56" s="24" t="s">
        <v>69</v>
      </c>
      <c r="B56" s="24">
        <v>0</v>
      </c>
      <c r="C56" s="24" t="s">
        <v>112</v>
      </c>
      <c r="D56" s="22" t="s">
        <v>120</v>
      </c>
      <c r="E56" s="23" t="s">
        <v>120</v>
      </c>
      <c r="F56" s="23" t="s">
        <v>120</v>
      </c>
      <c r="G56" s="23" t="s">
        <v>18</v>
      </c>
      <c r="H56" s="23"/>
      <c r="I56" s="33">
        <v>1077688528</v>
      </c>
      <c r="J56" s="33">
        <v>1077688528</v>
      </c>
      <c r="K56" s="33">
        <v>0</v>
      </c>
      <c r="L56" s="23">
        <v>17.88</v>
      </c>
      <c r="M56" s="23" t="s">
        <v>120</v>
      </c>
      <c r="N56" s="33">
        <v>0</v>
      </c>
      <c r="O56" s="34">
        <v>0</v>
      </c>
      <c r="P56" s="71" t="s">
        <v>18</v>
      </c>
      <c r="Q56" s="71" t="b">
        <v>1</v>
      </c>
      <c r="R56" s="75">
        <v>0</v>
      </c>
      <c r="S56" s="62"/>
    </row>
    <row r="57" spans="1:19" x14ac:dyDescent="0.25">
      <c r="A57" s="24" t="s">
        <v>70</v>
      </c>
      <c r="B57" s="24">
        <v>8</v>
      </c>
      <c r="C57" s="24" t="s">
        <v>112</v>
      </c>
      <c r="D57" s="22" t="s">
        <v>400</v>
      </c>
      <c r="E57" s="23" t="s">
        <v>383</v>
      </c>
      <c r="F57" s="23" t="s">
        <v>350</v>
      </c>
      <c r="G57" s="23" t="s">
        <v>18</v>
      </c>
      <c r="H57" s="23" t="s">
        <v>19</v>
      </c>
      <c r="I57" s="33">
        <v>1027805914</v>
      </c>
      <c r="J57" s="33">
        <v>1027805914</v>
      </c>
      <c r="K57" s="33">
        <v>0</v>
      </c>
      <c r="L57" s="23">
        <v>23.22</v>
      </c>
      <c r="M57" s="23" t="s">
        <v>120</v>
      </c>
      <c r="N57" s="33">
        <v>0</v>
      </c>
      <c r="O57" s="34">
        <v>0</v>
      </c>
      <c r="P57" s="71" t="s">
        <v>24</v>
      </c>
      <c r="Q57" s="71" t="b">
        <v>0</v>
      </c>
      <c r="R57" s="75">
        <v>0</v>
      </c>
      <c r="S57" s="62"/>
    </row>
    <row r="58" spans="1:19" x14ac:dyDescent="0.25">
      <c r="A58" s="24" t="s">
        <v>71</v>
      </c>
      <c r="B58" s="24">
        <v>16</v>
      </c>
      <c r="C58" s="24" t="s">
        <v>112</v>
      </c>
      <c r="D58" s="22" t="s">
        <v>479</v>
      </c>
      <c r="E58" s="23" t="s">
        <v>34</v>
      </c>
      <c r="F58" s="23" t="s">
        <v>380</v>
      </c>
      <c r="G58" s="23" t="s">
        <v>18</v>
      </c>
      <c r="H58" s="23" t="s">
        <v>48</v>
      </c>
      <c r="I58" s="33">
        <v>31231095</v>
      </c>
      <c r="J58" s="33">
        <v>31231095</v>
      </c>
      <c r="K58" s="33">
        <v>0</v>
      </c>
      <c r="L58" s="23">
        <v>17</v>
      </c>
      <c r="M58" s="23" t="s">
        <v>120</v>
      </c>
      <c r="N58" s="33">
        <v>0</v>
      </c>
      <c r="O58" s="34">
        <v>0</v>
      </c>
      <c r="P58" s="71" t="s">
        <v>24</v>
      </c>
      <c r="Q58" s="71" t="b">
        <v>0</v>
      </c>
      <c r="R58" s="75">
        <v>0</v>
      </c>
      <c r="S58" s="62"/>
    </row>
    <row r="59" spans="1:19" x14ac:dyDescent="0.25">
      <c r="A59" s="24" t="s">
        <v>72</v>
      </c>
      <c r="B59" s="24">
        <v>4</v>
      </c>
      <c r="C59" s="24" t="s">
        <v>112</v>
      </c>
      <c r="D59" s="22" t="s">
        <v>454</v>
      </c>
      <c r="E59" s="23" t="s">
        <v>331</v>
      </c>
      <c r="F59" s="23" t="s">
        <v>379</v>
      </c>
      <c r="G59" s="23" t="s">
        <v>18</v>
      </c>
      <c r="H59" s="23" t="s">
        <v>19</v>
      </c>
      <c r="I59" s="33">
        <v>20</v>
      </c>
      <c r="J59" s="33">
        <v>20</v>
      </c>
      <c r="K59" s="33">
        <v>0</v>
      </c>
      <c r="L59" s="23">
        <v>12.9</v>
      </c>
      <c r="M59" s="23" t="s">
        <v>491</v>
      </c>
      <c r="N59" s="33">
        <v>0</v>
      </c>
      <c r="O59" s="34">
        <v>0</v>
      </c>
      <c r="P59" s="71" t="s">
        <v>18</v>
      </c>
      <c r="Q59" s="71" t="b">
        <v>1</v>
      </c>
      <c r="R59" s="75">
        <v>0</v>
      </c>
      <c r="S59" s="62"/>
    </row>
    <row r="60" spans="1:19" x14ac:dyDescent="0.25">
      <c r="A60" s="24" t="s">
        <v>73</v>
      </c>
      <c r="B60" s="24">
        <v>8</v>
      </c>
      <c r="C60" s="24" t="s">
        <v>112</v>
      </c>
      <c r="D60" s="22" t="s">
        <v>396</v>
      </c>
      <c r="E60" s="23" t="s">
        <v>421</v>
      </c>
      <c r="F60" s="23" t="s">
        <v>380</v>
      </c>
      <c r="G60" s="23" t="s">
        <v>18</v>
      </c>
      <c r="H60" s="23" t="s">
        <v>48</v>
      </c>
      <c r="I60" s="33">
        <v>35281491</v>
      </c>
      <c r="J60" s="33">
        <v>35281491</v>
      </c>
      <c r="K60" s="33">
        <v>0</v>
      </c>
      <c r="L60" s="23">
        <v>12.16</v>
      </c>
      <c r="M60" s="23" t="s">
        <v>484</v>
      </c>
      <c r="N60" s="33">
        <v>0</v>
      </c>
      <c r="O60" s="34">
        <v>0</v>
      </c>
      <c r="P60" s="71" t="s">
        <v>24</v>
      </c>
      <c r="Q60" s="71" t="b">
        <v>0</v>
      </c>
      <c r="R60" s="75">
        <v>0</v>
      </c>
      <c r="S60" s="62"/>
    </row>
    <row r="61" spans="1:19" x14ac:dyDescent="0.25">
      <c r="A61" s="24" t="s">
        <v>74</v>
      </c>
      <c r="B61" s="24">
        <v>4</v>
      </c>
      <c r="C61" s="24" t="s">
        <v>112</v>
      </c>
      <c r="D61" s="22" t="s">
        <v>438</v>
      </c>
      <c r="E61" s="23" t="s">
        <v>21</v>
      </c>
      <c r="F61" s="23" t="s">
        <v>379</v>
      </c>
      <c r="G61" s="23" t="s">
        <v>24</v>
      </c>
      <c r="H61" s="23" t="s">
        <v>19</v>
      </c>
      <c r="I61" s="33">
        <v>24181177</v>
      </c>
      <c r="J61" s="33">
        <v>24181177</v>
      </c>
      <c r="K61" s="33">
        <v>24181177</v>
      </c>
      <c r="L61" s="23">
        <v>15.56</v>
      </c>
      <c r="M61" s="23" t="s">
        <v>411</v>
      </c>
      <c r="N61" s="33">
        <v>0</v>
      </c>
      <c r="O61" s="34">
        <v>0</v>
      </c>
      <c r="P61" s="71" t="s">
        <v>18</v>
      </c>
      <c r="Q61" s="71" t="b">
        <v>0</v>
      </c>
      <c r="R61" s="75">
        <v>0</v>
      </c>
      <c r="S61" s="62"/>
    </row>
    <row r="62" spans="1:19" x14ac:dyDescent="0.25">
      <c r="A62" s="24" t="s">
        <v>75</v>
      </c>
      <c r="B62" s="24">
        <v>8</v>
      </c>
      <c r="C62" s="24" t="s">
        <v>112</v>
      </c>
      <c r="D62" s="22" t="s">
        <v>398</v>
      </c>
      <c r="E62" s="23" t="s">
        <v>34</v>
      </c>
      <c r="F62" s="23" t="s">
        <v>350</v>
      </c>
      <c r="G62" s="23" t="s">
        <v>18</v>
      </c>
      <c r="H62" s="23" t="s">
        <v>48</v>
      </c>
      <c r="I62" s="33">
        <v>22427279</v>
      </c>
      <c r="J62" s="33">
        <v>22427279</v>
      </c>
      <c r="K62" s="33">
        <v>22427279</v>
      </c>
      <c r="L62" s="23">
        <v>15.12</v>
      </c>
      <c r="M62" s="23" t="s">
        <v>120</v>
      </c>
      <c r="N62" s="33">
        <v>7600</v>
      </c>
      <c r="O62" s="34">
        <v>0.49875000000000003</v>
      </c>
      <c r="P62" s="71" t="s">
        <v>24</v>
      </c>
      <c r="Q62" s="71" t="b">
        <v>0</v>
      </c>
      <c r="R62" s="75">
        <v>950</v>
      </c>
      <c r="S62" s="62"/>
    </row>
    <row r="63" spans="1:19" x14ac:dyDescent="0.25">
      <c r="A63" s="24" t="s">
        <v>76</v>
      </c>
      <c r="B63" s="24">
        <v>4</v>
      </c>
      <c r="C63" s="24" t="s">
        <v>112</v>
      </c>
      <c r="D63" s="22" t="s">
        <v>448</v>
      </c>
      <c r="E63" s="23" t="s">
        <v>455</v>
      </c>
      <c r="F63" s="23" t="s">
        <v>379</v>
      </c>
      <c r="G63" s="23" t="s">
        <v>18</v>
      </c>
      <c r="H63" s="23" t="s">
        <v>19</v>
      </c>
      <c r="I63" s="33">
        <v>33829569</v>
      </c>
      <c r="J63" s="33">
        <v>33829569</v>
      </c>
      <c r="K63" s="33">
        <v>0</v>
      </c>
      <c r="L63" s="23">
        <v>12.1</v>
      </c>
      <c r="M63" s="23" t="s">
        <v>120</v>
      </c>
      <c r="N63" s="33">
        <v>8924</v>
      </c>
      <c r="O63" s="34">
        <v>0.93732986111111105</v>
      </c>
      <c r="P63" s="71" t="s">
        <v>24</v>
      </c>
      <c r="Q63" s="71" t="b">
        <v>0</v>
      </c>
      <c r="R63" s="75">
        <v>2231</v>
      </c>
      <c r="S63" s="62"/>
    </row>
    <row r="64" spans="1:19" x14ac:dyDescent="0.25">
      <c r="A64" s="24" t="s">
        <v>77</v>
      </c>
      <c r="B64" s="24">
        <v>16</v>
      </c>
      <c r="C64" s="24" t="s">
        <v>112</v>
      </c>
      <c r="D64" s="22" t="s">
        <v>464</v>
      </c>
      <c r="E64" s="23" t="s">
        <v>34</v>
      </c>
      <c r="F64" s="23" t="s">
        <v>350</v>
      </c>
      <c r="G64" s="23" t="s">
        <v>18</v>
      </c>
      <c r="H64" s="23" t="s">
        <v>48</v>
      </c>
      <c r="I64" s="33">
        <v>24181177</v>
      </c>
      <c r="J64" s="33">
        <v>24181177</v>
      </c>
      <c r="K64" s="33">
        <v>0</v>
      </c>
      <c r="L64" s="23">
        <v>0</v>
      </c>
      <c r="M64" s="23" t="s">
        <v>120</v>
      </c>
      <c r="N64" s="33">
        <v>0</v>
      </c>
      <c r="O64" s="34">
        <v>0</v>
      </c>
      <c r="P64" s="71" t="s">
        <v>24</v>
      </c>
      <c r="Q64" s="71" t="b">
        <v>0</v>
      </c>
      <c r="R64" s="75">
        <v>0</v>
      </c>
      <c r="S64" s="62"/>
    </row>
    <row r="65" spans="1:19" x14ac:dyDescent="0.25">
      <c r="A65" s="24" t="s">
        <v>78</v>
      </c>
      <c r="B65" s="24">
        <v>4</v>
      </c>
      <c r="C65" s="24" t="s">
        <v>112</v>
      </c>
      <c r="D65" s="22" t="s">
        <v>358</v>
      </c>
      <c r="E65" s="23" t="s">
        <v>331</v>
      </c>
      <c r="F65" s="23" t="s">
        <v>379</v>
      </c>
      <c r="G65" s="23" t="s">
        <v>18</v>
      </c>
      <c r="H65" s="23" t="s">
        <v>19</v>
      </c>
      <c r="I65" s="33">
        <v>22540903</v>
      </c>
      <c r="J65" s="33">
        <v>22540903</v>
      </c>
      <c r="K65" s="33">
        <v>0</v>
      </c>
      <c r="L65" s="23">
        <v>15.45</v>
      </c>
      <c r="M65" s="23" t="s">
        <v>293</v>
      </c>
      <c r="N65" s="33">
        <v>0</v>
      </c>
      <c r="O65" s="34">
        <v>0</v>
      </c>
      <c r="P65" s="71" t="s">
        <v>18</v>
      </c>
      <c r="Q65" s="71" t="b">
        <v>1</v>
      </c>
      <c r="R65" s="75">
        <v>0</v>
      </c>
      <c r="S65" s="62"/>
    </row>
    <row r="66" spans="1:19" x14ac:dyDescent="0.25">
      <c r="A66" s="24" t="s">
        <v>79</v>
      </c>
      <c r="B66" s="24">
        <v>4</v>
      </c>
      <c r="C66" s="24" t="s">
        <v>112</v>
      </c>
      <c r="D66" s="22" t="s">
        <v>393</v>
      </c>
      <c r="E66" s="23" t="s">
        <v>39</v>
      </c>
      <c r="F66" s="23" t="s">
        <v>389</v>
      </c>
      <c r="G66" s="23" t="s">
        <v>18</v>
      </c>
      <c r="H66" s="23" t="s">
        <v>48</v>
      </c>
      <c r="I66" s="33">
        <v>31231095</v>
      </c>
      <c r="J66" s="33">
        <v>31231095</v>
      </c>
      <c r="K66" s="33">
        <v>0</v>
      </c>
      <c r="L66" s="23">
        <v>17</v>
      </c>
      <c r="M66" s="23" t="s">
        <v>492</v>
      </c>
      <c r="N66" s="33">
        <v>0</v>
      </c>
      <c r="O66" s="34">
        <v>0</v>
      </c>
      <c r="P66" s="71" t="s">
        <v>24</v>
      </c>
      <c r="Q66" s="71" t="b">
        <v>0</v>
      </c>
      <c r="R66" s="75">
        <v>0</v>
      </c>
      <c r="S66" s="62"/>
    </row>
    <row r="67" spans="1:19" x14ac:dyDescent="0.25">
      <c r="A67" s="24" t="s">
        <v>80</v>
      </c>
      <c r="B67" s="24">
        <v>4</v>
      </c>
      <c r="C67" s="24" t="s">
        <v>112</v>
      </c>
      <c r="D67" s="22" t="s">
        <v>385</v>
      </c>
      <c r="E67" s="23" t="s">
        <v>21</v>
      </c>
      <c r="F67" s="23" t="s">
        <v>379</v>
      </c>
      <c r="G67" s="23" t="s">
        <v>18</v>
      </c>
      <c r="H67" s="23" t="s">
        <v>19</v>
      </c>
      <c r="I67" s="33">
        <v>28525394</v>
      </c>
      <c r="J67" s="33">
        <v>28525394</v>
      </c>
      <c r="K67" s="33">
        <v>0</v>
      </c>
      <c r="L67" s="23">
        <v>23.1</v>
      </c>
      <c r="M67" s="23" t="s">
        <v>320</v>
      </c>
      <c r="N67" s="33">
        <v>0</v>
      </c>
      <c r="O67" s="34">
        <v>0</v>
      </c>
      <c r="P67" s="71" t="s">
        <v>24</v>
      </c>
      <c r="Q67" s="71" t="b">
        <v>0</v>
      </c>
      <c r="R67" s="75">
        <v>0</v>
      </c>
      <c r="S67" s="62"/>
    </row>
    <row r="68" spans="1:19" x14ac:dyDescent="0.25">
      <c r="A68" s="24" t="s">
        <v>81</v>
      </c>
      <c r="B68" s="24">
        <v>4</v>
      </c>
      <c r="C68" s="24" t="s">
        <v>112</v>
      </c>
      <c r="D68" s="22" t="s">
        <v>120</v>
      </c>
      <c r="E68" s="23" t="s">
        <v>39</v>
      </c>
      <c r="F68" s="23" t="s">
        <v>120</v>
      </c>
      <c r="G68" s="23" t="s">
        <v>18</v>
      </c>
      <c r="H68" s="23" t="s">
        <v>48</v>
      </c>
      <c r="I68" s="33">
        <v>28334906</v>
      </c>
      <c r="J68" s="33">
        <v>28334906</v>
      </c>
      <c r="K68" s="33">
        <v>0</v>
      </c>
      <c r="L68" s="23">
        <v>13.5</v>
      </c>
      <c r="M68" s="23" t="s">
        <v>326</v>
      </c>
      <c r="N68" s="33">
        <v>0</v>
      </c>
      <c r="O68" s="34">
        <v>0</v>
      </c>
      <c r="P68" s="71" t="s">
        <v>18</v>
      </c>
      <c r="Q68" s="71" t="b">
        <v>1</v>
      </c>
      <c r="R68" s="75">
        <v>0</v>
      </c>
      <c r="S68" s="62"/>
    </row>
    <row r="69" spans="1:19" x14ac:dyDescent="0.25">
      <c r="A69" s="24" t="s">
        <v>82</v>
      </c>
      <c r="B69" s="24">
        <v>4</v>
      </c>
      <c r="C69" s="24" t="s">
        <v>112</v>
      </c>
      <c r="D69" s="22" t="s">
        <v>426</v>
      </c>
      <c r="E69" s="23" t="s">
        <v>21</v>
      </c>
      <c r="F69" s="23" t="s">
        <v>379</v>
      </c>
      <c r="G69" s="23" t="s">
        <v>24</v>
      </c>
      <c r="H69" s="23" t="s">
        <v>19</v>
      </c>
      <c r="I69" s="33">
        <v>558667496</v>
      </c>
      <c r="J69" s="33">
        <v>558667496</v>
      </c>
      <c r="K69" s="33">
        <v>558667496</v>
      </c>
      <c r="L69" s="23">
        <v>13</v>
      </c>
      <c r="M69" s="23" t="s">
        <v>320</v>
      </c>
      <c r="N69" s="33">
        <v>8848</v>
      </c>
      <c r="O69" s="34">
        <v>0.99847222222222221</v>
      </c>
      <c r="P69" s="71" t="s">
        <v>24</v>
      </c>
      <c r="Q69" s="71" t="b">
        <v>1</v>
      </c>
      <c r="R69" s="75">
        <v>2212</v>
      </c>
      <c r="S69" s="62"/>
    </row>
    <row r="70" spans="1:19" x14ac:dyDescent="0.25">
      <c r="A70" s="24" t="s">
        <v>83</v>
      </c>
      <c r="B70" s="24">
        <v>4</v>
      </c>
      <c r="C70" s="24" t="s">
        <v>112</v>
      </c>
      <c r="D70" s="22" t="s">
        <v>386</v>
      </c>
      <c r="E70" s="23" t="s">
        <v>39</v>
      </c>
      <c r="F70" s="23" t="s">
        <v>440</v>
      </c>
      <c r="G70" s="23" t="s">
        <v>18</v>
      </c>
      <c r="H70" s="23" t="s">
        <v>48</v>
      </c>
      <c r="I70" s="33">
        <v>32578818</v>
      </c>
      <c r="J70" s="33">
        <v>32578818</v>
      </c>
      <c r="K70" s="33">
        <v>0</v>
      </c>
      <c r="L70" s="23">
        <v>13.89</v>
      </c>
      <c r="M70" s="23" t="s">
        <v>120</v>
      </c>
      <c r="N70" s="33">
        <v>0</v>
      </c>
      <c r="O70" s="34">
        <v>0</v>
      </c>
      <c r="P70" s="71" t="s">
        <v>24</v>
      </c>
      <c r="Q70" s="71" t="b">
        <v>0</v>
      </c>
      <c r="R70" s="75">
        <v>0</v>
      </c>
      <c r="S70" s="62"/>
    </row>
    <row r="71" spans="1:19" x14ac:dyDescent="0.25">
      <c r="A71" s="24" t="s">
        <v>84</v>
      </c>
      <c r="B71" s="24">
        <v>4</v>
      </c>
      <c r="C71" s="24" t="s">
        <v>112</v>
      </c>
      <c r="D71" s="22" t="s">
        <v>424</v>
      </c>
      <c r="E71" s="23" t="s">
        <v>331</v>
      </c>
      <c r="F71" s="23" t="s">
        <v>379</v>
      </c>
      <c r="G71" s="23" t="s">
        <v>24</v>
      </c>
      <c r="H71" s="23" t="s">
        <v>19</v>
      </c>
      <c r="I71" s="33">
        <v>30414452</v>
      </c>
      <c r="J71" s="33">
        <v>30414452</v>
      </c>
      <c r="K71" s="33">
        <v>30414452</v>
      </c>
      <c r="L71" s="23">
        <v>13.59</v>
      </c>
      <c r="M71" s="23" t="s">
        <v>120</v>
      </c>
      <c r="N71" s="33">
        <v>8556</v>
      </c>
      <c r="O71" s="34">
        <v>1.0093406249999999</v>
      </c>
      <c r="P71" s="71" t="s">
        <v>24</v>
      </c>
      <c r="Q71" s="71" t="b">
        <v>1</v>
      </c>
      <c r="R71" s="75">
        <v>2139</v>
      </c>
      <c r="S71" s="62"/>
    </row>
    <row r="72" spans="1:19" x14ac:dyDescent="0.25">
      <c r="A72" s="24" t="s">
        <v>85</v>
      </c>
      <c r="B72" s="24">
        <v>4</v>
      </c>
      <c r="C72" s="24" t="s">
        <v>112</v>
      </c>
      <c r="D72" s="22" t="s">
        <v>439</v>
      </c>
      <c r="E72" s="23" t="s">
        <v>39</v>
      </c>
      <c r="F72" s="23" t="s">
        <v>389</v>
      </c>
      <c r="G72" s="23" t="s">
        <v>18</v>
      </c>
      <c r="H72" s="23" t="s">
        <v>48</v>
      </c>
      <c r="I72" s="33">
        <v>35105440</v>
      </c>
      <c r="J72" s="33">
        <v>35105440</v>
      </c>
      <c r="K72" s="33">
        <v>0</v>
      </c>
      <c r="L72" s="23">
        <v>13.8</v>
      </c>
      <c r="M72" s="23" t="s">
        <v>392</v>
      </c>
      <c r="N72" s="33">
        <v>7012</v>
      </c>
      <c r="O72" s="34">
        <v>0.83997916666666672</v>
      </c>
      <c r="P72" s="71" t="s">
        <v>24</v>
      </c>
      <c r="Q72" s="71" t="b">
        <v>0</v>
      </c>
      <c r="R72" s="75">
        <v>1753</v>
      </c>
      <c r="S72" s="62"/>
    </row>
    <row r="73" spans="1:19" x14ac:dyDescent="0.25">
      <c r="A73" s="24" t="s">
        <v>86</v>
      </c>
      <c r="B73" s="24">
        <v>4</v>
      </c>
      <c r="C73" s="24" t="s">
        <v>112</v>
      </c>
      <c r="D73" s="22" t="s">
        <v>469</v>
      </c>
      <c r="E73" s="23" t="s">
        <v>21</v>
      </c>
      <c r="F73" s="23" t="s">
        <v>379</v>
      </c>
      <c r="G73" s="23" t="s">
        <v>18</v>
      </c>
      <c r="H73" s="23" t="s">
        <v>19</v>
      </c>
      <c r="I73" s="33">
        <v>13175306</v>
      </c>
      <c r="J73" s="33">
        <v>13175306</v>
      </c>
      <c r="K73" s="33">
        <v>0</v>
      </c>
      <c r="L73" s="23">
        <v>14.9</v>
      </c>
      <c r="M73" s="23" t="s">
        <v>493</v>
      </c>
      <c r="N73" s="33">
        <v>0</v>
      </c>
      <c r="O73" s="34">
        <v>0</v>
      </c>
      <c r="P73" s="71" t="s">
        <v>24</v>
      </c>
      <c r="Q73" s="71" t="b">
        <v>0</v>
      </c>
      <c r="R73" s="75">
        <v>0</v>
      </c>
      <c r="S73" s="62"/>
    </row>
    <row r="74" spans="1:19" x14ac:dyDescent="0.25">
      <c r="A74" s="24" t="s">
        <v>405</v>
      </c>
      <c r="B74" s="24">
        <v>16</v>
      </c>
      <c r="C74" s="24" t="s">
        <v>112</v>
      </c>
      <c r="D74" s="22" t="s">
        <v>410</v>
      </c>
      <c r="E74" s="23" t="s">
        <v>391</v>
      </c>
      <c r="F74" s="23" t="s">
        <v>345</v>
      </c>
      <c r="G74" s="23" t="s">
        <v>18</v>
      </c>
      <c r="H74" s="23" t="s">
        <v>342</v>
      </c>
      <c r="I74" s="33">
        <v>538314727</v>
      </c>
      <c r="J74" s="33">
        <v>538314727</v>
      </c>
      <c r="K74" s="33">
        <v>0</v>
      </c>
      <c r="L74" s="23">
        <v>41.42</v>
      </c>
      <c r="M74" s="23" t="s">
        <v>120</v>
      </c>
      <c r="N74" s="33">
        <v>0</v>
      </c>
      <c r="O74" s="34">
        <v>0</v>
      </c>
      <c r="P74" s="71" t="s">
        <v>24</v>
      </c>
      <c r="Q74" s="71" t="b">
        <v>0</v>
      </c>
      <c r="R74" s="75">
        <v>0</v>
      </c>
      <c r="S74" s="62"/>
    </row>
    <row r="75" spans="1:19" x14ac:dyDescent="0.25">
      <c r="A75" s="24" t="s">
        <v>406</v>
      </c>
      <c r="B75" s="24">
        <v>0</v>
      </c>
      <c r="C75" s="24" t="s">
        <v>112</v>
      </c>
      <c r="D75" s="22" t="s">
        <v>120</v>
      </c>
      <c r="E75" s="23" t="s">
        <v>120</v>
      </c>
      <c r="F75" s="23" t="s">
        <v>120</v>
      </c>
      <c r="G75" s="23" t="s">
        <v>18</v>
      </c>
      <c r="H75" s="23" t="s">
        <v>342</v>
      </c>
      <c r="I75" s="33">
        <v>538314727</v>
      </c>
      <c r="J75" s="33">
        <v>538314727</v>
      </c>
      <c r="K75" s="33">
        <v>0</v>
      </c>
      <c r="L75" s="23">
        <v>41.42</v>
      </c>
      <c r="M75" s="23" t="s">
        <v>120</v>
      </c>
      <c r="N75" s="33">
        <v>0</v>
      </c>
      <c r="O75" s="34">
        <v>0</v>
      </c>
      <c r="P75" s="71" t="s">
        <v>18</v>
      </c>
      <c r="Q75" s="71" t="b">
        <v>1</v>
      </c>
      <c r="R75" s="75">
        <v>0</v>
      </c>
      <c r="S75" s="62"/>
    </row>
    <row r="76" spans="1:19" x14ac:dyDescent="0.25">
      <c r="A76" s="24" t="s">
        <v>88</v>
      </c>
      <c r="B76" s="24">
        <v>4</v>
      </c>
      <c r="C76" s="24" t="s">
        <v>112</v>
      </c>
      <c r="D76" s="22" t="s">
        <v>419</v>
      </c>
      <c r="E76" s="23" t="s">
        <v>39</v>
      </c>
      <c r="F76" s="23" t="s">
        <v>409</v>
      </c>
      <c r="G76" s="23" t="s">
        <v>18</v>
      </c>
      <c r="H76" s="23" t="s">
        <v>19</v>
      </c>
      <c r="I76" s="33">
        <v>7660130</v>
      </c>
      <c r="J76" s="33">
        <v>7660130</v>
      </c>
      <c r="K76" s="33">
        <v>0</v>
      </c>
      <c r="L76" s="23">
        <v>12.87</v>
      </c>
      <c r="M76" s="23" t="s">
        <v>120</v>
      </c>
      <c r="N76" s="33">
        <v>0</v>
      </c>
      <c r="O76" s="34">
        <v>0</v>
      </c>
      <c r="P76" s="71" t="s">
        <v>18</v>
      </c>
      <c r="Q76" s="71" t="b">
        <v>1</v>
      </c>
      <c r="R76" s="75">
        <v>0</v>
      </c>
      <c r="S76" s="62"/>
    </row>
    <row r="77" spans="1:19" x14ac:dyDescent="0.25">
      <c r="A77" s="24" t="s">
        <v>340</v>
      </c>
      <c r="B77" s="24">
        <v>12</v>
      </c>
      <c r="C77" s="24" t="s">
        <v>112</v>
      </c>
      <c r="D77" s="22" t="s">
        <v>417</v>
      </c>
      <c r="E77" s="23" t="s">
        <v>103</v>
      </c>
      <c r="F77" s="23" t="s">
        <v>328</v>
      </c>
      <c r="G77" s="23" t="s">
        <v>18</v>
      </c>
      <c r="H77" s="23" t="s">
        <v>342</v>
      </c>
      <c r="I77" s="33">
        <v>270053</v>
      </c>
      <c r="J77" s="33">
        <v>270053</v>
      </c>
      <c r="K77" s="33">
        <v>0</v>
      </c>
      <c r="L77" s="23">
        <v>0</v>
      </c>
      <c r="M77" s="23" t="s">
        <v>120</v>
      </c>
      <c r="N77" s="33">
        <v>0</v>
      </c>
      <c r="O77" s="34">
        <v>0</v>
      </c>
      <c r="P77" s="71" t="s">
        <v>18</v>
      </c>
      <c r="Q77" s="71" t="b">
        <v>1</v>
      </c>
      <c r="R77" s="75">
        <v>0</v>
      </c>
      <c r="S77" s="62"/>
    </row>
    <row r="78" spans="1:19" x14ac:dyDescent="0.25">
      <c r="A78" s="24" t="s">
        <v>341</v>
      </c>
      <c r="B78" s="24">
        <v>12</v>
      </c>
      <c r="C78" s="24" t="s">
        <v>112</v>
      </c>
      <c r="D78" s="22" t="s">
        <v>417</v>
      </c>
      <c r="E78" s="23" t="s">
        <v>103</v>
      </c>
      <c r="F78" s="23" t="s">
        <v>328</v>
      </c>
      <c r="G78" s="23" t="s">
        <v>18</v>
      </c>
      <c r="H78" s="23" t="s">
        <v>19</v>
      </c>
      <c r="I78" s="33">
        <v>538254384</v>
      </c>
      <c r="J78" s="33">
        <v>538254384</v>
      </c>
      <c r="K78" s="33">
        <v>0</v>
      </c>
      <c r="L78" s="23">
        <v>38.46</v>
      </c>
      <c r="M78" s="23" t="s">
        <v>120</v>
      </c>
      <c r="N78" s="33">
        <v>0</v>
      </c>
      <c r="O78" s="34">
        <v>0</v>
      </c>
      <c r="P78" s="71" t="s">
        <v>18</v>
      </c>
      <c r="Q78" s="71" t="b">
        <v>1</v>
      </c>
      <c r="R78" s="75">
        <v>0</v>
      </c>
      <c r="S78" s="62"/>
    </row>
    <row r="79" spans="1:19" x14ac:dyDescent="0.25">
      <c r="A79" s="24" t="s">
        <v>89</v>
      </c>
      <c r="B79" s="24">
        <v>4</v>
      </c>
      <c r="C79" s="24" t="s">
        <v>112</v>
      </c>
      <c r="D79" s="22" t="s">
        <v>449</v>
      </c>
      <c r="E79" s="23" t="s">
        <v>450</v>
      </c>
      <c r="F79" s="23" t="s">
        <v>379</v>
      </c>
      <c r="G79" s="23" t="s">
        <v>18</v>
      </c>
      <c r="H79" s="23" t="s">
        <v>19</v>
      </c>
      <c r="I79" s="33">
        <v>24749359</v>
      </c>
      <c r="J79" s="33">
        <v>24749359</v>
      </c>
      <c r="K79" s="33">
        <v>0</v>
      </c>
      <c r="L79" s="23">
        <v>21.85</v>
      </c>
      <c r="M79" s="23" t="s">
        <v>120</v>
      </c>
      <c r="N79" s="33">
        <v>0</v>
      </c>
      <c r="O79" s="34">
        <v>0</v>
      </c>
      <c r="P79" s="71" t="s">
        <v>24</v>
      </c>
      <c r="Q79" s="71" t="b">
        <v>0</v>
      </c>
      <c r="R79" s="75">
        <v>0</v>
      </c>
      <c r="S79" s="62"/>
    </row>
    <row r="80" spans="1:19" x14ac:dyDescent="0.25">
      <c r="A80" s="81" t="s">
        <v>401</v>
      </c>
      <c r="B80" s="81">
        <v>8</v>
      </c>
      <c r="C80" s="81" t="s">
        <v>112</v>
      </c>
      <c r="D80" s="78" t="s">
        <v>431</v>
      </c>
      <c r="E80" s="78" t="s">
        <v>421</v>
      </c>
      <c r="F80" s="78" t="s">
        <v>350</v>
      </c>
      <c r="G80" s="78" t="s">
        <v>18</v>
      </c>
      <c r="H80" s="78" t="s">
        <v>342</v>
      </c>
      <c r="I80" s="81">
        <v>25489492</v>
      </c>
      <c r="J80" s="81">
        <v>25489492</v>
      </c>
      <c r="K80" s="81">
        <v>0</v>
      </c>
      <c r="L80" s="78">
        <v>1337</v>
      </c>
      <c r="M80" s="78" t="s">
        <v>468</v>
      </c>
      <c r="N80" s="82">
        <v>9640</v>
      </c>
      <c r="O80" s="83">
        <v>55.940451388888889</v>
      </c>
      <c r="P80" s="84" t="s">
        <v>18</v>
      </c>
      <c r="Q80" s="84" t="b">
        <v>1</v>
      </c>
      <c r="R80" s="85">
        <v>1205</v>
      </c>
    </row>
    <row r="81" spans="1:18" x14ac:dyDescent="0.25">
      <c r="A81" s="81" t="s">
        <v>402</v>
      </c>
      <c r="B81" s="81">
        <v>0</v>
      </c>
      <c r="C81" s="81" t="s">
        <v>112</v>
      </c>
      <c r="D81" s="78" t="s">
        <v>120</v>
      </c>
      <c r="E81" s="78" t="s">
        <v>21</v>
      </c>
      <c r="F81" s="78" t="s">
        <v>350</v>
      </c>
      <c r="G81" s="78" t="s">
        <v>18</v>
      </c>
      <c r="H81" s="78" t="s">
        <v>342</v>
      </c>
      <c r="I81" s="81">
        <v>25489568</v>
      </c>
      <c r="J81" s="81">
        <v>25489568</v>
      </c>
      <c r="K81" s="81">
        <v>0</v>
      </c>
      <c r="L81" s="78">
        <v>1332</v>
      </c>
      <c r="M81" s="78" t="s">
        <v>120</v>
      </c>
      <c r="N81" s="82">
        <v>0</v>
      </c>
      <c r="O81" s="83">
        <v>60.171250000000001</v>
      </c>
      <c r="P81" s="84" t="s">
        <v>18</v>
      </c>
      <c r="Q81" s="84" t="b">
        <v>1</v>
      </c>
      <c r="R81" s="85">
        <v>1301</v>
      </c>
    </row>
    <row r="82" spans="1:18" x14ac:dyDescent="0.25">
      <c r="A82" s="81" t="s">
        <v>92</v>
      </c>
      <c r="B82" s="81">
        <v>16</v>
      </c>
      <c r="C82" s="81" t="s">
        <v>112</v>
      </c>
      <c r="D82" s="78" t="s">
        <v>456</v>
      </c>
      <c r="E82" s="78" t="s">
        <v>34</v>
      </c>
      <c r="F82" s="78" t="s">
        <v>350</v>
      </c>
      <c r="G82" s="78" t="s">
        <v>18</v>
      </c>
      <c r="H82" s="78" t="s">
        <v>19</v>
      </c>
      <c r="I82" s="81"/>
      <c r="J82" s="81"/>
      <c r="K82" s="81">
        <v>0</v>
      </c>
      <c r="L82" s="78">
        <v>41.06</v>
      </c>
      <c r="M82" s="78" t="s">
        <v>120</v>
      </c>
      <c r="N82" s="82"/>
      <c r="O82" s="83"/>
      <c r="P82" s="84" t="s">
        <v>24</v>
      </c>
      <c r="Q82" s="84" t="b">
        <v>0</v>
      </c>
      <c r="R82" s="85"/>
    </row>
  </sheetData>
  <conditionalFormatting sqref="G4:G82">
    <cfRule type="cellIs" dxfId="189" priority="2" operator="equal">
      <formula>"Down"</formula>
    </cfRule>
  </conditionalFormatting>
  <conditionalFormatting sqref="O4:O82">
    <cfRule type="cellIs" dxfId="188" priority="1" operator="lessThan">
      <formula>0.9</formula>
    </cfRule>
    <cfRule type="cellIs" dxfId="187" priority="3" operator="greaterThanOrEqual">
      <formula>0.95</formula>
    </cfRule>
  </conditionalFormatting>
  <pageMargins left="0.5" right="0.5" top="0.25" bottom="0.28000000000000003" header="0.25" footer="0.25"/>
  <pageSetup scale="5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J81"/>
  <sheetViews>
    <sheetView workbookViewId="0">
      <selection activeCell="A3" sqref="A3:J80"/>
    </sheetView>
  </sheetViews>
  <sheetFormatPr defaultRowHeight="15" x14ac:dyDescent="0.25"/>
  <cols>
    <col min="1" max="2" width="11" customWidth="1"/>
    <col min="3" max="3" width="15" bestFit="1" customWidth="1"/>
    <col min="4" max="9" width="11" customWidth="1"/>
    <col min="10" max="10" width="12" customWidth="1"/>
  </cols>
  <sheetData>
    <row r="3" spans="1:10" x14ac:dyDescent="0.25">
      <c r="A3" s="76" t="s">
        <v>365</v>
      </c>
      <c r="B3" s="76" t="s">
        <v>366</v>
      </c>
      <c r="C3" s="76" t="s">
        <v>367</v>
      </c>
      <c r="D3" s="76" t="s">
        <v>368</v>
      </c>
      <c r="E3" s="76" t="s">
        <v>369</v>
      </c>
      <c r="F3" s="76" t="s">
        <v>370</v>
      </c>
      <c r="G3" s="76" t="s">
        <v>371</v>
      </c>
      <c r="H3" s="76" t="s">
        <v>372</v>
      </c>
      <c r="I3" s="76" t="s">
        <v>373</v>
      </c>
      <c r="J3" s="76" t="s">
        <v>374</v>
      </c>
    </row>
    <row r="4" spans="1:10" x14ac:dyDescent="0.25">
      <c r="A4">
        <v>1</v>
      </c>
      <c r="B4" t="s">
        <v>150</v>
      </c>
      <c r="C4" t="s">
        <v>319</v>
      </c>
      <c r="D4" t="s">
        <v>155</v>
      </c>
      <c r="E4" t="s">
        <v>21</v>
      </c>
      <c r="F4" t="s">
        <v>22</v>
      </c>
      <c r="G4" t="s">
        <v>24</v>
      </c>
      <c r="H4" t="s">
        <v>151</v>
      </c>
      <c r="I4" t="s">
        <v>156</v>
      </c>
      <c r="J4" t="s">
        <v>330</v>
      </c>
    </row>
    <row r="5" spans="1:10" x14ac:dyDescent="0.25">
      <c r="B5" t="s">
        <v>152</v>
      </c>
      <c r="C5" t="s">
        <v>359</v>
      </c>
      <c r="D5" t="s">
        <v>190</v>
      </c>
      <c r="E5" t="s">
        <v>34</v>
      </c>
      <c r="F5" t="s">
        <v>22</v>
      </c>
      <c r="G5" t="s">
        <v>24</v>
      </c>
      <c r="H5" t="s">
        <v>151</v>
      </c>
      <c r="I5" t="s">
        <v>156</v>
      </c>
    </row>
    <row r="6" spans="1:10" x14ac:dyDescent="0.25">
      <c r="A6">
        <v>2</v>
      </c>
      <c r="B6" t="s">
        <v>150</v>
      </c>
      <c r="C6" t="s">
        <v>102</v>
      </c>
      <c r="D6" t="s">
        <v>154</v>
      </c>
      <c r="E6" t="s">
        <v>103</v>
      </c>
      <c r="F6" t="s">
        <v>445</v>
      </c>
      <c r="G6" t="s">
        <v>24</v>
      </c>
      <c r="H6" t="s">
        <v>151</v>
      </c>
      <c r="I6" t="s">
        <v>324</v>
      </c>
    </row>
    <row r="7" spans="1:10" x14ac:dyDescent="0.25">
      <c r="B7" t="s">
        <v>152</v>
      </c>
      <c r="C7" t="s">
        <v>425</v>
      </c>
      <c r="D7" t="s">
        <v>190</v>
      </c>
      <c r="F7" t="s">
        <v>22</v>
      </c>
      <c r="G7" t="s">
        <v>144</v>
      </c>
      <c r="H7" t="s">
        <v>151</v>
      </c>
    </row>
    <row r="8" spans="1:10" x14ac:dyDescent="0.25">
      <c r="A8">
        <v>3</v>
      </c>
      <c r="B8" t="s">
        <v>150</v>
      </c>
      <c r="C8" t="s">
        <v>143</v>
      </c>
      <c r="D8" t="s">
        <v>154</v>
      </c>
      <c r="E8" t="s">
        <v>103</v>
      </c>
      <c r="F8" t="s">
        <v>445</v>
      </c>
      <c r="G8" t="s">
        <v>24</v>
      </c>
      <c r="H8" t="s">
        <v>151</v>
      </c>
      <c r="I8" t="s">
        <v>324</v>
      </c>
    </row>
    <row r="9" spans="1:10" x14ac:dyDescent="0.25">
      <c r="B9" t="s">
        <v>152</v>
      </c>
      <c r="C9" t="s">
        <v>443</v>
      </c>
      <c r="D9" t="s">
        <v>158</v>
      </c>
      <c r="E9" t="s">
        <v>34</v>
      </c>
      <c r="F9" t="s">
        <v>350</v>
      </c>
      <c r="G9" t="s">
        <v>24</v>
      </c>
      <c r="H9" t="s">
        <v>151</v>
      </c>
      <c r="I9" t="s">
        <v>156</v>
      </c>
      <c r="J9" t="s">
        <v>332</v>
      </c>
    </row>
    <row r="10" spans="1:10" x14ac:dyDescent="0.25">
      <c r="A10">
        <v>4</v>
      </c>
      <c r="B10" t="s">
        <v>150</v>
      </c>
      <c r="C10" t="s">
        <v>423</v>
      </c>
      <c r="D10" t="s">
        <v>154</v>
      </c>
      <c r="E10" t="s">
        <v>103</v>
      </c>
      <c r="F10" t="s">
        <v>328</v>
      </c>
      <c r="G10" t="s">
        <v>24</v>
      </c>
      <c r="H10" t="s">
        <v>151</v>
      </c>
      <c r="I10" t="s">
        <v>324</v>
      </c>
    </row>
    <row r="11" spans="1:10" x14ac:dyDescent="0.25">
      <c r="B11" t="s">
        <v>152</v>
      </c>
      <c r="C11" t="s">
        <v>390</v>
      </c>
      <c r="D11" t="s">
        <v>190</v>
      </c>
      <c r="E11" t="s">
        <v>462</v>
      </c>
      <c r="F11" t="s">
        <v>350</v>
      </c>
      <c r="G11" t="s">
        <v>24</v>
      </c>
      <c r="H11" t="s">
        <v>151</v>
      </c>
      <c r="I11" t="s">
        <v>463</v>
      </c>
    </row>
    <row r="12" spans="1:10" x14ac:dyDescent="0.25">
      <c r="A12">
        <v>5</v>
      </c>
      <c r="B12" t="s">
        <v>394</v>
      </c>
      <c r="C12" t="s">
        <v>312</v>
      </c>
      <c r="D12" t="s">
        <v>154</v>
      </c>
      <c r="E12" t="s">
        <v>103</v>
      </c>
      <c r="F12" t="s">
        <v>445</v>
      </c>
      <c r="G12" t="s">
        <v>24</v>
      </c>
      <c r="H12" t="s">
        <v>151</v>
      </c>
    </row>
    <row r="13" spans="1:10" x14ac:dyDescent="0.25">
      <c r="B13" t="s">
        <v>152</v>
      </c>
      <c r="C13" t="s">
        <v>387</v>
      </c>
      <c r="D13" t="s">
        <v>191</v>
      </c>
      <c r="E13" t="s">
        <v>462</v>
      </c>
      <c r="F13" t="s">
        <v>350</v>
      </c>
      <c r="G13" t="s">
        <v>24</v>
      </c>
      <c r="H13" t="s">
        <v>151</v>
      </c>
      <c r="I13" t="s">
        <v>463</v>
      </c>
    </row>
    <row r="14" spans="1:10" x14ac:dyDescent="0.25">
      <c r="A14">
        <v>6</v>
      </c>
      <c r="B14" t="s">
        <v>150</v>
      </c>
      <c r="C14" t="s">
        <v>447</v>
      </c>
      <c r="D14" t="s">
        <v>154</v>
      </c>
      <c r="E14" t="s">
        <v>465</v>
      </c>
      <c r="F14" t="s">
        <v>328</v>
      </c>
      <c r="G14" t="s">
        <v>24</v>
      </c>
      <c r="H14" t="s">
        <v>145</v>
      </c>
      <c r="I14" t="s">
        <v>466</v>
      </c>
    </row>
    <row r="15" spans="1:10" x14ac:dyDescent="0.25">
      <c r="B15" t="s">
        <v>152</v>
      </c>
      <c r="C15" t="s">
        <v>325</v>
      </c>
      <c r="D15" t="s">
        <v>155</v>
      </c>
      <c r="E15" t="s">
        <v>34</v>
      </c>
      <c r="F15" t="s">
        <v>22</v>
      </c>
      <c r="G15" t="s">
        <v>144</v>
      </c>
      <c r="H15" t="s">
        <v>161</v>
      </c>
      <c r="I15" t="s">
        <v>156</v>
      </c>
      <c r="J15" t="s">
        <v>332</v>
      </c>
    </row>
    <row r="16" spans="1:10" x14ac:dyDescent="0.25">
      <c r="A16">
        <v>7</v>
      </c>
      <c r="B16" t="s">
        <v>150</v>
      </c>
      <c r="C16" t="s">
        <v>309</v>
      </c>
      <c r="D16" t="s">
        <v>154</v>
      </c>
      <c r="E16" t="s">
        <v>103</v>
      </c>
      <c r="F16" t="s">
        <v>445</v>
      </c>
      <c r="G16" t="s">
        <v>18</v>
      </c>
      <c r="H16" t="s">
        <v>151</v>
      </c>
      <c r="I16" t="s">
        <v>324</v>
      </c>
    </row>
    <row r="17" spans="1:10" x14ac:dyDescent="0.25">
      <c r="B17" t="s">
        <v>152</v>
      </c>
      <c r="C17" t="s">
        <v>429</v>
      </c>
      <c r="D17" t="s">
        <v>397</v>
      </c>
      <c r="E17" t="s">
        <v>39</v>
      </c>
      <c r="F17" t="s">
        <v>17</v>
      </c>
      <c r="G17" t="s">
        <v>24</v>
      </c>
      <c r="H17" t="s">
        <v>161</v>
      </c>
      <c r="I17" t="s">
        <v>165</v>
      </c>
      <c r="J17" t="s">
        <v>457</v>
      </c>
    </row>
    <row r="18" spans="1:10" x14ac:dyDescent="0.25">
      <c r="A18">
        <v>8</v>
      </c>
      <c r="B18" t="s">
        <v>150</v>
      </c>
      <c r="C18" t="s">
        <v>395</v>
      </c>
      <c r="D18" t="s">
        <v>158</v>
      </c>
      <c r="E18" t="s">
        <v>472</v>
      </c>
      <c r="F18" t="s">
        <v>22</v>
      </c>
      <c r="G18" t="s">
        <v>144</v>
      </c>
      <c r="H18" t="s">
        <v>151</v>
      </c>
      <c r="I18" t="s">
        <v>473</v>
      </c>
      <c r="J18" t="s">
        <v>332</v>
      </c>
    </row>
    <row r="19" spans="1:10" x14ac:dyDescent="0.25">
      <c r="B19" t="s">
        <v>152</v>
      </c>
      <c r="C19" t="s">
        <v>351</v>
      </c>
      <c r="D19" t="s">
        <v>157</v>
      </c>
      <c r="E19" t="s">
        <v>474</v>
      </c>
      <c r="F19" t="s">
        <v>350</v>
      </c>
      <c r="G19" t="s">
        <v>144</v>
      </c>
      <c r="H19" t="s">
        <v>161</v>
      </c>
      <c r="I19" t="s">
        <v>475</v>
      </c>
      <c r="J19" t="s">
        <v>357</v>
      </c>
    </row>
    <row r="20" spans="1:10" x14ac:dyDescent="0.25">
      <c r="A20">
        <v>9</v>
      </c>
      <c r="B20" t="s">
        <v>150</v>
      </c>
      <c r="C20" t="s">
        <v>376</v>
      </c>
      <c r="D20" t="s">
        <v>155</v>
      </c>
      <c r="E20" t="s">
        <v>21</v>
      </c>
      <c r="F20" t="s">
        <v>350</v>
      </c>
      <c r="G20" t="s">
        <v>24</v>
      </c>
      <c r="H20" t="s">
        <v>161</v>
      </c>
      <c r="J20" t="s">
        <v>330</v>
      </c>
    </row>
    <row r="21" spans="1:10" x14ac:dyDescent="0.25">
      <c r="B21" t="s">
        <v>152</v>
      </c>
      <c r="C21" t="s">
        <v>470</v>
      </c>
      <c r="D21" t="s">
        <v>155</v>
      </c>
      <c r="E21" t="s">
        <v>21</v>
      </c>
      <c r="F21" t="s">
        <v>350</v>
      </c>
      <c r="G21" t="s">
        <v>144</v>
      </c>
      <c r="H21" t="s">
        <v>161</v>
      </c>
      <c r="J21" t="s">
        <v>414</v>
      </c>
    </row>
    <row r="22" spans="1:10" x14ac:dyDescent="0.25">
      <c r="A22">
        <v>10</v>
      </c>
      <c r="B22" t="s">
        <v>150</v>
      </c>
      <c r="C22" t="s">
        <v>476</v>
      </c>
      <c r="D22" t="s">
        <v>163</v>
      </c>
      <c r="E22" t="s">
        <v>21</v>
      </c>
      <c r="F22" t="s">
        <v>17</v>
      </c>
      <c r="G22" t="s">
        <v>24</v>
      </c>
      <c r="H22" t="s">
        <v>151</v>
      </c>
    </row>
    <row r="23" spans="1:10" x14ac:dyDescent="0.25">
      <c r="B23" t="s">
        <v>152</v>
      </c>
      <c r="C23" t="s">
        <v>388</v>
      </c>
      <c r="D23" t="s">
        <v>153</v>
      </c>
      <c r="E23" t="s">
        <v>21</v>
      </c>
      <c r="F23" t="s">
        <v>17</v>
      </c>
      <c r="G23" t="s">
        <v>24</v>
      </c>
      <c r="H23" t="s">
        <v>167</v>
      </c>
      <c r="J23" t="s">
        <v>435</v>
      </c>
    </row>
    <row r="24" spans="1:10" x14ac:dyDescent="0.25">
      <c r="A24">
        <v>11</v>
      </c>
      <c r="B24" t="s">
        <v>150</v>
      </c>
      <c r="C24" t="s">
        <v>354</v>
      </c>
      <c r="D24" t="s">
        <v>157</v>
      </c>
      <c r="E24" t="s">
        <v>21</v>
      </c>
      <c r="F24" t="s">
        <v>350</v>
      </c>
      <c r="G24" t="s">
        <v>24</v>
      </c>
      <c r="H24" t="s">
        <v>161</v>
      </c>
      <c r="I24" t="s">
        <v>412</v>
      </c>
      <c r="J24" t="s">
        <v>436</v>
      </c>
    </row>
    <row r="25" spans="1:10" x14ac:dyDescent="0.25">
      <c r="B25" t="s">
        <v>152</v>
      </c>
      <c r="C25" t="s">
        <v>433</v>
      </c>
      <c r="D25" t="s">
        <v>153</v>
      </c>
      <c r="E25" t="s">
        <v>21</v>
      </c>
      <c r="F25" t="s">
        <v>17</v>
      </c>
      <c r="G25" t="s">
        <v>24</v>
      </c>
      <c r="H25" t="s">
        <v>161</v>
      </c>
      <c r="J25" t="s">
        <v>435</v>
      </c>
    </row>
    <row r="26" spans="1:10" x14ac:dyDescent="0.25">
      <c r="A26">
        <v>12</v>
      </c>
      <c r="B26" t="s">
        <v>150</v>
      </c>
      <c r="C26" t="s">
        <v>471</v>
      </c>
      <c r="D26" t="s">
        <v>157</v>
      </c>
      <c r="E26" t="s">
        <v>21</v>
      </c>
      <c r="F26" t="s">
        <v>22</v>
      </c>
      <c r="G26" t="s">
        <v>144</v>
      </c>
      <c r="H26" t="s">
        <v>151</v>
      </c>
      <c r="J26" t="s">
        <v>413</v>
      </c>
    </row>
    <row r="27" spans="1:10" x14ac:dyDescent="0.25">
      <c r="B27" t="s">
        <v>152</v>
      </c>
      <c r="C27" t="s">
        <v>453</v>
      </c>
      <c r="D27" t="s">
        <v>191</v>
      </c>
      <c r="G27" t="s">
        <v>144</v>
      </c>
      <c r="H27" t="s">
        <v>161</v>
      </c>
    </row>
    <row r="28" spans="1:10" x14ac:dyDescent="0.25">
      <c r="A28">
        <v>13</v>
      </c>
      <c r="B28" t="s">
        <v>150</v>
      </c>
      <c r="C28" t="s">
        <v>315</v>
      </c>
      <c r="D28" t="s">
        <v>316</v>
      </c>
      <c r="E28" t="s">
        <v>34</v>
      </c>
      <c r="F28" t="s">
        <v>22</v>
      </c>
      <c r="G28" t="s">
        <v>144</v>
      </c>
      <c r="H28" t="s">
        <v>161</v>
      </c>
      <c r="I28" t="s">
        <v>156</v>
      </c>
    </row>
    <row r="29" spans="1:10" x14ac:dyDescent="0.25">
      <c r="B29" t="s">
        <v>152</v>
      </c>
      <c r="C29" t="s">
        <v>399</v>
      </c>
      <c r="D29" t="s">
        <v>191</v>
      </c>
      <c r="E29" t="s">
        <v>39</v>
      </c>
      <c r="F29" t="s">
        <v>350</v>
      </c>
      <c r="G29" t="s">
        <v>24</v>
      </c>
      <c r="H29" t="s">
        <v>161</v>
      </c>
      <c r="I29" t="s">
        <v>412</v>
      </c>
    </row>
    <row r="30" spans="1:10" x14ac:dyDescent="0.25">
      <c r="A30">
        <v>14</v>
      </c>
      <c r="B30" t="s">
        <v>150</v>
      </c>
      <c r="C30" t="s">
        <v>446</v>
      </c>
      <c r="D30" t="s">
        <v>155</v>
      </c>
      <c r="E30" t="s">
        <v>34</v>
      </c>
      <c r="F30" t="s">
        <v>350</v>
      </c>
      <c r="G30" t="s">
        <v>24</v>
      </c>
      <c r="H30" t="s">
        <v>161</v>
      </c>
      <c r="I30" t="s">
        <v>156</v>
      </c>
    </row>
    <row r="31" spans="1:10" x14ac:dyDescent="0.25">
      <c r="B31" t="s">
        <v>152</v>
      </c>
      <c r="C31" t="s">
        <v>346</v>
      </c>
      <c r="D31" t="s">
        <v>190</v>
      </c>
      <c r="E31" t="s">
        <v>383</v>
      </c>
      <c r="F31" t="s">
        <v>350</v>
      </c>
      <c r="G31" t="s">
        <v>24</v>
      </c>
      <c r="H31" t="s">
        <v>161</v>
      </c>
      <c r="I31" t="s">
        <v>353</v>
      </c>
    </row>
    <row r="32" spans="1:10" x14ac:dyDescent="0.25">
      <c r="A32">
        <v>15</v>
      </c>
      <c r="B32" t="s">
        <v>150</v>
      </c>
      <c r="C32" t="s">
        <v>477</v>
      </c>
      <c r="D32" t="s">
        <v>158</v>
      </c>
      <c r="E32" t="s">
        <v>21</v>
      </c>
      <c r="F32" t="s">
        <v>22</v>
      </c>
      <c r="G32" t="s">
        <v>144</v>
      </c>
      <c r="H32" t="s">
        <v>170</v>
      </c>
      <c r="I32" t="s">
        <v>156</v>
      </c>
      <c r="J32" t="s">
        <v>382</v>
      </c>
    </row>
    <row r="33" spans="1:10" x14ac:dyDescent="0.25">
      <c r="B33" t="s">
        <v>152</v>
      </c>
      <c r="C33" t="s">
        <v>347</v>
      </c>
      <c r="D33" t="s">
        <v>191</v>
      </c>
      <c r="E33" t="s">
        <v>383</v>
      </c>
      <c r="F33" t="s">
        <v>350</v>
      </c>
      <c r="G33" t="s">
        <v>24</v>
      </c>
      <c r="H33" t="s">
        <v>171</v>
      </c>
      <c r="I33" t="s">
        <v>353</v>
      </c>
    </row>
    <row r="34" spans="1:10" x14ac:dyDescent="0.25">
      <c r="A34">
        <v>16</v>
      </c>
      <c r="B34" t="s">
        <v>150</v>
      </c>
      <c r="C34" t="s">
        <v>378</v>
      </c>
      <c r="D34" t="s">
        <v>190</v>
      </c>
      <c r="E34" t="s">
        <v>34</v>
      </c>
      <c r="F34" t="s">
        <v>22</v>
      </c>
      <c r="G34" t="s">
        <v>24</v>
      </c>
      <c r="H34" t="s">
        <v>161</v>
      </c>
      <c r="I34" t="s">
        <v>156</v>
      </c>
      <c r="J34" t="s">
        <v>330</v>
      </c>
    </row>
    <row r="35" spans="1:10" x14ac:dyDescent="0.25">
      <c r="B35" t="s">
        <v>152</v>
      </c>
      <c r="C35" t="s">
        <v>427</v>
      </c>
      <c r="D35" t="s">
        <v>190</v>
      </c>
      <c r="E35" t="s">
        <v>34</v>
      </c>
      <c r="F35" t="s">
        <v>22</v>
      </c>
      <c r="G35" t="s">
        <v>24</v>
      </c>
      <c r="H35" t="s">
        <v>161</v>
      </c>
      <c r="I35" t="s">
        <v>156</v>
      </c>
    </row>
    <row r="36" spans="1:10" x14ac:dyDescent="0.25">
      <c r="A36">
        <v>17</v>
      </c>
      <c r="B36" t="s">
        <v>150</v>
      </c>
      <c r="C36" t="s">
        <v>352</v>
      </c>
      <c r="D36" t="s">
        <v>313</v>
      </c>
      <c r="E36" t="s">
        <v>34</v>
      </c>
      <c r="F36" t="s">
        <v>22</v>
      </c>
      <c r="G36" t="s">
        <v>24</v>
      </c>
      <c r="H36" t="s">
        <v>161</v>
      </c>
      <c r="I36" t="s">
        <v>156</v>
      </c>
      <c r="J36" t="s">
        <v>418</v>
      </c>
    </row>
    <row r="37" spans="1:10" x14ac:dyDescent="0.25">
      <c r="B37" t="s">
        <v>152</v>
      </c>
      <c r="C37" t="s">
        <v>428</v>
      </c>
      <c r="D37" t="s">
        <v>191</v>
      </c>
      <c r="E37" t="s">
        <v>34</v>
      </c>
      <c r="F37" t="s">
        <v>22</v>
      </c>
      <c r="G37" t="s">
        <v>24</v>
      </c>
      <c r="H37" t="s">
        <v>161</v>
      </c>
      <c r="I37" t="s">
        <v>156</v>
      </c>
    </row>
    <row r="38" spans="1:10" x14ac:dyDescent="0.25">
      <c r="A38">
        <v>18</v>
      </c>
      <c r="B38" t="s">
        <v>150</v>
      </c>
      <c r="C38" t="s">
        <v>408</v>
      </c>
      <c r="D38" t="s">
        <v>157</v>
      </c>
      <c r="E38" t="s">
        <v>21</v>
      </c>
      <c r="F38" t="s">
        <v>22</v>
      </c>
      <c r="G38" t="s">
        <v>24</v>
      </c>
      <c r="H38" t="s">
        <v>170</v>
      </c>
    </row>
    <row r="39" spans="1:10" x14ac:dyDescent="0.25">
      <c r="B39" t="s">
        <v>152</v>
      </c>
      <c r="C39" t="s">
        <v>344</v>
      </c>
      <c r="D39" t="s">
        <v>191</v>
      </c>
      <c r="E39" t="s">
        <v>474</v>
      </c>
      <c r="F39" t="s">
        <v>350</v>
      </c>
      <c r="G39" t="s">
        <v>24</v>
      </c>
      <c r="H39" t="s">
        <v>161</v>
      </c>
      <c r="I39" t="s">
        <v>475</v>
      </c>
    </row>
    <row r="40" spans="1:10" x14ac:dyDescent="0.25">
      <c r="A40">
        <v>19</v>
      </c>
      <c r="B40" t="s">
        <v>150</v>
      </c>
      <c r="C40" t="s">
        <v>375</v>
      </c>
      <c r="D40" t="s">
        <v>191</v>
      </c>
      <c r="E40" t="s">
        <v>34</v>
      </c>
      <c r="F40" t="s">
        <v>380</v>
      </c>
      <c r="G40" t="s">
        <v>144</v>
      </c>
      <c r="H40" t="s">
        <v>170</v>
      </c>
      <c r="I40" t="s">
        <v>156</v>
      </c>
    </row>
    <row r="41" spans="1:10" x14ac:dyDescent="0.25">
      <c r="B41" t="s">
        <v>152</v>
      </c>
      <c r="C41" t="s">
        <v>343</v>
      </c>
      <c r="D41" t="s">
        <v>190</v>
      </c>
      <c r="E41" t="s">
        <v>474</v>
      </c>
      <c r="F41" t="s">
        <v>350</v>
      </c>
      <c r="G41" t="s">
        <v>24</v>
      </c>
      <c r="H41" t="s">
        <v>161</v>
      </c>
      <c r="I41" t="s">
        <v>475</v>
      </c>
    </row>
    <row r="42" spans="1:10" x14ac:dyDescent="0.25">
      <c r="A42">
        <v>20</v>
      </c>
      <c r="B42" t="s">
        <v>150</v>
      </c>
      <c r="H42" t="s">
        <v>170</v>
      </c>
    </row>
    <row r="43" spans="1:10" x14ac:dyDescent="0.25">
      <c r="B43" t="s">
        <v>152</v>
      </c>
      <c r="C43" t="s">
        <v>336</v>
      </c>
      <c r="D43" t="s">
        <v>190</v>
      </c>
      <c r="E43" t="s">
        <v>34</v>
      </c>
      <c r="F43" t="s">
        <v>350</v>
      </c>
      <c r="G43" t="s">
        <v>24</v>
      </c>
      <c r="H43" t="s">
        <v>167</v>
      </c>
      <c r="I43" t="s">
        <v>156</v>
      </c>
      <c r="J43" t="s">
        <v>377</v>
      </c>
    </row>
    <row r="44" spans="1:10" x14ac:dyDescent="0.25">
      <c r="A44">
        <v>21</v>
      </c>
      <c r="B44" t="s">
        <v>150</v>
      </c>
      <c r="C44" t="s">
        <v>437</v>
      </c>
      <c r="D44" t="s">
        <v>158</v>
      </c>
      <c r="E44" t="s">
        <v>474</v>
      </c>
      <c r="F44" t="s">
        <v>350</v>
      </c>
      <c r="G44" t="s">
        <v>144</v>
      </c>
      <c r="H44" t="s">
        <v>161</v>
      </c>
      <c r="I44" t="s">
        <v>475</v>
      </c>
      <c r="J44" t="s">
        <v>403</v>
      </c>
    </row>
    <row r="45" spans="1:10" x14ac:dyDescent="0.25">
      <c r="B45" t="s">
        <v>152</v>
      </c>
      <c r="C45" t="s">
        <v>334</v>
      </c>
      <c r="D45" t="s">
        <v>191</v>
      </c>
      <c r="E45" t="s">
        <v>34</v>
      </c>
      <c r="F45" t="s">
        <v>350</v>
      </c>
      <c r="G45" t="s">
        <v>24</v>
      </c>
      <c r="H45" t="s">
        <v>161</v>
      </c>
      <c r="I45" t="s">
        <v>156</v>
      </c>
    </row>
    <row r="46" spans="1:10" x14ac:dyDescent="0.25">
      <c r="A46">
        <v>22</v>
      </c>
      <c r="B46" t="s">
        <v>150</v>
      </c>
      <c r="H46" t="s">
        <v>170</v>
      </c>
    </row>
    <row r="47" spans="1:10" x14ac:dyDescent="0.25">
      <c r="B47" t="s">
        <v>152</v>
      </c>
      <c r="C47" t="s">
        <v>381</v>
      </c>
      <c r="D47" t="s">
        <v>191</v>
      </c>
      <c r="E47" t="s">
        <v>383</v>
      </c>
      <c r="F47" t="s">
        <v>350</v>
      </c>
      <c r="G47" t="s">
        <v>24</v>
      </c>
      <c r="H47" t="s">
        <v>167</v>
      </c>
      <c r="I47" t="s">
        <v>353</v>
      </c>
    </row>
    <row r="48" spans="1:10" x14ac:dyDescent="0.25">
      <c r="A48">
        <v>23</v>
      </c>
      <c r="B48" t="s">
        <v>150</v>
      </c>
      <c r="C48" t="s">
        <v>348</v>
      </c>
      <c r="D48" t="s">
        <v>158</v>
      </c>
      <c r="E48" t="s">
        <v>383</v>
      </c>
      <c r="F48" t="s">
        <v>350</v>
      </c>
      <c r="G48" t="s">
        <v>24</v>
      </c>
      <c r="H48" t="s">
        <v>170</v>
      </c>
      <c r="I48" t="s">
        <v>353</v>
      </c>
      <c r="J48" t="s">
        <v>478</v>
      </c>
    </row>
    <row r="49" spans="1:10" x14ac:dyDescent="0.25">
      <c r="B49" t="s">
        <v>152</v>
      </c>
      <c r="C49" t="s">
        <v>384</v>
      </c>
      <c r="D49" t="s">
        <v>190</v>
      </c>
      <c r="E49" t="s">
        <v>383</v>
      </c>
      <c r="F49" t="s">
        <v>350</v>
      </c>
      <c r="G49" t="s">
        <v>24</v>
      </c>
      <c r="H49" t="s">
        <v>167</v>
      </c>
      <c r="I49" t="s">
        <v>353</v>
      </c>
    </row>
    <row r="50" spans="1:10" x14ac:dyDescent="0.25">
      <c r="A50">
        <v>24</v>
      </c>
      <c r="B50" t="s">
        <v>150</v>
      </c>
    </row>
    <row r="51" spans="1:10" x14ac:dyDescent="0.25">
      <c r="B51" t="s">
        <v>152</v>
      </c>
      <c r="C51" t="s">
        <v>400</v>
      </c>
      <c r="D51" t="s">
        <v>190</v>
      </c>
      <c r="E51" t="s">
        <v>383</v>
      </c>
      <c r="F51" t="s">
        <v>350</v>
      </c>
      <c r="G51" t="s">
        <v>24</v>
      </c>
      <c r="H51" t="s">
        <v>167</v>
      </c>
      <c r="I51" t="s">
        <v>434</v>
      </c>
    </row>
    <row r="52" spans="1:10" x14ac:dyDescent="0.25">
      <c r="A52">
        <v>25</v>
      </c>
      <c r="B52" t="s">
        <v>150</v>
      </c>
      <c r="C52" t="s">
        <v>479</v>
      </c>
      <c r="D52" t="s">
        <v>313</v>
      </c>
      <c r="E52" t="s">
        <v>34</v>
      </c>
      <c r="F52" t="s">
        <v>380</v>
      </c>
      <c r="G52" t="s">
        <v>24</v>
      </c>
      <c r="H52" t="s">
        <v>170</v>
      </c>
      <c r="I52" t="s">
        <v>156</v>
      </c>
    </row>
    <row r="53" spans="1:10" x14ac:dyDescent="0.25">
      <c r="B53" t="s">
        <v>152</v>
      </c>
      <c r="C53" t="s">
        <v>454</v>
      </c>
      <c r="D53" t="s">
        <v>173</v>
      </c>
      <c r="E53" t="s">
        <v>331</v>
      </c>
      <c r="F53" t="s">
        <v>379</v>
      </c>
      <c r="G53" t="s">
        <v>18</v>
      </c>
      <c r="H53" t="s">
        <v>167</v>
      </c>
      <c r="I53" t="s">
        <v>329</v>
      </c>
      <c r="J53" t="s">
        <v>491</v>
      </c>
    </row>
    <row r="54" spans="1:10" x14ac:dyDescent="0.25">
      <c r="A54">
        <v>26</v>
      </c>
      <c r="B54" t="s">
        <v>150</v>
      </c>
      <c r="C54" t="s">
        <v>396</v>
      </c>
      <c r="D54" t="s">
        <v>190</v>
      </c>
      <c r="E54" t="s">
        <v>421</v>
      </c>
      <c r="F54" t="s">
        <v>380</v>
      </c>
      <c r="G54" t="s">
        <v>24</v>
      </c>
      <c r="H54" t="s">
        <v>179</v>
      </c>
      <c r="I54" t="s">
        <v>482</v>
      </c>
      <c r="J54" t="s">
        <v>483</v>
      </c>
    </row>
    <row r="55" spans="1:10" x14ac:dyDescent="0.25">
      <c r="B55" t="s">
        <v>152</v>
      </c>
      <c r="C55" t="s">
        <v>438</v>
      </c>
      <c r="D55" t="s">
        <v>180</v>
      </c>
      <c r="E55" t="s">
        <v>21</v>
      </c>
      <c r="F55" t="s">
        <v>379</v>
      </c>
      <c r="G55" t="s">
        <v>144</v>
      </c>
      <c r="H55" t="s">
        <v>167</v>
      </c>
      <c r="J55" t="s">
        <v>458</v>
      </c>
    </row>
    <row r="56" spans="1:10" x14ac:dyDescent="0.25">
      <c r="A56">
        <v>27</v>
      </c>
      <c r="B56" t="s">
        <v>150</v>
      </c>
      <c r="C56" t="s">
        <v>398</v>
      </c>
      <c r="D56" t="s">
        <v>158</v>
      </c>
      <c r="E56" t="s">
        <v>34</v>
      </c>
      <c r="F56" t="s">
        <v>350</v>
      </c>
      <c r="G56" t="s">
        <v>24</v>
      </c>
      <c r="H56" t="s">
        <v>170</v>
      </c>
      <c r="I56" t="s">
        <v>156</v>
      </c>
    </row>
    <row r="57" spans="1:10" x14ac:dyDescent="0.25">
      <c r="B57" t="s">
        <v>152</v>
      </c>
      <c r="C57" t="s">
        <v>448</v>
      </c>
      <c r="D57" t="s">
        <v>173</v>
      </c>
      <c r="E57" t="s">
        <v>455</v>
      </c>
      <c r="F57" t="s">
        <v>379</v>
      </c>
      <c r="G57" t="s">
        <v>24</v>
      </c>
      <c r="H57" t="s">
        <v>167</v>
      </c>
      <c r="I57" t="s">
        <v>487</v>
      </c>
    </row>
    <row r="58" spans="1:10" x14ac:dyDescent="0.25">
      <c r="A58">
        <v>28</v>
      </c>
      <c r="B58" t="s">
        <v>150</v>
      </c>
      <c r="C58" t="s">
        <v>464</v>
      </c>
      <c r="D58" t="s">
        <v>316</v>
      </c>
      <c r="E58" t="s">
        <v>34</v>
      </c>
      <c r="F58" t="s">
        <v>350</v>
      </c>
      <c r="G58" t="s">
        <v>24</v>
      </c>
      <c r="H58" t="s">
        <v>170</v>
      </c>
      <c r="I58" t="s">
        <v>156</v>
      </c>
    </row>
    <row r="59" spans="1:10" x14ac:dyDescent="0.25">
      <c r="B59" t="s">
        <v>152</v>
      </c>
      <c r="C59" t="s">
        <v>358</v>
      </c>
      <c r="D59" t="s">
        <v>182</v>
      </c>
      <c r="E59" t="s">
        <v>331</v>
      </c>
      <c r="F59" t="s">
        <v>379</v>
      </c>
      <c r="G59" t="s">
        <v>144</v>
      </c>
      <c r="H59" t="s">
        <v>151</v>
      </c>
      <c r="I59" t="s">
        <v>329</v>
      </c>
      <c r="J59" t="s">
        <v>355</v>
      </c>
    </row>
    <row r="60" spans="1:10" x14ac:dyDescent="0.25">
      <c r="A60">
        <v>29</v>
      </c>
      <c r="B60" t="s">
        <v>150</v>
      </c>
      <c r="C60" t="s">
        <v>393</v>
      </c>
      <c r="D60" t="s">
        <v>174</v>
      </c>
      <c r="E60" t="s">
        <v>39</v>
      </c>
      <c r="F60" t="s">
        <v>389</v>
      </c>
      <c r="G60" t="s">
        <v>24</v>
      </c>
      <c r="H60" t="s">
        <v>170</v>
      </c>
      <c r="I60" t="s">
        <v>165</v>
      </c>
      <c r="J60" t="s">
        <v>492</v>
      </c>
    </row>
    <row r="61" spans="1:10" x14ac:dyDescent="0.25">
      <c r="B61" t="s">
        <v>152</v>
      </c>
      <c r="C61" t="s">
        <v>385</v>
      </c>
      <c r="D61" t="s">
        <v>153</v>
      </c>
      <c r="E61" t="s">
        <v>21</v>
      </c>
      <c r="F61" t="s">
        <v>379</v>
      </c>
      <c r="G61" t="s">
        <v>24</v>
      </c>
      <c r="H61" t="s">
        <v>151</v>
      </c>
      <c r="J61" t="s">
        <v>459</v>
      </c>
    </row>
    <row r="62" spans="1:10" x14ac:dyDescent="0.25">
      <c r="A62">
        <v>30</v>
      </c>
      <c r="B62" t="s">
        <v>150</v>
      </c>
      <c r="D62" t="s">
        <v>176</v>
      </c>
      <c r="E62" t="s">
        <v>39</v>
      </c>
      <c r="G62" t="s">
        <v>18</v>
      </c>
      <c r="H62" t="s">
        <v>170</v>
      </c>
      <c r="J62" t="s">
        <v>326</v>
      </c>
    </row>
    <row r="63" spans="1:10" x14ac:dyDescent="0.25">
      <c r="B63" t="s">
        <v>152</v>
      </c>
      <c r="C63" t="s">
        <v>426</v>
      </c>
      <c r="D63" t="s">
        <v>153</v>
      </c>
      <c r="E63" t="s">
        <v>21</v>
      </c>
      <c r="F63" t="s">
        <v>379</v>
      </c>
      <c r="G63" t="s">
        <v>24</v>
      </c>
      <c r="H63" t="s">
        <v>151</v>
      </c>
      <c r="J63" t="s">
        <v>320</v>
      </c>
    </row>
    <row r="64" spans="1:10" x14ac:dyDescent="0.25">
      <c r="A64">
        <v>31</v>
      </c>
      <c r="B64" t="s">
        <v>150</v>
      </c>
      <c r="C64" t="s">
        <v>386</v>
      </c>
      <c r="D64" t="s">
        <v>176</v>
      </c>
      <c r="E64" t="s">
        <v>39</v>
      </c>
      <c r="F64" t="s">
        <v>440</v>
      </c>
      <c r="G64" t="s">
        <v>24</v>
      </c>
      <c r="H64" t="s">
        <v>151</v>
      </c>
      <c r="I64" t="s">
        <v>165</v>
      </c>
    </row>
    <row r="65" spans="1:10" x14ac:dyDescent="0.25">
      <c r="B65" t="s">
        <v>152</v>
      </c>
      <c r="C65" t="s">
        <v>424</v>
      </c>
      <c r="D65" t="s">
        <v>251</v>
      </c>
      <c r="E65" t="s">
        <v>331</v>
      </c>
      <c r="F65" t="s">
        <v>379</v>
      </c>
      <c r="G65" t="s">
        <v>24</v>
      </c>
      <c r="H65" t="s">
        <v>151</v>
      </c>
      <c r="I65" t="s">
        <v>329</v>
      </c>
    </row>
    <row r="66" spans="1:10" x14ac:dyDescent="0.25">
      <c r="A66">
        <v>32</v>
      </c>
      <c r="B66" t="s">
        <v>150</v>
      </c>
      <c r="C66" t="s">
        <v>439</v>
      </c>
      <c r="D66" t="s">
        <v>174</v>
      </c>
      <c r="E66" t="s">
        <v>39</v>
      </c>
      <c r="F66" t="s">
        <v>389</v>
      </c>
      <c r="G66" t="s">
        <v>24</v>
      </c>
      <c r="H66" t="s">
        <v>170</v>
      </c>
      <c r="I66" t="s">
        <v>165</v>
      </c>
      <c r="J66" t="s">
        <v>490</v>
      </c>
    </row>
    <row r="67" spans="1:10" x14ac:dyDescent="0.25">
      <c r="B67" t="s">
        <v>152</v>
      </c>
      <c r="C67" t="s">
        <v>469</v>
      </c>
      <c r="D67" t="s">
        <v>184</v>
      </c>
      <c r="E67" t="s">
        <v>21</v>
      </c>
      <c r="F67" t="s">
        <v>379</v>
      </c>
      <c r="G67" t="s">
        <v>24</v>
      </c>
      <c r="H67" t="s">
        <v>151</v>
      </c>
      <c r="I67" t="s">
        <v>165</v>
      </c>
      <c r="J67" t="s">
        <v>493</v>
      </c>
    </row>
    <row r="68" spans="1:10" x14ac:dyDescent="0.25">
      <c r="A68" t="s">
        <v>87</v>
      </c>
      <c r="B68" t="s">
        <v>338</v>
      </c>
      <c r="C68" t="s">
        <v>410</v>
      </c>
      <c r="D68" t="s">
        <v>168</v>
      </c>
      <c r="E68" t="s">
        <v>391</v>
      </c>
      <c r="F68" t="s">
        <v>345</v>
      </c>
      <c r="G68" t="s">
        <v>24</v>
      </c>
      <c r="H68" t="s">
        <v>170</v>
      </c>
    </row>
    <row r="69" spans="1:10" x14ac:dyDescent="0.25">
      <c r="B69" t="s">
        <v>339</v>
      </c>
    </row>
    <row r="70" spans="1:10" x14ac:dyDescent="0.25">
      <c r="A70">
        <v>33</v>
      </c>
      <c r="B70" t="s">
        <v>152</v>
      </c>
      <c r="C70" t="s">
        <v>419</v>
      </c>
      <c r="D70" t="s">
        <v>197</v>
      </c>
      <c r="E70" t="s">
        <v>39</v>
      </c>
      <c r="F70" t="s">
        <v>409</v>
      </c>
      <c r="G70" t="s">
        <v>144</v>
      </c>
      <c r="H70" t="s">
        <v>151</v>
      </c>
      <c r="I70" t="s">
        <v>165</v>
      </c>
    </row>
    <row r="71" spans="1:10" x14ac:dyDescent="0.25">
      <c r="A71" t="s">
        <v>108</v>
      </c>
      <c r="B71" t="s">
        <v>338</v>
      </c>
      <c r="C71" t="s">
        <v>417</v>
      </c>
      <c r="D71" t="s">
        <v>154</v>
      </c>
      <c r="E71" t="s">
        <v>103</v>
      </c>
      <c r="F71" t="s">
        <v>328</v>
      </c>
      <c r="G71" t="s">
        <v>18</v>
      </c>
      <c r="H71" t="s">
        <v>151</v>
      </c>
      <c r="I71" t="s">
        <v>324</v>
      </c>
    </row>
    <row r="72" spans="1:10" x14ac:dyDescent="0.25">
      <c r="B72" t="s">
        <v>339</v>
      </c>
      <c r="C72" t="s">
        <v>417</v>
      </c>
      <c r="D72" t="s">
        <v>154</v>
      </c>
      <c r="E72" t="s">
        <v>103</v>
      </c>
      <c r="F72" t="s">
        <v>328</v>
      </c>
      <c r="G72" t="s">
        <v>18</v>
      </c>
      <c r="H72" t="s">
        <v>151</v>
      </c>
      <c r="I72" t="s">
        <v>324</v>
      </c>
    </row>
    <row r="73" spans="1:10" x14ac:dyDescent="0.25">
      <c r="A73">
        <v>34</v>
      </c>
      <c r="B73" t="s">
        <v>152</v>
      </c>
      <c r="C73" t="s">
        <v>449</v>
      </c>
      <c r="D73" t="s">
        <v>169</v>
      </c>
      <c r="E73" t="s">
        <v>450</v>
      </c>
      <c r="F73" t="s">
        <v>379</v>
      </c>
      <c r="G73" t="s">
        <v>24</v>
      </c>
      <c r="H73" t="s">
        <v>151</v>
      </c>
      <c r="I73" t="s">
        <v>451</v>
      </c>
    </row>
    <row r="74" spans="1:10" x14ac:dyDescent="0.25">
      <c r="A74">
        <v>35</v>
      </c>
      <c r="B74" t="s">
        <v>338</v>
      </c>
      <c r="C74" t="s">
        <v>431</v>
      </c>
      <c r="D74" t="s">
        <v>158</v>
      </c>
      <c r="E74" t="s">
        <v>421</v>
      </c>
      <c r="F74" t="s">
        <v>350</v>
      </c>
      <c r="G74" t="s">
        <v>144</v>
      </c>
      <c r="I74" t="s">
        <v>422</v>
      </c>
      <c r="J74" t="s">
        <v>468</v>
      </c>
    </row>
    <row r="75" spans="1:10" x14ac:dyDescent="0.25">
      <c r="B75" t="s">
        <v>339</v>
      </c>
      <c r="D75" t="s">
        <v>404</v>
      </c>
      <c r="E75" t="s">
        <v>21</v>
      </c>
      <c r="F75" t="s">
        <v>350</v>
      </c>
      <c r="G75" t="s">
        <v>144</v>
      </c>
    </row>
    <row r="76" spans="1:10" x14ac:dyDescent="0.25">
      <c r="A76">
        <v>36</v>
      </c>
      <c r="B76" t="s">
        <v>150</v>
      </c>
      <c r="C76" t="s">
        <v>456</v>
      </c>
      <c r="D76" t="s">
        <v>168</v>
      </c>
      <c r="E76" t="s">
        <v>34</v>
      </c>
      <c r="F76" t="s">
        <v>350</v>
      </c>
      <c r="G76" t="s">
        <v>24</v>
      </c>
      <c r="H76" t="s">
        <v>170</v>
      </c>
      <c r="I76" t="s">
        <v>156</v>
      </c>
    </row>
    <row r="77" spans="1:10" x14ac:dyDescent="0.25">
      <c r="A77">
        <v>1</v>
      </c>
      <c r="B77" t="s">
        <v>189</v>
      </c>
      <c r="C77" t="s">
        <v>323</v>
      </c>
      <c r="D77" t="s">
        <v>190</v>
      </c>
      <c r="E77" t="s">
        <v>34</v>
      </c>
      <c r="F77" t="s">
        <v>22</v>
      </c>
      <c r="G77" t="s">
        <v>144</v>
      </c>
      <c r="H77" t="s">
        <v>170</v>
      </c>
      <c r="I77" t="s">
        <v>156</v>
      </c>
    </row>
    <row r="78" spans="1:10" x14ac:dyDescent="0.25">
      <c r="A78">
        <v>2</v>
      </c>
      <c r="B78" t="s">
        <v>189</v>
      </c>
      <c r="C78" t="s">
        <v>327</v>
      </c>
      <c r="D78" t="s">
        <v>190</v>
      </c>
      <c r="E78" t="s">
        <v>34</v>
      </c>
      <c r="F78" t="s">
        <v>22</v>
      </c>
      <c r="G78" t="s">
        <v>24</v>
      </c>
      <c r="H78" t="s">
        <v>170</v>
      </c>
      <c r="I78" t="s">
        <v>156</v>
      </c>
    </row>
    <row r="79" spans="1:10" x14ac:dyDescent="0.25">
      <c r="A79">
        <v>3</v>
      </c>
      <c r="B79" t="s">
        <v>189</v>
      </c>
      <c r="C79" t="s">
        <v>333</v>
      </c>
      <c r="D79" t="s">
        <v>191</v>
      </c>
      <c r="E79" t="s">
        <v>34</v>
      </c>
      <c r="F79" t="s">
        <v>22</v>
      </c>
      <c r="G79" t="s">
        <v>24</v>
      </c>
      <c r="H79" t="s">
        <v>170</v>
      </c>
      <c r="I79" t="s">
        <v>156</v>
      </c>
    </row>
    <row r="80" spans="1:10" x14ac:dyDescent="0.25">
      <c r="A80">
        <v>4</v>
      </c>
      <c r="B80" t="s">
        <v>189</v>
      </c>
      <c r="C80" t="s">
        <v>360</v>
      </c>
      <c r="D80" t="s">
        <v>191</v>
      </c>
      <c r="E80" t="s">
        <v>39</v>
      </c>
      <c r="F80" t="s">
        <v>22</v>
      </c>
      <c r="G80" t="s">
        <v>144</v>
      </c>
      <c r="H80" t="s">
        <v>170</v>
      </c>
      <c r="I80" t="s">
        <v>415</v>
      </c>
    </row>
    <row r="81" spans="1:9" x14ac:dyDescent="0.25">
      <c r="A81">
        <v>5</v>
      </c>
      <c r="B81" t="s">
        <v>189</v>
      </c>
      <c r="C81" t="s">
        <v>361</v>
      </c>
      <c r="D81" t="s">
        <v>191</v>
      </c>
      <c r="E81" t="s">
        <v>441</v>
      </c>
      <c r="F81" t="s">
        <v>22</v>
      </c>
      <c r="G81" t="s">
        <v>144</v>
      </c>
      <c r="H81" t="s">
        <v>151</v>
      </c>
      <c r="I81" t="s">
        <v>442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  <pageSetUpPr fitToPage="1"/>
  </sheetPr>
  <dimension ref="A1:AN112"/>
  <sheetViews>
    <sheetView tabSelected="1" zoomScaleNormal="100" workbookViewId="0">
      <selection activeCell="M1" sqref="M1:N1"/>
    </sheetView>
  </sheetViews>
  <sheetFormatPr defaultRowHeight="15" x14ac:dyDescent="0.25"/>
  <cols>
    <col min="1" max="1" width="7.85546875" customWidth="1"/>
    <col min="2" max="2" width="1.5703125" customWidth="1"/>
    <col min="3" max="3" width="3.140625" customWidth="1"/>
    <col min="4" max="4" width="15.140625" customWidth="1"/>
    <col min="5" max="5" width="14.28515625" customWidth="1"/>
    <col min="6" max="6" width="15.140625" bestFit="1" customWidth="1"/>
    <col min="7" max="7" width="11.7109375" customWidth="1"/>
    <col min="8" max="8" width="16.7109375" customWidth="1"/>
    <col min="9" max="9" width="13.5703125" customWidth="1"/>
    <col min="10" max="10" width="18.140625" bestFit="1" customWidth="1"/>
    <col min="11" max="11" width="19.140625" bestFit="1" customWidth="1"/>
    <col min="12" max="12" width="18.42578125" customWidth="1"/>
    <col min="13" max="13" width="12.7109375" customWidth="1"/>
    <col min="14" max="14" width="19.140625" bestFit="1" customWidth="1"/>
    <col min="15" max="15" width="16.28515625" customWidth="1"/>
    <col min="16" max="16" width="17.42578125" bestFit="1" customWidth="1"/>
    <col min="17" max="17" width="19.140625" bestFit="1" customWidth="1"/>
    <col min="18" max="18" width="16" customWidth="1"/>
    <col min="19" max="19" width="14.5703125" bestFit="1" customWidth="1"/>
    <col min="20" max="20" width="19.140625" bestFit="1" customWidth="1"/>
    <col min="21" max="21" width="5.85546875" style="64" bestFit="1" customWidth="1"/>
    <col min="22" max="22" width="9" style="64" bestFit="1" customWidth="1"/>
    <col min="23" max="23" width="46.42578125" style="64" bestFit="1" customWidth="1"/>
    <col min="24" max="24" width="14.42578125" style="64" customWidth="1"/>
    <col min="25" max="25" width="9.140625" customWidth="1"/>
    <col min="26" max="26" width="17" customWidth="1"/>
    <col min="27" max="27" width="10.140625" customWidth="1"/>
    <col min="28" max="28" width="10.7109375" customWidth="1"/>
    <col min="29" max="29" width="13.140625" customWidth="1"/>
    <col min="30" max="30" width="13.5703125" bestFit="1" customWidth="1"/>
    <col min="31" max="31" width="14.42578125" bestFit="1" customWidth="1"/>
    <col min="32" max="32" width="17.28515625" customWidth="1"/>
    <col min="33" max="33" width="7.85546875" customWidth="1"/>
    <col min="34" max="34" width="14.28515625" customWidth="1"/>
    <col min="35" max="35" width="16.85546875" customWidth="1"/>
    <col min="36" max="36" width="12.42578125" customWidth="1"/>
    <col min="37" max="37" width="11.28515625" customWidth="1"/>
    <col min="38" max="38" width="17.42578125" customWidth="1"/>
  </cols>
  <sheetData>
    <row r="1" spans="1:40" ht="21.75" customHeight="1" thickBot="1" x14ac:dyDescent="0.35">
      <c r="A1" s="123" t="s">
        <v>98</v>
      </c>
      <c r="B1" s="123"/>
      <c r="C1" s="123"/>
      <c r="D1" s="123"/>
      <c r="E1" s="123"/>
      <c r="F1" s="123"/>
      <c r="I1" s="64"/>
      <c r="K1" s="8" t="s">
        <v>100</v>
      </c>
      <c r="L1" s="8"/>
      <c r="M1" s="124">
        <f ca="1">TODAY()-1</f>
        <v>45464</v>
      </c>
      <c r="N1" s="124"/>
      <c r="R1" s="64"/>
      <c r="U1"/>
      <c r="V1"/>
      <c r="W1"/>
      <c r="X1"/>
      <c r="Y1" s="64"/>
      <c r="Z1" s="70" t="s">
        <v>124</v>
      </c>
      <c r="AA1" s="70"/>
      <c r="AB1" s="70"/>
      <c r="AC1" s="70"/>
      <c r="AE1" s="27">
        <f ca="1">$M$1</f>
        <v>45464</v>
      </c>
      <c r="AI1" t="s">
        <v>0</v>
      </c>
      <c r="AN1" s="27"/>
    </row>
    <row r="2" spans="1:40" ht="21.75" customHeight="1" thickTop="1" x14ac:dyDescent="0.25">
      <c r="I2" s="64"/>
      <c r="K2" s="18">
        <f>AVERAGEIF(DailySummary[S1Urt], "&lt;&gt;0")</f>
        <v>0.88201095085470071</v>
      </c>
      <c r="L2" s="18"/>
      <c r="N2" s="18">
        <f>AVERAGEIF(DailySummary[S2Urt], "&lt;&gt;0")</f>
        <v>1.0016403273809524</v>
      </c>
      <c r="O2" s="18"/>
      <c r="Q2" s="18">
        <f>AVERAGEIF(DailySummary[S3Urt], "&lt;&gt;0")</f>
        <v>0.90412735615079376</v>
      </c>
      <c r="R2" s="18"/>
      <c r="T2" s="18">
        <f>AVERAGE(K2,N2,Q2)</f>
        <v>0.92925954479548223</v>
      </c>
      <c r="U2"/>
      <c r="V2"/>
      <c r="W2" t="s">
        <v>122</v>
      </c>
      <c r="X2"/>
      <c r="Y2" s="64"/>
      <c r="Z2" s="64"/>
      <c r="AA2" s="64"/>
      <c r="AB2" s="64"/>
      <c r="AC2" s="64"/>
      <c r="AE2" s="27"/>
      <c r="AF2" s="26"/>
      <c r="AI2" s="1">
        <f ca="1">$M$1</f>
        <v>45464</v>
      </c>
      <c r="AN2" s="27"/>
    </row>
    <row r="3" spans="1:40" ht="18.75" customHeight="1" thickBot="1" x14ac:dyDescent="0.3">
      <c r="D3" s="5" t="s">
        <v>24</v>
      </c>
      <c r="E3">
        <f>COUNTIF(DailySummary[LineStatus], "Running")</f>
        <v>14</v>
      </c>
      <c r="F3" s="5" t="s">
        <v>18</v>
      </c>
      <c r="G3">
        <f>COUNTIF(DailySummary[LineStatus], "Down")</f>
        <v>64</v>
      </c>
      <c r="I3" s="64"/>
      <c r="J3" s="12">
        <f>SUM(DailySummary[S1Qty])</f>
        <v>108200</v>
      </c>
      <c r="K3" s="17">
        <f>AVERAGE(DailySummary[S1Urt])</f>
        <v>0.14700182514245011</v>
      </c>
      <c r="L3" s="17"/>
      <c r="M3" s="12">
        <f>SUM(DailySummary[S2Qty])</f>
        <v>135220</v>
      </c>
      <c r="N3" s="17">
        <f>AVERAGE(DailySummary[S2Urt])</f>
        <v>0.17978159722222226</v>
      </c>
      <c r="O3" s="17"/>
      <c r="P3" s="12">
        <f>SUM(DailySummary[S3Qty])</f>
        <v>123692</v>
      </c>
      <c r="Q3" s="17">
        <f>AVERAGE(DailySummary[S3Urt])</f>
        <v>0.16227926905270657</v>
      </c>
      <c r="R3" s="17"/>
      <c r="S3" s="12">
        <f>SUM(DailySummary[Total])</f>
        <v>367112</v>
      </c>
      <c r="T3" s="17">
        <f>AVERAGE(DailySummary[U-Rate])</f>
        <v>0.16302089713912632</v>
      </c>
      <c r="U3"/>
      <c r="V3"/>
      <c r="W3" t="s">
        <v>123</v>
      </c>
      <c r="X3"/>
      <c r="Y3" s="64"/>
      <c r="Z3" s="64"/>
      <c r="AA3" s="64"/>
      <c r="AB3" s="64"/>
      <c r="AC3" s="64"/>
      <c r="AE3" s="26"/>
      <c r="AF3" s="26"/>
    </row>
    <row r="4" spans="1:40" x14ac:dyDescent="0.25">
      <c r="A4" s="127" t="s">
        <v>121</v>
      </c>
      <c r="B4" s="125"/>
      <c r="C4" s="125"/>
      <c r="D4" s="125" t="s">
        <v>3</v>
      </c>
      <c r="E4" s="125" t="s">
        <v>113</v>
      </c>
      <c r="F4" s="125" t="s">
        <v>114</v>
      </c>
      <c r="G4" s="125" t="s">
        <v>115</v>
      </c>
      <c r="H4" s="125" t="s">
        <v>116</v>
      </c>
      <c r="I4" s="106"/>
      <c r="J4" s="131" t="s">
        <v>15</v>
      </c>
      <c r="K4" s="132"/>
      <c r="L4" s="107"/>
      <c r="M4" s="131" t="s">
        <v>112</v>
      </c>
      <c r="N4" s="132"/>
      <c r="O4" s="107"/>
      <c r="P4" s="131" t="s">
        <v>109</v>
      </c>
      <c r="Q4" s="132"/>
      <c r="R4" s="107"/>
      <c r="S4" s="129" t="s">
        <v>117</v>
      </c>
      <c r="T4" s="129" t="s">
        <v>97</v>
      </c>
      <c r="U4" s="108" t="s">
        <v>118</v>
      </c>
      <c r="V4" s="109" t="s">
        <v>119</v>
      </c>
      <c r="W4" s="129" t="s">
        <v>13</v>
      </c>
      <c r="X4"/>
      <c r="Y4" s="64"/>
      <c r="Z4" s="64"/>
      <c r="AA4" s="64" t="e">
        <f>SUM(#REF!)</f>
        <v>#REF!</v>
      </c>
      <c r="AB4" s="64" t="e">
        <f>SUM(#REF!)</f>
        <v>#REF!</v>
      </c>
      <c r="AC4" s="64" t="e">
        <f>SUM(#REF!)</f>
        <v>#REF!</v>
      </c>
      <c r="AD4" s="46" t="e">
        <f>SUM(#REF!)</f>
        <v>#REF!</v>
      </c>
      <c r="AE4" s="26"/>
      <c r="AF4" s="26"/>
    </row>
    <row r="5" spans="1:40" ht="15.75" thickBot="1" x14ac:dyDescent="0.3">
      <c r="A5" s="128"/>
      <c r="B5" s="126"/>
      <c r="C5" s="126"/>
      <c r="D5" s="126"/>
      <c r="E5" s="126"/>
      <c r="F5" s="126"/>
      <c r="G5" s="126"/>
      <c r="H5" s="126"/>
      <c r="I5" s="86" t="s">
        <v>296</v>
      </c>
      <c r="J5" s="104" t="s">
        <v>96</v>
      </c>
      <c r="K5" s="105" t="s">
        <v>97</v>
      </c>
      <c r="L5" s="90" t="s">
        <v>297</v>
      </c>
      <c r="M5" s="104" t="s">
        <v>96</v>
      </c>
      <c r="N5" s="105" t="s">
        <v>97</v>
      </c>
      <c r="O5" s="90" t="s">
        <v>298</v>
      </c>
      <c r="P5" s="104" t="s">
        <v>96</v>
      </c>
      <c r="Q5" s="105" t="s">
        <v>97</v>
      </c>
      <c r="R5" s="90" t="s">
        <v>148</v>
      </c>
      <c r="S5" s="130"/>
      <c r="T5" s="130"/>
      <c r="U5" s="98"/>
      <c r="V5" s="100"/>
      <c r="W5" s="130"/>
      <c r="X5"/>
      <c r="Y5" s="64"/>
      <c r="Z5" s="47" t="s">
        <v>95</v>
      </c>
      <c r="AA5" s="47" t="s">
        <v>117</v>
      </c>
      <c r="AB5" s="47" t="s">
        <v>18</v>
      </c>
      <c r="AC5" s="47" t="s">
        <v>24</v>
      </c>
      <c r="AD5" s="47" t="s">
        <v>96</v>
      </c>
      <c r="AE5" s="48" t="s">
        <v>97</v>
      </c>
      <c r="AF5" s="48" t="s">
        <v>135</v>
      </c>
    </row>
    <row r="6" spans="1:40" x14ac:dyDescent="0.25">
      <c r="A6" s="110" t="s">
        <v>1</v>
      </c>
      <c r="B6" s="19" t="s">
        <v>136</v>
      </c>
      <c r="C6" s="19" t="s">
        <v>93</v>
      </c>
      <c r="D6" s="73" t="s">
        <v>3</v>
      </c>
      <c r="E6" s="21" t="s">
        <v>4</v>
      </c>
      <c r="F6" s="19" t="s">
        <v>5</v>
      </c>
      <c r="G6" s="19" t="s">
        <v>6</v>
      </c>
      <c r="H6" s="19" t="s">
        <v>7</v>
      </c>
      <c r="I6" s="87" t="s">
        <v>296</v>
      </c>
      <c r="J6" s="79" t="s">
        <v>137</v>
      </c>
      <c r="K6" s="80" t="s">
        <v>140</v>
      </c>
      <c r="L6" s="91" t="s">
        <v>297</v>
      </c>
      <c r="M6" s="93" t="s">
        <v>138</v>
      </c>
      <c r="N6" s="89" t="s">
        <v>141</v>
      </c>
      <c r="O6" s="92" t="s">
        <v>298</v>
      </c>
      <c r="P6" s="95" t="s">
        <v>139</v>
      </c>
      <c r="Q6" s="80" t="s">
        <v>142</v>
      </c>
      <c r="R6" s="96" t="s">
        <v>148</v>
      </c>
      <c r="S6" s="101" t="s">
        <v>117</v>
      </c>
      <c r="T6" s="102" t="s">
        <v>97</v>
      </c>
      <c r="U6" s="74" t="s">
        <v>118</v>
      </c>
      <c r="V6" s="103" t="s">
        <v>119</v>
      </c>
      <c r="W6" s="111" t="s">
        <v>13</v>
      </c>
      <c r="X6" s="74" t="s">
        <v>95</v>
      </c>
      <c r="Y6" s="25"/>
      <c r="Z6" s="38" t="s">
        <v>95</v>
      </c>
      <c r="AA6" s="38" t="s">
        <v>117</v>
      </c>
      <c r="AB6" s="38" t="s">
        <v>18</v>
      </c>
      <c r="AC6" s="38" t="s">
        <v>24</v>
      </c>
      <c r="AD6" s="43" t="s">
        <v>96</v>
      </c>
      <c r="AE6" s="44" t="s">
        <v>97</v>
      </c>
      <c r="AF6" s="45" t="s">
        <v>135</v>
      </c>
    </row>
    <row r="7" spans="1:40" x14ac:dyDescent="0.25">
      <c r="A7" s="110" t="s">
        <v>14</v>
      </c>
      <c r="B7" s="19" t="s">
        <v>120</v>
      </c>
      <c r="C7" s="19">
        <v>16</v>
      </c>
      <c r="D7" s="20" t="s">
        <v>319</v>
      </c>
      <c r="E7" s="21" t="s">
        <v>21</v>
      </c>
      <c r="F7" s="21" t="s">
        <v>22</v>
      </c>
      <c r="G7" s="19" t="s">
        <v>18</v>
      </c>
      <c r="H7" s="19" t="s">
        <v>19</v>
      </c>
      <c r="I7" s="87">
        <v>0</v>
      </c>
      <c r="J7" s="88">
        <f>DailySummary[[#This Row],[S1Shot]]*DailySummary[[#This Row],[TotalCavity]]</f>
        <v>0</v>
      </c>
      <c r="K7" s="89">
        <f>DailySummary[[#This Row],[S1Shot]]*DailySummary[[#This Row],[CycleTime]]/28800</f>
        <v>0</v>
      </c>
      <c r="L7" s="92">
        <v>0</v>
      </c>
      <c r="M7" s="88">
        <f>DailySummary[[#This Row],[S2Shot]]*DailySummary[[#This Row],[TotalCavity]]</f>
        <v>0</v>
      </c>
      <c r="N7" s="89">
        <f>DailySummary[[#This Row],[S2Shot]]*DailySummary[[#This Row],[CycleTime]]/28800</f>
        <v>0</v>
      </c>
      <c r="O7" s="94">
        <v>0</v>
      </c>
      <c r="P7" s="88">
        <f>DailySummary[[#This Row],[S3Shot]]*DailySummary[[#This Row],[TotalCavity]]</f>
        <v>0</v>
      </c>
      <c r="Q7" s="89">
        <f>DailySummary[[#This Row],[S3Shot]]*DailySummary[[#This Row],[CycleTime]]/28800</f>
        <v>0</v>
      </c>
      <c r="R7" s="96">
        <v>0</v>
      </c>
      <c r="S7" s="97">
        <f>SUM(DailySummary[[#This Row],[S1Qty]],DailySummary[[#This Row],[S2Qty]],DailySummary[[#This Row],[S3Qty]])</f>
        <v>0</v>
      </c>
      <c r="T7" s="99">
        <f>AVERAGE(DailySummary[[#This Row],[S1Urt]],DailySummary[[#This Row],[S2Urt]],DailySummary[[#This Row],[S3Urt]])</f>
        <v>0</v>
      </c>
      <c r="U7" s="74">
        <v>0</v>
      </c>
      <c r="V7" s="103">
        <v>0</v>
      </c>
      <c r="W7" s="112" t="s">
        <v>330</v>
      </c>
      <c r="X7" s="74" t="s">
        <v>283</v>
      </c>
      <c r="Y7" s="25"/>
      <c r="Z7" s="39" t="s">
        <v>283</v>
      </c>
      <c r="AA7" s="40">
        <v>4</v>
      </c>
      <c r="AB7" s="40">
        <v>4</v>
      </c>
      <c r="AC7" s="40">
        <v>0</v>
      </c>
      <c r="AD7" s="42">
        <v>0</v>
      </c>
      <c r="AE7" s="41">
        <v>0</v>
      </c>
      <c r="AF7" s="41"/>
    </row>
    <row r="8" spans="1:40" x14ac:dyDescent="0.25">
      <c r="A8" s="110" t="s">
        <v>20</v>
      </c>
      <c r="B8" s="19" t="s">
        <v>120</v>
      </c>
      <c r="C8" s="19">
        <v>8</v>
      </c>
      <c r="D8" s="20" t="s">
        <v>359</v>
      </c>
      <c r="E8" s="21" t="s">
        <v>34</v>
      </c>
      <c r="F8" s="21" t="s">
        <v>22</v>
      </c>
      <c r="G8" s="19" t="s">
        <v>18</v>
      </c>
      <c r="H8" s="19" t="s">
        <v>19</v>
      </c>
      <c r="I8" s="87">
        <v>0</v>
      </c>
      <c r="J8" s="88">
        <f>DailySummary[[#This Row],[S1Shot]]*DailySummary[[#This Row],[TotalCavity]]</f>
        <v>0</v>
      </c>
      <c r="K8" s="89">
        <f>DailySummary[[#This Row],[S1Shot]]*DailySummary[[#This Row],[CycleTime]]/28800</f>
        <v>0</v>
      </c>
      <c r="L8" s="92">
        <v>0</v>
      </c>
      <c r="M8" s="88">
        <f>DailySummary[[#This Row],[S2Shot]]*DailySummary[[#This Row],[TotalCavity]]</f>
        <v>0</v>
      </c>
      <c r="N8" s="89">
        <f>DailySummary[[#This Row],[S2Shot]]*DailySummary[[#This Row],[CycleTime]]/28800</f>
        <v>0</v>
      </c>
      <c r="O8" s="94">
        <v>0</v>
      </c>
      <c r="P8" s="88">
        <f>DailySummary[[#This Row],[S3Shot]]*DailySummary[[#This Row],[TotalCavity]]</f>
        <v>0</v>
      </c>
      <c r="Q8" s="89">
        <f>DailySummary[[#This Row],[S3Shot]]*DailySummary[[#This Row],[CycleTime]]/28800</f>
        <v>0</v>
      </c>
      <c r="R8" s="96">
        <v>0</v>
      </c>
      <c r="S8" s="97">
        <f>SUM(DailySummary[[#This Row],[S1Qty]],DailySummary[[#This Row],[S2Qty]],DailySummary[[#This Row],[S3Qty]])</f>
        <v>0</v>
      </c>
      <c r="T8" s="118">
        <f>AVERAGE(DailySummary[[#This Row],[S1Urt]],DailySummary[[#This Row],[S2Urt]],DailySummary[[#This Row],[S3Urt]])</f>
        <v>0</v>
      </c>
      <c r="U8" s="119">
        <v>0</v>
      </c>
      <c r="V8" s="120">
        <v>0</v>
      </c>
      <c r="W8" s="113" t="s">
        <v>120</v>
      </c>
      <c r="X8" s="119" t="s">
        <v>284</v>
      </c>
      <c r="Y8" s="25"/>
      <c r="Z8" s="114" t="s">
        <v>308</v>
      </c>
      <c r="AA8" s="115">
        <v>5</v>
      </c>
      <c r="AB8" s="115">
        <v>5</v>
      </c>
      <c r="AC8" s="115">
        <v>0</v>
      </c>
      <c r="AD8" s="116">
        <v>0</v>
      </c>
      <c r="AE8" s="117">
        <v>0</v>
      </c>
      <c r="AF8" s="117"/>
    </row>
    <row r="9" spans="1:40" x14ac:dyDescent="0.25">
      <c r="A9" s="110" t="s">
        <v>101</v>
      </c>
      <c r="B9" s="19" t="s">
        <v>120</v>
      </c>
      <c r="C9" s="19">
        <v>8</v>
      </c>
      <c r="D9" s="20" t="s">
        <v>323</v>
      </c>
      <c r="E9" s="21" t="s">
        <v>34</v>
      </c>
      <c r="F9" s="21" t="s">
        <v>22</v>
      </c>
      <c r="G9" s="19" t="s">
        <v>18</v>
      </c>
      <c r="H9" s="19" t="s">
        <v>19</v>
      </c>
      <c r="I9" s="87">
        <v>0</v>
      </c>
      <c r="J9" s="88">
        <f>DailySummary[[#This Row],[S1Shot]]*DailySummary[[#This Row],[TotalCavity]]</f>
        <v>0</v>
      </c>
      <c r="K9" s="89">
        <f>DailySummary[[#This Row],[S1Shot]]*DailySummary[[#This Row],[CycleTime]]/28800</f>
        <v>0</v>
      </c>
      <c r="L9" s="92">
        <v>0</v>
      </c>
      <c r="M9" s="88">
        <f>DailySummary[[#This Row],[S2Shot]]*DailySummary[[#This Row],[TotalCavity]]</f>
        <v>0</v>
      </c>
      <c r="N9" s="89">
        <f>DailySummary[[#This Row],[S2Shot]]*DailySummary[[#This Row],[CycleTime]]/28800</f>
        <v>0</v>
      </c>
      <c r="O9" s="94">
        <v>0</v>
      </c>
      <c r="P9" s="88">
        <f>DailySummary[[#This Row],[S3Shot]]*DailySummary[[#This Row],[TotalCavity]]</f>
        <v>0</v>
      </c>
      <c r="Q9" s="89">
        <f>DailySummary[[#This Row],[S3Shot]]*DailySummary[[#This Row],[CycleTime]]/28800</f>
        <v>0</v>
      </c>
      <c r="R9" s="96">
        <v>0</v>
      </c>
      <c r="S9" s="97">
        <f>SUM(DailySummary[[#This Row],[S1Qty]],DailySummary[[#This Row],[S2Qty]],DailySummary[[#This Row],[S3Qty]])</f>
        <v>0</v>
      </c>
      <c r="T9" s="118">
        <f>AVERAGE(DailySummary[[#This Row],[S1Urt]],DailySummary[[#This Row],[S2Urt]],DailySummary[[#This Row],[S3Urt]])</f>
        <v>0</v>
      </c>
      <c r="U9" s="119">
        <v>0</v>
      </c>
      <c r="V9" s="120">
        <v>0</v>
      </c>
      <c r="W9" s="113" t="s">
        <v>120</v>
      </c>
      <c r="X9" s="119" t="s">
        <v>284</v>
      </c>
      <c r="Y9" s="25"/>
      <c r="Z9" s="114" t="s">
        <v>285</v>
      </c>
      <c r="AA9" s="115">
        <v>9</v>
      </c>
      <c r="AB9" s="115">
        <v>9</v>
      </c>
      <c r="AC9" s="115">
        <v>0</v>
      </c>
      <c r="AD9" s="116">
        <v>0</v>
      </c>
      <c r="AE9" s="117">
        <v>0</v>
      </c>
      <c r="AF9" s="117"/>
    </row>
    <row r="10" spans="1:40" x14ac:dyDescent="0.25">
      <c r="A10" s="110" t="s">
        <v>23</v>
      </c>
      <c r="B10" s="19" t="s">
        <v>120</v>
      </c>
      <c r="C10" s="19">
        <v>12</v>
      </c>
      <c r="D10" s="20" t="s">
        <v>102</v>
      </c>
      <c r="E10" s="21" t="s">
        <v>103</v>
      </c>
      <c r="F10" s="21" t="s">
        <v>445</v>
      </c>
      <c r="G10" s="19" t="s">
        <v>18</v>
      </c>
      <c r="H10" s="19" t="s">
        <v>19</v>
      </c>
      <c r="I10" s="87">
        <v>0</v>
      </c>
      <c r="J10" s="88">
        <f>DailySummary[[#This Row],[S1Shot]]*DailySummary[[#This Row],[TotalCavity]]</f>
        <v>0</v>
      </c>
      <c r="K10" s="89">
        <f>DailySummary[[#This Row],[S1Shot]]*DailySummary[[#This Row],[CycleTime]]/28800</f>
        <v>0</v>
      </c>
      <c r="L10" s="92">
        <v>0</v>
      </c>
      <c r="M10" s="88">
        <f>DailySummary[[#This Row],[S2Shot]]*DailySummary[[#This Row],[TotalCavity]]</f>
        <v>0</v>
      </c>
      <c r="N10" s="89">
        <f>DailySummary[[#This Row],[S2Shot]]*DailySummary[[#This Row],[CycleTime]]/28800</f>
        <v>0</v>
      </c>
      <c r="O10" s="94">
        <v>0</v>
      </c>
      <c r="P10" s="88">
        <f>DailySummary[[#This Row],[S3Shot]]*DailySummary[[#This Row],[TotalCavity]]</f>
        <v>0</v>
      </c>
      <c r="Q10" s="89">
        <f>DailySummary[[#This Row],[S3Shot]]*DailySummary[[#This Row],[CycleTime]]/28800</f>
        <v>0</v>
      </c>
      <c r="R10" s="96">
        <v>0</v>
      </c>
      <c r="S10" s="97">
        <f>SUM(DailySummary[[#This Row],[S1Qty]],DailySummary[[#This Row],[S2Qty]],DailySummary[[#This Row],[S3Qty]])</f>
        <v>0</v>
      </c>
      <c r="T10" s="118">
        <f>AVERAGE(DailySummary[[#This Row],[S1Urt]],DailySummary[[#This Row],[S2Urt]],DailySummary[[#This Row],[S3Urt]])</f>
        <v>0</v>
      </c>
      <c r="U10" s="119">
        <v>0</v>
      </c>
      <c r="V10" s="120">
        <v>0</v>
      </c>
      <c r="W10" s="113" t="s">
        <v>120</v>
      </c>
      <c r="X10" s="119" t="s">
        <v>282</v>
      </c>
      <c r="Y10" s="25"/>
      <c r="Z10" s="114" t="s">
        <v>284</v>
      </c>
      <c r="AA10" s="115">
        <v>13</v>
      </c>
      <c r="AB10" s="115">
        <v>13</v>
      </c>
      <c r="AC10" s="115">
        <v>0</v>
      </c>
      <c r="AD10" s="116">
        <v>0</v>
      </c>
      <c r="AE10" s="117">
        <v>0</v>
      </c>
      <c r="AF10" s="117"/>
    </row>
    <row r="11" spans="1:40" x14ac:dyDescent="0.25">
      <c r="A11" s="110" t="s">
        <v>25</v>
      </c>
      <c r="B11" s="19" t="s">
        <v>120</v>
      </c>
      <c r="C11" s="19">
        <v>8</v>
      </c>
      <c r="D11" s="20" t="s">
        <v>425</v>
      </c>
      <c r="E11" s="21" t="s">
        <v>120</v>
      </c>
      <c r="F11" s="21" t="s">
        <v>22</v>
      </c>
      <c r="G11" s="19" t="s">
        <v>18</v>
      </c>
      <c r="H11" s="19" t="s">
        <v>19</v>
      </c>
      <c r="I11" s="87">
        <v>0</v>
      </c>
      <c r="J11" s="88">
        <f>DailySummary[[#This Row],[S1Shot]]*DailySummary[[#This Row],[TotalCavity]]</f>
        <v>0</v>
      </c>
      <c r="K11" s="89">
        <f>DailySummary[[#This Row],[S1Shot]]*DailySummary[[#This Row],[CycleTime]]/28800</f>
        <v>0</v>
      </c>
      <c r="L11" s="92">
        <v>0</v>
      </c>
      <c r="M11" s="88">
        <f>DailySummary[[#This Row],[S2Shot]]*DailySummary[[#This Row],[TotalCavity]]</f>
        <v>0</v>
      </c>
      <c r="N11" s="89">
        <f>DailySummary[[#This Row],[S2Shot]]*DailySummary[[#This Row],[CycleTime]]/28800</f>
        <v>0</v>
      </c>
      <c r="O11" s="94">
        <v>0</v>
      </c>
      <c r="P11" s="88">
        <f>DailySummary[[#This Row],[S3Shot]]*DailySummary[[#This Row],[TotalCavity]]</f>
        <v>0</v>
      </c>
      <c r="Q11" s="89">
        <f>DailySummary[[#This Row],[S3Shot]]*DailySummary[[#This Row],[CycleTime]]/28800</f>
        <v>0</v>
      </c>
      <c r="R11" s="96">
        <v>0</v>
      </c>
      <c r="S11" s="97">
        <f>SUM(DailySummary[[#This Row],[S1Qty]],DailySummary[[#This Row],[S2Qty]],DailySummary[[#This Row],[S3Qty]])</f>
        <v>0</v>
      </c>
      <c r="T11" s="118">
        <f>AVERAGE(DailySummary[[#This Row],[S1Urt]],DailySummary[[#This Row],[S2Urt]],DailySummary[[#This Row],[S3Urt]])</f>
        <v>0</v>
      </c>
      <c r="U11" s="119">
        <v>0</v>
      </c>
      <c r="V11" s="120">
        <v>0</v>
      </c>
      <c r="W11" s="113" t="s">
        <v>120</v>
      </c>
      <c r="X11" s="119" t="s">
        <v>284</v>
      </c>
      <c r="Y11" s="25"/>
      <c r="Z11" s="114" t="s">
        <v>286</v>
      </c>
      <c r="AA11" s="115">
        <v>7</v>
      </c>
      <c r="AB11" s="115">
        <v>7</v>
      </c>
      <c r="AC11" s="115">
        <v>0</v>
      </c>
      <c r="AD11" s="116">
        <v>0</v>
      </c>
      <c r="AE11" s="117">
        <v>0</v>
      </c>
      <c r="AF11" s="117"/>
    </row>
    <row r="12" spans="1:40" x14ac:dyDescent="0.25">
      <c r="A12" s="110" t="s">
        <v>104</v>
      </c>
      <c r="B12" s="19" t="s">
        <v>120</v>
      </c>
      <c r="C12" s="19">
        <v>8</v>
      </c>
      <c r="D12" s="20" t="s">
        <v>327</v>
      </c>
      <c r="E12" s="21" t="s">
        <v>34</v>
      </c>
      <c r="F12" s="21" t="s">
        <v>22</v>
      </c>
      <c r="G12" s="19" t="s">
        <v>18</v>
      </c>
      <c r="H12" s="19" t="s">
        <v>19</v>
      </c>
      <c r="I12" s="87">
        <v>0</v>
      </c>
      <c r="J12" s="88">
        <f>DailySummary[[#This Row],[S1Shot]]*DailySummary[[#This Row],[TotalCavity]]</f>
        <v>0</v>
      </c>
      <c r="K12" s="89">
        <f>DailySummary[[#This Row],[S1Shot]]*DailySummary[[#This Row],[CycleTime]]/28800</f>
        <v>0</v>
      </c>
      <c r="L12" s="92">
        <v>0</v>
      </c>
      <c r="M12" s="88">
        <f>DailySummary[[#This Row],[S2Shot]]*DailySummary[[#This Row],[TotalCavity]]</f>
        <v>0</v>
      </c>
      <c r="N12" s="89">
        <f>DailySummary[[#This Row],[S2Shot]]*DailySummary[[#This Row],[CycleTime]]/28800</f>
        <v>0</v>
      </c>
      <c r="O12" s="94">
        <v>0</v>
      </c>
      <c r="P12" s="88">
        <f>DailySummary[[#This Row],[S3Shot]]*DailySummary[[#This Row],[TotalCavity]]</f>
        <v>0</v>
      </c>
      <c r="Q12" s="89">
        <f>DailySummary[[#This Row],[S3Shot]]*DailySummary[[#This Row],[CycleTime]]/28800</f>
        <v>0</v>
      </c>
      <c r="R12" s="96">
        <v>0</v>
      </c>
      <c r="S12" s="97">
        <f>SUM(DailySummary[[#This Row],[S1Qty]],DailySummary[[#This Row],[S2Qty]],DailySummary[[#This Row],[S3Qty]])</f>
        <v>0</v>
      </c>
      <c r="T12" s="118">
        <f>AVERAGE(DailySummary[[#This Row],[S1Urt]],DailySummary[[#This Row],[S2Urt]],DailySummary[[#This Row],[S3Urt]])</f>
        <v>0</v>
      </c>
      <c r="U12" s="119">
        <v>0</v>
      </c>
      <c r="V12" s="120">
        <v>0</v>
      </c>
      <c r="W12" s="113" t="s">
        <v>120</v>
      </c>
      <c r="X12" s="119" t="s">
        <v>284</v>
      </c>
      <c r="Y12" s="25"/>
      <c r="Z12" s="114" t="s">
        <v>287</v>
      </c>
      <c r="AA12" s="115">
        <v>2</v>
      </c>
      <c r="AB12" s="115">
        <v>2</v>
      </c>
      <c r="AC12" s="115">
        <v>0</v>
      </c>
      <c r="AD12" s="116">
        <v>0</v>
      </c>
      <c r="AE12" s="117">
        <v>0</v>
      </c>
      <c r="AF12" s="117"/>
    </row>
    <row r="13" spans="1:40" x14ac:dyDescent="0.25">
      <c r="A13" s="110" t="s">
        <v>26</v>
      </c>
      <c r="B13" s="19" t="s">
        <v>120</v>
      </c>
      <c r="C13" s="19">
        <v>12</v>
      </c>
      <c r="D13" s="20" t="s">
        <v>143</v>
      </c>
      <c r="E13" s="21" t="s">
        <v>103</v>
      </c>
      <c r="F13" s="21" t="s">
        <v>445</v>
      </c>
      <c r="G13" s="19" t="s">
        <v>18</v>
      </c>
      <c r="H13" s="19" t="s">
        <v>19</v>
      </c>
      <c r="I13" s="87">
        <v>0</v>
      </c>
      <c r="J13" s="88">
        <f>DailySummary[[#This Row],[S1Shot]]*DailySummary[[#This Row],[TotalCavity]]</f>
        <v>0</v>
      </c>
      <c r="K13" s="89">
        <f>DailySummary[[#This Row],[S1Shot]]*DailySummary[[#This Row],[CycleTime]]/28800</f>
        <v>0</v>
      </c>
      <c r="L13" s="92">
        <v>0</v>
      </c>
      <c r="M13" s="88">
        <f>DailySummary[[#This Row],[S2Shot]]*DailySummary[[#This Row],[TotalCavity]]</f>
        <v>0</v>
      </c>
      <c r="N13" s="89">
        <f>DailySummary[[#This Row],[S2Shot]]*DailySummary[[#This Row],[CycleTime]]/28800</f>
        <v>0</v>
      </c>
      <c r="O13" s="94">
        <v>0</v>
      </c>
      <c r="P13" s="88">
        <f>DailySummary[[#This Row],[S3Shot]]*DailySummary[[#This Row],[TotalCavity]]</f>
        <v>0</v>
      </c>
      <c r="Q13" s="89">
        <f>DailySummary[[#This Row],[S3Shot]]*DailySummary[[#This Row],[CycleTime]]/28800</f>
        <v>0</v>
      </c>
      <c r="R13" s="96">
        <v>0</v>
      </c>
      <c r="S13" s="97">
        <f>SUM(DailySummary[[#This Row],[S1Qty]],DailySummary[[#This Row],[S2Qty]],DailySummary[[#This Row],[S3Qty]])</f>
        <v>0</v>
      </c>
      <c r="T13" s="118">
        <f>AVERAGE(DailySummary[[#This Row],[S1Urt]],DailySummary[[#This Row],[S2Urt]],DailySummary[[#This Row],[S3Urt]])</f>
        <v>0</v>
      </c>
      <c r="U13" s="119">
        <v>0</v>
      </c>
      <c r="V13" s="120">
        <v>0</v>
      </c>
      <c r="W13" s="113" t="s">
        <v>120</v>
      </c>
      <c r="X13" s="119" t="s">
        <v>282</v>
      </c>
      <c r="Y13" s="25"/>
      <c r="Z13" s="114" t="s">
        <v>282</v>
      </c>
      <c r="AA13" s="115">
        <v>6</v>
      </c>
      <c r="AB13" s="115">
        <v>6</v>
      </c>
      <c r="AC13" s="115">
        <v>0</v>
      </c>
      <c r="AD13" s="116">
        <v>0</v>
      </c>
      <c r="AE13" s="117">
        <v>0</v>
      </c>
      <c r="AF13" s="117"/>
    </row>
    <row r="14" spans="1:40" x14ac:dyDescent="0.25">
      <c r="A14" s="110" t="s">
        <v>27</v>
      </c>
      <c r="B14" s="19" t="s">
        <v>120</v>
      </c>
      <c r="C14" s="19">
        <v>8</v>
      </c>
      <c r="D14" s="20" t="s">
        <v>444</v>
      </c>
      <c r="E14" s="21" t="s">
        <v>34</v>
      </c>
      <c r="F14" s="21" t="s">
        <v>22</v>
      </c>
      <c r="G14" s="19" t="s">
        <v>18</v>
      </c>
      <c r="H14" s="19" t="s">
        <v>19</v>
      </c>
      <c r="I14" s="87">
        <v>0</v>
      </c>
      <c r="J14" s="88">
        <f>DailySummary[[#This Row],[S1Shot]]*DailySummary[[#This Row],[TotalCavity]]</f>
        <v>0</v>
      </c>
      <c r="K14" s="89">
        <f>DailySummary[[#This Row],[S1Shot]]*DailySummary[[#This Row],[CycleTime]]/28800</f>
        <v>0</v>
      </c>
      <c r="L14" s="92">
        <v>0</v>
      </c>
      <c r="M14" s="88">
        <f>DailySummary[[#This Row],[S2Shot]]*DailySummary[[#This Row],[TotalCavity]]</f>
        <v>0</v>
      </c>
      <c r="N14" s="89">
        <f>DailySummary[[#This Row],[S2Shot]]*DailySummary[[#This Row],[CycleTime]]/28800</f>
        <v>0</v>
      </c>
      <c r="O14" s="94">
        <v>0</v>
      </c>
      <c r="P14" s="88">
        <f>DailySummary[[#This Row],[S3Shot]]*DailySummary[[#This Row],[TotalCavity]]</f>
        <v>0</v>
      </c>
      <c r="Q14" s="89">
        <f>DailySummary[[#This Row],[S3Shot]]*DailySummary[[#This Row],[CycleTime]]/28800</f>
        <v>0</v>
      </c>
      <c r="R14" s="96">
        <v>0</v>
      </c>
      <c r="S14" s="97">
        <f>SUM(DailySummary[[#This Row],[S1Qty]],DailySummary[[#This Row],[S2Qty]],DailySummary[[#This Row],[S3Qty]])</f>
        <v>0</v>
      </c>
      <c r="T14" s="118">
        <f>AVERAGE(DailySummary[[#This Row],[S1Urt]],DailySummary[[#This Row],[S2Urt]],DailySummary[[#This Row],[S3Urt]])</f>
        <v>0</v>
      </c>
      <c r="U14" s="119">
        <v>0</v>
      </c>
      <c r="V14" s="120">
        <v>0</v>
      </c>
      <c r="W14" s="113" t="s">
        <v>330</v>
      </c>
      <c r="X14" s="119" t="s">
        <v>286</v>
      </c>
      <c r="Y14" s="25"/>
      <c r="Z14" s="114" t="s">
        <v>317</v>
      </c>
      <c r="AA14" s="115">
        <v>2</v>
      </c>
      <c r="AB14" s="115">
        <v>2</v>
      </c>
      <c r="AC14" s="115">
        <v>0</v>
      </c>
      <c r="AD14" s="116">
        <v>0</v>
      </c>
      <c r="AE14" s="117">
        <v>0</v>
      </c>
      <c r="AF14" s="117"/>
    </row>
    <row r="15" spans="1:40" x14ac:dyDescent="0.25">
      <c r="A15" s="110" t="s">
        <v>105</v>
      </c>
      <c r="B15" s="19" t="s">
        <v>120</v>
      </c>
      <c r="C15" s="19">
        <v>8</v>
      </c>
      <c r="D15" s="20" t="s">
        <v>333</v>
      </c>
      <c r="E15" s="21" t="s">
        <v>34</v>
      </c>
      <c r="F15" s="21" t="s">
        <v>22</v>
      </c>
      <c r="G15" s="19" t="s">
        <v>18</v>
      </c>
      <c r="H15" s="19" t="s">
        <v>19</v>
      </c>
      <c r="I15" s="87">
        <v>0</v>
      </c>
      <c r="J15" s="88">
        <f>DailySummary[[#This Row],[S1Shot]]*DailySummary[[#This Row],[TotalCavity]]</f>
        <v>0</v>
      </c>
      <c r="K15" s="89">
        <f>DailySummary[[#This Row],[S1Shot]]*DailySummary[[#This Row],[CycleTime]]/28800</f>
        <v>0</v>
      </c>
      <c r="L15" s="92">
        <v>0</v>
      </c>
      <c r="M15" s="88">
        <f>DailySummary[[#This Row],[S2Shot]]*DailySummary[[#This Row],[TotalCavity]]</f>
        <v>0</v>
      </c>
      <c r="N15" s="89">
        <f>DailySummary[[#This Row],[S2Shot]]*DailySummary[[#This Row],[CycleTime]]/28800</f>
        <v>0</v>
      </c>
      <c r="O15" s="94">
        <v>0</v>
      </c>
      <c r="P15" s="88">
        <f>DailySummary[[#This Row],[S3Shot]]*DailySummary[[#This Row],[TotalCavity]]</f>
        <v>0</v>
      </c>
      <c r="Q15" s="89">
        <f>DailySummary[[#This Row],[S3Shot]]*DailySummary[[#This Row],[CycleTime]]/28800</f>
        <v>0</v>
      </c>
      <c r="R15" s="96">
        <v>0</v>
      </c>
      <c r="S15" s="97">
        <f>SUM(DailySummary[[#This Row],[S1Qty]],DailySummary[[#This Row],[S2Qty]],DailySummary[[#This Row],[S3Qty]])</f>
        <v>0</v>
      </c>
      <c r="T15" s="118">
        <f>AVERAGE(DailySummary[[#This Row],[S1Urt]],DailySummary[[#This Row],[S2Urt]],DailySummary[[#This Row],[S3Urt]])</f>
        <v>0</v>
      </c>
      <c r="U15" s="119">
        <v>0</v>
      </c>
      <c r="V15" s="120">
        <v>0</v>
      </c>
      <c r="W15" s="113" t="s">
        <v>120</v>
      </c>
      <c r="X15" s="119" t="s">
        <v>285</v>
      </c>
      <c r="Y15" s="25"/>
      <c r="Z15" s="114" t="s">
        <v>318</v>
      </c>
      <c r="AA15" s="115">
        <v>1</v>
      </c>
      <c r="AB15" s="115">
        <v>1</v>
      </c>
      <c r="AC15" s="115">
        <v>0</v>
      </c>
      <c r="AD15" s="116">
        <v>0</v>
      </c>
      <c r="AE15" s="117">
        <v>0</v>
      </c>
      <c r="AF15" s="117"/>
    </row>
    <row r="16" spans="1:40" x14ac:dyDescent="0.25">
      <c r="A16" s="110" t="s">
        <v>28</v>
      </c>
      <c r="B16" s="19" t="s">
        <v>120</v>
      </c>
      <c r="C16" s="19">
        <v>12</v>
      </c>
      <c r="D16" s="20" t="s">
        <v>423</v>
      </c>
      <c r="E16" s="21" t="s">
        <v>103</v>
      </c>
      <c r="F16" s="21" t="s">
        <v>328</v>
      </c>
      <c r="G16" s="19" t="s">
        <v>18</v>
      </c>
      <c r="H16" s="19" t="s">
        <v>19</v>
      </c>
      <c r="I16" s="87">
        <v>0</v>
      </c>
      <c r="J16" s="88">
        <f>DailySummary[[#This Row],[S1Shot]]*DailySummary[[#This Row],[TotalCavity]]</f>
        <v>0</v>
      </c>
      <c r="K16" s="89">
        <f>DailySummary[[#This Row],[S1Shot]]*DailySummary[[#This Row],[CycleTime]]/28800</f>
        <v>0</v>
      </c>
      <c r="L16" s="92">
        <v>0</v>
      </c>
      <c r="M16" s="88">
        <f>DailySummary[[#This Row],[S2Shot]]*DailySummary[[#This Row],[TotalCavity]]</f>
        <v>0</v>
      </c>
      <c r="N16" s="89">
        <f>DailySummary[[#This Row],[S2Shot]]*DailySummary[[#This Row],[CycleTime]]/28800</f>
        <v>0</v>
      </c>
      <c r="O16" s="94">
        <v>0</v>
      </c>
      <c r="P16" s="88">
        <f>DailySummary[[#This Row],[S3Shot]]*DailySummary[[#This Row],[TotalCavity]]</f>
        <v>0</v>
      </c>
      <c r="Q16" s="89">
        <f>DailySummary[[#This Row],[S3Shot]]*DailySummary[[#This Row],[CycleTime]]/28800</f>
        <v>0</v>
      </c>
      <c r="R16" s="96">
        <v>0</v>
      </c>
      <c r="S16" s="97">
        <f>SUM(DailySummary[[#This Row],[S1Qty]],DailySummary[[#This Row],[S2Qty]],DailySummary[[#This Row],[S3Qty]])</f>
        <v>0</v>
      </c>
      <c r="T16" s="118">
        <f>AVERAGE(DailySummary[[#This Row],[S1Urt]],DailySummary[[#This Row],[S2Urt]],DailySummary[[#This Row],[S3Urt]])</f>
        <v>0</v>
      </c>
      <c r="U16" s="119">
        <v>0</v>
      </c>
      <c r="V16" s="120">
        <v>0</v>
      </c>
      <c r="W16" s="113" t="s">
        <v>120</v>
      </c>
      <c r="X16" s="119" t="s">
        <v>282</v>
      </c>
      <c r="Y16" s="25"/>
      <c r="Z16" s="114" t="s">
        <v>288</v>
      </c>
      <c r="AA16" s="115">
        <v>3</v>
      </c>
      <c r="AB16" s="115">
        <v>2</v>
      </c>
      <c r="AC16" s="115">
        <v>1</v>
      </c>
      <c r="AD16" s="116">
        <v>22168</v>
      </c>
      <c r="AE16" s="117">
        <v>0.27804907407407403</v>
      </c>
      <c r="AF16" s="117">
        <v>0.83414722222222204</v>
      </c>
    </row>
    <row r="17" spans="1:32" x14ac:dyDescent="0.25">
      <c r="A17" s="110" t="s">
        <v>29</v>
      </c>
      <c r="B17" s="19" t="s">
        <v>120</v>
      </c>
      <c r="C17" s="19">
        <v>8</v>
      </c>
      <c r="D17" s="20" t="s">
        <v>390</v>
      </c>
      <c r="E17" s="21" t="s">
        <v>462</v>
      </c>
      <c r="F17" s="21" t="s">
        <v>350</v>
      </c>
      <c r="G17" s="19" t="s">
        <v>18</v>
      </c>
      <c r="H17" s="19" t="s">
        <v>19</v>
      </c>
      <c r="I17" s="87">
        <v>0</v>
      </c>
      <c r="J17" s="88">
        <f>DailySummary[[#This Row],[S1Shot]]*DailySummary[[#This Row],[TotalCavity]]</f>
        <v>0</v>
      </c>
      <c r="K17" s="89">
        <f>DailySummary[[#This Row],[S1Shot]]*DailySummary[[#This Row],[CycleTime]]/28800</f>
        <v>0</v>
      </c>
      <c r="L17" s="92">
        <v>0</v>
      </c>
      <c r="M17" s="88">
        <f>DailySummary[[#This Row],[S2Shot]]*DailySummary[[#This Row],[TotalCavity]]</f>
        <v>0</v>
      </c>
      <c r="N17" s="89">
        <f>DailySummary[[#This Row],[S2Shot]]*DailySummary[[#This Row],[CycleTime]]/28800</f>
        <v>0</v>
      </c>
      <c r="O17" s="94">
        <v>0</v>
      </c>
      <c r="P17" s="88">
        <f>DailySummary[[#This Row],[S3Shot]]*DailySummary[[#This Row],[TotalCavity]]</f>
        <v>0</v>
      </c>
      <c r="Q17" s="89">
        <f>DailySummary[[#This Row],[S3Shot]]*DailySummary[[#This Row],[CycleTime]]/28800</f>
        <v>0</v>
      </c>
      <c r="R17" s="96">
        <v>0</v>
      </c>
      <c r="S17" s="97">
        <f>SUM(DailySummary[[#This Row],[S1Qty]],DailySummary[[#This Row],[S2Qty]],DailySummary[[#This Row],[S3Qty]])</f>
        <v>0</v>
      </c>
      <c r="T17" s="118">
        <f>AVERAGE(DailySummary[[#This Row],[S1Urt]],DailySummary[[#This Row],[S2Urt]],DailySummary[[#This Row],[S3Urt]])</f>
        <v>0</v>
      </c>
      <c r="U17" s="119">
        <v>0</v>
      </c>
      <c r="V17" s="120">
        <v>0</v>
      </c>
      <c r="W17" s="113" t="s">
        <v>120</v>
      </c>
      <c r="X17" s="119" t="s">
        <v>284</v>
      </c>
      <c r="Y17" s="25"/>
      <c r="Z17" s="114" t="s">
        <v>289</v>
      </c>
      <c r="AA17" s="115">
        <v>5</v>
      </c>
      <c r="AB17" s="115">
        <v>3</v>
      </c>
      <c r="AC17" s="115">
        <v>2</v>
      </c>
      <c r="AD17" s="116">
        <v>48528</v>
      </c>
      <c r="AE17" s="117">
        <v>0.38831277777777784</v>
      </c>
      <c r="AF17" s="117">
        <v>0.97078194444444454</v>
      </c>
    </row>
    <row r="18" spans="1:32" x14ac:dyDescent="0.25">
      <c r="A18" s="110" t="s">
        <v>106</v>
      </c>
      <c r="B18" s="19" t="s">
        <v>120</v>
      </c>
      <c r="C18" s="19">
        <v>8</v>
      </c>
      <c r="D18" s="20" t="s">
        <v>360</v>
      </c>
      <c r="E18" s="21" t="s">
        <v>39</v>
      </c>
      <c r="F18" s="21" t="s">
        <v>22</v>
      </c>
      <c r="G18" s="19" t="s">
        <v>18</v>
      </c>
      <c r="H18" s="19" t="s">
        <v>19</v>
      </c>
      <c r="I18" s="87">
        <v>0</v>
      </c>
      <c r="J18" s="88">
        <f>DailySummary[[#This Row],[S1Shot]]*DailySummary[[#This Row],[TotalCavity]]</f>
        <v>0</v>
      </c>
      <c r="K18" s="89">
        <f>DailySummary[[#This Row],[S1Shot]]*DailySummary[[#This Row],[CycleTime]]/28800</f>
        <v>0</v>
      </c>
      <c r="L18" s="92">
        <v>0</v>
      </c>
      <c r="M18" s="88">
        <f>DailySummary[[#This Row],[S2Shot]]*DailySummary[[#This Row],[TotalCavity]]</f>
        <v>0</v>
      </c>
      <c r="N18" s="89">
        <f>DailySummary[[#This Row],[S2Shot]]*DailySummary[[#This Row],[CycleTime]]/28800</f>
        <v>0</v>
      </c>
      <c r="O18" s="94">
        <v>0</v>
      </c>
      <c r="P18" s="88">
        <f>DailySummary[[#This Row],[S3Shot]]*DailySummary[[#This Row],[TotalCavity]]</f>
        <v>0</v>
      </c>
      <c r="Q18" s="89">
        <f>DailySummary[[#This Row],[S3Shot]]*DailySummary[[#This Row],[CycleTime]]/28800</f>
        <v>0</v>
      </c>
      <c r="R18" s="96">
        <v>0</v>
      </c>
      <c r="S18" s="97">
        <f>SUM(DailySummary[[#This Row],[S1Qty]],DailySummary[[#This Row],[S2Qty]],DailySummary[[#This Row],[S3Qty]])</f>
        <v>0</v>
      </c>
      <c r="T18" s="118">
        <f>AVERAGE(DailySummary[[#This Row],[S1Urt]],DailySummary[[#This Row],[S2Urt]],DailySummary[[#This Row],[S3Urt]])</f>
        <v>0</v>
      </c>
      <c r="U18" s="119">
        <v>0</v>
      </c>
      <c r="V18" s="120">
        <v>0</v>
      </c>
      <c r="W18" s="113" t="s">
        <v>120</v>
      </c>
      <c r="X18" s="119" t="s">
        <v>285</v>
      </c>
      <c r="Y18" s="25"/>
      <c r="Z18" s="114" t="s">
        <v>363</v>
      </c>
      <c r="AA18" s="115">
        <v>1</v>
      </c>
      <c r="AB18" s="115">
        <v>0</v>
      </c>
      <c r="AC18" s="115">
        <v>1</v>
      </c>
      <c r="AD18" s="116">
        <v>25280</v>
      </c>
      <c r="AE18" s="117">
        <v>0.96555555555555606</v>
      </c>
      <c r="AF18" s="117">
        <v>0.96555555555555606</v>
      </c>
    </row>
    <row r="19" spans="1:32" x14ac:dyDescent="0.25">
      <c r="A19" s="110" t="s">
        <v>30</v>
      </c>
      <c r="B19" s="19" t="s">
        <v>120</v>
      </c>
      <c r="C19" s="19">
        <v>12</v>
      </c>
      <c r="D19" s="20" t="s">
        <v>312</v>
      </c>
      <c r="E19" s="21" t="s">
        <v>103</v>
      </c>
      <c r="F19" s="21" t="s">
        <v>445</v>
      </c>
      <c r="G19" s="19" t="s">
        <v>18</v>
      </c>
      <c r="H19" s="19" t="s">
        <v>19</v>
      </c>
      <c r="I19" s="87">
        <v>0</v>
      </c>
      <c r="J19" s="88">
        <f>DailySummary[[#This Row],[S1Shot]]*DailySummary[[#This Row],[TotalCavity]]</f>
        <v>0</v>
      </c>
      <c r="K19" s="89">
        <f>DailySummary[[#This Row],[S1Shot]]*DailySummary[[#This Row],[CycleTime]]/28800</f>
        <v>0</v>
      </c>
      <c r="L19" s="92">
        <v>0</v>
      </c>
      <c r="M19" s="88">
        <f>DailySummary[[#This Row],[S2Shot]]*DailySummary[[#This Row],[TotalCavity]]</f>
        <v>0</v>
      </c>
      <c r="N19" s="89">
        <f>DailySummary[[#This Row],[S2Shot]]*DailySummary[[#This Row],[CycleTime]]/28800</f>
        <v>0</v>
      </c>
      <c r="O19" s="94">
        <v>0</v>
      </c>
      <c r="P19" s="88">
        <f>DailySummary[[#This Row],[S3Shot]]*DailySummary[[#This Row],[TotalCavity]]</f>
        <v>0</v>
      </c>
      <c r="Q19" s="89">
        <f>DailySummary[[#This Row],[S3Shot]]*DailySummary[[#This Row],[CycleTime]]/28800</f>
        <v>0</v>
      </c>
      <c r="R19" s="96">
        <v>0</v>
      </c>
      <c r="S19" s="97">
        <f>SUM(DailySummary[[#This Row],[S1Qty]],DailySummary[[#This Row],[S2Qty]],DailySummary[[#This Row],[S3Qty]])</f>
        <v>0</v>
      </c>
      <c r="T19" s="118">
        <f>AVERAGE(DailySummary[[#This Row],[S1Urt]],DailySummary[[#This Row],[S2Urt]],DailySummary[[#This Row],[S3Urt]])</f>
        <v>0</v>
      </c>
      <c r="U19" s="119">
        <v>0</v>
      </c>
      <c r="V19" s="120">
        <v>0</v>
      </c>
      <c r="W19" s="113" t="s">
        <v>120</v>
      </c>
      <c r="X19" s="119" t="s">
        <v>282</v>
      </c>
      <c r="Y19" s="25"/>
      <c r="Z19" s="114" t="s">
        <v>291</v>
      </c>
      <c r="AA19" s="115">
        <v>1</v>
      </c>
      <c r="AB19" s="115">
        <v>1</v>
      </c>
      <c r="AC19" s="115">
        <v>0</v>
      </c>
      <c r="AD19" s="116">
        <v>0</v>
      </c>
      <c r="AE19" s="117">
        <v>0</v>
      </c>
      <c r="AF19" s="117"/>
    </row>
    <row r="20" spans="1:32" x14ac:dyDescent="0.25">
      <c r="A20" s="110" t="s">
        <v>31</v>
      </c>
      <c r="B20" s="19" t="s">
        <v>120</v>
      </c>
      <c r="C20" s="19">
        <v>8</v>
      </c>
      <c r="D20" s="20" t="s">
        <v>387</v>
      </c>
      <c r="E20" s="21" t="s">
        <v>462</v>
      </c>
      <c r="F20" s="21" t="s">
        <v>350</v>
      </c>
      <c r="G20" s="19" t="s">
        <v>18</v>
      </c>
      <c r="H20" s="19" t="s">
        <v>19</v>
      </c>
      <c r="I20" s="87">
        <v>0</v>
      </c>
      <c r="J20" s="88">
        <f>DailySummary[[#This Row],[S1Shot]]*DailySummary[[#This Row],[TotalCavity]]</f>
        <v>0</v>
      </c>
      <c r="K20" s="89">
        <f>DailySummary[[#This Row],[S1Shot]]*DailySummary[[#This Row],[CycleTime]]/28800</f>
        <v>0</v>
      </c>
      <c r="L20" s="92">
        <v>0</v>
      </c>
      <c r="M20" s="88">
        <f>DailySummary[[#This Row],[S2Shot]]*DailySummary[[#This Row],[TotalCavity]]</f>
        <v>0</v>
      </c>
      <c r="N20" s="89">
        <f>DailySummary[[#This Row],[S2Shot]]*DailySummary[[#This Row],[CycleTime]]/28800</f>
        <v>0</v>
      </c>
      <c r="O20" s="94">
        <v>0</v>
      </c>
      <c r="P20" s="88">
        <f>DailySummary[[#This Row],[S3Shot]]*DailySummary[[#This Row],[TotalCavity]]</f>
        <v>0</v>
      </c>
      <c r="Q20" s="89">
        <f>DailySummary[[#This Row],[S3Shot]]*DailySummary[[#This Row],[CycleTime]]/28800</f>
        <v>0</v>
      </c>
      <c r="R20" s="96">
        <v>0</v>
      </c>
      <c r="S20" s="97">
        <f>SUM(DailySummary[[#This Row],[S1Qty]],DailySummary[[#This Row],[S2Qty]],DailySummary[[#This Row],[S3Qty]])</f>
        <v>0</v>
      </c>
      <c r="T20" s="118">
        <f>AVERAGE(DailySummary[[#This Row],[S1Urt]],DailySummary[[#This Row],[S2Urt]],DailySummary[[#This Row],[S3Urt]])</f>
        <v>0</v>
      </c>
      <c r="U20" s="119">
        <v>0</v>
      </c>
      <c r="V20" s="120">
        <v>0</v>
      </c>
      <c r="W20" s="113" t="s">
        <v>120</v>
      </c>
      <c r="X20" s="119" t="s">
        <v>285</v>
      </c>
      <c r="Y20" s="25"/>
      <c r="Z20" s="114" t="s">
        <v>335</v>
      </c>
      <c r="AA20" s="115">
        <v>2</v>
      </c>
      <c r="AB20" s="115">
        <v>2</v>
      </c>
      <c r="AC20" s="115">
        <v>0</v>
      </c>
      <c r="AD20" s="116">
        <v>0</v>
      </c>
      <c r="AE20" s="117">
        <v>0</v>
      </c>
      <c r="AF20" s="117"/>
    </row>
    <row r="21" spans="1:32" x14ac:dyDescent="0.25">
      <c r="A21" s="110" t="s">
        <v>107</v>
      </c>
      <c r="B21" s="19" t="s">
        <v>120</v>
      </c>
      <c r="C21" s="19">
        <v>8</v>
      </c>
      <c r="D21" s="20" t="s">
        <v>361</v>
      </c>
      <c r="E21" s="21" t="s">
        <v>441</v>
      </c>
      <c r="F21" s="21" t="s">
        <v>22</v>
      </c>
      <c r="G21" s="19" t="s">
        <v>18</v>
      </c>
      <c r="H21" s="19" t="s">
        <v>19</v>
      </c>
      <c r="I21" s="87">
        <v>0</v>
      </c>
      <c r="J21" s="88">
        <f>DailySummary[[#This Row],[S1Shot]]*DailySummary[[#This Row],[TotalCavity]]</f>
        <v>0</v>
      </c>
      <c r="K21" s="89">
        <f>DailySummary[[#This Row],[S1Shot]]*DailySummary[[#This Row],[CycleTime]]/28800</f>
        <v>0</v>
      </c>
      <c r="L21" s="92">
        <v>0</v>
      </c>
      <c r="M21" s="88">
        <f>DailySummary[[#This Row],[S2Shot]]*DailySummary[[#This Row],[TotalCavity]]</f>
        <v>0</v>
      </c>
      <c r="N21" s="89">
        <f>DailySummary[[#This Row],[S2Shot]]*DailySummary[[#This Row],[CycleTime]]/28800</f>
        <v>0</v>
      </c>
      <c r="O21" s="94">
        <v>0</v>
      </c>
      <c r="P21" s="88">
        <f>DailySummary[[#This Row],[S3Shot]]*DailySummary[[#This Row],[TotalCavity]]</f>
        <v>0</v>
      </c>
      <c r="Q21" s="89">
        <f>DailySummary[[#This Row],[S3Shot]]*DailySummary[[#This Row],[CycleTime]]/28800</f>
        <v>0</v>
      </c>
      <c r="R21" s="96">
        <v>0</v>
      </c>
      <c r="S21" s="97">
        <f>SUM(DailySummary[[#This Row],[S1Qty]],DailySummary[[#This Row],[S2Qty]],DailySummary[[#This Row],[S3Qty]])</f>
        <v>0</v>
      </c>
      <c r="T21" s="118">
        <f>AVERAGE(DailySummary[[#This Row],[S1Urt]],DailySummary[[#This Row],[S2Urt]],DailySummary[[#This Row],[S3Urt]])</f>
        <v>0</v>
      </c>
      <c r="U21" s="119">
        <v>0</v>
      </c>
      <c r="V21" s="120">
        <v>0</v>
      </c>
      <c r="W21" s="113" t="s">
        <v>120</v>
      </c>
      <c r="X21" s="119" t="s">
        <v>285</v>
      </c>
      <c r="Y21" s="25"/>
      <c r="Z21" s="114" t="s">
        <v>362</v>
      </c>
      <c r="AA21" s="115">
        <v>1</v>
      </c>
      <c r="AB21" s="115">
        <v>0</v>
      </c>
      <c r="AC21" s="115">
        <v>1</v>
      </c>
      <c r="AD21" s="116">
        <v>26812</v>
      </c>
      <c r="AE21" s="117">
        <v>0.997422106481482</v>
      </c>
      <c r="AF21" s="117">
        <v>0.997422106481482</v>
      </c>
    </row>
    <row r="22" spans="1:32" x14ac:dyDescent="0.25">
      <c r="A22" s="110" t="s">
        <v>32</v>
      </c>
      <c r="B22" s="19" t="s">
        <v>120</v>
      </c>
      <c r="C22" s="19">
        <v>12</v>
      </c>
      <c r="D22" s="20" t="s">
        <v>447</v>
      </c>
      <c r="E22" s="21" t="s">
        <v>103</v>
      </c>
      <c r="F22" s="21" t="s">
        <v>328</v>
      </c>
      <c r="G22" s="19" t="s">
        <v>18</v>
      </c>
      <c r="H22" s="19" t="s">
        <v>19</v>
      </c>
      <c r="I22" s="87">
        <v>0</v>
      </c>
      <c r="J22" s="88">
        <f>DailySummary[[#This Row],[S1Shot]]*DailySummary[[#This Row],[TotalCavity]]</f>
        <v>0</v>
      </c>
      <c r="K22" s="89">
        <f>DailySummary[[#This Row],[S1Shot]]*DailySummary[[#This Row],[CycleTime]]/28800</f>
        <v>0</v>
      </c>
      <c r="L22" s="92">
        <v>0</v>
      </c>
      <c r="M22" s="88">
        <f>DailySummary[[#This Row],[S2Shot]]*DailySummary[[#This Row],[TotalCavity]]</f>
        <v>0</v>
      </c>
      <c r="N22" s="89">
        <f>DailySummary[[#This Row],[S2Shot]]*DailySummary[[#This Row],[CycleTime]]/28800</f>
        <v>0</v>
      </c>
      <c r="O22" s="94">
        <v>0</v>
      </c>
      <c r="P22" s="88">
        <f>DailySummary[[#This Row],[S3Shot]]*DailySummary[[#This Row],[TotalCavity]]</f>
        <v>0</v>
      </c>
      <c r="Q22" s="89">
        <f>DailySummary[[#This Row],[S3Shot]]*DailySummary[[#This Row],[CycleTime]]/28800</f>
        <v>0</v>
      </c>
      <c r="R22" s="96">
        <v>0</v>
      </c>
      <c r="S22" s="97">
        <f>SUM(DailySummary[[#This Row],[S1Qty]],DailySummary[[#This Row],[S2Qty]],DailySummary[[#This Row],[S3Qty]])</f>
        <v>0</v>
      </c>
      <c r="T22" s="118">
        <f>AVERAGE(DailySummary[[#This Row],[S1Urt]],DailySummary[[#This Row],[S2Urt]],DailySummary[[#This Row],[S3Urt]])</f>
        <v>0</v>
      </c>
      <c r="U22" s="119">
        <v>0</v>
      </c>
      <c r="V22" s="120">
        <v>0</v>
      </c>
      <c r="W22" s="113" t="s">
        <v>120</v>
      </c>
      <c r="X22" s="119" t="s">
        <v>282</v>
      </c>
      <c r="Y22" s="25"/>
      <c r="Z22" s="114" t="s">
        <v>337</v>
      </c>
      <c r="AA22" s="115">
        <v>2</v>
      </c>
      <c r="AB22" s="115">
        <v>1</v>
      </c>
      <c r="AC22" s="115">
        <v>1</v>
      </c>
      <c r="AD22" s="116">
        <v>25728</v>
      </c>
      <c r="AE22" s="117">
        <v>0.47272222222222199</v>
      </c>
      <c r="AF22" s="117">
        <v>0.94544444444444398</v>
      </c>
    </row>
    <row r="23" spans="1:32" x14ac:dyDescent="0.25">
      <c r="A23" s="110" t="s">
        <v>33</v>
      </c>
      <c r="B23" s="19" t="s">
        <v>120</v>
      </c>
      <c r="C23" s="19">
        <v>16</v>
      </c>
      <c r="D23" s="20" t="s">
        <v>325</v>
      </c>
      <c r="E23" s="21" t="s">
        <v>34</v>
      </c>
      <c r="F23" s="21" t="s">
        <v>22</v>
      </c>
      <c r="G23" s="19" t="s">
        <v>18</v>
      </c>
      <c r="H23" s="19" t="s">
        <v>19</v>
      </c>
      <c r="I23" s="87">
        <v>0</v>
      </c>
      <c r="J23" s="88">
        <f>DailySummary[[#This Row],[S1Shot]]*DailySummary[[#This Row],[TotalCavity]]</f>
        <v>0</v>
      </c>
      <c r="K23" s="89">
        <f>DailySummary[[#This Row],[S1Shot]]*DailySummary[[#This Row],[CycleTime]]/28800</f>
        <v>0</v>
      </c>
      <c r="L23" s="92">
        <v>0</v>
      </c>
      <c r="M23" s="88">
        <f>DailySummary[[#This Row],[S2Shot]]*DailySummary[[#This Row],[TotalCavity]]</f>
        <v>0</v>
      </c>
      <c r="N23" s="89">
        <f>DailySummary[[#This Row],[S2Shot]]*DailySummary[[#This Row],[CycleTime]]/28800</f>
        <v>0</v>
      </c>
      <c r="O23" s="94">
        <v>0</v>
      </c>
      <c r="P23" s="88">
        <f>DailySummary[[#This Row],[S3Shot]]*DailySummary[[#This Row],[TotalCavity]]</f>
        <v>0</v>
      </c>
      <c r="Q23" s="89">
        <f>DailySummary[[#This Row],[S3Shot]]*DailySummary[[#This Row],[CycleTime]]/28800</f>
        <v>0</v>
      </c>
      <c r="R23" s="96">
        <v>0</v>
      </c>
      <c r="S23" s="97">
        <f>SUM(DailySummary[[#This Row],[S1Qty]],DailySummary[[#This Row],[S2Qty]],DailySummary[[#This Row],[S3Qty]])</f>
        <v>0</v>
      </c>
      <c r="T23" s="118">
        <f>AVERAGE(DailySummary[[#This Row],[S1Urt]],DailySummary[[#This Row],[S2Urt]],DailySummary[[#This Row],[S3Urt]])</f>
        <v>0</v>
      </c>
      <c r="U23" s="119">
        <v>0</v>
      </c>
      <c r="V23" s="120">
        <v>0</v>
      </c>
      <c r="W23" s="113" t="s">
        <v>330</v>
      </c>
      <c r="X23" s="119" t="s">
        <v>283</v>
      </c>
      <c r="Y23" s="25"/>
      <c r="Z23" s="114" t="s">
        <v>364</v>
      </c>
      <c r="AA23" s="115">
        <v>1</v>
      </c>
      <c r="AB23" s="115">
        <v>0</v>
      </c>
      <c r="AC23" s="115">
        <v>1</v>
      </c>
      <c r="AD23" s="116">
        <v>48200</v>
      </c>
      <c r="AE23" s="117">
        <v>0.88561921296296298</v>
      </c>
      <c r="AF23" s="117">
        <v>0.88561921296296298</v>
      </c>
    </row>
    <row r="24" spans="1:32" x14ac:dyDescent="0.25">
      <c r="A24" s="110" t="s">
        <v>35</v>
      </c>
      <c r="B24" s="19" t="s">
        <v>120</v>
      </c>
      <c r="C24" s="19">
        <v>12</v>
      </c>
      <c r="D24" s="20" t="s">
        <v>309</v>
      </c>
      <c r="E24" s="21" t="s">
        <v>103</v>
      </c>
      <c r="F24" s="21" t="s">
        <v>445</v>
      </c>
      <c r="G24" s="19" t="s">
        <v>18</v>
      </c>
      <c r="H24" s="19" t="s">
        <v>19</v>
      </c>
      <c r="I24" s="87">
        <v>0</v>
      </c>
      <c r="J24" s="88">
        <f>DailySummary[[#This Row],[S1Shot]]*DailySummary[[#This Row],[TotalCavity]]</f>
        <v>0</v>
      </c>
      <c r="K24" s="89">
        <f>DailySummary[[#This Row],[S1Shot]]*DailySummary[[#This Row],[CycleTime]]/28800</f>
        <v>0</v>
      </c>
      <c r="L24" s="92">
        <v>0</v>
      </c>
      <c r="M24" s="88">
        <f>DailySummary[[#This Row],[S2Shot]]*DailySummary[[#This Row],[TotalCavity]]</f>
        <v>0</v>
      </c>
      <c r="N24" s="89">
        <f>DailySummary[[#This Row],[S2Shot]]*DailySummary[[#This Row],[CycleTime]]/28800</f>
        <v>0</v>
      </c>
      <c r="O24" s="94">
        <v>0</v>
      </c>
      <c r="P24" s="88">
        <f>DailySummary[[#This Row],[S3Shot]]*DailySummary[[#This Row],[TotalCavity]]</f>
        <v>0</v>
      </c>
      <c r="Q24" s="89">
        <f>DailySummary[[#This Row],[S3Shot]]*DailySummary[[#This Row],[CycleTime]]/28800</f>
        <v>0</v>
      </c>
      <c r="R24" s="96">
        <v>0</v>
      </c>
      <c r="S24" s="97">
        <f>SUM(DailySummary[[#This Row],[S1Qty]],DailySummary[[#This Row],[S2Qty]],DailySummary[[#This Row],[S3Qty]])</f>
        <v>0</v>
      </c>
      <c r="T24" s="118">
        <f>AVERAGE(DailySummary[[#This Row],[S1Urt]],DailySummary[[#This Row],[S2Urt]],DailySummary[[#This Row],[S3Urt]])</f>
        <v>0</v>
      </c>
      <c r="U24" s="119">
        <v>0</v>
      </c>
      <c r="V24" s="120">
        <v>0</v>
      </c>
      <c r="W24" s="113" t="s">
        <v>416</v>
      </c>
      <c r="X24" s="119" t="s">
        <v>282</v>
      </c>
      <c r="Y24" s="25"/>
      <c r="Z24" s="114" t="s">
        <v>356</v>
      </c>
      <c r="AA24" s="115">
        <v>1</v>
      </c>
      <c r="AB24" s="115">
        <v>1</v>
      </c>
      <c r="AC24" s="115">
        <v>0</v>
      </c>
      <c r="AD24" s="116">
        <v>0</v>
      </c>
      <c r="AE24" s="117">
        <v>0</v>
      </c>
      <c r="AF24" s="117"/>
    </row>
    <row r="25" spans="1:32" x14ac:dyDescent="0.25">
      <c r="A25" s="110" t="s">
        <v>36</v>
      </c>
      <c r="B25" s="19" t="s">
        <v>120</v>
      </c>
      <c r="C25" s="19">
        <v>8</v>
      </c>
      <c r="D25" s="20" t="s">
        <v>429</v>
      </c>
      <c r="E25" s="21" t="s">
        <v>39</v>
      </c>
      <c r="F25" s="21" t="s">
        <v>17</v>
      </c>
      <c r="G25" s="19" t="s">
        <v>24</v>
      </c>
      <c r="H25" s="19" t="s">
        <v>19</v>
      </c>
      <c r="I25" s="87">
        <v>2215</v>
      </c>
      <c r="J25" s="88">
        <f>DailySummary[[#This Row],[S1Shot]]*DailySummary[[#This Row],[TotalCavity]]</f>
        <v>17720</v>
      </c>
      <c r="K25" s="89">
        <f>DailySummary[[#This Row],[S1Shot]]*DailySummary[[#This Row],[CycleTime]]/28800</f>
        <v>0.98059895833333333</v>
      </c>
      <c r="L25" s="92">
        <v>2295</v>
      </c>
      <c r="M25" s="88">
        <f>DailySummary[[#This Row],[S2Shot]]*DailySummary[[#This Row],[TotalCavity]]</f>
        <v>18360</v>
      </c>
      <c r="N25" s="89">
        <f>DailySummary[[#This Row],[S2Shot]]*DailySummary[[#This Row],[CycleTime]]/28800</f>
        <v>1.0160156250000001</v>
      </c>
      <c r="O25" s="94">
        <v>2225</v>
      </c>
      <c r="P25" s="88">
        <f>DailySummary[[#This Row],[S3Shot]]*DailySummary[[#This Row],[TotalCavity]]</f>
        <v>17800</v>
      </c>
      <c r="Q25" s="89">
        <f>DailySummary[[#This Row],[S3Shot]]*DailySummary[[#This Row],[CycleTime]]/28800</f>
        <v>0.98502604166666663</v>
      </c>
      <c r="R25" s="96">
        <v>12.75</v>
      </c>
      <c r="S25" s="97">
        <f>SUM(DailySummary[[#This Row],[S1Qty]],DailySummary[[#This Row],[S2Qty]],DailySummary[[#This Row],[S3Qty]])</f>
        <v>53880</v>
      </c>
      <c r="T25" s="118">
        <f>AVERAGE(DailySummary[[#This Row],[S1Urt]],DailySummary[[#This Row],[S2Urt]],DailySummary[[#This Row],[S3Urt]])</f>
        <v>0.99388020833333324</v>
      </c>
      <c r="U25" s="119">
        <v>0</v>
      </c>
      <c r="V25" s="120">
        <v>0</v>
      </c>
      <c r="W25" s="113" t="s">
        <v>407</v>
      </c>
      <c r="X25" s="119" t="s">
        <v>430</v>
      </c>
      <c r="Y25" s="25"/>
      <c r="Z25" s="114" t="s">
        <v>349</v>
      </c>
      <c r="AA25" s="115">
        <v>1</v>
      </c>
      <c r="AB25" s="115">
        <v>1</v>
      </c>
      <c r="AC25" s="115">
        <v>0</v>
      </c>
      <c r="AD25" s="116">
        <v>0</v>
      </c>
      <c r="AE25" s="117">
        <v>0</v>
      </c>
      <c r="AF25" s="117"/>
    </row>
    <row r="26" spans="1:32" x14ac:dyDescent="0.25">
      <c r="A26" s="110" t="s">
        <v>37</v>
      </c>
      <c r="B26" s="19" t="s">
        <v>120</v>
      </c>
      <c r="C26" s="19">
        <v>8</v>
      </c>
      <c r="D26" s="20" t="s">
        <v>395</v>
      </c>
      <c r="E26" s="21" t="s">
        <v>472</v>
      </c>
      <c r="F26" s="21" t="s">
        <v>22</v>
      </c>
      <c r="G26" s="19" t="s">
        <v>18</v>
      </c>
      <c r="H26" s="19" t="s">
        <v>19</v>
      </c>
      <c r="I26" s="87">
        <v>0</v>
      </c>
      <c r="J26" s="88">
        <f>DailySummary[[#This Row],[S1Shot]]*DailySummary[[#This Row],[TotalCavity]]</f>
        <v>0</v>
      </c>
      <c r="K26" s="89">
        <f>DailySummary[[#This Row],[S1Shot]]*DailySummary[[#This Row],[CycleTime]]/28800</f>
        <v>0</v>
      </c>
      <c r="L26" s="92">
        <v>0</v>
      </c>
      <c r="M26" s="88">
        <f>DailySummary[[#This Row],[S2Shot]]*DailySummary[[#This Row],[TotalCavity]]</f>
        <v>0</v>
      </c>
      <c r="N26" s="89">
        <f>DailySummary[[#This Row],[S2Shot]]*DailySummary[[#This Row],[CycleTime]]/28800</f>
        <v>0</v>
      </c>
      <c r="O26" s="94">
        <v>0</v>
      </c>
      <c r="P26" s="88">
        <f>DailySummary[[#This Row],[S3Shot]]*DailySummary[[#This Row],[TotalCavity]]</f>
        <v>0</v>
      </c>
      <c r="Q26" s="89">
        <f>DailySummary[[#This Row],[S3Shot]]*DailySummary[[#This Row],[CycleTime]]/28800</f>
        <v>0</v>
      </c>
      <c r="R26" s="96">
        <v>0</v>
      </c>
      <c r="S26" s="97">
        <f>SUM(DailySummary[[#This Row],[S1Qty]],DailySummary[[#This Row],[S2Qty]],DailySummary[[#This Row],[S3Qty]])</f>
        <v>0</v>
      </c>
      <c r="T26" s="118">
        <f>AVERAGE(DailySummary[[#This Row],[S1Urt]],DailySummary[[#This Row],[S2Urt]],DailySummary[[#This Row],[S3Urt]])</f>
        <v>0</v>
      </c>
      <c r="U26" s="119">
        <v>0</v>
      </c>
      <c r="V26" s="120">
        <v>0</v>
      </c>
      <c r="W26" s="113" t="s">
        <v>330</v>
      </c>
      <c r="X26" s="119" t="s">
        <v>286</v>
      </c>
      <c r="Y26" s="25"/>
      <c r="Z26" s="114" t="s">
        <v>290</v>
      </c>
      <c r="AA26" s="115">
        <v>1</v>
      </c>
      <c r="AB26" s="115">
        <v>1</v>
      </c>
      <c r="AC26" s="115">
        <v>0</v>
      </c>
      <c r="AD26" s="116">
        <v>0</v>
      </c>
      <c r="AE26" s="117">
        <v>0</v>
      </c>
      <c r="AF26" s="117"/>
    </row>
    <row r="27" spans="1:32" x14ac:dyDescent="0.25">
      <c r="A27" s="110" t="s">
        <v>38</v>
      </c>
      <c r="B27" s="19" t="s">
        <v>120</v>
      </c>
      <c r="C27" s="19">
        <v>8</v>
      </c>
      <c r="D27" s="20" t="s">
        <v>351</v>
      </c>
      <c r="E27" s="21" t="s">
        <v>474</v>
      </c>
      <c r="F27" s="21" t="s">
        <v>350</v>
      </c>
      <c r="G27" s="19" t="s">
        <v>18</v>
      </c>
      <c r="H27" s="19" t="s">
        <v>19</v>
      </c>
      <c r="I27" s="87">
        <v>0</v>
      </c>
      <c r="J27" s="88">
        <f>DailySummary[[#This Row],[S1Shot]]*DailySummary[[#This Row],[TotalCavity]]</f>
        <v>0</v>
      </c>
      <c r="K27" s="89">
        <f>DailySummary[[#This Row],[S1Shot]]*DailySummary[[#This Row],[CycleTime]]/28800</f>
        <v>0</v>
      </c>
      <c r="L27" s="92">
        <v>0</v>
      </c>
      <c r="M27" s="88">
        <f>DailySummary[[#This Row],[S2Shot]]*DailySummary[[#This Row],[TotalCavity]]</f>
        <v>0</v>
      </c>
      <c r="N27" s="89">
        <f>DailySummary[[#This Row],[S2Shot]]*DailySummary[[#This Row],[CycleTime]]/28800</f>
        <v>0</v>
      </c>
      <c r="O27" s="94">
        <v>0</v>
      </c>
      <c r="P27" s="88">
        <f>DailySummary[[#This Row],[S3Shot]]*DailySummary[[#This Row],[TotalCavity]]</f>
        <v>0</v>
      </c>
      <c r="Q27" s="89">
        <f>DailySummary[[#This Row],[S3Shot]]*DailySummary[[#This Row],[CycleTime]]/28800</f>
        <v>0</v>
      </c>
      <c r="R27" s="96">
        <v>0</v>
      </c>
      <c r="S27" s="97">
        <f>SUM(DailySummary[[#This Row],[S1Qty]],DailySummary[[#This Row],[S2Qty]],DailySummary[[#This Row],[S3Qty]])</f>
        <v>0</v>
      </c>
      <c r="T27" s="118">
        <f>AVERAGE(DailySummary[[#This Row],[S1Urt]],DailySummary[[#This Row],[S2Urt]],DailySummary[[#This Row],[S3Urt]])</f>
        <v>0</v>
      </c>
      <c r="U27" s="119">
        <v>0</v>
      </c>
      <c r="V27" s="120">
        <v>0</v>
      </c>
      <c r="W27" s="113" t="s">
        <v>357</v>
      </c>
      <c r="X27" s="119" t="s">
        <v>308</v>
      </c>
      <c r="Y27" s="25"/>
      <c r="Z27" s="114" t="s">
        <v>292</v>
      </c>
      <c r="AA27" s="115">
        <v>1</v>
      </c>
      <c r="AB27" s="115">
        <v>1</v>
      </c>
      <c r="AC27" s="115">
        <v>0</v>
      </c>
      <c r="AD27" s="116">
        <v>0</v>
      </c>
      <c r="AE27" s="117">
        <v>0</v>
      </c>
      <c r="AF27" s="117"/>
    </row>
    <row r="28" spans="1:32" x14ac:dyDescent="0.25">
      <c r="A28" s="110" t="s">
        <v>40</v>
      </c>
      <c r="B28" s="19" t="s">
        <v>120</v>
      </c>
      <c r="C28" s="19">
        <v>16</v>
      </c>
      <c r="D28" s="20" t="s">
        <v>376</v>
      </c>
      <c r="E28" s="21" t="s">
        <v>21</v>
      </c>
      <c r="F28" s="21" t="s">
        <v>350</v>
      </c>
      <c r="G28" s="19" t="s">
        <v>18</v>
      </c>
      <c r="H28" s="19" t="s">
        <v>19</v>
      </c>
      <c r="I28" s="87">
        <v>0</v>
      </c>
      <c r="J28" s="88">
        <f>DailySummary[[#This Row],[S1Shot]]*DailySummary[[#This Row],[TotalCavity]]</f>
        <v>0</v>
      </c>
      <c r="K28" s="89">
        <f>DailySummary[[#This Row],[S1Shot]]*DailySummary[[#This Row],[CycleTime]]/28800</f>
        <v>0</v>
      </c>
      <c r="L28" s="92">
        <v>0</v>
      </c>
      <c r="M28" s="88">
        <f>DailySummary[[#This Row],[S2Shot]]*DailySummary[[#This Row],[TotalCavity]]</f>
        <v>0</v>
      </c>
      <c r="N28" s="89">
        <f>DailySummary[[#This Row],[S2Shot]]*DailySummary[[#This Row],[CycleTime]]/28800</f>
        <v>0</v>
      </c>
      <c r="O28" s="94">
        <v>0</v>
      </c>
      <c r="P28" s="88">
        <f>DailySummary[[#This Row],[S3Shot]]*DailySummary[[#This Row],[TotalCavity]]</f>
        <v>0</v>
      </c>
      <c r="Q28" s="89">
        <f>DailySummary[[#This Row],[S3Shot]]*DailySummary[[#This Row],[CycleTime]]/28800</f>
        <v>0</v>
      </c>
      <c r="R28" s="96">
        <v>0</v>
      </c>
      <c r="S28" s="97">
        <f>SUM(DailySummary[[#This Row],[S1Qty]],DailySummary[[#This Row],[S2Qty]],DailySummary[[#This Row],[S3Qty]])</f>
        <v>0</v>
      </c>
      <c r="T28" s="118">
        <f>AVERAGE(DailySummary[[#This Row],[S1Urt]],DailySummary[[#This Row],[S2Urt]],DailySummary[[#This Row],[S3Urt]])</f>
        <v>0</v>
      </c>
      <c r="U28" s="119">
        <v>0</v>
      </c>
      <c r="V28" s="120">
        <v>0</v>
      </c>
      <c r="W28" s="113" t="s">
        <v>330</v>
      </c>
      <c r="X28" s="119" t="s">
        <v>283</v>
      </c>
      <c r="Y28" s="25"/>
      <c r="Z28" s="114" t="s">
        <v>281</v>
      </c>
      <c r="AA28" s="115">
        <v>3</v>
      </c>
      <c r="AB28" s="115">
        <v>1</v>
      </c>
      <c r="AC28" s="115">
        <v>2</v>
      </c>
      <c r="AD28" s="116">
        <v>56360</v>
      </c>
      <c r="AE28" s="117">
        <v>0.66833063271604942</v>
      </c>
      <c r="AF28" s="117">
        <v>1.0024959490740741</v>
      </c>
    </row>
    <row r="29" spans="1:32" x14ac:dyDescent="0.25">
      <c r="A29" s="110" t="s">
        <v>41</v>
      </c>
      <c r="B29" s="19" t="s">
        <v>120</v>
      </c>
      <c r="C29" s="19">
        <v>16</v>
      </c>
      <c r="D29" s="20" t="s">
        <v>470</v>
      </c>
      <c r="E29" s="21" t="s">
        <v>21</v>
      </c>
      <c r="F29" s="21" t="s">
        <v>350</v>
      </c>
      <c r="G29" s="19" t="s">
        <v>18</v>
      </c>
      <c r="H29" s="19" t="s">
        <v>19</v>
      </c>
      <c r="I29" s="87">
        <v>0</v>
      </c>
      <c r="J29" s="88">
        <f>DailySummary[[#This Row],[S1Shot]]*DailySummary[[#This Row],[TotalCavity]]</f>
        <v>0</v>
      </c>
      <c r="K29" s="89">
        <f>DailySummary[[#This Row],[S1Shot]]*DailySummary[[#This Row],[CycleTime]]/28800</f>
        <v>0</v>
      </c>
      <c r="L29" s="92">
        <v>0</v>
      </c>
      <c r="M29" s="88">
        <f>DailySummary[[#This Row],[S2Shot]]*DailySummary[[#This Row],[TotalCavity]]</f>
        <v>0</v>
      </c>
      <c r="N29" s="89">
        <f>DailySummary[[#This Row],[S2Shot]]*DailySummary[[#This Row],[CycleTime]]/28800</f>
        <v>0</v>
      </c>
      <c r="O29" s="94">
        <v>0</v>
      </c>
      <c r="P29" s="88">
        <f>DailySummary[[#This Row],[S3Shot]]*DailySummary[[#This Row],[TotalCavity]]</f>
        <v>0</v>
      </c>
      <c r="Q29" s="89">
        <f>DailySummary[[#This Row],[S3Shot]]*DailySummary[[#This Row],[CycleTime]]/28800</f>
        <v>0</v>
      </c>
      <c r="R29" s="96">
        <v>0</v>
      </c>
      <c r="S29" s="97">
        <f>SUM(DailySummary[[#This Row],[S1Qty]],DailySummary[[#This Row],[S2Qty]],DailySummary[[#This Row],[S3Qty]])</f>
        <v>0</v>
      </c>
      <c r="T29" s="118">
        <f>AVERAGE(DailySummary[[#This Row],[S1Urt]],DailySummary[[#This Row],[S2Urt]],DailySummary[[#This Row],[S3Urt]])</f>
        <v>0</v>
      </c>
      <c r="U29" s="119">
        <v>0</v>
      </c>
      <c r="V29" s="120">
        <v>0</v>
      </c>
      <c r="W29" s="113" t="s">
        <v>414</v>
      </c>
      <c r="X29" s="119" t="s">
        <v>283</v>
      </c>
      <c r="Y29" s="25"/>
      <c r="Z29" s="25"/>
      <c r="AA29" s="25"/>
      <c r="AB29" s="25"/>
      <c r="AC29" s="25"/>
      <c r="AD29" s="25"/>
      <c r="AE29" s="26"/>
      <c r="AF29" s="26"/>
    </row>
    <row r="30" spans="1:32" x14ac:dyDescent="0.25">
      <c r="A30" s="110" t="s">
        <v>42</v>
      </c>
      <c r="B30" s="19" t="s">
        <v>120</v>
      </c>
      <c r="C30" s="19">
        <v>8</v>
      </c>
      <c r="D30" s="20" t="s">
        <v>476</v>
      </c>
      <c r="E30" s="21" t="s">
        <v>21</v>
      </c>
      <c r="F30" s="21" t="s">
        <v>17</v>
      </c>
      <c r="G30" s="19" t="s">
        <v>24</v>
      </c>
      <c r="H30" s="19" t="s">
        <v>19</v>
      </c>
      <c r="I30" s="87">
        <v>0</v>
      </c>
      <c r="J30" s="88">
        <f>DailySummary[[#This Row],[S1Shot]]*DailySummary[[#This Row],[TotalCavity]]</f>
        <v>0</v>
      </c>
      <c r="K30" s="89">
        <f>DailySummary[[#This Row],[S1Shot]]*DailySummary[[#This Row],[CycleTime]]/28800</f>
        <v>0</v>
      </c>
      <c r="L30" s="92">
        <v>1968</v>
      </c>
      <c r="M30" s="88">
        <f>DailySummary[[#This Row],[S2Shot]]*DailySummary[[#This Row],[TotalCavity]]</f>
        <v>15744</v>
      </c>
      <c r="N30" s="89">
        <f>DailySummary[[#This Row],[S2Shot]]*DailySummary[[#This Row],[CycleTime]]/28800</f>
        <v>1.3434333333333333</v>
      </c>
      <c r="O30" s="94">
        <v>2126</v>
      </c>
      <c r="P30" s="88">
        <f>DailySummary[[#This Row],[S3Shot]]*DailySummary[[#This Row],[TotalCavity]]</f>
        <v>17008</v>
      </c>
      <c r="Q30" s="89">
        <f>DailySummary[[#This Row],[S3Shot]]*DailySummary[[#This Row],[CycleTime]]/28800</f>
        <v>1.4512902777777779</v>
      </c>
      <c r="R30" s="96">
        <v>19.66</v>
      </c>
      <c r="S30" s="97">
        <f>SUM(DailySummary[[#This Row],[S1Qty]],DailySummary[[#This Row],[S2Qty]],DailySummary[[#This Row],[S3Qty]])</f>
        <v>32752</v>
      </c>
      <c r="T30" s="118">
        <f>AVERAGE(DailySummary[[#This Row],[S1Urt]],DailySummary[[#This Row],[S2Urt]],DailySummary[[#This Row],[S3Urt]])</f>
        <v>0.93157453703703708</v>
      </c>
      <c r="U30" s="119">
        <v>0</v>
      </c>
      <c r="V30" s="120">
        <v>0</v>
      </c>
      <c r="W30" s="113" t="s">
        <v>485</v>
      </c>
      <c r="X30" s="119" t="s">
        <v>364</v>
      </c>
      <c r="Y30" s="25"/>
      <c r="Z30" s="25"/>
      <c r="AA30" s="25"/>
      <c r="AB30" s="25"/>
      <c r="AC30" s="25"/>
      <c r="AD30" s="25"/>
      <c r="AE30" s="26"/>
      <c r="AF30" s="26"/>
    </row>
    <row r="31" spans="1:32" x14ac:dyDescent="0.25">
      <c r="A31" s="110" t="s">
        <v>43</v>
      </c>
      <c r="B31" s="19" t="s">
        <v>120</v>
      </c>
      <c r="C31" s="19">
        <v>4</v>
      </c>
      <c r="D31" s="20" t="s">
        <v>388</v>
      </c>
      <c r="E31" s="21" t="s">
        <v>21</v>
      </c>
      <c r="F31" s="21" t="s">
        <v>17</v>
      </c>
      <c r="G31" s="19" t="s">
        <v>24</v>
      </c>
      <c r="H31" s="19" t="s">
        <v>19</v>
      </c>
      <c r="I31" s="87">
        <v>560</v>
      </c>
      <c r="J31" s="88">
        <f>DailySummary[[#This Row],[S1Shot]]*DailySummary[[#This Row],[TotalCavity]]</f>
        <v>2240</v>
      </c>
      <c r="K31" s="89">
        <f>DailySummary[[#This Row],[S1Shot]]*DailySummary[[#This Row],[CycleTime]]/28800</f>
        <v>0.24111111111111111</v>
      </c>
      <c r="L31" s="92">
        <v>2383</v>
      </c>
      <c r="M31" s="88">
        <f>DailySummary[[#This Row],[S2Shot]]*DailySummary[[#This Row],[TotalCavity]]</f>
        <v>9532</v>
      </c>
      <c r="N31" s="89">
        <f>DailySummary[[#This Row],[S2Shot]]*DailySummary[[#This Row],[CycleTime]]/28800</f>
        <v>1.026013888888889</v>
      </c>
      <c r="O31" s="94">
        <v>2401</v>
      </c>
      <c r="P31" s="88">
        <f>DailySummary[[#This Row],[S3Shot]]*DailySummary[[#This Row],[TotalCavity]]</f>
        <v>9604</v>
      </c>
      <c r="Q31" s="89">
        <f>DailySummary[[#This Row],[S3Shot]]*DailySummary[[#This Row],[CycleTime]]/28800</f>
        <v>1.0337638888888889</v>
      </c>
      <c r="R31" s="96">
        <v>12.4</v>
      </c>
      <c r="S31" s="97">
        <f>SUM(DailySummary[[#This Row],[S1Qty]],DailySummary[[#This Row],[S2Qty]],DailySummary[[#This Row],[S3Qty]])</f>
        <v>21376</v>
      </c>
      <c r="T31" s="118">
        <f>AVERAGE(DailySummary[[#This Row],[S1Urt]],DailySummary[[#This Row],[S2Urt]],DailySummary[[#This Row],[S3Urt]])</f>
        <v>0.76696296296296307</v>
      </c>
      <c r="U31" s="119">
        <v>0</v>
      </c>
      <c r="V31" s="120">
        <v>0</v>
      </c>
      <c r="W31" s="113" t="s">
        <v>486</v>
      </c>
      <c r="X31" s="119" t="s">
        <v>281</v>
      </c>
      <c r="Y31" s="25"/>
      <c r="Z31" s="25"/>
      <c r="AA31" s="25"/>
      <c r="AB31" s="25"/>
      <c r="AC31" s="25"/>
      <c r="AD31" s="25"/>
      <c r="AE31" s="26"/>
      <c r="AF31" s="26"/>
    </row>
    <row r="32" spans="1:32" x14ac:dyDescent="0.25">
      <c r="A32" s="110" t="s">
        <v>44</v>
      </c>
      <c r="B32" s="19" t="s">
        <v>120</v>
      </c>
      <c r="C32" s="19">
        <v>8</v>
      </c>
      <c r="D32" s="20" t="s">
        <v>354</v>
      </c>
      <c r="E32" s="21" t="s">
        <v>21</v>
      </c>
      <c r="F32" s="21" t="s">
        <v>350</v>
      </c>
      <c r="G32" s="19" t="s">
        <v>18</v>
      </c>
      <c r="H32" s="19" t="s">
        <v>19</v>
      </c>
      <c r="I32" s="87">
        <v>0</v>
      </c>
      <c r="J32" s="88">
        <f>DailySummary[[#This Row],[S1Shot]]*DailySummary[[#This Row],[TotalCavity]]</f>
        <v>0</v>
      </c>
      <c r="K32" s="89">
        <f>DailySummary[[#This Row],[S1Shot]]*DailySummary[[#This Row],[CycleTime]]/28800</f>
        <v>0</v>
      </c>
      <c r="L32" s="92">
        <v>0</v>
      </c>
      <c r="M32" s="88">
        <f>DailySummary[[#This Row],[S2Shot]]*DailySummary[[#This Row],[TotalCavity]]</f>
        <v>0</v>
      </c>
      <c r="N32" s="89">
        <f>DailySummary[[#This Row],[S2Shot]]*DailySummary[[#This Row],[CycleTime]]/28800</f>
        <v>0</v>
      </c>
      <c r="O32" s="94">
        <v>0</v>
      </c>
      <c r="P32" s="88">
        <f>DailySummary[[#This Row],[S3Shot]]*DailySummary[[#This Row],[TotalCavity]]</f>
        <v>0</v>
      </c>
      <c r="Q32" s="89">
        <f>DailySummary[[#This Row],[S3Shot]]*DailySummary[[#This Row],[CycleTime]]/28800</f>
        <v>0</v>
      </c>
      <c r="R32" s="96">
        <v>0</v>
      </c>
      <c r="S32" s="97">
        <f>SUM(DailySummary[[#This Row],[S1Qty]],DailySummary[[#This Row],[S2Qty]],DailySummary[[#This Row],[S3Qty]])</f>
        <v>0</v>
      </c>
      <c r="T32" s="118">
        <f>AVERAGE(DailySummary[[#This Row],[S1Urt]],DailySummary[[#This Row],[S2Urt]],DailySummary[[#This Row],[S3Urt]])</f>
        <v>0</v>
      </c>
      <c r="U32" s="119">
        <v>0</v>
      </c>
      <c r="V32" s="120">
        <v>0</v>
      </c>
      <c r="W32" s="113" t="s">
        <v>436</v>
      </c>
      <c r="X32" s="119" t="s">
        <v>308</v>
      </c>
      <c r="Y32" s="25"/>
      <c r="Z32" s="25"/>
      <c r="AA32" s="25"/>
      <c r="AB32" s="25"/>
      <c r="AC32" s="25"/>
      <c r="AD32" s="25"/>
      <c r="AE32" s="26"/>
      <c r="AF32" s="26"/>
    </row>
    <row r="33" spans="1:32" x14ac:dyDescent="0.25">
      <c r="A33" s="110" t="s">
        <v>45</v>
      </c>
      <c r="B33" s="19" t="s">
        <v>120</v>
      </c>
      <c r="C33" s="19">
        <v>4</v>
      </c>
      <c r="D33" s="20" t="s">
        <v>433</v>
      </c>
      <c r="E33" s="21" t="s">
        <v>21</v>
      </c>
      <c r="F33" s="21" t="s">
        <v>17</v>
      </c>
      <c r="G33" s="19" t="s">
        <v>24</v>
      </c>
      <c r="H33" s="19" t="s">
        <v>19</v>
      </c>
      <c r="I33" s="87">
        <v>2475</v>
      </c>
      <c r="J33" s="88">
        <f>DailySummary[[#This Row],[S1Shot]]*DailySummary[[#This Row],[TotalCavity]]</f>
        <v>9900</v>
      </c>
      <c r="K33" s="89">
        <f>DailySummary[[#This Row],[S1Shot]]*DailySummary[[#This Row],[CycleTime]]/28800</f>
        <v>1.0647656249999999</v>
      </c>
      <c r="L33" s="92">
        <v>2545</v>
      </c>
      <c r="M33" s="88">
        <f>DailySummary[[#This Row],[S2Shot]]*DailySummary[[#This Row],[TotalCavity]]</f>
        <v>10180</v>
      </c>
      <c r="N33" s="89">
        <f>DailySummary[[#This Row],[S2Shot]]*DailySummary[[#This Row],[CycleTime]]/28800</f>
        <v>1.0948802083333333</v>
      </c>
      <c r="O33" s="94">
        <v>2481</v>
      </c>
      <c r="P33" s="88">
        <f>DailySummary[[#This Row],[S3Shot]]*DailySummary[[#This Row],[TotalCavity]]</f>
        <v>9924</v>
      </c>
      <c r="Q33" s="89">
        <f>DailySummary[[#This Row],[S3Shot]]*DailySummary[[#This Row],[CycleTime]]/28800</f>
        <v>1.0673468749999999</v>
      </c>
      <c r="R33" s="96">
        <v>12.39</v>
      </c>
      <c r="S33" s="97">
        <f>SUM(DailySummary[[#This Row],[S1Qty]],DailySummary[[#This Row],[S2Qty]],DailySummary[[#This Row],[S3Qty]])</f>
        <v>30004</v>
      </c>
      <c r="T33" s="118">
        <f>AVERAGE(DailySummary[[#This Row],[S1Urt]],DailySummary[[#This Row],[S2Urt]],DailySummary[[#This Row],[S3Urt]])</f>
        <v>1.0756642361111111</v>
      </c>
      <c r="U33" s="119">
        <v>0</v>
      </c>
      <c r="V33" s="120">
        <v>0</v>
      </c>
      <c r="W33" s="113" t="s">
        <v>320</v>
      </c>
      <c r="X33" s="119" t="s">
        <v>281</v>
      </c>
      <c r="Y33" s="25"/>
      <c r="Z33" s="25"/>
      <c r="AA33" s="25"/>
      <c r="AB33" s="25"/>
      <c r="AC33" s="25"/>
      <c r="AD33" s="25"/>
      <c r="AE33" s="26"/>
      <c r="AF33" s="26"/>
    </row>
    <row r="34" spans="1:32" x14ac:dyDescent="0.25">
      <c r="A34" s="110" t="s">
        <v>46</v>
      </c>
      <c r="B34" s="19" t="s">
        <v>120</v>
      </c>
      <c r="C34" s="19">
        <v>8</v>
      </c>
      <c r="D34" s="20" t="s">
        <v>471</v>
      </c>
      <c r="E34" s="21" t="s">
        <v>21</v>
      </c>
      <c r="F34" s="21" t="s">
        <v>22</v>
      </c>
      <c r="G34" s="19" t="s">
        <v>18</v>
      </c>
      <c r="H34" s="19" t="s">
        <v>19</v>
      </c>
      <c r="I34" s="87">
        <v>0</v>
      </c>
      <c r="J34" s="88">
        <f>DailySummary[[#This Row],[S1Shot]]*DailySummary[[#This Row],[TotalCavity]]</f>
        <v>0</v>
      </c>
      <c r="K34" s="89">
        <f>DailySummary[[#This Row],[S1Shot]]*DailySummary[[#This Row],[CycleTime]]/28800</f>
        <v>0</v>
      </c>
      <c r="L34" s="92">
        <v>0</v>
      </c>
      <c r="M34" s="88">
        <f>DailySummary[[#This Row],[S2Shot]]*DailySummary[[#This Row],[TotalCavity]]</f>
        <v>0</v>
      </c>
      <c r="N34" s="89">
        <f>DailySummary[[#This Row],[S2Shot]]*DailySummary[[#This Row],[CycleTime]]/28800</f>
        <v>0</v>
      </c>
      <c r="O34" s="94">
        <v>0</v>
      </c>
      <c r="P34" s="88">
        <f>DailySummary[[#This Row],[S3Shot]]*DailySummary[[#This Row],[TotalCavity]]</f>
        <v>0</v>
      </c>
      <c r="Q34" s="89">
        <f>DailySummary[[#This Row],[S3Shot]]*DailySummary[[#This Row],[CycleTime]]/28800</f>
        <v>0</v>
      </c>
      <c r="R34" s="96">
        <v>0</v>
      </c>
      <c r="S34" s="97">
        <f>SUM(DailySummary[[#This Row],[S1Qty]],DailySummary[[#This Row],[S2Qty]],DailySummary[[#This Row],[S3Qty]])</f>
        <v>0</v>
      </c>
      <c r="T34" s="118">
        <f>AVERAGE(DailySummary[[#This Row],[S1Urt]],DailySummary[[#This Row],[S2Urt]],DailySummary[[#This Row],[S3Urt]])</f>
        <v>0</v>
      </c>
      <c r="U34" s="119">
        <v>0</v>
      </c>
      <c r="V34" s="120">
        <v>0</v>
      </c>
      <c r="W34" s="113" t="s">
        <v>413</v>
      </c>
      <c r="X34" s="119" t="s">
        <v>308</v>
      </c>
      <c r="Y34" s="25"/>
      <c r="Z34" s="25"/>
      <c r="AA34" s="25"/>
      <c r="AB34" s="25"/>
      <c r="AC34" s="25"/>
      <c r="AD34" s="25"/>
      <c r="AE34" s="26"/>
      <c r="AF34" s="26"/>
    </row>
    <row r="35" spans="1:32" x14ac:dyDescent="0.25">
      <c r="A35" s="110" t="s">
        <v>47</v>
      </c>
      <c r="B35" s="19" t="s">
        <v>120</v>
      </c>
      <c r="C35" s="19">
        <v>8</v>
      </c>
      <c r="D35" s="20" t="s">
        <v>453</v>
      </c>
      <c r="E35" s="21" t="s">
        <v>120</v>
      </c>
      <c r="F35" s="21" t="s">
        <v>120</v>
      </c>
      <c r="G35" s="19" t="s">
        <v>18</v>
      </c>
      <c r="H35" s="19" t="s">
        <v>19</v>
      </c>
      <c r="I35" s="87">
        <v>0</v>
      </c>
      <c r="J35" s="88">
        <f>DailySummary[[#This Row],[S1Shot]]*DailySummary[[#This Row],[TotalCavity]]</f>
        <v>0</v>
      </c>
      <c r="K35" s="89">
        <f>DailySummary[[#This Row],[S1Shot]]*DailySummary[[#This Row],[CycleTime]]/28800</f>
        <v>0</v>
      </c>
      <c r="L35" s="92">
        <v>0</v>
      </c>
      <c r="M35" s="88">
        <f>DailySummary[[#This Row],[S2Shot]]*DailySummary[[#This Row],[TotalCavity]]</f>
        <v>0</v>
      </c>
      <c r="N35" s="89">
        <f>DailySummary[[#This Row],[S2Shot]]*DailySummary[[#This Row],[CycleTime]]/28800</f>
        <v>0</v>
      </c>
      <c r="O35" s="94">
        <v>0</v>
      </c>
      <c r="P35" s="88">
        <f>DailySummary[[#This Row],[S3Shot]]*DailySummary[[#This Row],[TotalCavity]]</f>
        <v>0</v>
      </c>
      <c r="Q35" s="89">
        <f>DailySummary[[#This Row],[S3Shot]]*DailySummary[[#This Row],[CycleTime]]/28800</f>
        <v>0</v>
      </c>
      <c r="R35" s="96">
        <v>0</v>
      </c>
      <c r="S35" s="97">
        <f>SUM(DailySummary[[#This Row],[S1Qty]],DailySummary[[#This Row],[S2Qty]],DailySummary[[#This Row],[S3Qty]])</f>
        <v>0</v>
      </c>
      <c r="T35" s="118">
        <f>AVERAGE(DailySummary[[#This Row],[S1Urt]],DailySummary[[#This Row],[S2Urt]],DailySummary[[#This Row],[S3Urt]])</f>
        <v>0</v>
      </c>
      <c r="U35" s="119">
        <v>0</v>
      </c>
      <c r="V35" s="120">
        <v>0</v>
      </c>
      <c r="W35" s="113" t="s">
        <v>120</v>
      </c>
      <c r="X35" s="119" t="s">
        <v>285</v>
      </c>
      <c r="Y35" s="25"/>
      <c r="Z35" s="25"/>
      <c r="AA35" s="25"/>
      <c r="AB35" s="25"/>
      <c r="AC35" s="25"/>
      <c r="AD35" s="25"/>
      <c r="AE35" s="26"/>
      <c r="AF35" s="26"/>
    </row>
    <row r="36" spans="1:32" x14ac:dyDescent="0.25">
      <c r="A36" s="110" t="s">
        <v>110</v>
      </c>
      <c r="B36" s="19" t="s">
        <v>120</v>
      </c>
      <c r="C36" s="19">
        <v>16</v>
      </c>
      <c r="D36" s="20" t="s">
        <v>315</v>
      </c>
      <c r="E36" s="21" t="s">
        <v>34</v>
      </c>
      <c r="F36" s="21" t="s">
        <v>22</v>
      </c>
      <c r="G36" s="19" t="s">
        <v>18</v>
      </c>
      <c r="H36" s="19" t="s">
        <v>48</v>
      </c>
      <c r="I36" s="87">
        <v>0</v>
      </c>
      <c r="J36" s="88">
        <f>DailySummary[[#This Row],[S1Shot]]*DailySummary[[#This Row],[TotalCavity]]</f>
        <v>0</v>
      </c>
      <c r="K36" s="89">
        <f>DailySummary[[#This Row],[S1Shot]]*DailySummary[[#This Row],[CycleTime]]/28800</f>
        <v>0</v>
      </c>
      <c r="L36" s="92">
        <v>0</v>
      </c>
      <c r="M36" s="88">
        <f>DailySummary[[#This Row],[S2Shot]]*DailySummary[[#This Row],[TotalCavity]]</f>
        <v>0</v>
      </c>
      <c r="N36" s="89">
        <f>DailySummary[[#This Row],[S2Shot]]*DailySummary[[#This Row],[CycleTime]]/28800</f>
        <v>0</v>
      </c>
      <c r="O36" s="94">
        <v>0</v>
      </c>
      <c r="P36" s="88">
        <f>DailySummary[[#This Row],[S3Shot]]*DailySummary[[#This Row],[TotalCavity]]</f>
        <v>0</v>
      </c>
      <c r="Q36" s="89">
        <f>DailySummary[[#This Row],[S3Shot]]*DailySummary[[#This Row],[CycleTime]]/28800</f>
        <v>0</v>
      </c>
      <c r="R36" s="96">
        <v>0</v>
      </c>
      <c r="S36" s="97">
        <f>SUM(DailySummary[[#This Row],[S1Qty]],DailySummary[[#This Row],[S2Qty]],DailySummary[[#This Row],[S3Qty]])</f>
        <v>0</v>
      </c>
      <c r="T36" s="118">
        <f>AVERAGE(DailySummary[[#This Row],[S1Urt]],DailySummary[[#This Row],[S2Urt]],DailySummary[[#This Row],[S3Urt]])</f>
        <v>0</v>
      </c>
      <c r="U36" s="119">
        <v>0</v>
      </c>
      <c r="V36" s="120">
        <v>0</v>
      </c>
      <c r="W36" s="113" t="s">
        <v>120</v>
      </c>
      <c r="X36" s="119" t="s">
        <v>318</v>
      </c>
      <c r="Y36" s="25"/>
      <c r="Z36" s="25"/>
      <c r="AA36" s="25"/>
      <c r="AB36" s="25"/>
      <c r="AC36" s="25"/>
      <c r="AD36" s="25"/>
      <c r="AE36" s="26"/>
      <c r="AF36" s="26"/>
    </row>
    <row r="37" spans="1:32" x14ac:dyDescent="0.25">
      <c r="A37" s="110" t="s">
        <v>49</v>
      </c>
      <c r="B37" s="19" t="s">
        <v>120</v>
      </c>
      <c r="C37" s="19">
        <v>8</v>
      </c>
      <c r="D37" s="20" t="s">
        <v>399</v>
      </c>
      <c r="E37" s="21" t="s">
        <v>39</v>
      </c>
      <c r="F37" s="21" t="s">
        <v>350</v>
      </c>
      <c r="G37" s="19" t="s">
        <v>18</v>
      </c>
      <c r="H37" s="19" t="s">
        <v>19</v>
      </c>
      <c r="I37" s="87">
        <v>0</v>
      </c>
      <c r="J37" s="88">
        <f>DailySummary[[#This Row],[S1Shot]]*DailySummary[[#This Row],[TotalCavity]]</f>
        <v>0</v>
      </c>
      <c r="K37" s="89">
        <f>DailySummary[[#This Row],[S1Shot]]*DailySummary[[#This Row],[CycleTime]]/28800</f>
        <v>0</v>
      </c>
      <c r="L37" s="92">
        <v>0</v>
      </c>
      <c r="M37" s="88">
        <f>DailySummary[[#This Row],[S2Shot]]*DailySummary[[#This Row],[TotalCavity]]</f>
        <v>0</v>
      </c>
      <c r="N37" s="89">
        <f>DailySummary[[#This Row],[S2Shot]]*DailySummary[[#This Row],[CycleTime]]/28800</f>
        <v>0</v>
      </c>
      <c r="O37" s="94">
        <v>0</v>
      </c>
      <c r="P37" s="88">
        <f>DailySummary[[#This Row],[S3Shot]]*DailySummary[[#This Row],[TotalCavity]]</f>
        <v>0</v>
      </c>
      <c r="Q37" s="89">
        <f>DailySummary[[#This Row],[S3Shot]]*DailySummary[[#This Row],[CycleTime]]/28800</f>
        <v>0</v>
      </c>
      <c r="R37" s="96">
        <v>0</v>
      </c>
      <c r="S37" s="97">
        <f>SUM(DailySummary[[#This Row],[S1Qty]],DailySummary[[#This Row],[S2Qty]],DailySummary[[#This Row],[S3Qty]])</f>
        <v>0</v>
      </c>
      <c r="T37" s="118">
        <f>AVERAGE(DailySummary[[#This Row],[S1Urt]],DailySummary[[#This Row],[S2Urt]],DailySummary[[#This Row],[S3Urt]])</f>
        <v>0</v>
      </c>
      <c r="U37" s="119">
        <v>0</v>
      </c>
      <c r="V37" s="120">
        <v>0</v>
      </c>
      <c r="W37" s="113" t="s">
        <v>120</v>
      </c>
      <c r="X37" s="119" t="s">
        <v>285</v>
      </c>
      <c r="Y37" s="25"/>
      <c r="Z37" s="25"/>
      <c r="AA37" s="25"/>
      <c r="AB37" s="25"/>
      <c r="AC37" s="25"/>
      <c r="AD37" s="25"/>
      <c r="AE37" s="26"/>
      <c r="AF37" s="26"/>
    </row>
    <row r="38" spans="1:32" x14ac:dyDescent="0.25">
      <c r="A38" s="110" t="s">
        <v>50</v>
      </c>
      <c r="B38" s="19" t="s">
        <v>120</v>
      </c>
      <c r="C38" s="19">
        <v>16</v>
      </c>
      <c r="D38" s="20" t="s">
        <v>446</v>
      </c>
      <c r="E38" s="21" t="s">
        <v>34</v>
      </c>
      <c r="F38" s="21" t="s">
        <v>350</v>
      </c>
      <c r="G38" s="19" t="s">
        <v>18</v>
      </c>
      <c r="H38" s="19"/>
      <c r="I38" s="87">
        <v>0</v>
      </c>
      <c r="J38" s="88">
        <f>DailySummary[[#This Row],[S1Shot]]*DailySummary[[#This Row],[TotalCavity]]</f>
        <v>0</v>
      </c>
      <c r="K38" s="89">
        <f>DailySummary[[#This Row],[S1Shot]]*DailySummary[[#This Row],[CycleTime]]/28800</f>
        <v>0</v>
      </c>
      <c r="L38" s="92">
        <v>0</v>
      </c>
      <c r="M38" s="88">
        <f>DailySummary[[#This Row],[S2Shot]]*DailySummary[[#This Row],[TotalCavity]]</f>
        <v>0</v>
      </c>
      <c r="N38" s="89">
        <f>DailySummary[[#This Row],[S2Shot]]*DailySummary[[#This Row],[CycleTime]]/28800</f>
        <v>0</v>
      </c>
      <c r="O38" s="94">
        <v>0</v>
      </c>
      <c r="P38" s="88">
        <f>DailySummary[[#This Row],[S3Shot]]*DailySummary[[#This Row],[TotalCavity]]</f>
        <v>0</v>
      </c>
      <c r="Q38" s="89">
        <f>DailySummary[[#This Row],[S3Shot]]*DailySummary[[#This Row],[CycleTime]]/28800</f>
        <v>0</v>
      </c>
      <c r="R38" s="96">
        <v>0</v>
      </c>
      <c r="S38" s="97">
        <f>SUM(DailySummary[[#This Row],[S1Qty]],DailySummary[[#This Row],[S2Qty]],DailySummary[[#This Row],[S3Qty]])</f>
        <v>0</v>
      </c>
      <c r="T38" s="118">
        <f>AVERAGE(DailySummary[[#This Row],[S1Urt]],DailySummary[[#This Row],[S2Urt]],DailySummary[[#This Row],[S3Urt]])</f>
        <v>0</v>
      </c>
      <c r="U38" s="119">
        <v>0</v>
      </c>
      <c r="V38" s="120">
        <v>0</v>
      </c>
      <c r="W38" s="113" t="s">
        <v>120</v>
      </c>
      <c r="X38" s="119" t="s">
        <v>283</v>
      </c>
      <c r="Y38" s="25"/>
      <c r="Z38" s="25"/>
      <c r="AA38" s="25"/>
      <c r="AB38" s="25"/>
      <c r="AC38" s="25"/>
      <c r="AD38" s="25"/>
      <c r="AE38" s="26"/>
      <c r="AF38" s="26"/>
    </row>
    <row r="39" spans="1:32" x14ac:dyDescent="0.25">
      <c r="A39" s="110" t="s">
        <v>51</v>
      </c>
      <c r="B39" s="19" t="s">
        <v>120</v>
      </c>
      <c r="C39" s="19">
        <v>8</v>
      </c>
      <c r="D39" s="20" t="s">
        <v>346</v>
      </c>
      <c r="E39" s="21" t="s">
        <v>383</v>
      </c>
      <c r="F39" s="21" t="s">
        <v>350</v>
      </c>
      <c r="G39" s="19" t="s">
        <v>18</v>
      </c>
      <c r="H39" s="19" t="s">
        <v>19</v>
      </c>
      <c r="I39" s="87">
        <v>0</v>
      </c>
      <c r="J39" s="88">
        <f>DailySummary[[#This Row],[S1Shot]]*DailySummary[[#This Row],[TotalCavity]]</f>
        <v>0</v>
      </c>
      <c r="K39" s="89">
        <f>DailySummary[[#This Row],[S1Shot]]*DailySummary[[#This Row],[CycleTime]]/28800</f>
        <v>0</v>
      </c>
      <c r="L39" s="92">
        <v>0</v>
      </c>
      <c r="M39" s="88">
        <f>DailySummary[[#This Row],[S2Shot]]*DailySummary[[#This Row],[TotalCavity]]</f>
        <v>0</v>
      </c>
      <c r="N39" s="89">
        <f>DailySummary[[#This Row],[S2Shot]]*DailySummary[[#This Row],[CycleTime]]/28800</f>
        <v>0</v>
      </c>
      <c r="O39" s="94">
        <v>0</v>
      </c>
      <c r="P39" s="88">
        <f>DailySummary[[#This Row],[S3Shot]]*DailySummary[[#This Row],[TotalCavity]]</f>
        <v>0</v>
      </c>
      <c r="Q39" s="89">
        <f>DailySummary[[#This Row],[S3Shot]]*DailySummary[[#This Row],[CycleTime]]/28800</f>
        <v>0</v>
      </c>
      <c r="R39" s="96">
        <v>0</v>
      </c>
      <c r="S39" s="97">
        <f>SUM(DailySummary[[#This Row],[S1Qty]],DailySummary[[#This Row],[S2Qty]],DailySummary[[#This Row],[S3Qty]])</f>
        <v>0</v>
      </c>
      <c r="T39" s="118">
        <f>AVERAGE(DailySummary[[#This Row],[S1Urt]],DailySummary[[#This Row],[S2Urt]],DailySummary[[#This Row],[S3Urt]])</f>
        <v>0</v>
      </c>
      <c r="U39" s="119">
        <v>0</v>
      </c>
      <c r="V39" s="120">
        <v>0</v>
      </c>
      <c r="W39" s="113" t="s">
        <v>120</v>
      </c>
      <c r="X39" s="119" t="s">
        <v>284</v>
      </c>
      <c r="Y39" s="25"/>
      <c r="Z39" s="25"/>
      <c r="AA39" s="25"/>
      <c r="AB39" s="25"/>
      <c r="AC39" s="25"/>
      <c r="AD39" s="25"/>
      <c r="AE39" s="26"/>
      <c r="AF39" s="26"/>
    </row>
    <row r="40" spans="1:32" x14ac:dyDescent="0.25">
      <c r="A40" s="110" t="s">
        <v>111</v>
      </c>
      <c r="B40" s="19" t="s">
        <v>120</v>
      </c>
      <c r="C40" s="19">
        <v>8</v>
      </c>
      <c r="D40" s="20" t="s">
        <v>477</v>
      </c>
      <c r="E40" s="21" t="s">
        <v>21</v>
      </c>
      <c r="F40" s="21" t="s">
        <v>22</v>
      </c>
      <c r="G40" s="19" t="s">
        <v>18</v>
      </c>
      <c r="H40" s="19" t="s">
        <v>48</v>
      </c>
      <c r="I40" s="87">
        <v>0</v>
      </c>
      <c r="J40" s="88">
        <f>DailySummary[[#This Row],[S1Shot]]*DailySummary[[#This Row],[TotalCavity]]</f>
        <v>0</v>
      </c>
      <c r="K40" s="89">
        <f>DailySummary[[#This Row],[S1Shot]]*DailySummary[[#This Row],[CycleTime]]/28800</f>
        <v>0</v>
      </c>
      <c r="L40" s="92">
        <v>0</v>
      </c>
      <c r="M40" s="88">
        <f>DailySummary[[#This Row],[S2Shot]]*DailySummary[[#This Row],[TotalCavity]]</f>
        <v>0</v>
      </c>
      <c r="N40" s="89">
        <f>DailySummary[[#This Row],[S2Shot]]*DailySummary[[#This Row],[CycleTime]]/28800</f>
        <v>0</v>
      </c>
      <c r="O40" s="94">
        <v>0</v>
      </c>
      <c r="P40" s="88">
        <f>DailySummary[[#This Row],[S3Shot]]*DailySummary[[#This Row],[TotalCavity]]</f>
        <v>0</v>
      </c>
      <c r="Q40" s="89">
        <f>DailySummary[[#This Row],[S3Shot]]*DailySummary[[#This Row],[CycleTime]]/28800</f>
        <v>0</v>
      </c>
      <c r="R40" s="96">
        <v>0</v>
      </c>
      <c r="S40" s="97">
        <f>SUM(DailySummary[[#This Row],[S1Qty]],DailySummary[[#This Row],[S2Qty]],DailySummary[[#This Row],[S3Qty]])</f>
        <v>0</v>
      </c>
      <c r="T40" s="118">
        <f>AVERAGE(DailySummary[[#This Row],[S1Urt]],DailySummary[[#This Row],[S2Urt]],DailySummary[[#This Row],[S3Urt]])</f>
        <v>0</v>
      </c>
      <c r="U40" s="119">
        <v>0</v>
      </c>
      <c r="V40" s="120">
        <v>0</v>
      </c>
      <c r="W40" s="113" t="s">
        <v>330</v>
      </c>
      <c r="X40" s="119" t="s">
        <v>286</v>
      </c>
      <c r="Y40" s="25"/>
      <c r="Z40" s="25"/>
      <c r="AA40" s="25"/>
      <c r="AB40" s="25"/>
      <c r="AC40" s="25"/>
      <c r="AD40" s="25"/>
      <c r="AE40" s="26"/>
      <c r="AF40" s="26"/>
    </row>
    <row r="41" spans="1:32" x14ac:dyDescent="0.25">
      <c r="A41" s="110" t="s">
        <v>52</v>
      </c>
      <c r="B41" s="19" t="s">
        <v>120</v>
      </c>
      <c r="C41" s="19">
        <v>8</v>
      </c>
      <c r="D41" s="20" t="s">
        <v>347</v>
      </c>
      <c r="E41" s="21" t="s">
        <v>383</v>
      </c>
      <c r="F41" s="21" t="s">
        <v>350</v>
      </c>
      <c r="G41" s="19" t="s">
        <v>18</v>
      </c>
      <c r="H41" s="19" t="s">
        <v>19</v>
      </c>
      <c r="I41" s="87">
        <v>0</v>
      </c>
      <c r="J41" s="88">
        <f>DailySummary[[#This Row],[S1Shot]]*DailySummary[[#This Row],[TotalCavity]]</f>
        <v>0</v>
      </c>
      <c r="K41" s="89">
        <f>DailySummary[[#This Row],[S1Shot]]*DailySummary[[#This Row],[CycleTime]]/28800</f>
        <v>0</v>
      </c>
      <c r="L41" s="92">
        <v>0</v>
      </c>
      <c r="M41" s="88">
        <f>DailySummary[[#This Row],[S2Shot]]*DailySummary[[#This Row],[TotalCavity]]</f>
        <v>0</v>
      </c>
      <c r="N41" s="89">
        <f>DailySummary[[#This Row],[S2Shot]]*DailySummary[[#This Row],[CycleTime]]/28800</f>
        <v>0</v>
      </c>
      <c r="O41" s="94">
        <v>0</v>
      </c>
      <c r="P41" s="88">
        <f>DailySummary[[#This Row],[S3Shot]]*DailySummary[[#This Row],[TotalCavity]]</f>
        <v>0</v>
      </c>
      <c r="Q41" s="89">
        <f>DailySummary[[#This Row],[S3Shot]]*DailySummary[[#This Row],[CycleTime]]/28800</f>
        <v>0</v>
      </c>
      <c r="R41" s="96">
        <v>0</v>
      </c>
      <c r="S41" s="97">
        <f>SUM(DailySummary[[#This Row],[S1Qty]],DailySummary[[#This Row],[S2Qty]],DailySummary[[#This Row],[S3Qty]])</f>
        <v>0</v>
      </c>
      <c r="T41" s="118">
        <f>AVERAGE(DailySummary[[#This Row],[S1Urt]],DailySummary[[#This Row],[S2Urt]],DailySummary[[#This Row],[S3Urt]])</f>
        <v>0</v>
      </c>
      <c r="U41" s="119">
        <v>0</v>
      </c>
      <c r="V41" s="120">
        <v>0</v>
      </c>
      <c r="W41" s="113" t="s">
        <v>120</v>
      </c>
      <c r="X41" s="119" t="s">
        <v>285</v>
      </c>
      <c r="Y41" s="25"/>
      <c r="Z41" s="25"/>
      <c r="AA41" s="25"/>
      <c r="AB41" s="25"/>
      <c r="AC41" s="25"/>
      <c r="AD41" s="25"/>
      <c r="AE41" s="26"/>
      <c r="AF41" s="26"/>
    </row>
    <row r="42" spans="1:32" x14ac:dyDescent="0.25">
      <c r="A42" s="110" t="s">
        <v>53</v>
      </c>
      <c r="B42" s="19" t="s">
        <v>120</v>
      </c>
      <c r="C42" s="19">
        <v>8</v>
      </c>
      <c r="D42" s="20" t="s">
        <v>378</v>
      </c>
      <c r="E42" s="21" t="s">
        <v>34</v>
      </c>
      <c r="F42" s="21" t="s">
        <v>22</v>
      </c>
      <c r="G42" s="19" t="s">
        <v>18</v>
      </c>
      <c r="H42" s="19"/>
      <c r="I42" s="87">
        <v>0</v>
      </c>
      <c r="J42" s="88">
        <f>DailySummary[[#This Row],[S1Shot]]*DailySummary[[#This Row],[TotalCavity]]</f>
        <v>0</v>
      </c>
      <c r="K42" s="89">
        <f>DailySummary[[#This Row],[S1Shot]]*DailySummary[[#This Row],[CycleTime]]/28800</f>
        <v>0</v>
      </c>
      <c r="L42" s="92">
        <v>0</v>
      </c>
      <c r="M42" s="88">
        <f>DailySummary[[#This Row],[S2Shot]]*DailySummary[[#This Row],[TotalCavity]]</f>
        <v>0</v>
      </c>
      <c r="N42" s="89">
        <f>DailySummary[[#This Row],[S2Shot]]*DailySummary[[#This Row],[CycleTime]]/28800</f>
        <v>0</v>
      </c>
      <c r="O42" s="94">
        <v>0</v>
      </c>
      <c r="P42" s="88">
        <f>DailySummary[[#This Row],[S3Shot]]*DailySummary[[#This Row],[TotalCavity]]</f>
        <v>0</v>
      </c>
      <c r="Q42" s="89">
        <f>DailySummary[[#This Row],[S3Shot]]*DailySummary[[#This Row],[CycleTime]]/28800</f>
        <v>0</v>
      </c>
      <c r="R42" s="96">
        <v>0</v>
      </c>
      <c r="S42" s="97">
        <f>SUM(DailySummary[[#This Row],[S1Qty]],DailySummary[[#This Row],[S2Qty]],DailySummary[[#This Row],[S3Qty]])</f>
        <v>0</v>
      </c>
      <c r="T42" s="118">
        <f>AVERAGE(DailySummary[[#This Row],[S1Urt]],DailySummary[[#This Row],[S2Urt]],DailySummary[[#This Row],[S3Urt]])</f>
        <v>0</v>
      </c>
      <c r="U42" s="119">
        <v>0</v>
      </c>
      <c r="V42" s="120">
        <v>0</v>
      </c>
      <c r="W42" s="113" t="s">
        <v>330</v>
      </c>
      <c r="X42" s="119" t="s">
        <v>284</v>
      </c>
      <c r="Y42" s="25"/>
      <c r="Z42" s="25"/>
      <c r="AA42" s="25"/>
      <c r="AB42" s="25"/>
      <c r="AC42" s="25"/>
      <c r="AD42" s="25"/>
      <c r="AE42" s="26"/>
      <c r="AF42" s="26"/>
    </row>
    <row r="43" spans="1:32" x14ac:dyDescent="0.25">
      <c r="A43" s="110" t="s">
        <v>54</v>
      </c>
      <c r="B43" s="19" t="s">
        <v>120</v>
      </c>
      <c r="C43" s="19">
        <v>8</v>
      </c>
      <c r="D43" s="20" t="s">
        <v>427</v>
      </c>
      <c r="E43" s="21" t="s">
        <v>34</v>
      </c>
      <c r="F43" s="21" t="s">
        <v>22</v>
      </c>
      <c r="G43" s="19" t="s">
        <v>18</v>
      </c>
      <c r="H43" s="19" t="s">
        <v>19</v>
      </c>
      <c r="I43" s="87">
        <v>0</v>
      </c>
      <c r="J43" s="88">
        <f>DailySummary[[#This Row],[S1Shot]]*DailySummary[[#This Row],[TotalCavity]]</f>
        <v>0</v>
      </c>
      <c r="K43" s="89">
        <f>DailySummary[[#This Row],[S1Shot]]*DailySummary[[#This Row],[CycleTime]]/28800</f>
        <v>0</v>
      </c>
      <c r="L43" s="92">
        <v>0</v>
      </c>
      <c r="M43" s="88">
        <f>DailySummary[[#This Row],[S2Shot]]*DailySummary[[#This Row],[TotalCavity]]</f>
        <v>0</v>
      </c>
      <c r="N43" s="89">
        <f>DailySummary[[#This Row],[S2Shot]]*DailySummary[[#This Row],[CycleTime]]/28800</f>
        <v>0</v>
      </c>
      <c r="O43" s="94">
        <v>0</v>
      </c>
      <c r="P43" s="88">
        <f>DailySummary[[#This Row],[S3Shot]]*DailySummary[[#This Row],[TotalCavity]]</f>
        <v>0</v>
      </c>
      <c r="Q43" s="89">
        <f>DailySummary[[#This Row],[S3Shot]]*DailySummary[[#This Row],[CycleTime]]/28800</f>
        <v>0</v>
      </c>
      <c r="R43" s="96">
        <v>0</v>
      </c>
      <c r="S43" s="97">
        <f>SUM(DailySummary[[#This Row],[S1Qty]],DailySummary[[#This Row],[S2Qty]],DailySummary[[#This Row],[S3Qty]])</f>
        <v>0</v>
      </c>
      <c r="T43" s="118">
        <f>AVERAGE(DailySummary[[#This Row],[S1Urt]],DailySummary[[#This Row],[S2Urt]],DailySummary[[#This Row],[S3Urt]])</f>
        <v>0</v>
      </c>
      <c r="U43" s="119">
        <v>0</v>
      </c>
      <c r="V43" s="120">
        <v>0</v>
      </c>
      <c r="W43" s="113" t="s">
        <v>120</v>
      </c>
      <c r="X43" s="119" t="s">
        <v>284</v>
      </c>
      <c r="Y43" s="25"/>
      <c r="Z43" s="25"/>
      <c r="AA43" s="25"/>
      <c r="AB43" s="25"/>
      <c r="AC43" s="25"/>
      <c r="AD43" s="25"/>
      <c r="AE43" s="26"/>
      <c r="AF43" s="26"/>
    </row>
    <row r="44" spans="1:32" x14ac:dyDescent="0.25">
      <c r="A44" s="110" t="s">
        <v>55</v>
      </c>
      <c r="B44" s="19" t="s">
        <v>120</v>
      </c>
      <c r="C44" s="19">
        <v>16</v>
      </c>
      <c r="D44" s="20" t="s">
        <v>352</v>
      </c>
      <c r="E44" s="21" t="s">
        <v>441</v>
      </c>
      <c r="F44" s="21" t="s">
        <v>22</v>
      </c>
      <c r="G44" s="19" t="s">
        <v>18</v>
      </c>
      <c r="H44" s="19" t="s">
        <v>48</v>
      </c>
      <c r="I44" s="87">
        <v>0</v>
      </c>
      <c r="J44" s="88">
        <f>DailySummary[[#This Row],[S1Shot]]*DailySummary[[#This Row],[TotalCavity]]</f>
        <v>0</v>
      </c>
      <c r="K44" s="89">
        <f>DailySummary[[#This Row],[S1Shot]]*DailySummary[[#This Row],[CycleTime]]/28800</f>
        <v>0</v>
      </c>
      <c r="L44" s="92">
        <v>0</v>
      </c>
      <c r="M44" s="88">
        <f>DailySummary[[#This Row],[S2Shot]]*DailySummary[[#This Row],[TotalCavity]]</f>
        <v>0</v>
      </c>
      <c r="N44" s="89">
        <f>DailySummary[[#This Row],[S2Shot]]*DailySummary[[#This Row],[CycleTime]]/28800</f>
        <v>0</v>
      </c>
      <c r="O44" s="94">
        <v>0</v>
      </c>
      <c r="P44" s="88">
        <f>DailySummary[[#This Row],[S3Shot]]*DailySummary[[#This Row],[TotalCavity]]</f>
        <v>0</v>
      </c>
      <c r="Q44" s="89">
        <f>DailySummary[[#This Row],[S3Shot]]*DailySummary[[#This Row],[CycleTime]]/28800</f>
        <v>0</v>
      </c>
      <c r="R44" s="96">
        <v>0</v>
      </c>
      <c r="S44" s="97">
        <f>SUM(DailySummary[[#This Row],[S1Qty]],DailySummary[[#This Row],[S2Qty]],DailySummary[[#This Row],[S3Qty]])</f>
        <v>0</v>
      </c>
      <c r="T44" s="118">
        <f>AVERAGE(DailySummary[[#This Row],[S1Urt]],DailySummary[[#This Row],[S2Urt]],DailySummary[[#This Row],[S3Urt]])</f>
        <v>0</v>
      </c>
      <c r="U44" s="119">
        <v>0</v>
      </c>
      <c r="V44" s="120">
        <v>0</v>
      </c>
      <c r="W44" s="113" t="s">
        <v>418</v>
      </c>
      <c r="X44" s="119" t="s">
        <v>317</v>
      </c>
      <c r="Y44" s="25"/>
      <c r="Z44" s="25"/>
      <c r="AA44" s="25"/>
      <c r="AB44" s="25"/>
      <c r="AC44" s="25"/>
      <c r="AD44" s="25"/>
      <c r="AE44" s="26"/>
      <c r="AF44" s="26"/>
    </row>
    <row r="45" spans="1:32" x14ac:dyDescent="0.25">
      <c r="A45" s="110" t="s">
        <v>56</v>
      </c>
      <c r="B45" s="19" t="s">
        <v>120</v>
      </c>
      <c r="C45" s="19">
        <v>8</v>
      </c>
      <c r="D45" s="20" t="s">
        <v>428</v>
      </c>
      <c r="E45" s="21" t="s">
        <v>34</v>
      </c>
      <c r="F45" s="21" t="s">
        <v>22</v>
      </c>
      <c r="G45" s="19" t="s">
        <v>18</v>
      </c>
      <c r="H45" s="19" t="s">
        <v>19</v>
      </c>
      <c r="I45" s="87">
        <v>0</v>
      </c>
      <c r="J45" s="88">
        <f>DailySummary[[#This Row],[S1Shot]]*DailySummary[[#This Row],[TotalCavity]]</f>
        <v>0</v>
      </c>
      <c r="K45" s="89">
        <f>DailySummary[[#This Row],[S1Shot]]*DailySummary[[#This Row],[CycleTime]]/28800</f>
        <v>0</v>
      </c>
      <c r="L45" s="92">
        <v>0</v>
      </c>
      <c r="M45" s="88">
        <f>DailySummary[[#This Row],[S2Shot]]*DailySummary[[#This Row],[TotalCavity]]</f>
        <v>0</v>
      </c>
      <c r="N45" s="89">
        <f>DailySummary[[#This Row],[S2Shot]]*DailySummary[[#This Row],[CycleTime]]/28800</f>
        <v>0</v>
      </c>
      <c r="O45" s="94">
        <v>0</v>
      </c>
      <c r="P45" s="88">
        <f>DailySummary[[#This Row],[S3Shot]]*DailySummary[[#This Row],[TotalCavity]]</f>
        <v>0</v>
      </c>
      <c r="Q45" s="89">
        <f>DailySummary[[#This Row],[S3Shot]]*DailySummary[[#This Row],[CycleTime]]/28800</f>
        <v>0</v>
      </c>
      <c r="R45" s="96">
        <v>0</v>
      </c>
      <c r="S45" s="97">
        <f>SUM(DailySummary[[#This Row],[S1Qty]],DailySummary[[#This Row],[S2Qty]],DailySummary[[#This Row],[S3Qty]])</f>
        <v>0</v>
      </c>
      <c r="T45" s="118">
        <f>AVERAGE(DailySummary[[#This Row],[S1Urt]],DailySummary[[#This Row],[S2Urt]],DailySummary[[#This Row],[S3Urt]])</f>
        <v>0</v>
      </c>
      <c r="U45" s="119">
        <v>0</v>
      </c>
      <c r="V45" s="120">
        <v>0</v>
      </c>
      <c r="W45" s="113" t="s">
        <v>120</v>
      </c>
      <c r="X45" s="119" t="s">
        <v>285</v>
      </c>
      <c r="Y45" s="25"/>
      <c r="Z45" s="25"/>
      <c r="AA45" s="25"/>
      <c r="AB45" s="25"/>
      <c r="AC45" s="25"/>
      <c r="AD45" s="25"/>
      <c r="AE45" s="26"/>
      <c r="AF45" s="26"/>
    </row>
    <row r="46" spans="1:32" x14ac:dyDescent="0.25">
      <c r="A46" s="110" t="s">
        <v>57</v>
      </c>
      <c r="B46" s="19" t="s">
        <v>120</v>
      </c>
      <c r="C46" s="19">
        <v>8</v>
      </c>
      <c r="D46" s="20" t="s">
        <v>408</v>
      </c>
      <c r="E46" s="21" t="s">
        <v>21</v>
      </c>
      <c r="F46" s="21" t="s">
        <v>22</v>
      </c>
      <c r="G46" s="19" t="s">
        <v>18</v>
      </c>
      <c r="H46" s="19"/>
      <c r="I46" s="87">
        <v>0</v>
      </c>
      <c r="J46" s="88">
        <f>DailySummary[[#This Row],[S1Shot]]*DailySummary[[#This Row],[TotalCavity]]</f>
        <v>0</v>
      </c>
      <c r="K46" s="89">
        <f>DailySummary[[#This Row],[S1Shot]]*DailySummary[[#This Row],[CycleTime]]/28800</f>
        <v>0</v>
      </c>
      <c r="L46" s="92">
        <v>0</v>
      </c>
      <c r="M46" s="88">
        <f>DailySummary[[#This Row],[S2Shot]]*DailySummary[[#This Row],[TotalCavity]]</f>
        <v>0</v>
      </c>
      <c r="N46" s="89">
        <f>DailySummary[[#This Row],[S2Shot]]*DailySummary[[#This Row],[CycleTime]]/28800</f>
        <v>0</v>
      </c>
      <c r="O46" s="94">
        <v>0</v>
      </c>
      <c r="P46" s="88">
        <f>DailySummary[[#This Row],[S3Shot]]*DailySummary[[#This Row],[TotalCavity]]</f>
        <v>0</v>
      </c>
      <c r="Q46" s="89">
        <f>DailySummary[[#This Row],[S3Shot]]*DailySummary[[#This Row],[CycleTime]]/28800</f>
        <v>0</v>
      </c>
      <c r="R46" s="96">
        <v>0</v>
      </c>
      <c r="S46" s="97">
        <f>SUM(DailySummary[[#This Row],[S1Qty]],DailySummary[[#This Row],[S2Qty]],DailySummary[[#This Row],[S3Qty]])</f>
        <v>0</v>
      </c>
      <c r="T46" s="118">
        <f>AVERAGE(DailySummary[[#This Row],[S1Urt]],DailySummary[[#This Row],[S2Urt]],DailySummary[[#This Row],[S3Urt]])</f>
        <v>0</v>
      </c>
      <c r="U46" s="119">
        <v>0</v>
      </c>
      <c r="V46" s="120">
        <v>0</v>
      </c>
      <c r="W46" s="113" t="s">
        <v>120</v>
      </c>
      <c r="X46" s="119" t="s">
        <v>308</v>
      </c>
      <c r="Y46" s="25"/>
      <c r="Z46" s="25"/>
      <c r="AA46" s="25"/>
      <c r="AB46" s="25"/>
      <c r="AC46" s="25"/>
      <c r="AD46" s="25"/>
      <c r="AE46" s="26"/>
      <c r="AF46" s="26"/>
    </row>
    <row r="47" spans="1:32" x14ac:dyDescent="0.25">
      <c r="A47" s="110" t="s">
        <v>58</v>
      </c>
      <c r="B47" s="19" t="s">
        <v>120</v>
      </c>
      <c r="C47" s="19">
        <v>8</v>
      </c>
      <c r="D47" s="20" t="s">
        <v>344</v>
      </c>
      <c r="E47" s="21" t="s">
        <v>474</v>
      </c>
      <c r="F47" s="21" t="s">
        <v>350</v>
      </c>
      <c r="G47" s="19" t="s">
        <v>18</v>
      </c>
      <c r="H47" s="19" t="s">
        <v>19</v>
      </c>
      <c r="I47" s="87">
        <v>0</v>
      </c>
      <c r="J47" s="88">
        <f>DailySummary[[#This Row],[S1Shot]]*DailySummary[[#This Row],[TotalCavity]]</f>
        <v>0</v>
      </c>
      <c r="K47" s="89">
        <f>DailySummary[[#This Row],[S1Shot]]*DailySummary[[#This Row],[CycleTime]]/28800</f>
        <v>0</v>
      </c>
      <c r="L47" s="92">
        <v>0</v>
      </c>
      <c r="M47" s="88">
        <f>DailySummary[[#This Row],[S2Shot]]*DailySummary[[#This Row],[TotalCavity]]</f>
        <v>0</v>
      </c>
      <c r="N47" s="89">
        <f>DailySummary[[#This Row],[S2Shot]]*DailySummary[[#This Row],[CycleTime]]/28800</f>
        <v>0</v>
      </c>
      <c r="O47" s="94">
        <v>0</v>
      </c>
      <c r="P47" s="88">
        <f>DailySummary[[#This Row],[S3Shot]]*DailySummary[[#This Row],[TotalCavity]]</f>
        <v>0</v>
      </c>
      <c r="Q47" s="89">
        <f>DailySummary[[#This Row],[S3Shot]]*DailySummary[[#This Row],[CycleTime]]/28800</f>
        <v>0</v>
      </c>
      <c r="R47" s="96">
        <v>0</v>
      </c>
      <c r="S47" s="97">
        <f>SUM(DailySummary[[#This Row],[S1Qty]],DailySummary[[#This Row],[S2Qty]],DailySummary[[#This Row],[S3Qty]])</f>
        <v>0</v>
      </c>
      <c r="T47" s="118">
        <f>AVERAGE(DailySummary[[#This Row],[S1Urt]],DailySummary[[#This Row],[S2Urt]],DailySummary[[#This Row],[S3Urt]])</f>
        <v>0</v>
      </c>
      <c r="U47" s="119">
        <v>0</v>
      </c>
      <c r="V47" s="120">
        <v>0</v>
      </c>
      <c r="W47" s="113" t="s">
        <v>120</v>
      </c>
      <c r="X47" s="119" t="s">
        <v>285</v>
      </c>
      <c r="Y47" s="25"/>
      <c r="Z47" s="25"/>
      <c r="AA47" s="25"/>
      <c r="AB47" s="25"/>
      <c r="AC47" s="25"/>
      <c r="AD47" s="25"/>
      <c r="AE47" s="26"/>
      <c r="AF47" s="26"/>
    </row>
    <row r="48" spans="1:32" x14ac:dyDescent="0.25">
      <c r="A48" s="110" t="s">
        <v>59</v>
      </c>
      <c r="B48" s="19" t="s">
        <v>120</v>
      </c>
      <c r="C48" s="19">
        <v>8</v>
      </c>
      <c r="D48" s="20" t="s">
        <v>375</v>
      </c>
      <c r="E48" s="21" t="s">
        <v>34</v>
      </c>
      <c r="F48" s="21" t="s">
        <v>380</v>
      </c>
      <c r="G48" s="19" t="s">
        <v>18</v>
      </c>
      <c r="H48" s="19" t="s">
        <v>48</v>
      </c>
      <c r="I48" s="87">
        <v>0</v>
      </c>
      <c r="J48" s="88">
        <f>DailySummary[[#This Row],[S1Shot]]*DailySummary[[#This Row],[TotalCavity]]</f>
        <v>0</v>
      </c>
      <c r="K48" s="89">
        <f>DailySummary[[#This Row],[S1Shot]]*DailySummary[[#This Row],[CycleTime]]/28800</f>
        <v>0</v>
      </c>
      <c r="L48" s="92">
        <v>0</v>
      </c>
      <c r="M48" s="88">
        <f>DailySummary[[#This Row],[S2Shot]]*DailySummary[[#This Row],[TotalCavity]]</f>
        <v>0</v>
      </c>
      <c r="N48" s="89">
        <f>DailySummary[[#This Row],[S2Shot]]*DailySummary[[#This Row],[CycleTime]]/28800</f>
        <v>0</v>
      </c>
      <c r="O48" s="94">
        <v>0</v>
      </c>
      <c r="P48" s="88">
        <f>DailySummary[[#This Row],[S3Shot]]*DailySummary[[#This Row],[TotalCavity]]</f>
        <v>0</v>
      </c>
      <c r="Q48" s="89">
        <f>DailySummary[[#This Row],[S3Shot]]*DailySummary[[#This Row],[CycleTime]]/28800</f>
        <v>0</v>
      </c>
      <c r="R48" s="96">
        <v>0</v>
      </c>
      <c r="S48" s="97">
        <f>SUM(DailySummary[[#This Row],[S1Qty]],DailySummary[[#This Row],[S2Qty]],DailySummary[[#This Row],[S3Qty]])</f>
        <v>0</v>
      </c>
      <c r="T48" s="118">
        <f>AVERAGE(DailySummary[[#This Row],[S1Urt]],DailySummary[[#This Row],[S2Urt]],DailySummary[[#This Row],[S3Urt]])</f>
        <v>0</v>
      </c>
      <c r="U48" s="119">
        <v>0</v>
      </c>
      <c r="V48" s="120">
        <v>0</v>
      </c>
      <c r="W48" s="113" t="s">
        <v>120</v>
      </c>
      <c r="X48" s="119" t="s">
        <v>285</v>
      </c>
      <c r="Y48" s="25"/>
      <c r="Z48" s="25"/>
      <c r="AA48" s="25"/>
      <c r="AB48" s="25"/>
      <c r="AC48" s="25"/>
      <c r="AD48" s="25"/>
      <c r="AE48" s="26"/>
      <c r="AF48" s="26"/>
    </row>
    <row r="49" spans="1:33" x14ac:dyDescent="0.25">
      <c r="A49" s="110" t="s">
        <v>60</v>
      </c>
      <c r="B49" s="19" t="s">
        <v>120</v>
      </c>
      <c r="C49" s="19">
        <v>8</v>
      </c>
      <c r="D49" s="20" t="s">
        <v>343</v>
      </c>
      <c r="E49" s="21" t="s">
        <v>474</v>
      </c>
      <c r="F49" s="21" t="s">
        <v>350</v>
      </c>
      <c r="G49" s="19" t="s">
        <v>18</v>
      </c>
      <c r="H49" s="19" t="s">
        <v>19</v>
      </c>
      <c r="I49" s="87">
        <v>0</v>
      </c>
      <c r="J49" s="88">
        <f>DailySummary[[#This Row],[S1Shot]]*DailySummary[[#This Row],[TotalCavity]]</f>
        <v>0</v>
      </c>
      <c r="K49" s="89">
        <f>DailySummary[[#This Row],[S1Shot]]*DailySummary[[#This Row],[CycleTime]]/28800</f>
        <v>0</v>
      </c>
      <c r="L49" s="92">
        <v>0</v>
      </c>
      <c r="M49" s="88">
        <f>DailySummary[[#This Row],[S2Shot]]*DailySummary[[#This Row],[TotalCavity]]</f>
        <v>0</v>
      </c>
      <c r="N49" s="89">
        <f>DailySummary[[#This Row],[S2Shot]]*DailySummary[[#This Row],[CycleTime]]/28800</f>
        <v>0</v>
      </c>
      <c r="O49" s="94">
        <v>0</v>
      </c>
      <c r="P49" s="88">
        <f>DailySummary[[#This Row],[S3Shot]]*DailySummary[[#This Row],[TotalCavity]]</f>
        <v>0</v>
      </c>
      <c r="Q49" s="89">
        <f>DailySummary[[#This Row],[S3Shot]]*DailySummary[[#This Row],[CycleTime]]/28800</f>
        <v>0</v>
      </c>
      <c r="R49" s="96">
        <v>0</v>
      </c>
      <c r="S49" s="97">
        <f>SUM(DailySummary[[#This Row],[S1Qty]],DailySummary[[#This Row],[S2Qty]],DailySummary[[#This Row],[S3Qty]])</f>
        <v>0</v>
      </c>
      <c r="T49" s="118">
        <f>AVERAGE(DailySummary[[#This Row],[S1Urt]],DailySummary[[#This Row],[S2Urt]],DailySummary[[#This Row],[S3Urt]])</f>
        <v>0</v>
      </c>
      <c r="U49" s="119">
        <v>0</v>
      </c>
      <c r="V49" s="120">
        <v>0</v>
      </c>
      <c r="W49" s="113" t="s">
        <v>120</v>
      </c>
      <c r="X49" s="119" t="s">
        <v>284</v>
      </c>
      <c r="Y49" s="25"/>
      <c r="Z49" s="25"/>
      <c r="AA49" s="25"/>
      <c r="AB49" s="25"/>
      <c r="AC49" s="25"/>
      <c r="AD49" s="25"/>
      <c r="AE49" s="26"/>
      <c r="AF49" s="26"/>
    </row>
    <row r="50" spans="1:33" x14ac:dyDescent="0.25">
      <c r="A50" s="110" t="s">
        <v>61</v>
      </c>
      <c r="B50" s="19" t="s">
        <v>120</v>
      </c>
      <c r="C50" s="19">
        <v>0</v>
      </c>
      <c r="D50" s="20" t="s">
        <v>120</v>
      </c>
      <c r="E50" s="21" t="s">
        <v>120</v>
      </c>
      <c r="F50" s="21" t="s">
        <v>120</v>
      </c>
      <c r="G50" s="19" t="s">
        <v>18</v>
      </c>
      <c r="H50" s="19"/>
      <c r="I50" s="87">
        <v>0</v>
      </c>
      <c r="J50" s="88">
        <f>DailySummary[[#This Row],[S1Shot]]*DailySummary[[#This Row],[TotalCavity]]</f>
        <v>0</v>
      </c>
      <c r="K50" s="89">
        <f>DailySummary[[#This Row],[S1Shot]]*DailySummary[[#This Row],[CycleTime]]/28800</f>
        <v>0</v>
      </c>
      <c r="L50" s="92">
        <v>0</v>
      </c>
      <c r="M50" s="88">
        <f>DailySummary[[#This Row],[S2Shot]]*DailySummary[[#This Row],[TotalCavity]]</f>
        <v>0</v>
      </c>
      <c r="N50" s="89">
        <f>DailySummary[[#This Row],[S2Shot]]*DailySummary[[#This Row],[CycleTime]]/28800</f>
        <v>0</v>
      </c>
      <c r="O50" s="94">
        <v>0</v>
      </c>
      <c r="P50" s="88">
        <f>DailySummary[[#This Row],[S3Shot]]*DailySummary[[#This Row],[TotalCavity]]</f>
        <v>0</v>
      </c>
      <c r="Q50" s="89">
        <f>DailySummary[[#This Row],[S3Shot]]*DailySummary[[#This Row],[CycleTime]]/28800</f>
        <v>0</v>
      </c>
      <c r="R50" s="96">
        <v>0</v>
      </c>
      <c r="S50" s="97">
        <f>SUM(DailySummary[[#This Row],[S1Qty]],DailySummary[[#This Row],[S2Qty]],DailySummary[[#This Row],[S3Qty]])</f>
        <v>0</v>
      </c>
      <c r="T50" s="118">
        <f>AVERAGE(DailySummary[[#This Row],[S1Urt]],DailySummary[[#This Row],[S2Urt]],DailySummary[[#This Row],[S3Urt]])</f>
        <v>0</v>
      </c>
      <c r="U50" s="119">
        <v>0</v>
      </c>
      <c r="V50" s="120">
        <v>0</v>
      </c>
      <c r="W50" s="113" t="s">
        <v>120</v>
      </c>
      <c r="X50" s="119"/>
      <c r="Y50" s="25"/>
      <c r="Z50" s="25"/>
      <c r="AA50" s="25"/>
      <c r="AB50" s="25"/>
      <c r="AC50" s="25"/>
      <c r="AD50" s="25"/>
      <c r="AE50" s="26"/>
      <c r="AF50" s="26"/>
    </row>
    <row r="51" spans="1:33" x14ac:dyDescent="0.25">
      <c r="A51" s="110" t="s">
        <v>62</v>
      </c>
      <c r="B51" s="19" t="s">
        <v>120</v>
      </c>
      <c r="C51" s="19">
        <v>8</v>
      </c>
      <c r="D51" s="20" t="s">
        <v>336</v>
      </c>
      <c r="E51" s="21" t="s">
        <v>34</v>
      </c>
      <c r="F51" s="21" t="s">
        <v>350</v>
      </c>
      <c r="G51" s="19" t="s">
        <v>18</v>
      </c>
      <c r="H51" s="19" t="s">
        <v>19</v>
      </c>
      <c r="I51" s="87">
        <v>0</v>
      </c>
      <c r="J51" s="88">
        <f>DailySummary[[#This Row],[S1Shot]]*DailySummary[[#This Row],[TotalCavity]]</f>
        <v>0</v>
      </c>
      <c r="K51" s="89">
        <f>DailySummary[[#This Row],[S1Shot]]*DailySummary[[#This Row],[CycleTime]]/28800</f>
        <v>0</v>
      </c>
      <c r="L51" s="92">
        <v>0</v>
      </c>
      <c r="M51" s="88">
        <f>DailySummary[[#This Row],[S2Shot]]*DailySummary[[#This Row],[TotalCavity]]</f>
        <v>0</v>
      </c>
      <c r="N51" s="89">
        <f>DailySummary[[#This Row],[S2Shot]]*DailySummary[[#This Row],[CycleTime]]/28800</f>
        <v>0</v>
      </c>
      <c r="O51" s="94">
        <v>0</v>
      </c>
      <c r="P51" s="88">
        <f>DailySummary[[#This Row],[S3Shot]]*DailySummary[[#This Row],[TotalCavity]]</f>
        <v>0</v>
      </c>
      <c r="Q51" s="89">
        <f>DailySummary[[#This Row],[S3Shot]]*DailySummary[[#This Row],[CycleTime]]/28800</f>
        <v>0</v>
      </c>
      <c r="R51" s="96">
        <v>0</v>
      </c>
      <c r="S51" s="97">
        <f>SUM(DailySummary[[#This Row],[S1Qty]],DailySummary[[#This Row],[S2Qty]],DailySummary[[#This Row],[S3Qty]])</f>
        <v>0</v>
      </c>
      <c r="T51" s="118">
        <f>AVERAGE(DailySummary[[#This Row],[S1Urt]],DailySummary[[#This Row],[S2Urt]],DailySummary[[#This Row],[S3Urt]])</f>
        <v>0</v>
      </c>
      <c r="U51" s="119">
        <v>0</v>
      </c>
      <c r="V51" s="120">
        <v>0</v>
      </c>
      <c r="W51" s="113" t="s">
        <v>120</v>
      </c>
      <c r="X51" s="119" t="s">
        <v>284</v>
      </c>
      <c r="Y51" s="25"/>
      <c r="Z51" s="25"/>
      <c r="AA51" s="25"/>
      <c r="AB51" s="25"/>
      <c r="AC51" s="25"/>
      <c r="AD51" s="25"/>
      <c r="AE51" s="26"/>
      <c r="AF51" s="26"/>
    </row>
    <row r="52" spans="1:33" x14ac:dyDescent="0.25">
      <c r="A52" s="110" t="s">
        <v>63</v>
      </c>
      <c r="B52" s="19" t="s">
        <v>120</v>
      </c>
      <c r="C52" s="19">
        <v>8</v>
      </c>
      <c r="D52" s="20" t="s">
        <v>437</v>
      </c>
      <c r="E52" s="21" t="s">
        <v>474</v>
      </c>
      <c r="F52" s="21" t="s">
        <v>350</v>
      </c>
      <c r="G52" s="19" t="s">
        <v>18</v>
      </c>
      <c r="H52" s="19" t="s">
        <v>48</v>
      </c>
      <c r="I52" s="87">
        <v>0</v>
      </c>
      <c r="J52" s="88">
        <f>DailySummary[[#This Row],[S1Shot]]*DailySummary[[#This Row],[TotalCavity]]</f>
        <v>0</v>
      </c>
      <c r="K52" s="89">
        <f>DailySummary[[#This Row],[S1Shot]]*DailySummary[[#This Row],[CycleTime]]/28800</f>
        <v>0</v>
      </c>
      <c r="L52" s="92">
        <v>0</v>
      </c>
      <c r="M52" s="88">
        <f>DailySummary[[#This Row],[S2Shot]]*DailySummary[[#This Row],[TotalCavity]]</f>
        <v>0</v>
      </c>
      <c r="N52" s="89">
        <f>DailySummary[[#This Row],[S2Shot]]*DailySummary[[#This Row],[CycleTime]]/28800</f>
        <v>0</v>
      </c>
      <c r="O52" s="94">
        <v>0</v>
      </c>
      <c r="P52" s="88">
        <f>DailySummary[[#This Row],[S3Shot]]*DailySummary[[#This Row],[TotalCavity]]</f>
        <v>0</v>
      </c>
      <c r="Q52" s="89">
        <f>DailySummary[[#This Row],[S3Shot]]*DailySummary[[#This Row],[CycleTime]]/28800</f>
        <v>0</v>
      </c>
      <c r="R52" s="96">
        <v>0</v>
      </c>
      <c r="S52" s="97">
        <f>SUM(DailySummary[[#This Row],[S1Qty]],DailySummary[[#This Row],[S2Qty]],DailySummary[[#This Row],[S3Qty]])</f>
        <v>0</v>
      </c>
      <c r="T52" s="118">
        <f>AVERAGE(DailySummary[[#This Row],[S1Urt]],DailySummary[[#This Row],[S2Urt]],DailySummary[[#This Row],[S3Urt]])</f>
        <v>0</v>
      </c>
      <c r="U52" s="119">
        <v>0</v>
      </c>
      <c r="V52" s="120">
        <v>0</v>
      </c>
      <c r="W52" s="113" t="s">
        <v>403</v>
      </c>
      <c r="X52" s="119" t="s">
        <v>286</v>
      </c>
      <c r="Y52" s="25"/>
      <c r="Z52" s="25"/>
      <c r="AA52" s="25"/>
      <c r="AB52" s="25"/>
      <c r="AC52" s="25"/>
      <c r="AD52" s="25"/>
      <c r="AE52" s="26"/>
      <c r="AF52" s="26"/>
    </row>
    <row r="53" spans="1:33" x14ac:dyDescent="0.25">
      <c r="A53" s="110" t="s">
        <v>64</v>
      </c>
      <c r="B53" s="19" t="s">
        <v>120</v>
      </c>
      <c r="C53" s="19">
        <v>8</v>
      </c>
      <c r="D53" s="20" t="s">
        <v>334</v>
      </c>
      <c r="E53" s="21" t="s">
        <v>34</v>
      </c>
      <c r="F53" s="21" t="s">
        <v>350</v>
      </c>
      <c r="G53" s="19" t="s">
        <v>18</v>
      </c>
      <c r="H53" s="19" t="s">
        <v>19</v>
      </c>
      <c r="I53" s="87">
        <v>0</v>
      </c>
      <c r="J53" s="88">
        <f>DailySummary[[#This Row],[S1Shot]]*DailySummary[[#This Row],[TotalCavity]]</f>
        <v>0</v>
      </c>
      <c r="K53" s="89">
        <f>DailySummary[[#This Row],[S1Shot]]*DailySummary[[#This Row],[CycleTime]]/28800</f>
        <v>0</v>
      </c>
      <c r="L53" s="92">
        <v>0</v>
      </c>
      <c r="M53" s="88">
        <f>DailySummary[[#This Row],[S2Shot]]*DailySummary[[#This Row],[TotalCavity]]</f>
        <v>0</v>
      </c>
      <c r="N53" s="89">
        <f>DailySummary[[#This Row],[S2Shot]]*DailySummary[[#This Row],[CycleTime]]/28800</f>
        <v>0</v>
      </c>
      <c r="O53" s="94">
        <v>0</v>
      </c>
      <c r="P53" s="88">
        <f>DailySummary[[#This Row],[S3Shot]]*DailySummary[[#This Row],[TotalCavity]]</f>
        <v>0</v>
      </c>
      <c r="Q53" s="89">
        <f>DailySummary[[#This Row],[S3Shot]]*DailySummary[[#This Row],[CycleTime]]/28800</f>
        <v>0</v>
      </c>
      <c r="R53" s="96">
        <v>0</v>
      </c>
      <c r="S53" s="97">
        <f>SUM(DailySummary[[#This Row],[S1Qty]],DailySummary[[#This Row],[S2Qty]],DailySummary[[#This Row],[S3Qty]])</f>
        <v>0</v>
      </c>
      <c r="T53" s="118">
        <f>AVERAGE(DailySummary[[#This Row],[S1Urt]],DailySummary[[#This Row],[S2Urt]],DailySummary[[#This Row],[S3Urt]])</f>
        <v>0</v>
      </c>
      <c r="U53" s="119">
        <v>0</v>
      </c>
      <c r="V53" s="120">
        <v>0</v>
      </c>
      <c r="W53" s="113" t="s">
        <v>120</v>
      </c>
      <c r="X53" s="119" t="s">
        <v>285</v>
      </c>
      <c r="Y53" s="25"/>
      <c r="Z53" s="25"/>
      <c r="AA53" s="25"/>
      <c r="AB53" s="25"/>
      <c r="AC53" s="25"/>
      <c r="AD53" s="25"/>
      <c r="AE53" s="26"/>
      <c r="AF53" s="26"/>
    </row>
    <row r="54" spans="1:33" x14ac:dyDescent="0.25">
      <c r="A54" s="110" t="s">
        <v>65</v>
      </c>
      <c r="B54" s="19" t="s">
        <v>120</v>
      </c>
      <c r="C54" s="19">
        <v>0</v>
      </c>
      <c r="D54" s="20" t="s">
        <v>120</v>
      </c>
      <c r="E54" s="21" t="s">
        <v>120</v>
      </c>
      <c r="F54" s="21" t="s">
        <v>120</v>
      </c>
      <c r="G54" s="19" t="s">
        <v>18</v>
      </c>
      <c r="H54" s="19"/>
      <c r="I54" s="87">
        <v>0</v>
      </c>
      <c r="J54" s="88">
        <f>DailySummary[[#This Row],[S1Shot]]*DailySummary[[#This Row],[TotalCavity]]</f>
        <v>0</v>
      </c>
      <c r="K54" s="89">
        <f>DailySummary[[#This Row],[S1Shot]]*DailySummary[[#This Row],[CycleTime]]/28800</f>
        <v>0</v>
      </c>
      <c r="L54" s="92">
        <v>0</v>
      </c>
      <c r="M54" s="88">
        <f>DailySummary[[#This Row],[S2Shot]]*DailySummary[[#This Row],[TotalCavity]]</f>
        <v>0</v>
      </c>
      <c r="N54" s="89">
        <f>DailySummary[[#This Row],[S2Shot]]*DailySummary[[#This Row],[CycleTime]]/28800</f>
        <v>0</v>
      </c>
      <c r="O54" s="94">
        <v>0</v>
      </c>
      <c r="P54" s="88">
        <f>DailySummary[[#This Row],[S3Shot]]*DailySummary[[#This Row],[TotalCavity]]</f>
        <v>0</v>
      </c>
      <c r="Q54" s="89">
        <f>DailySummary[[#This Row],[S3Shot]]*DailySummary[[#This Row],[CycleTime]]/28800</f>
        <v>0</v>
      </c>
      <c r="R54" s="96">
        <v>0</v>
      </c>
      <c r="S54" s="97">
        <f>SUM(DailySummary[[#This Row],[S1Qty]],DailySummary[[#This Row],[S2Qty]],DailySummary[[#This Row],[S3Qty]])</f>
        <v>0</v>
      </c>
      <c r="T54" s="118">
        <f>AVERAGE(DailySummary[[#This Row],[S1Urt]],DailySummary[[#This Row],[S2Urt]],DailySummary[[#This Row],[S3Urt]])</f>
        <v>0</v>
      </c>
      <c r="U54" s="119">
        <v>0</v>
      </c>
      <c r="V54" s="120">
        <v>0</v>
      </c>
      <c r="W54" s="113" t="s">
        <v>120</v>
      </c>
      <c r="X54" s="119"/>
      <c r="Y54" s="25"/>
      <c r="Z54" s="25"/>
      <c r="AA54" s="25"/>
      <c r="AB54" s="25"/>
      <c r="AC54" s="25"/>
      <c r="AD54" s="25"/>
      <c r="AE54" s="26"/>
      <c r="AF54" s="26"/>
    </row>
    <row r="55" spans="1:33" x14ac:dyDescent="0.25">
      <c r="A55" s="110" t="s">
        <v>66</v>
      </c>
      <c r="B55" s="19" t="s">
        <v>120</v>
      </c>
      <c r="C55" s="19">
        <v>8</v>
      </c>
      <c r="D55" s="20" t="s">
        <v>381</v>
      </c>
      <c r="E55" s="21" t="s">
        <v>383</v>
      </c>
      <c r="F55" s="21" t="s">
        <v>350</v>
      </c>
      <c r="G55" s="19" t="s">
        <v>18</v>
      </c>
      <c r="H55" s="19" t="s">
        <v>19</v>
      </c>
      <c r="I55" s="87">
        <v>0</v>
      </c>
      <c r="J55" s="88">
        <f>DailySummary[[#This Row],[S1Shot]]*DailySummary[[#This Row],[TotalCavity]]</f>
        <v>0</v>
      </c>
      <c r="K55" s="89">
        <f>DailySummary[[#This Row],[S1Shot]]*DailySummary[[#This Row],[CycleTime]]/28800</f>
        <v>0</v>
      </c>
      <c r="L55" s="92">
        <v>0</v>
      </c>
      <c r="M55" s="88">
        <f>DailySummary[[#This Row],[S2Shot]]*DailySummary[[#This Row],[TotalCavity]]</f>
        <v>0</v>
      </c>
      <c r="N55" s="89">
        <f>DailySummary[[#This Row],[S2Shot]]*DailySummary[[#This Row],[CycleTime]]/28800</f>
        <v>0</v>
      </c>
      <c r="O55" s="94">
        <v>0</v>
      </c>
      <c r="P55" s="88">
        <f>DailySummary[[#This Row],[S3Shot]]*DailySummary[[#This Row],[TotalCavity]]</f>
        <v>0</v>
      </c>
      <c r="Q55" s="89">
        <f>DailySummary[[#This Row],[S3Shot]]*DailySummary[[#This Row],[CycleTime]]/28800</f>
        <v>0</v>
      </c>
      <c r="R55" s="96">
        <v>0</v>
      </c>
      <c r="S55" s="97">
        <f>SUM(DailySummary[[#This Row],[S1Qty]],DailySummary[[#This Row],[S2Qty]],DailySummary[[#This Row],[S3Qty]])</f>
        <v>0</v>
      </c>
      <c r="T55" s="118">
        <f>AVERAGE(DailySummary[[#This Row],[S1Urt]],DailySummary[[#This Row],[S2Urt]],DailySummary[[#This Row],[S3Urt]])</f>
        <v>0</v>
      </c>
      <c r="U55" s="119">
        <v>0</v>
      </c>
      <c r="V55" s="120">
        <v>0</v>
      </c>
      <c r="W55" s="113" t="s">
        <v>120</v>
      </c>
      <c r="X55" s="119" t="s">
        <v>285</v>
      </c>
      <c r="Y55" s="25"/>
      <c r="Z55" s="25"/>
      <c r="AA55" s="25"/>
      <c r="AB55" s="25"/>
      <c r="AC55" s="25"/>
      <c r="AD55" s="25"/>
      <c r="AE55" s="26"/>
      <c r="AF55" s="26"/>
    </row>
    <row r="56" spans="1:33" x14ac:dyDescent="0.25">
      <c r="A56" s="110" t="s">
        <v>67</v>
      </c>
      <c r="B56" s="19" t="s">
        <v>120</v>
      </c>
      <c r="C56" s="19">
        <v>8</v>
      </c>
      <c r="D56" s="20" t="s">
        <v>348</v>
      </c>
      <c r="E56" s="21" t="s">
        <v>383</v>
      </c>
      <c r="F56" s="21" t="s">
        <v>350</v>
      </c>
      <c r="G56" s="19" t="s">
        <v>18</v>
      </c>
      <c r="H56" s="19" t="s">
        <v>48</v>
      </c>
      <c r="I56" s="87">
        <v>0</v>
      </c>
      <c r="J56" s="88">
        <f>DailySummary[[#This Row],[S1Shot]]*DailySummary[[#This Row],[TotalCavity]]</f>
        <v>0</v>
      </c>
      <c r="K56" s="89">
        <f>DailySummary[[#This Row],[S1Shot]]*DailySummary[[#This Row],[CycleTime]]/28800</f>
        <v>0</v>
      </c>
      <c r="L56" s="92">
        <v>0</v>
      </c>
      <c r="M56" s="88">
        <f>DailySummary[[#This Row],[S2Shot]]*DailySummary[[#This Row],[TotalCavity]]</f>
        <v>0</v>
      </c>
      <c r="N56" s="89">
        <f>DailySummary[[#This Row],[S2Shot]]*DailySummary[[#This Row],[CycleTime]]/28800</f>
        <v>0</v>
      </c>
      <c r="O56" s="94">
        <v>0</v>
      </c>
      <c r="P56" s="88">
        <f>DailySummary[[#This Row],[S3Shot]]*DailySummary[[#This Row],[TotalCavity]]</f>
        <v>0</v>
      </c>
      <c r="Q56" s="89">
        <f>DailySummary[[#This Row],[S3Shot]]*DailySummary[[#This Row],[CycleTime]]/28800</f>
        <v>0</v>
      </c>
      <c r="R56" s="96">
        <v>0</v>
      </c>
      <c r="S56" s="97">
        <f>SUM(DailySummary[[#This Row],[S1Qty]],DailySummary[[#This Row],[S2Qty]],DailySummary[[#This Row],[S3Qty]])</f>
        <v>0</v>
      </c>
      <c r="T56" s="118">
        <f>AVERAGE(DailySummary[[#This Row],[S1Urt]],DailySummary[[#This Row],[S2Urt]],DailySummary[[#This Row],[S3Urt]])</f>
        <v>0</v>
      </c>
      <c r="U56" s="119">
        <v>0</v>
      </c>
      <c r="V56" s="120">
        <v>0</v>
      </c>
      <c r="W56" s="113" t="s">
        <v>478</v>
      </c>
      <c r="X56" s="119" t="s">
        <v>286</v>
      </c>
      <c r="Y56" s="25"/>
      <c r="Z56" s="25"/>
      <c r="AA56" s="25"/>
      <c r="AB56" s="25"/>
      <c r="AC56" s="25"/>
      <c r="AD56" s="25"/>
      <c r="AE56" s="26"/>
      <c r="AF56" s="26"/>
    </row>
    <row r="57" spans="1:33" x14ac:dyDescent="0.25">
      <c r="A57" s="110" t="s">
        <v>68</v>
      </c>
      <c r="B57" s="19" t="s">
        <v>120</v>
      </c>
      <c r="C57" s="19">
        <v>8</v>
      </c>
      <c r="D57" s="20" t="s">
        <v>384</v>
      </c>
      <c r="E57" s="21" t="s">
        <v>383</v>
      </c>
      <c r="F57" s="21" t="s">
        <v>350</v>
      </c>
      <c r="G57" s="19" t="s">
        <v>18</v>
      </c>
      <c r="H57" s="19" t="s">
        <v>19</v>
      </c>
      <c r="I57" s="87">
        <v>0</v>
      </c>
      <c r="J57" s="88">
        <f>DailySummary[[#This Row],[S1Shot]]*DailySummary[[#This Row],[TotalCavity]]</f>
        <v>0</v>
      </c>
      <c r="K57" s="89">
        <f>DailySummary[[#This Row],[S1Shot]]*DailySummary[[#This Row],[CycleTime]]/28800</f>
        <v>0</v>
      </c>
      <c r="L57" s="92">
        <v>0</v>
      </c>
      <c r="M57" s="88">
        <f>DailySummary[[#This Row],[S2Shot]]*DailySummary[[#This Row],[TotalCavity]]</f>
        <v>0</v>
      </c>
      <c r="N57" s="89">
        <f>DailySummary[[#This Row],[S2Shot]]*DailySummary[[#This Row],[CycleTime]]/28800</f>
        <v>0</v>
      </c>
      <c r="O57" s="94">
        <v>0</v>
      </c>
      <c r="P57" s="88">
        <f>DailySummary[[#This Row],[S3Shot]]*DailySummary[[#This Row],[TotalCavity]]</f>
        <v>0</v>
      </c>
      <c r="Q57" s="89">
        <f>DailySummary[[#This Row],[S3Shot]]*DailySummary[[#This Row],[CycleTime]]/28800</f>
        <v>0</v>
      </c>
      <c r="R57" s="96">
        <v>0</v>
      </c>
      <c r="S57" s="97">
        <f>SUM(DailySummary[[#This Row],[S1Qty]],DailySummary[[#This Row],[S2Qty]],DailySummary[[#This Row],[S3Qty]])</f>
        <v>0</v>
      </c>
      <c r="T57" s="118">
        <f>AVERAGE(DailySummary[[#This Row],[S1Urt]],DailySummary[[#This Row],[S2Urt]],DailySummary[[#This Row],[S3Urt]])</f>
        <v>0</v>
      </c>
      <c r="U57" s="119">
        <v>0</v>
      </c>
      <c r="V57" s="120">
        <v>0</v>
      </c>
      <c r="W57" s="113" t="s">
        <v>120</v>
      </c>
      <c r="X57" s="119" t="s">
        <v>284</v>
      </c>
      <c r="Y57" s="25"/>
      <c r="Z57" s="25"/>
      <c r="AA57" s="25"/>
      <c r="AB57" s="25"/>
      <c r="AC57" s="25"/>
      <c r="AD57" s="25"/>
      <c r="AE57" s="26"/>
      <c r="AF57" s="26"/>
    </row>
    <row r="58" spans="1:33" x14ac:dyDescent="0.25">
      <c r="A58" s="110" t="s">
        <v>69</v>
      </c>
      <c r="B58" s="19" t="s">
        <v>120</v>
      </c>
      <c r="C58" s="19">
        <v>0</v>
      </c>
      <c r="D58" s="20" t="s">
        <v>120</v>
      </c>
      <c r="E58" s="21" t="s">
        <v>120</v>
      </c>
      <c r="F58" s="21" t="s">
        <v>120</v>
      </c>
      <c r="G58" s="19" t="s">
        <v>18</v>
      </c>
      <c r="H58" s="19"/>
      <c r="I58" s="87">
        <v>0</v>
      </c>
      <c r="J58" s="88">
        <f>DailySummary[[#This Row],[S1Shot]]*DailySummary[[#This Row],[TotalCavity]]</f>
        <v>0</v>
      </c>
      <c r="K58" s="89">
        <f>DailySummary[[#This Row],[S1Shot]]*DailySummary[[#This Row],[CycleTime]]/28800</f>
        <v>0</v>
      </c>
      <c r="L58" s="92">
        <v>0</v>
      </c>
      <c r="M58" s="88">
        <f>DailySummary[[#This Row],[S2Shot]]*DailySummary[[#This Row],[TotalCavity]]</f>
        <v>0</v>
      </c>
      <c r="N58" s="89">
        <f>DailySummary[[#This Row],[S2Shot]]*DailySummary[[#This Row],[CycleTime]]/28800</f>
        <v>0</v>
      </c>
      <c r="O58" s="94">
        <v>0</v>
      </c>
      <c r="P58" s="88">
        <f>DailySummary[[#This Row],[S3Shot]]*DailySummary[[#This Row],[TotalCavity]]</f>
        <v>0</v>
      </c>
      <c r="Q58" s="89">
        <f>DailySummary[[#This Row],[S3Shot]]*DailySummary[[#This Row],[CycleTime]]/28800</f>
        <v>0</v>
      </c>
      <c r="R58" s="96">
        <v>0</v>
      </c>
      <c r="S58" s="97">
        <f>SUM(DailySummary[[#This Row],[S1Qty]],DailySummary[[#This Row],[S2Qty]],DailySummary[[#This Row],[S3Qty]])</f>
        <v>0</v>
      </c>
      <c r="T58" s="118">
        <f>AVERAGE(DailySummary[[#This Row],[S1Urt]],DailySummary[[#This Row],[S2Urt]],DailySummary[[#This Row],[S3Urt]])</f>
        <v>0</v>
      </c>
      <c r="U58" s="119">
        <v>0</v>
      </c>
      <c r="V58" s="120">
        <v>0</v>
      </c>
      <c r="W58" s="113" t="s">
        <v>120</v>
      </c>
      <c r="X58" s="119"/>
      <c r="Y58" s="25"/>
      <c r="Z58" s="25"/>
      <c r="AA58" s="25"/>
      <c r="AB58" s="25"/>
      <c r="AC58" s="25"/>
      <c r="AD58" s="25"/>
      <c r="AE58" s="26"/>
      <c r="AF58" s="26"/>
    </row>
    <row r="59" spans="1:33" x14ac:dyDescent="0.25">
      <c r="A59" s="110" t="s">
        <v>70</v>
      </c>
      <c r="B59" s="19" t="s">
        <v>120</v>
      </c>
      <c r="C59" s="19">
        <v>8</v>
      </c>
      <c r="D59" s="20" t="s">
        <v>400</v>
      </c>
      <c r="E59" s="21" t="s">
        <v>383</v>
      </c>
      <c r="F59" s="21" t="s">
        <v>350</v>
      </c>
      <c r="G59" s="19" t="s">
        <v>18</v>
      </c>
      <c r="H59" s="19" t="s">
        <v>19</v>
      </c>
      <c r="I59" s="87">
        <v>0</v>
      </c>
      <c r="J59" s="88">
        <f>DailySummary[[#This Row],[S1Shot]]*DailySummary[[#This Row],[TotalCavity]]</f>
        <v>0</v>
      </c>
      <c r="K59" s="89">
        <f>DailySummary[[#This Row],[S1Shot]]*DailySummary[[#This Row],[CycleTime]]/28800</f>
        <v>0</v>
      </c>
      <c r="L59" s="92">
        <v>0</v>
      </c>
      <c r="M59" s="88">
        <f>DailySummary[[#This Row],[S2Shot]]*DailySummary[[#This Row],[TotalCavity]]</f>
        <v>0</v>
      </c>
      <c r="N59" s="89">
        <f>DailySummary[[#This Row],[S2Shot]]*DailySummary[[#This Row],[CycleTime]]/28800</f>
        <v>0</v>
      </c>
      <c r="O59" s="94">
        <v>0</v>
      </c>
      <c r="P59" s="88">
        <f>DailySummary[[#This Row],[S3Shot]]*DailySummary[[#This Row],[TotalCavity]]</f>
        <v>0</v>
      </c>
      <c r="Q59" s="89">
        <f>DailySummary[[#This Row],[S3Shot]]*DailySummary[[#This Row],[CycleTime]]/28800</f>
        <v>0</v>
      </c>
      <c r="R59" s="96">
        <v>0</v>
      </c>
      <c r="S59" s="97">
        <f>SUM(DailySummary[[#This Row],[S1Qty]],DailySummary[[#This Row],[S2Qty]],DailySummary[[#This Row],[S3Qty]])</f>
        <v>0</v>
      </c>
      <c r="T59" s="118">
        <f>AVERAGE(DailySummary[[#This Row],[S1Urt]],DailySummary[[#This Row],[S2Urt]],DailySummary[[#This Row],[S3Urt]])</f>
        <v>0</v>
      </c>
      <c r="U59" s="119">
        <v>0</v>
      </c>
      <c r="V59" s="120">
        <v>0</v>
      </c>
      <c r="W59" s="113" t="s">
        <v>120</v>
      </c>
      <c r="X59" s="119" t="s">
        <v>284</v>
      </c>
      <c r="Y59" s="25"/>
      <c r="Z59" s="25"/>
      <c r="AA59" s="25"/>
      <c r="AB59" s="25"/>
      <c r="AC59" s="25"/>
      <c r="AD59" s="25"/>
      <c r="AE59" s="26"/>
      <c r="AF59" s="26"/>
    </row>
    <row r="60" spans="1:33" x14ac:dyDescent="0.25">
      <c r="A60" s="110" t="s">
        <v>71</v>
      </c>
      <c r="B60" s="19" t="s">
        <v>120</v>
      </c>
      <c r="C60" s="19">
        <v>16</v>
      </c>
      <c r="D60" s="20" t="s">
        <v>479</v>
      </c>
      <c r="E60" s="21" t="s">
        <v>34</v>
      </c>
      <c r="F60" s="21" t="s">
        <v>380</v>
      </c>
      <c r="G60" s="19" t="s">
        <v>18</v>
      </c>
      <c r="H60" s="19" t="s">
        <v>48</v>
      </c>
      <c r="I60" s="87">
        <v>0</v>
      </c>
      <c r="J60" s="88">
        <f>DailySummary[[#This Row],[S1Shot]]*DailySummary[[#This Row],[TotalCavity]]</f>
        <v>0</v>
      </c>
      <c r="K60" s="89">
        <f>DailySummary[[#This Row],[S1Shot]]*DailySummary[[#This Row],[CycleTime]]/28800</f>
        <v>0</v>
      </c>
      <c r="L60" s="92">
        <v>0</v>
      </c>
      <c r="M60" s="88">
        <f>DailySummary[[#This Row],[S2Shot]]*DailySummary[[#This Row],[TotalCavity]]</f>
        <v>0</v>
      </c>
      <c r="N60" s="89">
        <f>DailySummary[[#This Row],[S2Shot]]*DailySummary[[#This Row],[CycleTime]]/28800</f>
        <v>0</v>
      </c>
      <c r="O60" s="94">
        <v>0</v>
      </c>
      <c r="P60" s="88">
        <f>DailySummary[[#This Row],[S3Shot]]*DailySummary[[#This Row],[TotalCavity]]</f>
        <v>0</v>
      </c>
      <c r="Q60" s="89">
        <f>DailySummary[[#This Row],[S3Shot]]*DailySummary[[#This Row],[CycleTime]]/28800</f>
        <v>0</v>
      </c>
      <c r="R60" s="96">
        <v>0</v>
      </c>
      <c r="S60" s="97">
        <f>SUM(DailySummary[[#This Row],[S1Qty]],DailySummary[[#This Row],[S2Qty]],DailySummary[[#This Row],[S3Qty]])</f>
        <v>0</v>
      </c>
      <c r="T60" s="118">
        <f>AVERAGE(DailySummary[[#This Row],[S1Urt]],DailySummary[[#This Row],[S2Urt]],DailySummary[[#This Row],[S3Urt]])</f>
        <v>0</v>
      </c>
      <c r="U60" s="119">
        <v>0</v>
      </c>
      <c r="V60" s="120">
        <v>0</v>
      </c>
      <c r="W60" s="113" t="s">
        <v>120</v>
      </c>
      <c r="X60" s="119" t="s">
        <v>317</v>
      </c>
      <c r="Y60" s="25"/>
      <c r="Z60" s="25"/>
      <c r="AA60" s="25"/>
      <c r="AB60" s="25"/>
      <c r="AC60" s="25"/>
      <c r="AD60" s="25"/>
      <c r="AE60" s="26"/>
      <c r="AF60" s="26"/>
    </row>
    <row r="61" spans="1:33" x14ac:dyDescent="0.25">
      <c r="A61" s="110" t="s">
        <v>72</v>
      </c>
      <c r="B61" s="19" t="s">
        <v>120</v>
      </c>
      <c r="C61" s="19">
        <v>4</v>
      </c>
      <c r="D61" s="20" t="s">
        <v>454</v>
      </c>
      <c r="E61" s="21" t="s">
        <v>331</v>
      </c>
      <c r="F61" s="21" t="s">
        <v>379</v>
      </c>
      <c r="G61" s="19" t="s">
        <v>24</v>
      </c>
      <c r="H61" s="19" t="s">
        <v>19</v>
      </c>
      <c r="I61" s="87">
        <v>2141</v>
      </c>
      <c r="J61" s="88">
        <f>DailySummary[[#This Row],[S1Shot]]*DailySummary[[#This Row],[TotalCavity]]</f>
        <v>8564</v>
      </c>
      <c r="K61" s="89">
        <f>DailySummary[[#This Row],[S1Shot]]*DailySummary[[#This Row],[CycleTime]]/28800</f>
        <v>0.9589895833333334</v>
      </c>
      <c r="L61" s="92">
        <v>2274</v>
      </c>
      <c r="M61" s="88">
        <f>DailySummary[[#This Row],[S2Shot]]*DailySummary[[#This Row],[TotalCavity]]</f>
        <v>9096</v>
      </c>
      <c r="N61" s="89">
        <f>DailySummary[[#This Row],[S2Shot]]*DailySummary[[#This Row],[CycleTime]]/28800</f>
        <v>1.0185625</v>
      </c>
      <c r="O61" s="94">
        <v>88</v>
      </c>
      <c r="P61" s="88">
        <f>DailySummary[[#This Row],[S3Shot]]*DailySummary[[#This Row],[TotalCavity]]</f>
        <v>352</v>
      </c>
      <c r="Q61" s="89">
        <f>DailySummary[[#This Row],[S3Shot]]*DailySummary[[#This Row],[CycleTime]]/28800</f>
        <v>3.9416666666666669E-2</v>
      </c>
      <c r="R61" s="96">
        <v>12.9</v>
      </c>
      <c r="S61" s="97">
        <f>SUM(DailySummary[[#This Row],[S1Qty]],DailySummary[[#This Row],[S2Qty]],DailySummary[[#This Row],[S3Qty]])</f>
        <v>18012</v>
      </c>
      <c r="T61" s="118">
        <f>AVERAGE(DailySummary[[#This Row],[S1Urt]],DailySummary[[#This Row],[S2Urt]],DailySummary[[#This Row],[S3Urt]])</f>
        <v>0.67232291666666677</v>
      </c>
      <c r="U61" s="119">
        <v>0</v>
      </c>
      <c r="V61" s="120">
        <v>0</v>
      </c>
      <c r="W61" s="113" t="s">
        <v>480</v>
      </c>
      <c r="X61" s="119" t="s">
        <v>337</v>
      </c>
      <c r="Y61" s="25"/>
      <c r="Z61" s="25"/>
      <c r="AA61" s="25"/>
      <c r="AB61" s="25"/>
      <c r="AC61" s="25"/>
      <c r="AD61" s="25"/>
      <c r="AE61" s="26"/>
      <c r="AF61" s="26"/>
    </row>
    <row r="62" spans="1:33" x14ac:dyDescent="0.25">
      <c r="A62" s="110" t="s">
        <v>73</v>
      </c>
      <c r="B62" s="19" t="s">
        <v>120</v>
      </c>
      <c r="C62" s="19">
        <v>8</v>
      </c>
      <c r="D62" s="20" t="s">
        <v>396</v>
      </c>
      <c r="E62" s="21" t="s">
        <v>481</v>
      </c>
      <c r="F62" s="21" t="s">
        <v>380</v>
      </c>
      <c r="G62" s="19" t="s">
        <v>18</v>
      </c>
      <c r="H62" s="19" t="s">
        <v>48</v>
      </c>
      <c r="I62" s="87">
        <v>0</v>
      </c>
      <c r="J62" s="88">
        <f>DailySummary[[#This Row],[S1Shot]]*DailySummary[[#This Row],[TotalCavity]]</f>
        <v>0</v>
      </c>
      <c r="K62" s="89">
        <f>DailySummary[[#This Row],[S1Shot]]*DailySummary[[#This Row],[CycleTime]]/28800</f>
        <v>0</v>
      </c>
      <c r="L62" s="92">
        <v>0</v>
      </c>
      <c r="M62" s="88">
        <f>DailySummary[[#This Row],[S2Shot]]*DailySummary[[#This Row],[TotalCavity]]</f>
        <v>0</v>
      </c>
      <c r="N62" s="89">
        <f>DailySummary[[#This Row],[S2Shot]]*DailySummary[[#This Row],[CycleTime]]/28800</f>
        <v>0</v>
      </c>
      <c r="O62" s="94">
        <v>0</v>
      </c>
      <c r="P62" s="88">
        <f>DailySummary[[#This Row],[S3Shot]]*DailySummary[[#This Row],[TotalCavity]]</f>
        <v>0</v>
      </c>
      <c r="Q62" s="89">
        <f>DailySummary[[#This Row],[S3Shot]]*DailySummary[[#This Row],[CycleTime]]/28800</f>
        <v>0</v>
      </c>
      <c r="R62" s="96">
        <v>0</v>
      </c>
      <c r="S62" s="97">
        <f>SUM(DailySummary[[#This Row],[S1Qty]],DailySummary[[#This Row],[S2Qty]],DailySummary[[#This Row],[S3Qty]])</f>
        <v>0</v>
      </c>
      <c r="T62" s="118">
        <f>AVERAGE(DailySummary[[#This Row],[S1Urt]],DailySummary[[#This Row],[S2Urt]],DailySummary[[#This Row],[S3Urt]])</f>
        <v>0</v>
      </c>
      <c r="U62" s="119">
        <v>0</v>
      </c>
      <c r="V62" s="120">
        <v>0</v>
      </c>
      <c r="W62" s="113" t="s">
        <v>484</v>
      </c>
      <c r="X62" s="119" t="s">
        <v>284</v>
      </c>
      <c r="Y62" s="25"/>
      <c r="Z62" s="25"/>
      <c r="AA62" s="25"/>
      <c r="AB62" s="25"/>
      <c r="AC62" s="25"/>
      <c r="AD62" s="25"/>
      <c r="AE62" s="26"/>
      <c r="AF62" s="26"/>
    </row>
    <row r="63" spans="1:33" x14ac:dyDescent="0.25">
      <c r="A63" s="110" t="s">
        <v>74</v>
      </c>
      <c r="B63" s="19" t="s">
        <v>120</v>
      </c>
      <c r="C63" s="19">
        <v>4</v>
      </c>
      <c r="D63" s="20" t="s">
        <v>438</v>
      </c>
      <c r="E63" s="21" t="s">
        <v>21</v>
      </c>
      <c r="F63" s="21" t="s">
        <v>379</v>
      </c>
      <c r="G63" s="19" t="s">
        <v>18</v>
      </c>
      <c r="H63" s="19" t="s">
        <v>19</v>
      </c>
      <c r="I63" s="87">
        <v>0</v>
      </c>
      <c r="J63" s="88">
        <f>DailySummary[[#This Row],[S1Shot]]*DailySummary[[#This Row],[TotalCavity]]</f>
        <v>0</v>
      </c>
      <c r="K63" s="89">
        <f>DailySummary[[#This Row],[S1Shot]]*DailySummary[[#This Row],[CycleTime]]/28800</f>
        <v>0</v>
      </c>
      <c r="L63" s="92">
        <v>0</v>
      </c>
      <c r="M63" s="88">
        <f>DailySummary[[#This Row],[S2Shot]]*DailySummary[[#This Row],[TotalCavity]]</f>
        <v>0</v>
      </c>
      <c r="N63" s="89">
        <f>DailySummary[[#This Row],[S2Shot]]*DailySummary[[#This Row],[CycleTime]]/28800</f>
        <v>0</v>
      </c>
      <c r="O63" s="94">
        <v>0</v>
      </c>
      <c r="P63" s="88">
        <f>DailySummary[[#This Row],[S3Shot]]*DailySummary[[#This Row],[TotalCavity]]</f>
        <v>0</v>
      </c>
      <c r="Q63" s="89">
        <f>DailySummary[[#This Row],[S3Shot]]*DailySummary[[#This Row],[CycleTime]]/28800</f>
        <v>0</v>
      </c>
      <c r="R63" s="96">
        <v>0</v>
      </c>
      <c r="S63" s="97">
        <f>SUM(DailySummary[[#This Row],[S1Qty]],DailySummary[[#This Row],[S2Qty]],DailySummary[[#This Row],[S3Qty]])</f>
        <v>0</v>
      </c>
      <c r="T63" s="118">
        <f>AVERAGE(DailySummary[[#This Row],[S1Urt]],DailySummary[[#This Row],[S2Urt]],DailySummary[[#This Row],[S3Urt]])</f>
        <v>0</v>
      </c>
      <c r="U63" s="119">
        <v>0</v>
      </c>
      <c r="V63" s="120">
        <v>0</v>
      </c>
      <c r="W63" s="113" t="s">
        <v>411</v>
      </c>
      <c r="X63" s="119" t="s">
        <v>349</v>
      </c>
      <c r="Y63" s="25"/>
      <c r="Z63" s="25"/>
      <c r="AA63" s="25"/>
      <c r="AB63" s="25"/>
      <c r="AC63" s="25"/>
      <c r="AD63" s="25"/>
      <c r="AE63" s="26"/>
      <c r="AF63" s="26"/>
    </row>
    <row r="64" spans="1:33" x14ac:dyDescent="0.25">
      <c r="A64" s="110" t="s">
        <v>75</v>
      </c>
      <c r="B64" s="19" t="s">
        <v>120</v>
      </c>
      <c r="C64" s="19">
        <v>8</v>
      </c>
      <c r="D64" s="20" t="s">
        <v>398</v>
      </c>
      <c r="E64" s="21" t="s">
        <v>34</v>
      </c>
      <c r="F64" s="21" t="s">
        <v>350</v>
      </c>
      <c r="G64" s="19" t="s">
        <v>18</v>
      </c>
      <c r="H64" s="19" t="s">
        <v>48</v>
      </c>
      <c r="I64" s="87">
        <v>0</v>
      </c>
      <c r="J64" s="88">
        <f>DailySummary[[#This Row],[S1Shot]]*DailySummary[[#This Row],[TotalCavity]]</f>
        <v>0</v>
      </c>
      <c r="K64" s="89">
        <f>DailySummary[[#This Row],[S1Shot]]*DailySummary[[#This Row],[CycleTime]]/28800</f>
        <v>0</v>
      </c>
      <c r="L64" s="92">
        <v>0</v>
      </c>
      <c r="M64" s="88">
        <f>DailySummary[[#This Row],[S2Shot]]*DailySummary[[#This Row],[TotalCavity]]</f>
        <v>0</v>
      </c>
      <c r="N64" s="89">
        <f>DailySummary[[#This Row],[S2Shot]]*DailySummary[[#This Row],[CycleTime]]/28800</f>
        <v>0</v>
      </c>
      <c r="O64" s="94">
        <v>0</v>
      </c>
      <c r="P64" s="88">
        <f>DailySummary[[#This Row],[S3Shot]]*DailySummary[[#This Row],[TotalCavity]]</f>
        <v>0</v>
      </c>
      <c r="Q64" s="89">
        <f>DailySummary[[#This Row],[S3Shot]]*DailySummary[[#This Row],[CycleTime]]/28800</f>
        <v>0</v>
      </c>
      <c r="R64" s="96">
        <v>0</v>
      </c>
      <c r="S64" s="97">
        <f>SUM(DailySummary[[#This Row],[S1Qty]],DailySummary[[#This Row],[S2Qty]],DailySummary[[#This Row],[S3Qty]])</f>
        <v>0</v>
      </c>
      <c r="T64" s="118">
        <f>AVERAGE(DailySummary[[#This Row],[S1Urt]],DailySummary[[#This Row],[S2Urt]],DailySummary[[#This Row],[S3Urt]])</f>
        <v>0</v>
      </c>
      <c r="U64" s="119">
        <v>0</v>
      </c>
      <c r="V64" s="120">
        <v>0</v>
      </c>
      <c r="W64" s="113" t="s">
        <v>120</v>
      </c>
      <c r="X64" s="119" t="s">
        <v>286</v>
      </c>
      <c r="Y64" s="25"/>
      <c r="Z64" s="25"/>
      <c r="AA64" s="25"/>
      <c r="AB64" s="25"/>
      <c r="AC64" s="25"/>
      <c r="AD64" s="25"/>
      <c r="AE64" s="26"/>
      <c r="AF64" s="26"/>
      <c r="AG64" s="25"/>
    </row>
    <row r="65" spans="1:33" x14ac:dyDescent="0.25">
      <c r="A65" s="110" t="s">
        <v>76</v>
      </c>
      <c r="B65" s="19" t="s">
        <v>120</v>
      </c>
      <c r="C65" s="19">
        <v>4</v>
      </c>
      <c r="D65" s="20" t="s">
        <v>448</v>
      </c>
      <c r="E65" s="21" t="s">
        <v>455</v>
      </c>
      <c r="F65" s="21" t="s">
        <v>379</v>
      </c>
      <c r="G65" s="19" t="s">
        <v>24</v>
      </c>
      <c r="H65" s="19" t="s">
        <v>19</v>
      </c>
      <c r="I65" s="87">
        <v>2129</v>
      </c>
      <c r="J65" s="88">
        <f>DailySummary[[#This Row],[S1Shot]]*DailySummary[[#This Row],[TotalCavity]]</f>
        <v>8516</v>
      </c>
      <c r="K65" s="89">
        <f>DailySummary[[#This Row],[S1Shot]]*DailySummary[[#This Row],[CycleTime]]/28800</f>
        <v>0.89447569444444441</v>
      </c>
      <c r="L65" s="92">
        <v>2463</v>
      </c>
      <c r="M65" s="88">
        <f>DailySummary[[#This Row],[S2Shot]]*DailySummary[[#This Row],[TotalCavity]]</f>
        <v>9852</v>
      </c>
      <c r="N65" s="89">
        <f>DailySummary[[#This Row],[S2Shot]]*DailySummary[[#This Row],[CycleTime]]/28800</f>
        <v>1.0348020833333333</v>
      </c>
      <c r="O65" s="94">
        <v>2307</v>
      </c>
      <c r="P65" s="88">
        <f>DailySummary[[#This Row],[S3Shot]]*DailySummary[[#This Row],[TotalCavity]]</f>
        <v>9228</v>
      </c>
      <c r="Q65" s="89">
        <f>DailySummary[[#This Row],[S3Shot]]*DailySummary[[#This Row],[CycleTime]]/28800</f>
        <v>0.96926041666666674</v>
      </c>
      <c r="R65" s="96">
        <v>12.1</v>
      </c>
      <c r="S65" s="97">
        <f>SUM(DailySummary[[#This Row],[S1Qty]],DailySummary[[#This Row],[S2Qty]],DailySummary[[#This Row],[S3Qty]])</f>
        <v>27596</v>
      </c>
      <c r="T65" s="118">
        <f>AVERAGE(DailySummary[[#This Row],[S1Urt]],DailySummary[[#This Row],[S2Urt]],DailySummary[[#This Row],[S3Urt]])</f>
        <v>0.96617939814814813</v>
      </c>
      <c r="U65" s="119">
        <v>0</v>
      </c>
      <c r="V65" s="120">
        <v>0</v>
      </c>
      <c r="W65" s="113" t="s">
        <v>488</v>
      </c>
      <c r="X65" s="119" t="s">
        <v>337</v>
      </c>
      <c r="Y65" s="25"/>
      <c r="Z65" s="25"/>
      <c r="AA65" s="25"/>
      <c r="AB65" s="25"/>
      <c r="AC65" s="25"/>
      <c r="AD65" s="25"/>
      <c r="AE65" s="26"/>
      <c r="AF65" s="26"/>
      <c r="AG65" s="25"/>
    </row>
    <row r="66" spans="1:33" x14ac:dyDescent="0.25">
      <c r="A66" s="110" t="s">
        <v>77</v>
      </c>
      <c r="B66" s="19" t="s">
        <v>120</v>
      </c>
      <c r="C66" s="19">
        <v>16</v>
      </c>
      <c r="D66" s="20" t="s">
        <v>464</v>
      </c>
      <c r="E66" s="21" t="s">
        <v>34</v>
      </c>
      <c r="F66" s="21" t="s">
        <v>380</v>
      </c>
      <c r="G66" s="19" t="s">
        <v>18</v>
      </c>
      <c r="H66" s="19" t="s">
        <v>48</v>
      </c>
      <c r="I66" s="87">
        <v>0</v>
      </c>
      <c r="J66" s="88">
        <f>DailySummary[[#This Row],[S1Shot]]*DailySummary[[#This Row],[TotalCavity]]</f>
        <v>0</v>
      </c>
      <c r="K66" s="89">
        <f>DailySummary[[#This Row],[S1Shot]]*DailySummary[[#This Row],[CycleTime]]/28800</f>
        <v>0</v>
      </c>
      <c r="L66" s="92">
        <v>0</v>
      </c>
      <c r="M66" s="88">
        <f>DailySummary[[#This Row],[S2Shot]]*DailySummary[[#This Row],[TotalCavity]]</f>
        <v>0</v>
      </c>
      <c r="N66" s="89">
        <f>DailySummary[[#This Row],[S2Shot]]*DailySummary[[#This Row],[CycleTime]]/28800</f>
        <v>0</v>
      </c>
      <c r="O66" s="94">
        <v>0</v>
      </c>
      <c r="P66" s="88">
        <f>DailySummary[[#This Row],[S3Shot]]*DailySummary[[#This Row],[TotalCavity]]</f>
        <v>0</v>
      </c>
      <c r="Q66" s="89">
        <f>DailySummary[[#This Row],[S3Shot]]*DailySummary[[#This Row],[CycleTime]]/28800</f>
        <v>0</v>
      </c>
      <c r="R66" s="96">
        <v>0</v>
      </c>
      <c r="S66" s="97">
        <f>SUM(DailySummary[[#This Row],[S1Qty]],DailySummary[[#This Row],[S2Qty]],DailySummary[[#This Row],[S3Qty]])</f>
        <v>0</v>
      </c>
      <c r="T66" s="118">
        <f>AVERAGE(DailySummary[[#This Row],[S1Urt]],DailySummary[[#This Row],[S2Urt]],DailySummary[[#This Row],[S3Urt]])</f>
        <v>0</v>
      </c>
      <c r="U66" s="119">
        <v>0</v>
      </c>
      <c r="V66" s="120">
        <v>0</v>
      </c>
      <c r="W66" s="113" t="s">
        <v>120</v>
      </c>
      <c r="X66" s="119" t="s">
        <v>318</v>
      </c>
      <c r="Y66" s="25"/>
      <c r="Z66" s="25"/>
      <c r="AA66" s="25"/>
      <c r="AB66" s="25"/>
      <c r="AC66" s="25"/>
      <c r="AD66" s="25"/>
      <c r="AE66" s="26"/>
      <c r="AF66" s="26"/>
      <c r="AG66" s="25"/>
    </row>
    <row r="67" spans="1:33" x14ac:dyDescent="0.25">
      <c r="A67" s="110" t="s">
        <v>78</v>
      </c>
      <c r="B67" s="19" t="s">
        <v>120</v>
      </c>
      <c r="C67" s="19">
        <v>4</v>
      </c>
      <c r="D67" s="20" t="s">
        <v>358</v>
      </c>
      <c r="E67" s="21" t="s">
        <v>331</v>
      </c>
      <c r="F67" s="21" t="s">
        <v>379</v>
      </c>
      <c r="G67" s="19" t="s">
        <v>18</v>
      </c>
      <c r="H67" s="19" t="s">
        <v>19</v>
      </c>
      <c r="I67" s="87">
        <v>0</v>
      </c>
      <c r="J67" s="88">
        <f>DailySummary[[#This Row],[S1Shot]]*DailySummary[[#This Row],[TotalCavity]]</f>
        <v>0</v>
      </c>
      <c r="K67" s="89">
        <f>DailySummary[[#This Row],[S1Shot]]*DailySummary[[#This Row],[CycleTime]]/28800</f>
        <v>0</v>
      </c>
      <c r="L67" s="92">
        <v>0</v>
      </c>
      <c r="M67" s="88">
        <f>DailySummary[[#This Row],[S2Shot]]*DailySummary[[#This Row],[TotalCavity]]</f>
        <v>0</v>
      </c>
      <c r="N67" s="89">
        <f>DailySummary[[#This Row],[S2Shot]]*DailySummary[[#This Row],[CycleTime]]/28800</f>
        <v>0</v>
      </c>
      <c r="O67" s="94">
        <v>0</v>
      </c>
      <c r="P67" s="88">
        <f>DailySummary[[#This Row],[S3Shot]]*DailySummary[[#This Row],[TotalCavity]]</f>
        <v>0</v>
      </c>
      <c r="Q67" s="89">
        <f>DailySummary[[#This Row],[S3Shot]]*DailySummary[[#This Row],[CycleTime]]/28800</f>
        <v>0</v>
      </c>
      <c r="R67" s="96">
        <v>0</v>
      </c>
      <c r="S67" s="97">
        <f>SUM(DailySummary[[#This Row],[S1Qty]],DailySummary[[#This Row],[S2Qty]],DailySummary[[#This Row],[S3Qty]])</f>
        <v>0</v>
      </c>
      <c r="T67" s="118">
        <f>AVERAGE(DailySummary[[#This Row],[S1Urt]],DailySummary[[#This Row],[S2Urt]],DailySummary[[#This Row],[S3Urt]])</f>
        <v>0</v>
      </c>
      <c r="U67" s="119">
        <v>0</v>
      </c>
      <c r="V67" s="120">
        <v>0</v>
      </c>
      <c r="W67" s="113" t="s">
        <v>293</v>
      </c>
      <c r="X67" s="119" t="s">
        <v>290</v>
      </c>
      <c r="Y67" s="25"/>
      <c r="Z67" s="25"/>
      <c r="AA67" s="25"/>
      <c r="AB67" s="25"/>
      <c r="AC67" s="25"/>
      <c r="AD67" s="25"/>
      <c r="AG67" s="25"/>
    </row>
    <row r="68" spans="1:33" x14ac:dyDescent="0.25">
      <c r="A68" s="110" t="s">
        <v>79</v>
      </c>
      <c r="B68" s="19" t="s">
        <v>432</v>
      </c>
      <c r="C68" s="19">
        <v>4</v>
      </c>
      <c r="D68" s="20" t="s">
        <v>393</v>
      </c>
      <c r="E68" s="21" t="s">
        <v>39</v>
      </c>
      <c r="F68" s="21" t="s">
        <v>389</v>
      </c>
      <c r="G68" s="19" t="s">
        <v>24</v>
      </c>
      <c r="H68" s="19" t="s">
        <v>48</v>
      </c>
      <c r="I68" s="87">
        <v>1524</v>
      </c>
      <c r="J68" s="88">
        <f>DailySummary[[#This Row],[S1Shot]]*DailySummary[[#This Row],[TotalCavity]]</f>
        <v>6096</v>
      </c>
      <c r="K68" s="89">
        <f>DailySummary[[#This Row],[S1Shot]]*DailySummary[[#This Row],[CycleTime]]/28800</f>
        <v>0.77734583333333329</v>
      </c>
      <c r="L68" s="92">
        <v>2195</v>
      </c>
      <c r="M68" s="88">
        <f>DailySummary[[#This Row],[S2Shot]]*DailySummary[[#This Row],[TotalCavity]]</f>
        <v>8780</v>
      </c>
      <c r="N68" s="89">
        <f>DailySummary[[#This Row],[S2Shot]]*DailySummary[[#This Row],[CycleTime]]/28800</f>
        <v>1.1196024305555556</v>
      </c>
      <c r="O68" s="94">
        <v>572</v>
      </c>
      <c r="P68" s="88">
        <f>DailySummary[[#This Row],[S3Shot]]*DailySummary[[#This Row],[TotalCavity]]</f>
        <v>2288</v>
      </c>
      <c r="Q68" s="89">
        <f>DailySummary[[#This Row],[S3Shot]]*DailySummary[[#This Row],[CycleTime]]/28800</f>
        <v>0.29175972222222224</v>
      </c>
      <c r="R68" s="96">
        <v>14.69</v>
      </c>
      <c r="S68" s="97">
        <f>SUM(DailySummary[[#This Row],[S1Qty]],DailySummary[[#This Row],[S2Qty]],DailySummary[[#This Row],[S3Qty]])</f>
        <v>17164</v>
      </c>
      <c r="T68" s="118">
        <f>AVERAGE(DailySummary[[#This Row],[S1Urt]],DailySummary[[#This Row],[S2Urt]],DailySummary[[#This Row],[S3Urt]])</f>
        <v>0.72956932870370383</v>
      </c>
      <c r="U68" s="119">
        <v>0</v>
      </c>
      <c r="V68" s="120">
        <v>0</v>
      </c>
      <c r="W68" s="113" t="s">
        <v>392</v>
      </c>
      <c r="X68" s="119" t="s">
        <v>288</v>
      </c>
      <c r="Y68" s="25"/>
      <c r="Z68" s="25"/>
      <c r="AA68" s="25"/>
      <c r="AB68" s="25"/>
      <c r="AC68" s="25"/>
      <c r="AD68" s="25"/>
      <c r="AE68" s="25"/>
      <c r="AF68" s="25"/>
      <c r="AG68" s="25"/>
    </row>
    <row r="69" spans="1:33" x14ac:dyDescent="0.25">
      <c r="A69" s="110" t="s">
        <v>80</v>
      </c>
      <c r="B69" s="19" t="s">
        <v>120</v>
      </c>
      <c r="C69" s="19">
        <v>4</v>
      </c>
      <c r="D69" s="20" t="s">
        <v>385</v>
      </c>
      <c r="E69" s="21" t="s">
        <v>21</v>
      </c>
      <c r="F69" s="21" t="s">
        <v>379</v>
      </c>
      <c r="G69" s="19" t="s">
        <v>24</v>
      </c>
      <c r="H69" s="19" t="s">
        <v>19</v>
      </c>
      <c r="I69" s="87">
        <v>2128</v>
      </c>
      <c r="J69" s="88">
        <f>DailySummary[[#This Row],[S1Shot]]*DailySummary[[#This Row],[TotalCavity]]</f>
        <v>8512</v>
      </c>
      <c r="K69" s="89">
        <f>DailySummary[[#This Row],[S1Shot]]*DailySummary[[#This Row],[CycleTime]]/28800</f>
        <v>1.0122777777777778</v>
      </c>
      <c r="L69" s="92">
        <v>2242</v>
      </c>
      <c r="M69" s="88">
        <f>DailySummary[[#This Row],[S2Shot]]*DailySummary[[#This Row],[TotalCavity]]</f>
        <v>8968</v>
      </c>
      <c r="N69" s="89">
        <f>DailySummary[[#This Row],[S2Shot]]*DailySummary[[#This Row],[CycleTime]]/28800</f>
        <v>1.0665069444444444</v>
      </c>
      <c r="O69" s="94">
        <v>2037</v>
      </c>
      <c r="P69" s="88">
        <f>DailySummary[[#This Row],[S3Shot]]*DailySummary[[#This Row],[TotalCavity]]</f>
        <v>8148</v>
      </c>
      <c r="Q69" s="89">
        <f>DailySummary[[#This Row],[S3Shot]]*DailySummary[[#This Row],[CycleTime]]/28800</f>
        <v>0.96898958333333329</v>
      </c>
      <c r="R69" s="96">
        <v>13.7</v>
      </c>
      <c r="S69" s="97">
        <f>SUM(DailySummary[[#This Row],[S1Qty]],DailySummary[[#This Row],[S2Qty]],DailySummary[[#This Row],[S3Qty]])</f>
        <v>25628</v>
      </c>
      <c r="T69" s="118">
        <f>AVERAGE(DailySummary[[#This Row],[S1Urt]],DailySummary[[#This Row],[S2Urt]],DailySummary[[#This Row],[S3Urt]])</f>
        <v>1.0159247685185184</v>
      </c>
      <c r="U69" s="119">
        <v>0</v>
      </c>
      <c r="V69" s="120">
        <v>0</v>
      </c>
      <c r="W69" s="113" t="s">
        <v>320</v>
      </c>
      <c r="X69" s="119" t="s">
        <v>281</v>
      </c>
      <c r="Y69" s="25"/>
      <c r="Z69" s="25"/>
      <c r="AA69" s="25"/>
      <c r="AB69" s="25"/>
      <c r="AC69" s="25"/>
      <c r="AD69" s="25"/>
      <c r="AE69" s="25"/>
      <c r="AF69" s="25"/>
      <c r="AG69" s="25"/>
    </row>
    <row r="70" spans="1:33" x14ac:dyDescent="0.25">
      <c r="A70" s="110" t="s">
        <v>81</v>
      </c>
      <c r="B70" s="19" t="s">
        <v>432</v>
      </c>
      <c r="C70" s="19">
        <v>4</v>
      </c>
      <c r="D70" s="20" t="s">
        <v>120</v>
      </c>
      <c r="E70" s="21" t="s">
        <v>39</v>
      </c>
      <c r="F70" s="21" t="s">
        <v>120</v>
      </c>
      <c r="G70" s="19" t="s">
        <v>18</v>
      </c>
      <c r="H70" s="19" t="s">
        <v>48</v>
      </c>
      <c r="I70" s="87">
        <v>0</v>
      </c>
      <c r="J70" s="88">
        <f>DailySummary[[#This Row],[S1Shot]]*DailySummary[[#This Row],[TotalCavity]]</f>
        <v>0</v>
      </c>
      <c r="K70" s="89">
        <f>DailySummary[[#This Row],[S1Shot]]*DailySummary[[#This Row],[CycleTime]]/28800</f>
        <v>0</v>
      </c>
      <c r="L70" s="92">
        <v>0</v>
      </c>
      <c r="M70" s="88">
        <f>DailySummary[[#This Row],[S2Shot]]*DailySummary[[#This Row],[TotalCavity]]</f>
        <v>0</v>
      </c>
      <c r="N70" s="89">
        <f>DailySummary[[#This Row],[S2Shot]]*DailySummary[[#This Row],[CycleTime]]/28800</f>
        <v>0</v>
      </c>
      <c r="O70" s="94">
        <v>0</v>
      </c>
      <c r="P70" s="88">
        <f>DailySummary[[#This Row],[S3Shot]]*DailySummary[[#This Row],[TotalCavity]]</f>
        <v>0</v>
      </c>
      <c r="Q70" s="89">
        <f>DailySummary[[#This Row],[S3Shot]]*DailySummary[[#This Row],[CycleTime]]/28800</f>
        <v>0</v>
      </c>
      <c r="R70" s="96">
        <v>0</v>
      </c>
      <c r="S70" s="97">
        <f>SUM(DailySummary[[#This Row],[S1Qty]],DailySummary[[#This Row],[S2Qty]],DailySummary[[#This Row],[S3Qty]])</f>
        <v>0</v>
      </c>
      <c r="T70" s="118">
        <f>AVERAGE(DailySummary[[#This Row],[S1Urt]],DailySummary[[#This Row],[S2Urt]],DailySummary[[#This Row],[S3Urt]])</f>
        <v>0</v>
      </c>
      <c r="U70" s="119">
        <v>0</v>
      </c>
      <c r="V70" s="120">
        <v>0</v>
      </c>
      <c r="W70" s="113" t="s">
        <v>326</v>
      </c>
      <c r="X70" s="119" t="s">
        <v>289</v>
      </c>
      <c r="Y70" s="25"/>
      <c r="Z70" s="25"/>
      <c r="AA70" s="25"/>
      <c r="AB70" s="25"/>
      <c r="AC70" s="25"/>
      <c r="AD70" s="25"/>
      <c r="AE70" s="25"/>
      <c r="AF70" s="25"/>
      <c r="AG70" s="25"/>
    </row>
    <row r="71" spans="1:33" x14ac:dyDescent="0.25">
      <c r="A71" s="110" t="s">
        <v>82</v>
      </c>
      <c r="B71" s="19" t="s">
        <v>120</v>
      </c>
      <c r="C71" s="19">
        <v>4</v>
      </c>
      <c r="D71" s="20" t="s">
        <v>426</v>
      </c>
      <c r="E71" s="21" t="s">
        <v>21</v>
      </c>
      <c r="F71" s="21" t="s">
        <v>379</v>
      </c>
      <c r="G71" s="19" t="s">
        <v>24</v>
      </c>
      <c r="H71" s="19" t="s">
        <v>19</v>
      </c>
      <c r="I71" s="87">
        <v>2163</v>
      </c>
      <c r="J71" s="88">
        <f>DailySummary[[#This Row],[S1Shot]]*DailySummary[[#This Row],[TotalCavity]]</f>
        <v>8652</v>
      </c>
      <c r="K71" s="89">
        <f>DailySummary[[#This Row],[S1Shot]]*DailySummary[[#This Row],[CycleTime]]/28800</f>
        <v>0.98311354166666665</v>
      </c>
      <c r="L71" s="92">
        <v>2090</v>
      </c>
      <c r="M71" s="88">
        <f>DailySummary[[#This Row],[S2Shot]]*DailySummary[[#This Row],[TotalCavity]]</f>
        <v>8360</v>
      </c>
      <c r="N71" s="89">
        <f>DailySummary[[#This Row],[S2Shot]]*DailySummary[[#This Row],[CycleTime]]/28800</f>
        <v>0.94993402777777769</v>
      </c>
      <c r="O71" s="94">
        <v>2237</v>
      </c>
      <c r="P71" s="88">
        <f>DailySummary[[#This Row],[S3Shot]]*DailySummary[[#This Row],[TotalCavity]]</f>
        <v>8948</v>
      </c>
      <c r="Q71" s="89">
        <f>DailySummary[[#This Row],[S3Shot]]*DailySummary[[#This Row],[CycleTime]]/28800</f>
        <v>1.0167475694444443</v>
      </c>
      <c r="R71" s="96">
        <v>13.09</v>
      </c>
      <c r="S71" s="97">
        <f>SUM(DailySummary[[#This Row],[S1Qty]],DailySummary[[#This Row],[S2Qty]],DailySummary[[#This Row],[S3Qty]])</f>
        <v>25960</v>
      </c>
      <c r="T71" s="118">
        <f>AVERAGE(DailySummary[[#This Row],[S1Urt]],DailySummary[[#This Row],[S2Urt]],DailySummary[[#This Row],[S3Urt]])</f>
        <v>0.9832650462962963</v>
      </c>
      <c r="U71" s="119">
        <v>0</v>
      </c>
      <c r="V71" s="120">
        <v>0</v>
      </c>
      <c r="W71" s="113" t="s">
        <v>320</v>
      </c>
      <c r="X71" s="119" t="s">
        <v>281</v>
      </c>
      <c r="Y71" s="25"/>
      <c r="Z71" s="25"/>
      <c r="AA71" s="25"/>
      <c r="AB71" s="25"/>
      <c r="AC71" s="25"/>
      <c r="AD71" s="25"/>
      <c r="AE71" s="25"/>
      <c r="AF71" s="25"/>
      <c r="AG71" s="25"/>
    </row>
    <row r="72" spans="1:33" x14ac:dyDescent="0.25">
      <c r="A72" s="110" t="s">
        <v>83</v>
      </c>
      <c r="B72" s="19" t="s">
        <v>432</v>
      </c>
      <c r="C72" s="19">
        <v>4</v>
      </c>
      <c r="D72" s="20" t="s">
        <v>386</v>
      </c>
      <c r="E72" s="21" t="s">
        <v>39</v>
      </c>
      <c r="F72" s="21" t="s">
        <v>440</v>
      </c>
      <c r="G72" s="19" t="s">
        <v>24</v>
      </c>
      <c r="H72" s="19" t="s">
        <v>48</v>
      </c>
      <c r="I72" s="87">
        <v>2033</v>
      </c>
      <c r="J72" s="88">
        <f>DailySummary[[#This Row],[S1Shot]]*DailySummary[[#This Row],[TotalCavity]]</f>
        <v>8132</v>
      </c>
      <c r="K72" s="89">
        <f>DailySummary[[#This Row],[S1Shot]]*DailySummary[[#This Row],[CycleTime]]/28800</f>
        <v>0.98049895833333345</v>
      </c>
      <c r="L72" s="92">
        <v>2095</v>
      </c>
      <c r="M72" s="88">
        <f>DailySummary[[#This Row],[S2Shot]]*DailySummary[[#This Row],[TotalCavity]]</f>
        <v>8380</v>
      </c>
      <c r="N72" s="89">
        <f>DailySummary[[#This Row],[S2Shot]]*DailySummary[[#This Row],[CycleTime]]/28800</f>
        <v>1.0104010416666667</v>
      </c>
      <c r="O72" s="94">
        <v>1936</v>
      </c>
      <c r="P72" s="88">
        <f>DailySummary[[#This Row],[S3Shot]]*DailySummary[[#This Row],[TotalCavity]]</f>
        <v>7744</v>
      </c>
      <c r="Q72" s="89">
        <f>DailySummary[[#This Row],[S3Shot]]*DailySummary[[#This Row],[CycleTime]]/28800</f>
        <v>0.93371666666666675</v>
      </c>
      <c r="R72" s="96">
        <v>13.89</v>
      </c>
      <c r="S72" s="97">
        <f>SUM(DailySummary[[#This Row],[S1Qty]],DailySummary[[#This Row],[S2Qty]],DailySummary[[#This Row],[S3Qty]])</f>
        <v>24256</v>
      </c>
      <c r="T72" s="118">
        <f>AVERAGE(DailySummary[[#This Row],[S1Urt]],DailySummary[[#This Row],[S2Urt]],DailySummary[[#This Row],[S3Urt]])</f>
        <v>0.97487222222222236</v>
      </c>
      <c r="U72" s="119">
        <v>0</v>
      </c>
      <c r="V72" s="120">
        <v>0</v>
      </c>
      <c r="W72" s="113" t="s">
        <v>120</v>
      </c>
      <c r="X72" s="119" t="s">
        <v>289</v>
      </c>
      <c r="Y72" s="25"/>
      <c r="Z72" s="25"/>
      <c r="AA72" s="25"/>
      <c r="AB72" s="25"/>
      <c r="AC72" s="25"/>
      <c r="AD72" s="25"/>
      <c r="AE72" s="25"/>
      <c r="AF72" s="25"/>
      <c r="AG72" s="25"/>
    </row>
    <row r="73" spans="1:33" x14ac:dyDescent="0.25">
      <c r="A73" s="110" t="s">
        <v>84</v>
      </c>
      <c r="B73" s="19" t="s">
        <v>120</v>
      </c>
      <c r="C73" s="19">
        <v>4</v>
      </c>
      <c r="D73" s="20" t="s">
        <v>424</v>
      </c>
      <c r="E73" s="21" t="s">
        <v>331</v>
      </c>
      <c r="F73" s="21" t="s">
        <v>379</v>
      </c>
      <c r="G73" s="19" t="s">
        <v>24</v>
      </c>
      <c r="H73" s="19" t="s">
        <v>19</v>
      </c>
      <c r="I73" s="87">
        <v>2044</v>
      </c>
      <c r="J73" s="88">
        <f>DailySummary[[#This Row],[S1Shot]]*DailySummary[[#This Row],[TotalCavity]]</f>
        <v>8176</v>
      </c>
      <c r="K73" s="89">
        <f>DailySummary[[#This Row],[S1Shot]]*DailySummary[[#This Row],[CycleTime]]/28800</f>
        <v>0.89424999999999988</v>
      </c>
      <c r="L73" s="92">
        <v>2162</v>
      </c>
      <c r="M73" s="88">
        <f>DailySummary[[#This Row],[S2Shot]]*DailySummary[[#This Row],[TotalCavity]]</f>
        <v>8648</v>
      </c>
      <c r="N73" s="89">
        <f>DailySummary[[#This Row],[S2Shot]]*DailySummary[[#This Row],[CycleTime]]/28800</f>
        <v>0.94587500000000002</v>
      </c>
      <c r="O73" s="94">
        <v>2164</v>
      </c>
      <c r="P73" s="88">
        <f>DailySummary[[#This Row],[S3Shot]]*DailySummary[[#This Row],[TotalCavity]]</f>
        <v>8656</v>
      </c>
      <c r="Q73" s="89">
        <f>DailySummary[[#This Row],[S3Shot]]*DailySummary[[#This Row],[CycleTime]]/28800</f>
        <v>0.94674999999999987</v>
      </c>
      <c r="R73" s="96">
        <v>12.6</v>
      </c>
      <c r="S73" s="97">
        <f>SUM(DailySummary[[#This Row],[S1Qty]],DailySummary[[#This Row],[S2Qty]],DailySummary[[#This Row],[S3Qty]])</f>
        <v>25480</v>
      </c>
      <c r="T73" s="118">
        <f>AVERAGE(DailySummary[[#This Row],[S1Urt]],DailySummary[[#This Row],[S2Urt]],DailySummary[[#This Row],[S3Urt]])</f>
        <v>0.92895833333333322</v>
      </c>
      <c r="U73" s="119">
        <v>0</v>
      </c>
      <c r="V73" s="120">
        <v>0</v>
      </c>
      <c r="W73" s="113" t="s">
        <v>120</v>
      </c>
      <c r="X73" s="119"/>
      <c r="Y73" s="25"/>
      <c r="Z73" s="25"/>
      <c r="AA73" s="25"/>
      <c r="AB73" s="25"/>
      <c r="AC73" s="25"/>
      <c r="AD73" s="25"/>
      <c r="AE73" s="25"/>
      <c r="AF73" s="25"/>
      <c r="AG73" s="25"/>
    </row>
    <row r="74" spans="1:33" x14ac:dyDescent="0.25">
      <c r="A74" s="110" t="s">
        <v>85</v>
      </c>
      <c r="B74" s="19" t="s">
        <v>432</v>
      </c>
      <c r="C74" s="19">
        <v>4</v>
      </c>
      <c r="D74" s="20" t="s">
        <v>439</v>
      </c>
      <c r="E74" s="21" t="s">
        <v>39</v>
      </c>
      <c r="F74" s="21" t="s">
        <v>389</v>
      </c>
      <c r="G74" s="19" t="s">
        <v>24</v>
      </c>
      <c r="H74" s="19" t="s">
        <v>48</v>
      </c>
      <c r="I74" s="87">
        <v>1514</v>
      </c>
      <c r="J74" s="88">
        <f>DailySummary[[#This Row],[S1Shot]]*DailySummary[[#This Row],[TotalCavity]]</f>
        <v>6056</v>
      </c>
      <c r="K74" s="89">
        <f>DailySummary[[#This Row],[S1Shot]]*DailySummary[[#This Row],[CycleTime]]/28800</f>
        <v>0.73071527777777789</v>
      </c>
      <c r="L74" s="92">
        <v>1514</v>
      </c>
      <c r="M74" s="88">
        <f>DailySummary[[#This Row],[S2Shot]]*DailySummary[[#This Row],[TotalCavity]]</f>
        <v>6056</v>
      </c>
      <c r="N74" s="89">
        <f>DailySummary[[#This Row],[S2Shot]]*DailySummary[[#This Row],[CycleTime]]/28800</f>
        <v>0.73071527777777789</v>
      </c>
      <c r="O74" s="94">
        <v>2200</v>
      </c>
      <c r="P74" s="88">
        <f>DailySummary[[#This Row],[S3Shot]]*DailySummary[[#This Row],[TotalCavity]]</f>
        <v>8800</v>
      </c>
      <c r="Q74" s="89">
        <f>DailySummary[[#This Row],[S3Shot]]*DailySummary[[#This Row],[CycleTime]]/28800</f>
        <v>1.0618055555555554</v>
      </c>
      <c r="R74" s="96">
        <v>13.9</v>
      </c>
      <c r="S74" s="97">
        <f>SUM(DailySummary[[#This Row],[S1Qty]],DailySummary[[#This Row],[S2Qty]],DailySummary[[#This Row],[S3Qty]])</f>
        <v>20912</v>
      </c>
      <c r="T74" s="118">
        <f>AVERAGE(DailySummary[[#This Row],[S1Urt]],DailySummary[[#This Row],[S2Urt]],DailySummary[[#This Row],[S3Urt]])</f>
        <v>0.84107870370370375</v>
      </c>
      <c r="U74" s="119">
        <v>0</v>
      </c>
      <c r="V74" s="120">
        <v>0</v>
      </c>
      <c r="W74" s="113" t="s">
        <v>489</v>
      </c>
      <c r="X74" s="119" t="s">
        <v>288</v>
      </c>
      <c r="Y74" s="25"/>
      <c r="Z74" s="25"/>
      <c r="AA74" s="25"/>
      <c r="AB74" s="25"/>
      <c r="AC74" s="25"/>
      <c r="AD74" s="25"/>
      <c r="AE74" s="25"/>
      <c r="AF74" s="25"/>
      <c r="AG74" s="25"/>
    </row>
    <row r="75" spans="1:33" x14ac:dyDescent="0.25">
      <c r="A75" s="110" t="s">
        <v>86</v>
      </c>
      <c r="B75" s="19" t="s">
        <v>120</v>
      </c>
      <c r="C75" s="19">
        <v>4</v>
      </c>
      <c r="D75" s="20" t="s">
        <v>469</v>
      </c>
      <c r="E75" s="21" t="s">
        <v>21</v>
      </c>
      <c r="F75" s="21" t="s">
        <v>379</v>
      </c>
      <c r="G75" s="19" t="s">
        <v>24</v>
      </c>
      <c r="H75" s="19" t="s">
        <v>19</v>
      </c>
      <c r="I75" s="87">
        <v>1962</v>
      </c>
      <c r="J75" s="88">
        <f>DailySummary[[#This Row],[S1Shot]]*DailySummary[[#This Row],[TotalCavity]]</f>
        <v>7848</v>
      </c>
      <c r="K75" s="89">
        <f>DailySummary[[#This Row],[S1Shot]]*DailySummary[[#This Row],[CycleTime]]/28800</f>
        <v>1.0150625</v>
      </c>
      <c r="L75" s="92">
        <v>2024</v>
      </c>
      <c r="M75" s="88">
        <f>DailySummary[[#This Row],[S2Shot]]*DailySummary[[#This Row],[TotalCavity]]</f>
        <v>8096</v>
      </c>
      <c r="N75" s="89">
        <f>DailySummary[[#This Row],[S2Shot]]*DailySummary[[#This Row],[CycleTime]]/28800</f>
        <v>1.0471388888888891</v>
      </c>
      <c r="O75" s="94">
        <v>1886</v>
      </c>
      <c r="P75" s="88">
        <f>DailySummary[[#This Row],[S3Shot]]*DailySummary[[#This Row],[TotalCavity]]</f>
        <v>7544</v>
      </c>
      <c r="Q75" s="89">
        <f>DailySummary[[#This Row],[S3Shot]]*DailySummary[[#This Row],[CycleTime]]/28800</f>
        <v>0.97574305555555563</v>
      </c>
      <c r="R75" s="96">
        <v>14.9</v>
      </c>
      <c r="S75" s="97">
        <f>SUM(DailySummary[[#This Row],[S1Qty]],DailySummary[[#This Row],[S2Qty]],DailySummary[[#This Row],[S3Qty]])</f>
        <v>23488</v>
      </c>
      <c r="T75" s="118">
        <f>AVERAGE(DailySummary[[#This Row],[S1Urt]],DailySummary[[#This Row],[S2Urt]],DailySummary[[#This Row],[S3Urt]])</f>
        <v>1.0126481481481482</v>
      </c>
      <c r="U75" s="119">
        <v>0</v>
      </c>
      <c r="V75" s="120">
        <v>0</v>
      </c>
      <c r="W75" s="113" t="s">
        <v>293</v>
      </c>
      <c r="X75" s="119" t="s">
        <v>291</v>
      </c>
      <c r="Y75" s="25"/>
      <c r="Z75" s="25"/>
      <c r="AA75" s="25"/>
      <c r="AB75" s="25"/>
      <c r="AC75" s="25"/>
      <c r="AD75" s="25"/>
      <c r="AE75" s="25"/>
      <c r="AF75" s="25"/>
      <c r="AG75" s="25"/>
    </row>
    <row r="76" spans="1:33" x14ac:dyDescent="0.25">
      <c r="A76" s="110" t="s">
        <v>405</v>
      </c>
      <c r="B76" s="19" t="s">
        <v>120</v>
      </c>
      <c r="C76" s="19">
        <v>16</v>
      </c>
      <c r="D76" s="20" t="s">
        <v>410</v>
      </c>
      <c r="E76" s="21" t="s">
        <v>391</v>
      </c>
      <c r="F76" s="21" t="s">
        <v>345</v>
      </c>
      <c r="G76" s="19" t="s">
        <v>18</v>
      </c>
      <c r="H76" s="19" t="s">
        <v>342</v>
      </c>
      <c r="I76" s="87">
        <v>0</v>
      </c>
      <c r="J76" s="88">
        <f>DailySummary[[#This Row],[S1Shot]]*DailySummary[[#This Row],[TotalCavity]]</f>
        <v>0</v>
      </c>
      <c r="K76" s="89">
        <f>DailySummary[[#This Row],[S1Shot]]*DailySummary[[#This Row],[CycleTime]]/28800</f>
        <v>0</v>
      </c>
      <c r="L76" s="92">
        <v>0</v>
      </c>
      <c r="M76" s="88">
        <f>DailySummary[[#This Row],[S2Shot]]*DailySummary[[#This Row],[TotalCavity]]</f>
        <v>0</v>
      </c>
      <c r="N76" s="89">
        <f>DailySummary[[#This Row],[S2Shot]]*DailySummary[[#This Row],[CycleTime]]/28800</f>
        <v>0</v>
      </c>
      <c r="O76" s="94">
        <v>0</v>
      </c>
      <c r="P76" s="88">
        <f>DailySummary[[#This Row],[S3Shot]]*DailySummary[[#This Row],[TotalCavity]]</f>
        <v>0</v>
      </c>
      <c r="Q76" s="89">
        <f>DailySummary[[#This Row],[S3Shot]]*DailySummary[[#This Row],[CycleTime]]/28800</f>
        <v>0</v>
      </c>
      <c r="R76" s="96">
        <v>0</v>
      </c>
      <c r="S76" s="97">
        <f>SUM(DailySummary[[#This Row],[S1Qty]],DailySummary[[#This Row],[S2Qty]],DailySummary[[#This Row],[S3Qty]])</f>
        <v>0</v>
      </c>
      <c r="T76" s="118">
        <f>AVERAGE(DailySummary[[#This Row],[S1Urt]],DailySummary[[#This Row],[S2Urt]],DailySummary[[#This Row],[S3Urt]])</f>
        <v>0</v>
      </c>
      <c r="U76" s="119">
        <v>0</v>
      </c>
      <c r="V76" s="120">
        <v>0</v>
      </c>
      <c r="W76" s="113" t="s">
        <v>120</v>
      </c>
      <c r="X76" s="119" t="s">
        <v>287</v>
      </c>
      <c r="Y76" s="25"/>
      <c r="Z76" s="25"/>
      <c r="AA76" s="25"/>
      <c r="AB76" s="25"/>
      <c r="AC76" s="25"/>
      <c r="AD76" s="25"/>
      <c r="AE76" s="25"/>
      <c r="AF76" s="25"/>
      <c r="AG76" s="25"/>
    </row>
    <row r="77" spans="1:33" x14ac:dyDescent="0.25">
      <c r="A77" s="110" t="s">
        <v>406</v>
      </c>
      <c r="B77" s="19" t="s">
        <v>120</v>
      </c>
      <c r="C77" s="19">
        <v>0</v>
      </c>
      <c r="D77" s="20" t="s">
        <v>120</v>
      </c>
      <c r="E77" s="21" t="s">
        <v>120</v>
      </c>
      <c r="F77" s="21" t="s">
        <v>120</v>
      </c>
      <c r="G77" s="19" t="s">
        <v>18</v>
      </c>
      <c r="H77" s="19" t="s">
        <v>342</v>
      </c>
      <c r="I77" s="87">
        <v>0</v>
      </c>
      <c r="J77" s="88">
        <f>DailySummary[[#This Row],[S1Shot]]*DailySummary[[#This Row],[TotalCavity]]</f>
        <v>0</v>
      </c>
      <c r="K77" s="89">
        <f>DailySummary[[#This Row],[S1Shot]]*DailySummary[[#This Row],[CycleTime]]/28800</f>
        <v>0</v>
      </c>
      <c r="L77" s="92">
        <v>0</v>
      </c>
      <c r="M77" s="88">
        <f>DailySummary[[#This Row],[S2Shot]]*DailySummary[[#This Row],[TotalCavity]]</f>
        <v>0</v>
      </c>
      <c r="N77" s="89">
        <f>DailySummary[[#This Row],[S2Shot]]*DailySummary[[#This Row],[CycleTime]]/28800</f>
        <v>0</v>
      </c>
      <c r="O77" s="94">
        <v>0</v>
      </c>
      <c r="P77" s="88">
        <f>DailySummary[[#This Row],[S3Shot]]*DailySummary[[#This Row],[TotalCavity]]</f>
        <v>0</v>
      </c>
      <c r="Q77" s="89">
        <f>DailySummary[[#This Row],[S3Shot]]*DailySummary[[#This Row],[CycleTime]]/28800</f>
        <v>0</v>
      </c>
      <c r="R77" s="96">
        <v>0</v>
      </c>
      <c r="S77" s="97">
        <f>SUM(DailySummary[[#This Row],[S1Qty]],DailySummary[[#This Row],[S2Qty]],DailySummary[[#This Row],[S3Qty]])</f>
        <v>0</v>
      </c>
      <c r="T77" s="118">
        <f>AVERAGE(DailySummary[[#This Row],[S1Urt]],DailySummary[[#This Row],[S2Urt]],DailySummary[[#This Row],[S3Urt]])</f>
        <v>0</v>
      </c>
      <c r="U77" s="119">
        <v>0</v>
      </c>
      <c r="V77" s="120">
        <v>0</v>
      </c>
      <c r="W77" s="113" t="s">
        <v>120</v>
      </c>
      <c r="X77" s="119"/>
      <c r="Y77" s="25"/>
      <c r="Z77" s="25"/>
      <c r="AA77" s="25"/>
      <c r="AB77" s="25"/>
      <c r="AC77" s="25"/>
      <c r="AD77" s="25"/>
      <c r="AE77" s="25"/>
      <c r="AF77" s="25"/>
      <c r="AG77" s="25"/>
    </row>
    <row r="78" spans="1:33" x14ac:dyDescent="0.25">
      <c r="A78" s="110" t="s">
        <v>88</v>
      </c>
      <c r="B78" s="19" t="s">
        <v>120</v>
      </c>
      <c r="C78" s="19">
        <v>4</v>
      </c>
      <c r="D78" s="20" t="s">
        <v>419</v>
      </c>
      <c r="E78" s="21" t="s">
        <v>39</v>
      </c>
      <c r="F78" s="21" t="s">
        <v>409</v>
      </c>
      <c r="G78" s="19" t="s">
        <v>18</v>
      </c>
      <c r="H78" s="19" t="s">
        <v>19</v>
      </c>
      <c r="I78" s="87">
        <v>0</v>
      </c>
      <c r="J78" s="88">
        <f>DailySummary[[#This Row],[S1Shot]]*DailySummary[[#This Row],[TotalCavity]]</f>
        <v>0</v>
      </c>
      <c r="K78" s="89">
        <f>DailySummary[[#This Row],[S1Shot]]*DailySummary[[#This Row],[CycleTime]]/28800</f>
        <v>0</v>
      </c>
      <c r="L78" s="92">
        <v>0</v>
      </c>
      <c r="M78" s="88">
        <f>DailySummary[[#This Row],[S2Shot]]*DailySummary[[#This Row],[TotalCavity]]</f>
        <v>0</v>
      </c>
      <c r="N78" s="89">
        <f>DailySummary[[#This Row],[S2Shot]]*DailySummary[[#This Row],[CycleTime]]/28800</f>
        <v>0</v>
      </c>
      <c r="O78" s="94">
        <v>0</v>
      </c>
      <c r="P78" s="88">
        <f>DailySummary[[#This Row],[S3Shot]]*DailySummary[[#This Row],[TotalCavity]]</f>
        <v>0</v>
      </c>
      <c r="Q78" s="89">
        <f>DailySummary[[#This Row],[S3Shot]]*DailySummary[[#This Row],[CycleTime]]/28800</f>
        <v>0</v>
      </c>
      <c r="R78" s="96">
        <v>0</v>
      </c>
      <c r="S78" s="97">
        <f>SUM(DailySummary[[#This Row],[S1Qty]],DailySummary[[#This Row],[S2Qty]],DailySummary[[#This Row],[S3Qty]])</f>
        <v>0</v>
      </c>
      <c r="T78" s="118">
        <f>AVERAGE(DailySummary[[#This Row],[S1Urt]],DailySummary[[#This Row],[S2Urt]],DailySummary[[#This Row],[S3Urt]])</f>
        <v>0</v>
      </c>
      <c r="U78" s="119">
        <v>0</v>
      </c>
      <c r="V78" s="120">
        <v>0</v>
      </c>
      <c r="W78" s="113" t="s">
        <v>120</v>
      </c>
      <c r="X78" s="119" t="s">
        <v>420</v>
      </c>
      <c r="Y78" s="25"/>
      <c r="Z78" s="25"/>
      <c r="AA78" s="25"/>
      <c r="AB78" s="25"/>
      <c r="AC78" s="25"/>
      <c r="AD78" s="25"/>
      <c r="AE78" s="25"/>
      <c r="AF78" s="25"/>
      <c r="AG78" s="25"/>
    </row>
    <row r="79" spans="1:33" x14ac:dyDescent="0.25">
      <c r="A79" s="110" t="s">
        <v>340</v>
      </c>
      <c r="B79" s="19" t="s">
        <v>120</v>
      </c>
      <c r="C79" s="19">
        <v>12</v>
      </c>
      <c r="D79" s="20" t="s">
        <v>417</v>
      </c>
      <c r="E79" s="21" t="s">
        <v>103</v>
      </c>
      <c r="F79" s="21" t="s">
        <v>328</v>
      </c>
      <c r="G79" s="19" t="s">
        <v>18</v>
      </c>
      <c r="H79" s="19" t="s">
        <v>342</v>
      </c>
      <c r="I79" s="87">
        <v>0</v>
      </c>
      <c r="J79" s="88">
        <f>DailySummary[[#This Row],[S1Shot]]*DailySummary[[#This Row],[TotalCavity]]</f>
        <v>0</v>
      </c>
      <c r="K79" s="89">
        <f>DailySummary[[#This Row],[S1Shot]]*DailySummary[[#This Row],[CycleTime]]/28800</f>
        <v>0</v>
      </c>
      <c r="L79" s="92">
        <v>0</v>
      </c>
      <c r="M79" s="88">
        <f>DailySummary[[#This Row],[S2Shot]]*DailySummary[[#This Row],[TotalCavity]]</f>
        <v>0</v>
      </c>
      <c r="N79" s="89">
        <f>DailySummary[[#This Row],[S2Shot]]*DailySummary[[#This Row],[CycleTime]]/28800</f>
        <v>0</v>
      </c>
      <c r="O79" s="94">
        <v>0</v>
      </c>
      <c r="P79" s="88">
        <f>DailySummary[[#This Row],[S3Shot]]*DailySummary[[#This Row],[TotalCavity]]</f>
        <v>0</v>
      </c>
      <c r="Q79" s="89">
        <f>DailySummary[[#This Row],[S3Shot]]*DailySummary[[#This Row],[CycleTime]]/28800</f>
        <v>0</v>
      </c>
      <c r="R79" s="96">
        <v>0</v>
      </c>
      <c r="S79" s="97">
        <f>SUM(DailySummary[[#This Row],[S1Qty]],DailySummary[[#This Row],[S2Qty]],DailySummary[[#This Row],[S3Qty]])</f>
        <v>0</v>
      </c>
      <c r="T79" s="118">
        <f>AVERAGE(DailySummary[[#This Row],[S1Urt]],DailySummary[[#This Row],[S2Urt]],DailySummary[[#This Row],[S3Urt]])</f>
        <v>0</v>
      </c>
      <c r="U79" s="119">
        <v>0</v>
      </c>
      <c r="V79" s="120">
        <v>0</v>
      </c>
      <c r="W79" s="113" t="s">
        <v>120</v>
      </c>
      <c r="X79" s="119" t="s">
        <v>282</v>
      </c>
      <c r="Y79" s="25"/>
      <c r="Z79" s="25"/>
      <c r="AA79" s="25"/>
      <c r="AB79" s="25"/>
      <c r="AC79" s="25"/>
      <c r="AD79" s="25"/>
      <c r="AE79" s="25"/>
      <c r="AF79" s="25"/>
      <c r="AG79" s="25"/>
    </row>
    <row r="80" spans="1:33" x14ac:dyDescent="0.25">
      <c r="A80" s="110" t="s">
        <v>341</v>
      </c>
      <c r="B80" s="19" t="s">
        <v>120</v>
      </c>
      <c r="C80" s="19">
        <v>12</v>
      </c>
      <c r="D80" s="20" t="s">
        <v>417</v>
      </c>
      <c r="E80" s="21" t="s">
        <v>103</v>
      </c>
      <c r="F80" s="21" t="s">
        <v>328</v>
      </c>
      <c r="G80" s="19" t="s">
        <v>18</v>
      </c>
      <c r="H80" s="19" t="s">
        <v>19</v>
      </c>
      <c r="I80" s="87">
        <v>0</v>
      </c>
      <c r="J80" s="88">
        <f>DailySummary[[#This Row],[S1Shot]]*DailySummary[[#This Row],[TotalCavity]]</f>
        <v>0</v>
      </c>
      <c r="K80" s="89">
        <f>DailySummary[[#This Row],[S1Shot]]*DailySummary[[#This Row],[CycleTime]]/28800</f>
        <v>0</v>
      </c>
      <c r="L80" s="92">
        <v>0</v>
      </c>
      <c r="M80" s="88">
        <f>DailySummary[[#This Row],[S2Shot]]*DailySummary[[#This Row],[TotalCavity]]</f>
        <v>0</v>
      </c>
      <c r="N80" s="89">
        <f>DailySummary[[#This Row],[S2Shot]]*DailySummary[[#This Row],[CycleTime]]/28800</f>
        <v>0</v>
      </c>
      <c r="O80" s="94">
        <v>0</v>
      </c>
      <c r="P80" s="88">
        <f>DailySummary[[#This Row],[S3Shot]]*DailySummary[[#This Row],[TotalCavity]]</f>
        <v>0</v>
      </c>
      <c r="Q80" s="89">
        <f>DailySummary[[#This Row],[S3Shot]]*DailySummary[[#This Row],[CycleTime]]/28800</f>
        <v>0</v>
      </c>
      <c r="R80" s="96">
        <v>0</v>
      </c>
      <c r="S80" s="97">
        <f>SUM(DailySummary[[#This Row],[S1Qty]],DailySummary[[#This Row],[S2Qty]],DailySummary[[#This Row],[S3Qty]])</f>
        <v>0</v>
      </c>
      <c r="T80" s="118">
        <f>AVERAGE(DailySummary[[#This Row],[S1Urt]],DailySummary[[#This Row],[S2Urt]],DailySummary[[#This Row],[S3Urt]])</f>
        <v>0</v>
      </c>
      <c r="U80" s="119">
        <v>0</v>
      </c>
      <c r="V80" s="120">
        <v>0</v>
      </c>
      <c r="W80" s="113" t="s">
        <v>120</v>
      </c>
      <c r="X80" s="119" t="s">
        <v>282</v>
      </c>
      <c r="Y80" s="25"/>
      <c r="Z80" s="25"/>
      <c r="AA80" s="25"/>
      <c r="AB80" s="25"/>
      <c r="AC80" s="25"/>
      <c r="AD80" s="25"/>
      <c r="AE80" s="25"/>
      <c r="AF80" s="25"/>
      <c r="AG80" s="25"/>
    </row>
    <row r="81" spans="1:33" x14ac:dyDescent="0.25">
      <c r="A81" s="110" t="s">
        <v>89</v>
      </c>
      <c r="B81" s="19" t="s">
        <v>120</v>
      </c>
      <c r="C81" s="19">
        <v>4</v>
      </c>
      <c r="D81" s="20" t="s">
        <v>449</v>
      </c>
      <c r="E81" s="21" t="s">
        <v>450</v>
      </c>
      <c r="F81" s="21" t="s">
        <v>379</v>
      </c>
      <c r="G81" s="19" t="s">
        <v>24</v>
      </c>
      <c r="H81" s="19" t="s">
        <v>19</v>
      </c>
      <c r="I81" s="87">
        <v>1947</v>
      </c>
      <c r="J81" s="88">
        <f>DailySummary[[#This Row],[S1Shot]]*DailySummary[[#This Row],[TotalCavity]]</f>
        <v>7788</v>
      </c>
      <c r="K81" s="89">
        <f>DailySummary[[#This Row],[S1Shot]]*DailySummary[[#This Row],[CycleTime]]/28800</f>
        <v>0.93293750000000009</v>
      </c>
      <c r="L81" s="92">
        <v>1292</v>
      </c>
      <c r="M81" s="88">
        <f>DailySummary[[#This Row],[S2Shot]]*DailySummary[[#This Row],[TotalCavity]]</f>
        <v>5168</v>
      </c>
      <c r="N81" s="89">
        <f>DailySummary[[#This Row],[S2Shot]]*DailySummary[[#This Row],[CycleTime]]/28800</f>
        <v>0.61908333333333343</v>
      </c>
      <c r="O81" s="94">
        <v>1912</v>
      </c>
      <c r="P81" s="88">
        <f>DailySummary[[#This Row],[S3Shot]]*DailySummary[[#This Row],[TotalCavity]]</f>
        <v>7648</v>
      </c>
      <c r="Q81" s="89">
        <f>DailySummary[[#This Row],[S3Shot]]*DailySummary[[#This Row],[CycleTime]]/28800</f>
        <v>0.9161666666666668</v>
      </c>
      <c r="R81" s="96">
        <v>13.8</v>
      </c>
      <c r="S81" s="97">
        <f>SUM(DailySummary[[#This Row],[S1Qty]],DailySummary[[#This Row],[S2Qty]],DailySummary[[#This Row],[S3Qty]])</f>
        <v>20604</v>
      </c>
      <c r="T81" s="118">
        <f>AVERAGE(DailySummary[[#This Row],[S1Urt]],DailySummary[[#This Row],[S2Urt]],DailySummary[[#This Row],[S3Urt]])</f>
        <v>0.82272916666666684</v>
      </c>
      <c r="U81" s="119">
        <v>0</v>
      </c>
      <c r="V81" s="120">
        <v>0</v>
      </c>
      <c r="W81" s="113" t="s">
        <v>120</v>
      </c>
      <c r="X81" s="119" t="s">
        <v>452</v>
      </c>
      <c r="Y81" s="15"/>
      <c r="Z81" s="25"/>
      <c r="AA81" s="25"/>
      <c r="AB81" s="25"/>
      <c r="AC81" s="25"/>
      <c r="AD81" s="25"/>
      <c r="AE81" s="25"/>
      <c r="AF81" s="25"/>
      <c r="AG81" s="15"/>
    </row>
    <row r="82" spans="1:33" x14ac:dyDescent="0.25">
      <c r="A82" s="110" t="s">
        <v>401</v>
      </c>
      <c r="B82" s="19" t="s">
        <v>120</v>
      </c>
      <c r="C82" s="19">
        <v>8</v>
      </c>
      <c r="D82" s="20" t="s">
        <v>431</v>
      </c>
      <c r="E82" s="21" t="s">
        <v>421</v>
      </c>
      <c r="F82" s="21" t="s">
        <v>350</v>
      </c>
      <c r="G82" s="19" t="s">
        <v>18</v>
      </c>
      <c r="H82" s="19" t="s">
        <v>342</v>
      </c>
      <c r="I82" s="87">
        <v>0</v>
      </c>
      <c r="J82" s="88">
        <f>DailySummary[[#This Row],[S1Shot]]*DailySummary[[#This Row],[TotalCavity]]</f>
        <v>0</v>
      </c>
      <c r="K82" s="89">
        <f>DailySummary[[#This Row],[S1Shot]]*DailySummary[[#This Row],[CycleTime]]/28800</f>
        <v>0</v>
      </c>
      <c r="L82" s="92">
        <v>0</v>
      </c>
      <c r="M82" s="88">
        <f>DailySummary[[#This Row],[S2Shot]]*DailySummary[[#This Row],[TotalCavity]]</f>
        <v>0</v>
      </c>
      <c r="N82" s="89">
        <f>DailySummary[[#This Row],[S2Shot]]*DailySummary[[#This Row],[CycleTime]]/28800</f>
        <v>0</v>
      </c>
      <c r="O82" s="94">
        <v>0</v>
      </c>
      <c r="P82" s="88">
        <f>DailySummary[[#This Row],[S3Shot]]*DailySummary[[#This Row],[TotalCavity]]</f>
        <v>0</v>
      </c>
      <c r="Q82" s="89">
        <f>DailySummary[[#This Row],[S3Shot]]*DailySummary[[#This Row],[CycleTime]]/28800</f>
        <v>0</v>
      </c>
      <c r="R82" s="96">
        <v>0</v>
      </c>
      <c r="S82" s="97">
        <f>SUM(DailySummary[[#This Row],[S1Qty]],DailySummary[[#This Row],[S2Qty]],DailySummary[[#This Row],[S3Qty]])</f>
        <v>0</v>
      </c>
      <c r="T82" s="118">
        <f>AVERAGE(DailySummary[[#This Row],[S1Urt]],DailySummary[[#This Row],[S2Urt]],DailySummary[[#This Row],[S3Urt]])</f>
        <v>0</v>
      </c>
      <c r="U82" s="119">
        <v>0</v>
      </c>
      <c r="V82" s="120">
        <v>0</v>
      </c>
      <c r="W82" s="113" t="s">
        <v>468</v>
      </c>
      <c r="X82" s="119" t="s">
        <v>286</v>
      </c>
      <c r="Y82" s="15"/>
      <c r="Z82" s="25"/>
      <c r="AA82" s="25"/>
      <c r="AB82" s="25"/>
      <c r="AC82" s="25"/>
      <c r="AD82" s="25"/>
      <c r="AE82" s="25"/>
      <c r="AF82" s="25"/>
      <c r="AG82" s="15"/>
    </row>
    <row r="83" spans="1:33" x14ac:dyDescent="0.25">
      <c r="A83" s="110" t="s">
        <v>402</v>
      </c>
      <c r="B83" s="19" t="s">
        <v>120</v>
      </c>
      <c r="C83" s="19">
        <v>0</v>
      </c>
      <c r="D83" s="20" t="s">
        <v>120</v>
      </c>
      <c r="E83" s="21" t="s">
        <v>21</v>
      </c>
      <c r="F83" s="21" t="s">
        <v>350</v>
      </c>
      <c r="G83" s="19" t="s">
        <v>18</v>
      </c>
      <c r="H83" s="19" t="s">
        <v>342</v>
      </c>
      <c r="I83" s="87">
        <v>0</v>
      </c>
      <c r="J83" s="88">
        <f>DailySummary[[#This Row],[S1Shot]]*DailySummary[[#This Row],[TotalCavity]]</f>
        <v>0</v>
      </c>
      <c r="K83" s="89">
        <f>DailySummary[[#This Row],[S1Shot]]*DailySummary[[#This Row],[CycleTime]]/28800</f>
        <v>0</v>
      </c>
      <c r="L83" s="92">
        <v>0</v>
      </c>
      <c r="M83" s="88">
        <f>DailySummary[[#This Row],[S2Shot]]*DailySummary[[#This Row],[TotalCavity]]</f>
        <v>0</v>
      </c>
      <c r="N83" s="89">
        <f>DailySummary[[#This Row],[S2Shot]]*DailySummary[[#This Row],[CycleTime]]/28800</f>
        <v>0</v>
      </c>
      <c r="O83" s="94">
        <v>0</v>
      </c>
      <c r="P83" s="88">
        <f>DailySummary[[#This Row],[S3Shot]]*DailySummary[[#This Row],[TotalCavity]]</f>
        <v>0</v>
      </c>
      <c r="Q83" s="89">
        <f>DailySummary[[#This Row],[S3Shot]]*DailySummary[[#This Row],[CycleTime]]/28800</f>
        <v>0</v>
      </c>
      <c r="R83" s="96">
        <v>0</v>
      </c>
      <c r="S83" s="97">
        <f>SUM(DailySummary[[#This Row],[S1Qty]],DailySummary[[#This Row],[S2Qty]],DailySummary[[#This Row],[S3Qty]])</f>
        <v>0</v>
      </c>
      <c r="T83" s="118">
        <f>AVERAGE(DailySummary[[#This Row],[S1Urt]],DailySummary[[#This Row],[S2Urt]],DailySummary[[#This Row],[S3Urt]])</f>
        <v>0</v>
      </c>
      <c r="U83" s="119"/>
      <c r="V83" s="120"/>
      <c r="W83" s="113" t="s">
        <v>120</v>
      </c>
      <c r="X83" s="119"/>
      <c r="Y83" s="15"/>
      <c r="Z83" s="25"/>
      <c r="AA83" s="25"/>
      <c r="AB83" s="25"/>
      <c r="AC83" s="25"/>
      <c r="AD83" s="25"/>
      <c r="AE83" s="25"/>
      <c r="AF83" s="25"/>
      <c r="AG83" s="15"/>
    </row>
    <row r="84" spans="1:33" x14ac:dyDescent="0.25">
      <c r="A84" s="110" t="s">
        <v>92</v>
      </c>
      <c r="B84" s="19" t="s">
        <v>120</v>
      </c>
      <c r="C84" s="19">
        <v>16</v>
      </c>
      <c r="D84" s="20" t="s">
        <v>456</v>
      </c>
      <c r="E84" s="21" t="s">
        <v>34</v>
      </c>
      <c r="F84" s="21" t="s">
        <v>350</v>
      </c>
      <c r="G84" s="19" t="s">
        <v>18</v>
      </c>
      <c r="H84" s="19" t="s">
        <v>19</v>
      </c>
      <c r="I84" s="87">
        <v>0</v>
      </c>
      <c r="J84" s="88">
        <f>DailySummary[[#This Row],[S1Shot]]*DailySummary[[#This Row],[TotalCavity]]</f>
        <v>0</v>
      </c>
      <c r="K84" s="89">
        <f>DailySummary[[#This Row],[S1Shot]]*DailySummary[[#This Row],[CycleTime]]/28800</f>
        <v>0</v>
      </c>
      <c r="L84" s="92">
        <v>0</v>
      </c>
      <c r="M84" s="88">
        <f>DailySummary[[#This Row],[S2Shot]]*DailySummary[[#This Row],[TotalCavity]]</f>
        <v>0</v>
      </c>
      <c r="N84" s="89">
        <f>DailySummary[[#This Row],[S2Shot]]*DailySummary[[#This Row],[CycleTime]]/28800</f>
        <v>0</v>
      </c>
      <c r="O84" s="94">
        <v>0</v>
      </c>
      <c r="P84" s="88">
        <f>DailySummary[[#This Row],[S3Shot]]*DailySummary[[#This Row],[TotalCavity]]</f>
        <v>0</v>
      </c>
      <c r="Q84" s="89">
        <f>DailySummary[[#This Row],[S3Shot]]*DailySummary[[#This Row],[CycleTime]]/28800</f>
        <v>0</v>
      </c>
      <c r="R84" s="96">
        <v>0</v>
      </c>
      <c r="S84" s="97">
        <f>SUM(DailySummary[[#This Row],[S1Qty]],DailySummary[[#This Row],[S2Qty]],DailySummary[[#This Row],[S3Qty]])</f>
        <v>0</v>
      </c>
      <c r="T84" s="118">
        <f>AVERAGE(DailySummary[[#This Row],[S1Urt]],DailySummary[[#This Row],[S2Urt]],DailySummary[[#This Row],[S3Urt]])</f>
        <v>0</v>
      </c>
      <c r="U84" s="119">
        <v>0</v>
      </c>
      <c r="V84" s="120">
        <v>0</v>
      </c>
      <c r="W84" s="113" t="s">
        <v>120</v>
      </c>
      <c r="X84" s="119" t="s">
        <v>287</v>
      </c>
      <c r="Y84" s="15"/>
      <c r="Z84" s="25"/>
      <c r="AA84" s="25"/>
      <c r="AB84" s="25"/>
      <c r="AC84" s="25"/>
      <c r="AD84" s="25"/>
      <c r="AE84" s="25"/>
      <c r="AF84" s="25"/>
      <c r="AG84" s="15"/>
    </row>
    <row r="85" spans="1:33" x14ac:dyDescent="0.25">
      <c r="Y85" s="15"/>
      <c r="Z85" s="15"/>
      <c r="AA85" s="15"/>
      <c r="AB85" s="15"/>
      <c r="AC85" s="15"/>
      <c r="AD85" s="15"/>
      <c r="AE85" s="15"/>
      <c r="AF85" s="15"/>
    </row>
    <row r="86" spans="1:33" x14ac:dyDescent="0.25">
      <c r="Y86" s="15"/>
      <c r="Z86" s="15"/>
      <c r="AA86" s="15"/>
      <c r="AB86" s="15"/>
      <c r="AC86" s="15"/>
      <c r="AD86" s="15"/>
      <c r="AE86" s="15"/>
      <c r="AF86" s="15"/>
    </row>
    <row r="87" spans="1:33" x14ac:dyDescent="0.25">
      <c r="Y87" s="15"/>
      <c r="Z87" s="15"/>
      <c r="AA87" s="15"/>
      <c r="AB87" s="15"/>
      <c r="AC87" s="15"/>
      <c r="AD87" s="15"/>
      <c r="AE87" s="15"/>
      <c r="AF87" s="15"/>
    </row>
    <row r="88" spans="1:33" x14ac:dyDescent="0.25">
      <c r="Y88" s="15"/>
      <c r="Z88" s="15"/>
      <c r="AA88" s="15"/>
      <c r="AB88" s="15"/>
      <c r="AC88" s="15"/>
      <c r="AD88" s="15"/>
      <c r="AE88" s="15"/>
      <c r="AF88" s="15"/>
    </row>
    <row r="89" spans="1:33" x14ac:dyDescent="0.25">
      <c r="Y89" s="15"/>
      <c r="Z89" s="15"/>
      <c r="AA89" s="15"/>
      <c r="AB89" s="15"/>
      <c r="AC89" s="15"/>
      <c r="AD89" s="15"/>
    </row>
    <row r="90" spans="1:33" x14ac:dyDescent="0.25">
      <c r="Y90" s="15"/>
      <c r="Z90" s="15"/>
      <c r="AA90" s="15"/>
      <c r="AB90" s="15"/>
      <c r="AC90" s="15"/>
      <c r="AD90" s="15"/>
    </row>
    <row r="91" spans="1:33" x14ac:dyDescent="0.25">
      <c r="Y91" s="15"/>
      <c r="Z91" s="15"/>
      <c r="AA91" s="15"/>
      <c r="AB91" s="15"/>
      <c r="AC91" s="15"/>
      <c r="AD91" s="15"/>
    </row>
    <row r="92" spans="1:33" x14ac:dyDescent="0.25">
      <c r="Y92" s="15"/>
      <c r="Z92" s="15"/>
      <c r="AA92" s="15"/>
      <c r="AB92" s="15"/>
      <c r="AC92" s="15"/>
      <c r="AD92" s="15"/>
    </row>
    <row r="93" spans="1:33" x14ac:dyDescent="0.25">
      <c r="Y93" s="15"/>
      <c r="Z93" s="15"/>
      <c r="AA93" s="15"/>
      <c r="AB93" s="15"/>
      <c r="AC93" s="15"/>
      <c r="AD93" s="15"/>
    </row>
    <row r="94" spans="1:33" x14ac:dyDescent="0.25">
      <c r="Y94" s="15"/>
      <c r="Z94" s="15"/>
      <c r="AA94" s="15"/>
      <c r="AB94" s="15"/>
      <c r="AC94" s="15"/>
      <c r="AD94" s="15"/>
    </row>
    <row r="95" spans="1:33" x14ac:dyDescent="0.25">
      <c r="Y95" s="15"/>
      <c r="Z95" s="15"/>
      <c r="AA95" s="15"/>
      <c r="AB95" s="15"/>
      <c r="AC95" s="15"/>
      <c r="AD95" s="15"/>
    </row>
    <row r="96" spans="1:33" x14ac:dyDescent="0.25">
      <c r="Y96" s="15"/>
      <c r="Z96" s="15"/>
      <c r="AA96" s="15"/>
      <c r="AB96" s="15"/>
      <c r="AC96" s="15"/>
      <c r="AD96" s="15"/>
    </row>
    <row r="97" spans="25:30" x14ac:dyDescent="0.25">
      <c r="Y97" s="15"/>
      <c r="Z97" s="15"/>
      <c r="AA97" s="15"/>
      <c r="AB97" s="15"/>
      <c r="AC97" s="15"/>
      <c r="AD97" s="15"/>
    </row>
    <row r="98" spans="25:30" x14ac:dyDescent="0.25">
      <c r="Y98" s="15"/>
      <c r="Z98" s="15"/>
      <c r="AA98" s="15"/>
      <c r="AB98" s="15"/>
      <c r="AC98" s="15"/>
      <c r="AD98" s="15"/>
    </row>
    <row r="99" spans="25:30" x14ac:dyDescent="0.25">
      <c r="Y99" s="15"/>
      <c r="Z99" s="15"/>
      <c r="AA99" s="15"/>
      <c r="AB99" s="15"/>
      <c r="AC99" s="15"/>
      <c r="AD99" s="15"/>
    </row>
    <row r="100" spans="25:30" x14ac:dyDescent="0.25">
      <c r="Y100" s="15"/>
      <c r="Z100" s="15"/>
      <c r="AA100" s="15"/>
      <c r="AB100" s="15"/>
      <c r="AC100" s="15"/>
      <c r="AD100" s="15"/>
    </row>
    <row r="101" spans="25:30" x14ac:dyDescent="0.25">
      <c r="Y101" s="15"/>
      <c r="Z101" s="15"/>
      <c r="AA101" s="15"/>
      <c r="AB101" s="15"/>
      <c r="AC101" s="15"/>
      <c r="AD101" s="15"/>
    </row>
    <row r="102" spans="25:30" x14ac:dyDescent="0.25">
      <c r="Y102" s="15"/>
      <c r="Z102" s="15"/>
      <c r="AA102" s="15"/>
      <c r="AB102" s="15"/>
      <c r="AC102" s="15"/>
      <c r="AD102" s="15"/>
    </row>
    <row r="103" spans="25:30" x14ac:dyDescent="0.25">
      <c r="Y103" s="15"/>
      <c r="Z103" s="15"/>
      <c r="AA103" s="15"/>
      <c r="AB103" s="15"/>
      <c r="AC103" s="15"/>
      <c r="AD103" s="15"/>
    </row>
    <row r="104" spans="25:30" x14ac:dyDescent="0.25">
      <c r="Y104" s="15"/>
      <c r="Z104" s="15"/>
      <c r="AA104" s="15"/>
      <c r="AB104" s="15"/>
      <c r="AC104" s="15"/>
      <c r="AD104" s="15"/>
    </row>
    <row r="105" spans="25:30" x14ac:dyDescent="0.25">
      <c r="Y105" s="15"/>
      <c r="Z105" s="15"/>
      <c r="AA105" s="15"/>
      <c r="AB105" s="15"/>
      <c r="AC105" s="15"/>
      <c r="AD105" s="15"/>
    </row>
    <row r="106" spans="25:30" x14ac:dyDescent="0.25">
      <c r="Y106" s="15"/>
      <c r="Z106" s="15"/>
      <c r="AA106" s="15"/>
      <c r="AB106" s="15"/>
      <c r="AC106" s="15"/>
      <c r="AD106" s="15"/>
    </row>
    <row r="107" spans="25:30" x14ac:dyDescent="0.25">
      <c r="Y107" s="15"/>
      <c r="Z107" s="15"/>
      <c r="AA107" s="15"/>
      <c r="AB107" s="15"/>
      <c r="AC107" s="15"/>
      <c r="AD107" s="15"/>
    </row>
    <row r="108" spans="25:30" x14ac:dyDescent="0.25">
      <c r="Y108" s="15"/>
      <c r="Z108" s="15"/>
      <c r="AA108" s="15"/>
      <c r="AB108" s="15"/>
      <c r="AC108" s="15"/>
      <c r="AD108" s="15"/>
    </row>
    <row r="109" spans="25:30" x14ac:dyDescent="0.25">
      <c r="Z109" s="15"/>
      <c r="AA109" s="15"/>
      <c r="AB109" s="15"/>
      <c r="AC109" s="15"/>
      <c r="AD109" s="15"/>
    </row>
    <row r="110" spans="25:30" x14ac:dyDescent="0.25">
      <c r="Z110" s="15"/>
      <c r="AA110" s="15"/>
      <c r="AB110" s="15"/>
      <c r="AC110" s="15"/>
      <c r="AD110" s="15"/>
    </row>
    <row r="111" spans="25:30" x14ac:dyDescent="0.25">
      <c r="Z111" s="15"/>
      <c r="AA111" s="15"/>
      <c r="AB111" s="15"/>
      <c r="AC111" s="15"/>
      <c r="AD111" s="15"/>
    </row>
    <row r="112" spans="25:30" x14ac:dyDescent="0.25">
      <c r="Z112" s="15"/>
      <c r="AA112" s="15"/>
      <c r="AB112" s="15"/>
      <c r="AC112" s="15"/>
      <c r="AD112" s="15"/>
    </row>
  </sheetData>
  <mergeCells count="16">
    <mergeCell ref="A1:F1"/>
    <mergeCell ref="M1:N1"/>
    <mergeCell ref="B4:B5"/>
    <mergeCell ref="A4:A5"/>
    <mergeCell ref="W4:W5"/>
    <mergeCell ref="C4:C5"/>
    <mergeCell ref="D4:D5"/>
    <mergeCell ref="S4:S5"/>
    <mergeCell ref="T4:T5"/>
    <mergeCell ref="E4:E5"/>
    <mergeCell ref="F4:F5"/>
    <mergeCell ref="G4:G5"/>
    <mergeCell ref="J4:K4"/>
    <mergeCell ref="M4:N4"/>
    <mergeCell ref="P4:Q4"/>
    <mergeCell ref="H4:H5"/>
  </mergeCells>
  <conditionalFormatting sqref="G7:G84">
    <cfRule type="cellIs" dxfId="186" priority="29" operator="equal">
      <formula>"Down"</formula>
    </cfRule>
  </conditionalFormatting>
  <conditionalFormatting sqref="K3 N3 Q3 T3">
    <cfRule type="cellIs" dxfId="185" priority="26" operator="lessThanOrEqual">
      <formula>0.9</formula>
    </cfRule>
  </conditionalFormatting>
  <conditionalFormatting sqref="K2 N2 Q2 T2 K7 N7:N84 Q7:Q84 T7:T84">
    <cfRule type="cellIs" dxfId="184" priority="19" operator="lessThan">
      <formula>0.9</formula>
    </cfRule>
  </conditionalFormatting>
  <conditionalFormatting sqref="K8:K84">
    <cfRule type="cellIs" dxfId="183" priority="4" operator="lessThan">
      <formula>0.9</formula>
    </cfRule>
  </conditionalFormatting>
  <pageMargins left="0.5" right="0.5" top="0.25" bottom="0.28000000000000003" header="0.25" footer="0.25"/>
  <pageSetup scale="48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O155"/>
  <sheetViews>
    <sheetView topLeftCell="B1" zoomScaleNormal="100" workbookViewId="0">
      <selection activeCell="B83" sqref="B4:B83"/>
    </sheetView>
  </sheetViews>
  <sheetFormatPr defaultRowHeight="15" x14ac:dyDescent="0.25"/>
  <cols>
    <col min="1" max="1" width="17.42578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bestFit="1" customWidth="1"/>
    <col min="20" max="20" width="18.5703125" customWidth="1"/>
    <col min="21" max="21" width="13.5703125" customWidth="1"/>
    <col min="22" max="22" width="12.7109375" bestFit="1" customWidth="1"/>
    <col min="23" max="23" width="9.7109375" bestFit="1" customWidth="1"/>
    <col min="24" max="24" width="7.140625" bestFit="1" customWidth="1"/>
    <col min="25" max="25" width="5.7109375" bestFit="1" customWidth="1"/>
    <col min="26" max="27" width="8.28515625" bestFit="1" customWidth="1"/>
    <col min="28" max="28" width="8.28515625" style="64" customWidth="1"/>
    <col min="29" max="29" width="8.28515625" style="76" customWidth="1"/>
    <col min="30" max="31" width="33.42578125" customWidth="1"/>
    <col min="32" max="32" width="13.140625" bestFit="1" customWidth="1"/>
    <col min="33" max="33" width="15.42578125" bestFit="1" customWidth="1"/>
    <col min="34" max="34" width="14.7109375" bestFit="1" customWidth="1"/>
    <col min="35" max="35" width="14.5703125" bestFit="1" customWidth="1"/>
    <col min="36" max="36" width="12" bestFit="1" customWidth="1"/>
    <col min="37" max="38" width="13.28515625" bestFit="1" customWidth="1"/>
    <col min="39" max="41" width="7.140625" bestFit="1" customWidth="1"/>
    <col min="42" max="42" width="5.7109375" bestFit="1" customWidth="1"/>
    <col min="43" max="43" width="13.28515625" bestFit="1" customWidth="1"/>
    <col min="44" max="44" width="8.28515625" bestFit="1" customWidth="1"/>
    <col min="48" max="48" width="19.5703125" customWidth="1"/>
    <col min="49" max="49" width="10.140625" customWidth="1"/>
    <col min="50" max="50" width="15.5703125" bestFit="1" customWidth="1"/>
    <col min="51" max="51" width="13.5703125" bestFit="1" customWidth="1"/>
    <col min="52" max="52" width="14" bestFit="1" customWidth="1"/>
    <col min="53" max="53" width="12.7109375" customWidth="1"/>
    <col min="54" max="54" width="17" customWidth="1"/>
    <col min="55" max="55" width="14.7109375" customWidth="1"/>
    <col min="56" max="56" width="15" customWidth="1"/>
    <col min="57" max="57" width="14.7109375" customWidth="1"/>
    <col min="58" max="58" width="14.28515625" customWidth="1"/>
    <col min="59" max="59" width="16" customWidth="1"/>
    <col min="60" max="60" width="33.42578125" bestFit="1" customWidth="1"/>
    <col min="61" max="62" width="33.42578125" customWidth="1"/>
    <col min="63" max="63" width="13.140625" customWidth="1"/>
    <col min="64" max="64" width="15.42578125" customWidth="1"/>
    <col min="65" max="65" width="14.7109375" customWidth="1"/>
    <col min="66" max="66" width="14.5703125" customWidth="1"/>
    <col min="67" max="67" width="13.5703125" style="3" bestFit="1" customWidth="1"/>
    <col min="68" max="68" width="15.42578125" bestFit="1" customWidth="1"/>
    <col min="69" max="69" width="14" bestFit="1" customWidth="1"/>
    <col min="70" max="70" width="7.140625" customWidth="1"/>
    <col min="71" max="71" width="7.42578125" customWidth="1"/>
    <col min="72" max="72" width="7.140625" customWidth="1"/>
    <col min="73" max="73" width="5.7109375" customWidth="1"/>
    <col min="74" max="74" width="13.28515625" bestFit="1" customWidth="1"/>
    <col min="75" max="75" width="8.28515625" customWidth="1"/>
  </cols>
  <sheetData>
    <row r="1" spans="1:67" ht="18.75" customHeight="1" thickBot="1" x14ac:dyDescent="0.35">
      <c r="B1" s="123" t="s">
        <v>98</v>
      </c>
      <c r="C1" s="123"/>
      <c r="D1" s="123"/>
      <c r="E1" s="123"/>
      <c r="F1" s="11"/>
      <c r="L1" s="1">
        <f>$A$4</f>
        <v>45464</v>
      </c>
      <c r="M1" s="4" t="s">
        <v>15</v>
      </c>
      <c r="AM1" s="3"/>
      <c r="BO1"/>
    </row>
    <row r="2" spans="1:67" ht="15" customHeight="1" thickTop="1" thickBot="1" x14ac:dyDescent="0.3">
      <c r="G2" s="5" t="s">
        <v>24</v>
      </c>
      <c r="H2" s="6">
        <f>COUNTIF(Shift1[LineStatus], "Running")</f>
        <v>13</v>
      </c>
      <c r="I2" s="5" t="s">
        <v>18</v>
      </c>
      <c r="J2" s="7">
        <f>COUNTIF(Shift1[LineStatus], "Down")</f>
        <v>65</v>
      </c>
      <c r="N2" s="5" t="s">
        <v>99</v>
      </c>
      <c r="O2" s="5"/>
      <c r="P2" s="5"/>
      <c r="Q2" s="5"/>
      <c r="R2" s="5"/>
      <c r="S2" s="28">
        <f>SUM(Shift1[GeneralType])</f>
        <v>0</v>
      </c>
      <c r="T2" s="29" t="e">
        <f>AVERAGEIF(Shift1[ProductType], "&lt;&gt;0")</f>
        <v>#DIV/0!</v>
      </c>
      <c r="U2" s="16">
        <f>SUM(Shift1[Qty])</f>
        <v>108200</v>
      </c>
      <c r="BO2"/>
    </row>
    <row r="3" spans="1:67" ht="15" customHeight="1" thickTop="1" thickBot="1" x14ac:dyDescent="0.3">
      <c r="A3" s="5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311</v>
      </c>
      <c r="P3" s="31" t="s">
        <v>460</v>
      </c>
      <c r="Q3" s="31" t="s">
        <v>93</v>
      </c>
      <c r="R3" s="31" t="s">
        <v>94</v>
      </c>
      <c r="S3" s="49" t="s">
        <v>125</v>
      </c>
      <c r="T3" s="50" t="s">
        <v>95</v>
      </c>
      <c r="U3" s="31" t="s">
        <v>96</v>
      </c>
      <c r="V3" s="31" t="s">
        <v>97</v>
      </c>
      <c r="W3" s="31" t="s">
        <v>134</v>
      </c>
      <c r="X3" s="31" t="s">
        <v>131</v>
      </c>
      <c r="Y3" s="31" t="s">
        <v>132</v>
      </c>
      <c r="Z3" s="31" t="s">
        <v>133</v>
      </c>
      <c r="AA3" s="22" t="s">
        <v>128</v>
      </c>
      <c r="AB3" s="22" t="s">
        <v>129</v>
      </c>
      <c r="AC3" s="22" t="s">
        <v>130</v>
      </c>
      <c r="BO3"/>
    </row>
    <row r="4" spans="1:67" ht="15" customHeight="1" thickTop="1" x14ac:dyDescent="0.25">
      <c r="A4" s="52">
        <v>45464</v>
      </c>
      <c r="B4" s="30" t="s">
        <v>14</v>
      </c>
      <c r="C4" s="30" t="s">
        <v>15</v>
      </c>
      <c r="D4" s="30" t="s">
        <v>319</v>
      </c>
      <c r="E4" s="30" t="s">
        <v>21</v>
      </c>
      <c r="F4" s="30" t="s">
        <v>22</v>
      </c>
      <c r="G4" s="30" t="s">
        <v>18</v>
      </c>
      <c r="H4" s="30" t="s">
        <v>19</v>
      </c>
      <c r="I4" s="30">
        <v>0</v>
      </c>
      <c r="J4" s="30">
        <v>220783</v>
      </c>
      <c r="K4" s="30">
        <v>220783</v>
      </c>
      <c r="L4" s="30">
        <v>0</v>
      </c>
      <c r="M4" s="30">
        <v>0</v>
      </c>
      <c r="N4" s="30" t="s">
        <v>330</v>
      </c>
      <c r="O4" s="78" t="s">
        <v>155</v>
      </c>
      <c r="P4" s="78" t="s">
        <v>461</v>
      </c>
      <c r="Q4" s="78">
        <v>16</v>
      </c>
      <c r="R4" s="78">
        <v>47.25</v>
      </c>
      <c r="S4" s="37" t="s">
        <v>127</v>
      </c>
      <c r="T4" s="35" t="s">
        <v>283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BO4"/>
    </row>
    <row r="5" spans="1:67" x14ac:dyDescent="0.25">
      <c r="A5" s="121">
        <v>45464</v>
      </c>
      <c r="B5" s="78" t="s">
        <v>20</v>
      </c>
      <c r="C5" s="78" t="s">
        <v>15</v>
      </c>
      <c r="D5" s="78" t="s">
        <v>359</v>
      </c>
      <c r="E5" s="78" t="s">
        <v>34</v>
      </c>
      <c r="F5" s="78" t="s">
        <v>22</v>
      </c>
      <c r="G5" s="78" t="s">
        <v>18</v>
      </c>
      <c r="H5" s="78" t="s">
        <v>19</v>
      </c>
      <c r="I5" s="78">
        <v>0</v>
      </c>
      <c r="J5" s="78">
        <v>42267878</v>
      </c>
      <c r="K5" s="78">
        <v>42267878</v>
      </c>
      <c r="L5" s="78">
        <v>0</v>
      </c>
      <c r="M5" s="78">
        <v>0</v>
      </c>
      <c r="N5" s="78" t="s">
        <v>120</v>
      </c>
      <c r="O5" s="78" t="s">
        <v>190</v>
      </c>
      <c r="P5" s="78" t="s">
        <v>461</v>
      </c>
      <c r="Q5" s="78">
        <v>8</v>
      </c>
      <c r="R5" s="78">
        <v>32</v>
      </c>
      <c r="S5" s="81" t="s">
        <v>127</v>
      </c>
      <c r="T5" s="122" t="s">
        <v>284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AC5" s="78">
        <v>0</v>
      </c>
      <c r="BO5"/>
    </row>
    <row r="6" spans="1:67" x14ac:dyDescent="0.25">
      <c r="A6" s="121">
        <v>45464</v>
      </c>
      <c r="B6" s="78" t="s">
        <v>101</v>
      </c>
      <c r="C6" s="78" t="s">
        <v>15</v>
      </c>
      <c r="D6" s="78" t="s">
        <v>323</v>
      </c>
      <c r="E6" s="78" t="s">
        <v>34</v>
      </c>
      <c r="F6" s="78" t="s">
        <v>22</v>
      </c>
      <c r="G6" s="78" t="s">
        <v>18</v>
      </c>
      <c r="H6" s="78" t="s">
        <v>19</v>
      </c>
      <c r="I6" s="78">
        <v>0</v>
      </c>
      <c r="J6" s="78">
        <v>23</v>
      </c>
      <c r="K6" s="78">
        <v>23</v>
      </c>
      <c r="L6" s="78">
        <v>0</v>
      </c>
      <c r="M6" s="78">
        <v>0</v>
      </c>
      <c r="N6" s="78" t="s">
        <v>120</v>
      </c>
      <c r="O6" s="78" t="s">
        <v>190</v>
      </c>
      <c r="P6" s="78" t="s">
        <v>461</v>
      </c>
      <c r="Q6" s="78">
        <v>8</v>
      </c>
      <c r="R6" s="78">
        <v>16.8</v>
      </c>
      <c r="S6" s="81" t="s">
        <v>127</v>
      </c>
      <c r="T6" s="122" t="s">
        <v>284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AC6" s="78">
        <v>0</v>
      </c>
      <c r="BO6"/>
    </row>
    <row r="7" spans="1:67" x14ac:dyDescent="0.25">
      <c r="A7" s="121">
        <v>45464</v>
      </c>
      <c r="B7" s="78" t="s">
        <v>23</v>
      </c>
      <c r="C7" s="78" t="s">
        <v>15</v>
      </c>
      <c r="D7" s="78" t="s">
        <v>102</v>
      </c>
      <c r="E7" s="78" t="s">
        <v>103</v>
      </c>
      <c r="F7" s="78" t="s">
        <v>445</v>
      </c>
      <c r="G7" s="78" t="s">
        <v>18</v>
      </c>
      <c r="H7" s="78" t="s">
        <v>19</v>
      </c>
      <c r="I7" s="78">
        <v>0</v>
      </c>
      <c r="J7" s="78">
        <v>538314727</v>
      </c>
      <c r="K7" s="78">
        <v>538314727</v>
      </c>
      <c r="L7" s="78">
        <v>0</v>
      </c>
      <c r="M7" s="78">
        <v>0</v>
      </c>
      <c r="N7" s="78" t="s">
        <v>120</v>
      </c>
      <c r="O7" s="78" t="s">
        <v>154</v>
      </c>
      <c r="P7" s="78" t="s">
        <v>461</v>
      </c>
      <c r="Q7" s="78">
        <v>12</v>
      </c>
      <c r="R7" s="78">
        <v>2.5</v>
      </c>
      <c r="S7" s="81" t="s">
        <v>127</v>
      </c>
      <c r="T7" s="122" t="s">
        <v>282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  <c r="BO7"/>
    </row>
    <row r="8" spans="1:67" x14ac:dyDescent="0.25">
      <c r="A8" s="121">
        <v>45464</v>
      </c>
      <c r="B8" s="78" t="s">
        <v>25</v>
      </c>
      <c r="C8" s="78" t="s">
        <v>15</v>
      </c>
      <c r="D8" s="78" t="s">
        <v>425</v>
      </c>
      <c r="E8" s="78" t="s">
        <v>120</v>
      </c>
      <c r="F8" s="78" t="s">
        <v>22</v>
      </c>
      <c r="G8" s="78" t="s">
        <v>18</v>
      </c>
      <c r="H8" s="78" t="s">
        <v>19</v>
      </c>
      <c r="I8" s="78">
        <v>0</v>
      </c>
      <c r="J8" s="78">
        <v>38292355</v>
      </c>
      <c r="K8" s="78">
        <v>38292355</v>
      </c>
      <c r="L8" s="78">
        <v>0</v>
      </c>
      <c r="M8" s="78">
        <v>0</v>
      </c>
      <c r="N8" s="78" t="s">
        <v>120</v>
      </c>
      <c r="O8" s="78" t="s">
        <v>190</v>
      </c>
      <c r="P8" s="78" t="s">
        <v>461</v>
      </c>
      <c r="Q8" s="78">
        <v>8</v>
      </c>
      <c r="R8" s="78">
        <v>4.91</v>
      </c>
      <c r="S8" s="81" t="s">
        <v>127</v>
      </c>
      <c r="T8" s="122" t="s">
        <v>284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  <c r="BO8"/>
    </row>
    <row r="9" spans="1:67" x14ac:dyDescent="0.25">
      <c r="A9" s="121">
        <v>45464</v>
      </c>
      <c r="B9" s="78" t="s">
        <v>104</v>
      </c>
      <c r="C9" s="78" t="s">
        <v>15</v>
      </c>
      <c r="D9" s="78" t="s">
        <v>327</v>
      </c>
      <c r="E9" s="78" t="s">
        <v>34</v>
      </c>
      <c r="F9" s="78" t="s">
        <v>22</v>
      </c>
      <c r="G9" s="78" t="s">
        <v>18</v>
      </c>
      <c r="H9" s="78" t="s">
        <v>19</v>
      </c>
      <c r="I9" s="78">
        <v>0</v>
      </c>
      <c r="J9" s="78">
        <v>477298</v>
      </c>
      <c r="K9" s="78">
        <v>477735</v>
      </c>
      <c r="L9" s="78">
        <v>0</v>
      </c>
      <c r="M9" s="78">
        <v>0</v>
      </c>
      <c r="N9" s="78" t="s">
        <v>120</v>
      </c>
      <c r="O9" s="78" t="s">
        <v>190</v>
      </c>
      <c r="P9" s="78" t="s">
        <v>461</v>
      </c>
      <c r="Q9" s="78">
        <v>8</v>
      </c>
      <c r="R9" s="78">
        <v>0</v>
      </c>
      <c r="S9" s="81" t="s">
        <v>127</v>
      </c>
      <c r="T9" s="122" t="s">
        <v>284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C9" s="78">
        <v>0</v>
      </c>
      <c r="BO9"/>
    </row>
    <row r="10" spans="1:67" x14ac:dyDescent="0.25">
      <c r="A10" s="121">
        <v>45464</v>
      </c>
      <c r="B10" s="78" t="s">
        <v>26</v>
      </c>
      <c r="C10" s="78" t="s">
        <v>15</v>
      </c>
      <c r="D10" s="78" t="s">
        <v>143</v>
      </c>
      <c r="E10" s="78" t="s">
        <v>103</v>
      </c>
      <c r="F10" s="78" t="s">
        <v>445</v>
      </c>
      <c r="G10" s="78" t="s">
        <v>18</v>
      </c>
      <c r="H10" s="78" t="s">
        <v>19</v>
      </c>
      <c r="I10" s="78">
        <v>0</v>
      </c>
      <c r="J10" s="78">
        <v>42481896</v>
      </c>
      <c r="K10" s="78">
        <v>42481896</v>
      </c>
      <c r="L10" s="78">
        <v>0</v>
      </c>
      <c r="M10" s="78">
        <v>0</v>
      </c>
      <c r="N10" s="78" t="s">
        <v>120</v>
      </c>
      <c r="O10" s="78" t="s">
        <v>154</v>
      </c>
      <c r="P10" s="78" t="s">
        <v>461</v>
      </c>
      <c r="Q10" s="78">
        <v>12</v>
      </c>
      <c r="R10" s="78">
        <v>47.25</v>
      </c>
      <c r="S10" s="81" t="s">
        <v>127</v>
      </c>
      <c r="T10" s="122" t="s">
        <v>282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BO10"/>
    </row>
    <row r="11" spans="1:67" x14ac:dyDescent="0.25">
      <c r="A11" s="121">
        <v>45464</v>
      </c>
      <c r="B11" s="78" t="s">
        <v>27</v>
      </c>
      <c r="C11" s="78" t="s">
        <v>15</v>
      </c>
      <c r="D11" s="78" t="s">
        <v>444</v>
      </c>
      <c r="E11" s="78" t="s">
        <v>34</v>
      </c>
      <c r="F11" s="78" t="s">
        <v>22</v>
      </c>
      <c r="G11" s="78" t="s">
        <v>18</v>
      </c>
      <c r="H11" s="78" t="s">
        <v>19</v>
      </c>
      <c r="I11" s="78">
        <v>0</v>
      </c>
      <c r="J11" s="78">
        <v>42511205</v>
      </c>
      <c r="K11" s="78">
        <v>42511205</v>
      </c>
      <c r="L11" s="78">
        <v>0</v>
      </c>
      <c r="M11" s="78">
        <v>0</v>
      </c>
      <c r="N11" s="78" t="s">
        <v>330</v>
      </c>
      <c r="O11" s="78" t="s">
        <v>158</v>
      </c>
      <c r="P11" s="78" t="s">
        <v>461</v>
      </c>
      <c r="Q11" s="78">
        <v>8</v>
      </c>
      <c r="R11" s="78">
        <v>21.71</v>
      </c>
      <c r="S11" s="81" t="s">
        <v>127</v>
      </c>
      <c r="T11" s="122" t="s">
        <v>286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C11" s="78">
        <v>0</v>
      </c>
      <c r="BO11"/>
    </row>
    <row r="12" spans="1:67" x14ac:dyDescent="0.25">
      <c r="A12" s="121">
        <v>45464</v>
      </c>
      <c r="B12" s="78" t="s">
        <v>105</v>
      </c>
      <c r="C12" s="78" t="s">
        <v>15</v>
      </c>
      <c r="D12" s="78" t="s">
        <v>333</v>
      </c>
      <c r="E12" s="78" t="s">
        <v>34</v>
      </c>
      <c r="F12" s="78" t="s">
        <v>22</v>
      </c>
      <c r="G12" s="78" t="s">
        <v>18</v>
      </c>
      <c r="H12" s="78" t="s">
        <v>19</v>
      </c>
      <c r="I12" s="78">
        <v>0</v>
      </c>
      <c r="J12" s="78">
        <v>25480942</v>
      </c>
      <c r="K12" s="78">
        <v>25480942</v>
      </c>
      <c r="L12" s="78">
        <v>0</v>
      </c>
      <c r="M12" s="78">
        <v>0</v>
      </c>
      <c r="N12" s="78" t="s">
        <v>120</v>
      </c>
      <c r="O12" s="78" t="s">
        <v>191</v>
      </c>
      <c r="P12" s="78" t="s">
        <v>461</v>
      </c>
      <c r="Q12" s="78">
        <v>8</v>
      </c>
      <c r="R12" s="78">
        <v>0</v>
      </c>
      <c r="S12" s="81" t="s">
        <v>127</v>
      </c>
      <c r="T12" s="122" t="s">
        <v>285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BO12"/>
    </row>
    <row r="13" spans="1:67" x14ac:dyDescent="0.25">
      <c r="A13" s="121">
        <v>45464</v>
      </c>
      <c r="B13" s="78" t="s">
        <v>28</v>
      </c>
      <c r="C13" s="78" t="s">
        <v>15</v>
      </c>
      <c r="D13" s="78" t="s">
        <v>423</v>
      </c>
      <c r="E13" s="78" t="s">
        <v>103</v>
      </c>
      <c r="F13" s="78" t="s">
        <v>328</v>
      </c>
      <c r="G13" s="78" t="s">
        <v>18</v>
      </c>
      <c r="H13" s="78" t="s">
        <v>19</v>
      </c>
      <c r="I13" s="78">
        <v>0</v>
      </c>
      <c r="J13" s="78">
        <v>6</v>
      </c>
      <c r="K13" s="78">
        <v>6</v>
      </c>
      <c r="L13" s="78">
        <v>0</v>
      </c>
      <c r="M13" s="78">
        <v>0</v>
      </c>
      <c r="N13" s="78" t="s">
        <v>120</v>
      </c>
      <c r="O13" s="78" t="s">
        <v>154</v>
      </c>
      <c r="P13" s="78" t="s">
        <v>461</v>
      </c>
      <c r="Q13" s="78">
        <v>12</v>
      </c>
      <c r="R13" s="78">
        <v>2.4</v>
      </c>
      <c r="S13" s="81" t="s">
        <v>127</v>
      </c>
      <c r="T13" s="122" t="s">
        <v>282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BO13"/>
    </row>
    <row r="14" spans="1:67" x14ac:dyDescent="0.25">
      <c r="A14" s="121">
        <v>45464</v>
      </c>
      <c r="B14" s="78" t="s">
        <v>29</v>
      </c>
      <c r="C14" s="78" t="s">
        <v>15</v>
      </c>
      <c r="D14" s="78" t="s">
        <v>390</v>
      </c>
      <c r="E14" s="78" t="s">
        <v>462</v>
      </c>
      <c r="F14" s="78" t="s">
        <v>350</v>
      </c>
      <c r="G14" s="78" t="s">
        <v>18</v>
      </c>
      <c r="H14" s="78" t="s">
        <v>19</v>
      </c>
      <c r="I14" s="78">
        <v>0</v>
      </c>
      <c r="J14" s="78">
        <v>475668</v>
      </c>
      <c r="K14" s="78">
        <v>475668</v>
      </c>
      <c r="L14" s="78">
        <v>0</v>
      </c>
      <c r="M14" s="78">
        <v>0</v>
      </c>
      <c r="N14" s="78" t="s">
        <v>120</v>
      </c>
      <c r="O14" s="78" t="s">
        <v>190</v>
      </c>
      <c r="P14" s="78" t="s">
        <v>461</v>
      </c>
      <c r="Q14" s="78">
        <v>8</v>
      </c>
      <c r="R14" s="78">
        <v>43.5</v>
      </c>
      <c r="S14" s="81" t="s">
        <v>127</v>
      </c>
      <c r="T14" s="122" t="s">
        <v>284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BO14"/>
    </row>
    <row r="15" spans="1:67" x14ac:dyDescent="0.25">
      <c r="A15" s="121">
        <v>45464</v>
      </c>
      <c r="B15" s="78" t="s">
        <v>106</v>
      </c>
      <c r="C15" s="78" t="s">
        <v>15</v>
      </c>
      <c r="D15" s="78" t="s">
        <v>360</v>
      </c>
      <c r="E15" s="78" t="s">
        <v>39</v>
      </c>
      <c r="F15" s="78" t="s">
        <v>22</v>
      </c>
      <c r="G15" s="78" t="s">
        <v>18</v>
      </c>
      <c r="H15" s="78" t="s">
        <v>19</v>
      </c>
      <c r="I15" s="78">
        <v>0</v>
      </c>
      <c r="J15" s="78">
        <v>7560896</v>
      </c>
      <c r="K15" s="78">
        <v>7560932</v>
      </c>
      <c r="L15" s="78">
        <v>0</v>
      </c>
      <c r="M15" s="78">
        <v>0</v>
      </c>
      <c r="N15" s="78" t="s">
        <v>120</v>
      </c>
      <c r="O15" s="78" t="s">
        <v>191</v>
      </c>
      <c r="P15" s="78" t="s">
        <v>461</v>
      </c>
      <c r="Q15" s="78">
        <v>8</v>
      </c>
      <c r="R15" s="78">
        <v>47</v>
      </c>
      <c r="S15" s="81" t="s">
        <v>127</v>
      </c>
      <c r="T15" s="122" t="s">
        <v>285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BO15"/>
    </row>
    <row r="16" spans="1:67" x14ac:dyDescent="0.25">
      <c r="A16" s="121">
        <v>45464</v>
      </c>
      <c r="B16" s="78" t="s">
        <v>30</v>
      </c>
      <c r="C16" s="78" t="s">
        <v>15</v>
      </c>
      <c r="D16" s="78" t="s">
        <v>312</v>
      </c>
      <c r="E16" s="78" t="s">
        <v>103</v>
      </c>
      <c r="F16" s="78" t="s">
        <v>445</v>
      </c>
      <c r="G16" s="78" t="s">
        <v>18</v>
      </c>
      <c r="H16" s="78" t="s">
        <v>19</v>
      </c>
      <c r="I16" s="78">
        <v>0</v>
      </c>
      <c r="J16" s="78">
        <v>315</v>
      </c>
      <c r="K16" s="78">
        <v>315</v>
      </c>
      <c r="L16" s="78">
        <v>0</v>
      </c>
      <c r="M16" s="78">
        <v>0</v>
      </c>
      <c r="N16" s="78" t="s">
        <v>120</v>
      </c>
      <c r="O16" s="78" t="s">
        <v>154</v>
      </c>
      <c r="P16" s="78" t="s">
        <v>461</v>
      </c>
      <c r="Q16" s="78">
        <v>12</v>
      </c>
      <c r="R16" s="78">
        <v>4</v>
      </c>
      <c r="S16" s="81" t="s">
        <v>127</v>
      </c>
      <c r="T16" s="122" t="s">
        <v>282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BO16"/>
    </row>
    <row r="17" spans="1:67" x14ac:dyDescent="0.25">
      <c r="A17" s="121">
        <v>45464</v>
      </c>
      <c r="B17" s="78" t="s">
        <v>31</v>
      </c>
      <c r="C17" s="78" t="s">
        <v>15</v>
      </c>
      <c r="D17" s="78" t="s">
        <v>387</v>
      </c>
      <c r="E17" s="78" t="s">
        <v>462</v>
      </c>
      <c r="F17" s="78" t="s">
        <v>350</v>
      </c>
      <c r="G17" s="78" t="s">
        <v>18</v>
      </c>
      <c r="H17" s="78" t="s">
        <v>19</v>
      </c>
      <c r="I17" s="78">
        <v>0</v>
      </c>
      <c r="J17" s="78">
        <v>57192</v>
      </c>
      <c r="K17" s="78">
        <v>57192</v>
      </c>
      <c r="L17" s="78">
        <v>0</v>
      </c>
      <c r="M17" s="78">
        <v>0</v>
      </c>
      <c r="N17" s="78" t="s">
        <v>120</v>
      </c>
      <c r="O17" s="78" t="s">
        <v>191</v>
      </c>
      <c r="P17" s="78" t="s">
        <v>461</v>
      </c>
      <c r="Q17" s="78">
        <v>8</v>
      </c>
      <c r="R17" s="78">
        <v>47.25</v>
      </c>
      <c r="S17" s="81" t="s">
        <v>127</v>
      </c>
      <c r="T17" s="122" t="s">
        <v>285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BO17"/>
    </row>
    <row r="18" spans="1:67" x14ac:dyDescent="0.25">
      <c r="A18" s="121">
        <v>45464</v>
      </c>
      <c r="B18" s="78" t="s">
        <v>107</v>
      </c>
      <c r="C18" s="78" t="s">
        <v>15</v>
      </c>
      <c r="D18" s="78" t="s">
        <v>361</v>
      </c>
      <c r="E18" s="78" t="s">
        <v>441</v>
      </c>
      <c r="F18" s="78" t="s">
        <v>22</v>
      </c>
      <c r="G18" s="78" t="s">
        <v>18</v>
      </c>
      <c r="H18" s="78" t="s">
        <v>19</v>
      </c>
      <c r="I18" s="78">
        <v>0</v>
      </c>
      <c r="J18" s="78">
        <v>41439736</v>
      </c>
      <c r="K18" s="78">
        <v>41439736</v>
      </c>
      <c r="L18" s="78">
        <v>0</v>
      </c>
      <c r="M18" s="78">
        <v>0</v>
      </c>
      <c r="N18" s="78" t="s">
        <v>120</v>
      </c>
      <c r="O18" s="78" t="s">
        <v>191</v>
      </c>
      <c r="P18" s="78" t="s">
        <v>461</v>
      </c>
      <c r="Q18" s="78">
        <v>8</v>
      </c>
      <c r="R18" s="78">
        <v>34</v>
      </c>
      <c r="S18" s="81" t="s">
        <v>127</v>
      </c>
      <c r="T18" s="122" t="s">
        <v>285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BO18"/>
    </row>
    <row r="19" spans="1:67" x14ac:dyDescent="0.25">
      <c r="A19" s="121">
        <v>45464</v>
      </c>
      <c r="B19" s="78" t="s">
        <v>32</v>
      </c>
      <c r="C19" s="78" t="s">
        <v>15</v>
      </c>
      <c r="D19" s="78" t="s">
        <v>447</v>
      </c>
      <c r="E19" s="78" t="s">
        <v>103</v>
      </c>
      <c r="F19" s="78" t="s">
        <v>328</v>
      </c>
      <c r="G19" s="78" t="s">
        <v>18</v>
      </c>
      <c r="H19" s="78" t="s">
        <v>19</v>
      </c>
      <c r="I19" s="78">
        <v>0</v>
      </c>
      <c r="J19" s="78">
        <v>33</v>
      </c>
      <c r="K19" s="78">
        <v>33</v>
      </c>
      <c r="L19" s="78">
        <v>0</v>
      </c>
      <c r="M19" s="78">
        <v>0</v>
      </c>
      <c r="N19" s="78" t="s">
        <v>120</v>
      </c>
      <c r="O19" s="78" t="s">
        <v>154</v>
      </c>
      <c r="P19" s="78" t="s">
        <v>461</v>
      </c>
      <c r="Q19" s="78">
        <v>12</v>
      </c>
      <c r="R19" s="78">
        <v>40</v>
      </c>
      <c r="S19" s="81" t="s">
        <v>127</v>
      </c>
      <c r="T19" s="122" t="s">
        <v>282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0</v>
      </c>
      <c r="BO19"/>
    </row>
    <row r="20" spans="1:67" x14ac:dyDescent="0.25">
      <c r="A20" s="121">
        <v>45464</v>
      </c>
      <c r="B20" s="78" t="s">
        <v>33</v>
      </c>
      <c r="C20" s="78" t="s">
        <v>15</v>
      </c>
      <c r="D20" s="78" t="s">
        <v>325</v>
      </c>
      <c r="E20" s="78" t="s">
        <v>34</v>
      </c>
      <c r="F20" s="78" t="s">
        <v>22</v>
      </c>
      <c r="G20" s="78" t="s">
        <v>18</v>
      </c>
      <c r="H20" s="78" t="s">
        <v>19</v>
      </c>
      <c r="I20" s="78">
        <v>0</v>
      </c>
      <c r="J20" s="78">
        <v>1043230</v>
      </c>
      <c r="K20" s="78">
        <v>1043230</v>
      </c>
      <c r="L20" s="78">
        <v>0</v>
      </c>
      <c r="M20" s="78">
        <v>0</v>
      </c>
      <c r="N20" s="78" t="s">
        <v>330</v>
      </c>
      <c r="O20" s="78" t="s">
        <v>155</v>
      </c>
      <c r="P20" s="78" t="s">
        <v>461</v>
      </c>
      <c r="Q20" s="78">
        <v>16</v>
      </c>
      <c r="R20" s="78">
        <v>54.5</v>
      </c>
      <c r="S20" s="81" t="s">
        <v>127</v>
      </c>
      <c r="T20" s="122" t="s">
        <v>283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C20" s="78">
        <v>0</v>
      </c>
      <c r="BO20"/>
    </row>
    <row r="21" spans="1:67" x14ac:dyDescent="0.25">
      <c r="A21" s="121">
        <v>45464</v>
      </c>
      <c r="B21" s="78" t="s">
        <v>35</v>
      </c>
      <c r="C21" s="78" t="s">
        <v>15</v>
      </c>
      <c r="D21" s="78" t="s">
        <v>309</v>
      </c>
      <c r="E21" s="78" t="s">
        <v>103</v>
      </c>
      <c r="F21" s="78" t="s">
        <v>445</v>
      </c>
      <c r="G21" s="78" t="s">
        <v>18</v>
      </c>
      <c r="H21" s="78" t="s">
        <v>19</v>
      </c>
      <c r="I21" s="78">
        <v>0</v>
      </c>
      <c r="J21" s="78">
        <v>40754795</v>
      </c>
      <c r="K21" s="78">
        <v>40755270</v>
      </c>
      <c r="L21" s="78">
        <v>0</v>
      </c>
      <c r="M21" s="78">
        <v>0</v>
      </c>
      <c r="N21" s="78" t="s">
        <v>416</v>
      </c>
      <c r="O21" s="78" t="s">
        <v>154</v>
      </c>
      <c r="P21" s="78" t="s">
        <v>461</v>
      </c>
      <c r="Q21" s="78">
        <v>12</v>
      </c>
      <c r="R21" s="78">
        <v>11</v>
      </c>
      <c r="S21" s="81" t="s">
        <v>127</v>
      </c>
      <c r="T21" s="122" t="s">
        <v>282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  <c r="BO21"/>
    </row>
    <row r="22" spans="1:67" x14ac:dyDescent="0.25">
      <c r="A22" s="121">
        <v>45464</v>
      </c>
      <c r="B22" s="78" t="s">
        <v>36</v>
      </c>
      <c r="C22" s="78" t="s">
        <v>15</v>
      </c>
      <c r="D22" s="78" t="s">
        <v>429</v>
      </c>
      <c r="E22" s="78" t="s">
        <v>39</v>
      </c>
      <c r="F22" s="78" t="s">
        <v>17</v>
      </c>
      <c r="G22" s="78" t="s">
        <v>24</v>
      </c>
      <c r="H22" s="78" t="s">
        <v>19</v>
      </c>
      <c r="I22" s="78">
        <v>2215</v>
      </c>
      <c r="J22" s="78">
        <v>1078080665</v>
      </c>
      <c r="K22" s="78">
        <v>1078080665</v>
      </c>
      <c r="L22" s="78">
        <v>0</v>
      </c>
      <c r="M22" s="78">
        <v>12.75</v>
      </c>
      <c r="N22" s="78" t="s">
        <v>407</v>
      </c>
      <c r="O22" s="78" t="s">
        <v>397</v>
      </c>
      <c r="P22" s="78" t="s">
        <v>461</v>
      </c>
      <c r="Q22" s="78">
        <v>8</v>
      </c>
      <c r="R22" s="78">
        <v>47.25</v>
      </c>
      <c r="S22" s="81" t="s">
        <v>126</v>
      </c>
      <c r="T22" s="122" t="s">
        <v>430</v>
      </c>
      <c r="U22" s="78">
        <v>17720</v>
      </c>
      <c r="V22" s="78">
        <v>0.98059895833333333</v>
      </c>
      <c r="W22" s="78">
        <v>1845.845442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C22" s="78">
        <v>0</v>
      </c>
      <c r="BO22"/>
    </row>
    <row r="23" spans="1:67" x14ac:dyDescent="0.25">
      <c r="A23" s="121">
        <v>45464</v>
      </c>
      <c r="B23" s="78" t="s">
        <v>37</v>
      </c>
      <c r="C23" s="78" t="s">
        <v>15</v>
      </c>
      <c r="D23" s="78" t="s">
        <v>395</v>
      </c>
      <c r="E23" s="78" t="s">
        <v>472</v>
      </c>
      <c r="F23" s="78" t="s">
        <v>22</v>
      </c>
      <c r="G23" s="78" t="s">
        <v>18</v>
      </c>
      <c r="H23" s="78" t="s">
        <v>19</v>
      </c>
      <c r="I23" s="78">
        <v>0</v>
      </c>
      <c r="J23" s="78">
        <v>40749774</v>
      </c>
      <c r="K23" s="78">
        <v>40749774</v>
      </c>
      <c r="L23" s="78">
        <v>0</v>
      </c>
      <c r="M23" s="78">
        <v>0</v>
      </c>
      <c r="N23" s="78" t="s">
        <v>330</v>
      </c>
      <c r="O23" s="78" t="s">
        <v>158</v>
      </c>
      <c r="P23" s="78" t="s">
        <v>461</v>
      </c>
      <c r="Q23" s="78">
        <v>8</v>
      </c>
      <c r="R23" s="78">
        <v>12.5</v>
      </c>
      <c r="S23" s="81" t="s">
        <v>127</v>
      </c>
      <c r="T23" s="122" t="s">
        <v>286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C23" s="78">
        <v>0</v>
      </c>
      <c r="BO23"/>
    </row>
    <row r="24" spans="1:67" x14ac:dyDescent="0.25">
      <c r="A24" s="121">
        <v>45464</v>
      </c>
      <c r="B24" s="78" t="s">
        <v>38</v>
      </c>
      <c r="C24" s="78" t="s">
        <v>15</v>
      </c>
      <c r="D24" s="78" t="s">
        <v>351</v>
      </c>
      <c r="E24" s="78" t="s">
        <v>474</v>
      </c>
      <c r="F24" s="78" t="s">
        <v>350</v>
      </c>
      <c r="G24" s="78" t="s">
        <v>18</v>
      </c>
      <c r="H24" s="78" t="s">
        <v>19</v>
      </c>
      <c r="I24" s="78">
        <v>0</v>
      </c>
      <c r="J24" s="78">
        <v>41365070</v>
      </c>
      <c r="K24" s="78">
        <v>41365070</v>
      </c>
      <c r="L24" s="78">
        <v>0</v>
      </c>
      <c r="M24" s="78">
        <v>0</v>
      </c>
      <c r="N24" s="78" t="s">
        <v>357</v>
      </c>
      <c r="O24" s="78" t="s">
        <v>157</v>
      </c>
      <c r="P24" s="78" t="s">
        <v>461</v>
      </c>
      <c r="Q24" s="78">
        <v>8</v>
      </c>
      <c r="R24" s="78">
        <v>11.25</v>
      </c>
      <c r="S24" s="81" t="s">
        <v>127</v>
      </c>
      <c r="T24" s="122" t="s">
        <v>308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BO24"/>
    </row>
    <row r="25" spans="1:67" x14ac:dyDescent="0.25">
      <c r="A25" s="121">
        <v>45464</v>
      </c>
      <c r="B25" s="78" t="s">
        <v>40</v>
      </c>
      <c r="C25" s="78" t="s">
        <v>15</v>
      </c>
      <c r="D25" s="78" t="s">
        <v>376</v>
      </c>
      <c r="E25" s="78" t="s">
        <v>21</v>
      </c>
      <c r="F25" s="78" t="s">
        <v>350</v>
      </c>
      <c r="G25" s="78" t="s">
        <v>18</v>
      </c>
      <c r="H25" s="78" t="s">
        <v>19</v>
      </c>
      <c r="I25" s="78">
        <v>0</v>
      </c>
      <c r="J25" s="78">
        <v>43697016</v>
      </c>
      <c r="K25" s="78">
        <v>237174</v>
      </c>
      <c r="L25" s="78">
        <v>0</v>
      </c>
      <c r="M25" s="78">
        <v>0</v>
      </c>
      <c r="N25" s="78" t="s">
        <v>330</v>
      </c>
      <c r="O25" s="78" t="s">
        <v>155</v>
      </c>
      <c r="P25" s="78" t="s">
        <v>461</v>
      </c>
      <c r="Q25" s="78">
        <v>16</v>
      </c>
      <c r="R25" s="78">
        <v>11</v>
      </c>
      <c r="S25" s="81" t="s">
        <v>127</v>
      </c>
      <c r="T25" s="122" t="s">
        <v>283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  <c r="BO25"/>
    </row>
    <row r="26" spans="1:67" x14ac:dyDescent="0.25">
      <c r="A26" s="121">
        <v>45464</v>
      </c>
      <c r="B26" s="78" t="s">
        <v>41</v>
      </c>
      <c r="C26" s="78" t="s">
        <v>15</v>
      </c>
      <c r="D26" s="78" t="s">
        <v>470</v>
      </c>
      <c r="E26" s="78" t="s">
        <v>21</v>
      </c>
      <c r="F26" s="78" t="s">
        <v>350</v>
      </c>
      <c r="G26" s="78" t="s">
        <v>18</v>
      </c>
      <c r="H26" s="78" t="s">
        <v>19</v>
      </c>
      <c r="I26" s="78">
        <v>0</v>
      </c>
      <c r="J26" s="78">
        <v>43108947</v>
      </c>
      <c r="K26" s="78">
        <v>43108947</v>
      </c>
      <c r="L26" s="78">
        <v>0</v>
      </c>
      <c r="M26" s="78">
        <v>0</v>
      </c>
      <c r="N26" s="78" t="s">
        <v>414</v>
      </c>
      <c r="O26" s="78" t="s">
        <v>155</v>
      </c>
      <c r="P26" s="78" t="s">
        <v>461</v>
      </c>
      <c r="Q26" s="78">
        <v>16</v>
      </c>
      <c r="R26" s="78">
        <v>11</v>
      </c>
      <c r="S26" s="81" t="s">
        <v>127</v>
      </c>
      <c r="T26" s="122" t="s">
        <v>283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BO26"/>
    </row>
    <row r="27" spans="1:67" x14ac:dyDescent="0.25">
      <c r="A27" s="121">
        <v>45464</v>
      </c>
      <c r="B27" s="78" t="s">
        <v>42</v>
      </c>
      <c r="C27" s="78" t="s">
        <v>15</v>
      </c>
      <c r="D27" s="78" t="s">
        <v>476</v>
      </c>
      <c r="E27" s="78" t="s">
        <v>21</v>
      </c>
      <c r="F27" s="78" t="s">
        <v>17</v>
      </c>
      <c r="G27" s="78" t="s">
        <v>18</v>
      </c>
      <c r="H27" s="78" t="s">
        <v>19</v>
      </c>
      <c r="I27" s="78">
        <v>0</v>
      </c>
      <c r="J27" s="78">
        <v>20080868</v>
      </c>
      <c r="K27" s="78">
        <v>1141780</v>
      </c>
      <c r="L27" s="78">
        <v>0</v>
      </c>
      <c r="M27" s="78">
        <v>19.66</v>
      </c>
      <c r="N27" s="78" t="s">
        <v>485</v>
      </c>
      <c r="O27" s="78" t="s">
        <v>163</v>
      </c>
      <c r="P27" s="78" t="s">
        <v>461</v>
      </c>
      <c r="Q27" s="78">
        <v>8</v>
      </c>
      <c r="R27" s="78">
        <v>47.25</v>
      </c>
      <c r="S27" s="81" t="s">
        <v>126</v>
      </c>
      <c r="T27" s="122" t="s">
        <v>364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BO27"/>
    </row>
    <row r="28" spans="1:67" x14ac:dyDescent="0.25">
      <c r="A28" s="121">
        <v>45464</v>
      </c>
      <c r="B28" s="78" t="s">
        <v>43</v>
      </c>
      <c r="C28" s="78" t="s">
        <v>15</v>
      </c>
      <c r="D28" s="78" t="s">
        <v>388</v>
      </c>
      <c r="E28" s="78" t="s">
        <v>21</v>
      </c>
      <c r="F28" s="78" t="s">
        <v>17</v>
      </c>
      <c r="G28" s="78" t="s">
        <v>24</v>
      </c>
      <c r="H28" s="78" t="s">
        <v>19</v>
      </c>
      <c r="I28" s="78">
        <v>560</v>
      </c>
      <c r="J28" s="78">
        <v>35842702</v>
      </c>
      <c r="K28" s="78">
        <v>35842702</v>
      </c>
      <c r="L28" s="78">
        <v>0</v>
      </c>
      <c r="M28" s="78">
        <v>11.89</v>
      </c>
      <c r="N28" s="78" t="s">
        <v>486</v>
      </c>
      <c r="O28" s="78" t="s">
        <v>153</v>
      </c>
      <c r="P28" s="78" t="s">
        <v>461</v>
      </c>
      <c r="Q28" s="78">
        <v>4</v>
      </c>
      <c r="R28" s="78">
        <v>11.25</v>
      </c>
      <c r="S28" s="81" t="s">
        <v>126</v>
      </c>
      <c r="T28" s="122" t="s">
        <v>281</v>
      </c>
      <c r="U28" s="78">
        <v>2240</v>
      </c>
      <c r="V28" s="78">
        <v>0.23119444444444445</v>
      </c>
      <c r="W28" s="78">
        <v>55.555920000000008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  <c r="BO28"/>
    </row>
    <row r="29" spans="1:67" x14ac:dyDescent="0.25">
      <c r="A29" s="121">
        <v>45464</v>
      </c>
      <c r="B29" s="78" t="s">
        <v>44</v>
      </c>
      <c r="C29" s="78" t="s">
        <v>15</v>
      </c>
      <c r="D29" s="78" t="s">
        <v>354</v>
      </c>
      <c r="E29" s="78" t="s">
        <v>21</v>
      </c>
      <c r="F29" s="78" t="s">
        <v>350</v>
      </c>
      <c r="G29" s="78" t="s">
        <v>18</v>
      </c>
      <c r="H29" s="78" t="s">
        <v>19</v>
      </c>
      <c r="I29" s="78">
        <v>0</v>
      </c>
      <c r="J29" s="78">
        <v>41341118</v>
      </c>
      <c r="K29" s="78">
        <v>41343329</v>
      </c>
      <c r="L29" s="78">
        <v>0</v>
      </c>
      <c r="M29" s="78">
        <v>0</v>
      </c>
      <c r="N29" s="78" t="s">
        <v>436</v>
      </c>
      <c r="O29" s="78" t="s">
        <v>157</v>
      </c>
      <c r="P29" s="78" t="s">
        <v>461</v>
      </c>
      <c r="Q29" s="78">
        <v>8</v>
      </c>
      <c r="R29" s="78">
        <v>0.9</v>
      </c>
      <c r="S29" s="81" t="s">
        <v>127</v>
      </c>
      <c r="T29" s="122" t="s">
        <v>308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C29" s="78">
        <v>0</v>
      </c>
      <c r="BO29"/>
    </row>
    <row r="30" spans="1:67" x14ac:dyDescent="0.25">
      <c r="A30" s="121">
        <v>45464</v>
      </c>
      <c r="B30" s="78" t="s">
        <v>45</v>
      </c>
      <c r="C30" s="78" t="s">
        <v>15</v>
      </c>
      <c r="D30" s="78" t="s">
        <v>433</v>
      </c>
      <c r="E30" s="78" t="s">
        <v>21</v>
      </c>
      <c r="F30" s="78" t="s">
        <v>17</v>
      </c>
      <c r="G30" s="78" t="s">
        <v>24</v>
      </c>
      <c r="H30" s="78" t="s">
        <v>19</v>
      </c>
      <c r="I30" s="78">
        <v>2475</v>
      </c>
      <c r="J30" s="78">
        <v>40302194</v>
      </c>
      <c r="K30" s="78">
        <v>40302194</v>
      </c>
      <c r="L30" s="78">
        <v>0</v>
      </c>
      <c r="M30" s="78">
        <v>12.39</v>
      </c>
      <c r="N30" s="78" t="s">
        <v>320</v>
      </c>
      <c r="O30" s="78" t="s">
        <v>153</v>
      </c>
      <c r="P30" s="78" t="s">
        <v>461</v>
      </c>
      <c r="Q30" s="78">
        <v>4</v>
      </c>
      <c r="R30" s="78">
        <v>10.18</v>
      </c>
      <c r="S30" s="81" t="s">
        <v>126</v>
      </c>
      <c r="T30" s="122" t="s">
        <v>281</v>
      </c>
      <c r="U30" s="78">
        <v>9900</v>
      </c>
      <c r="V30" s="78">
        <v>1.0647656249999999</v>
      </c>
      <c r="W30" s="78">
        <v>222.18399720000002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C30" s="78">
        <v>0</v>
      </c>
      <c r="BO30"/>
    </row>
    <row r="31" spans="1:67" x14ac:dyDescent="0.25">
      <c r="A31" s="121">
        <v>45464</v>
      </c>
      <c r="B31" s="78" t="s">
        <v>46</v>
      </c>
      <c r="C31" s="78" t="s">
        <v>15</v>
      </c>
      <c r="D31" s="78" t="s">
        <v>471</v>
      </c>
      <c r="E31" s="78" t="s">
        <v>21</v>
      </c>
      <c r="F31" s="78" t="s">
        <v>22</v>
      </c>
      <c r="G31" s="78" t="s">
        <v>18</v>
      </c>
      <c r="H31" s="78" t="s">
        <v>19</v>
      </c>
      <c r="I31" s="78">
        <v>0</v>
      </c>
      <c r="J31" s="78">
        <v>565034</v>
      </c>
      <c r="K31" s="78">
        <v>565034</v>
      </c>
      <c r="L31" s="78">
        <v>0</v>
      </c>
      <c r="M31" s="78">
        <v>0</v>
      </c>
      <c r="N31" s="78" t="s">
        <v>413</v>
      </c>
      <c r="O31" s="78" t="s">
        <v>157</v>
      </c>
      <c r="P31" s="78" t="s">
        <v>461</v>
      </c>
      <c r="Q31" s="78">
        <v>8</v>
      </c>
      <c r="R31" s="78">
        <v>47.25</v>
      </c>
      <c r="S31" s="81" t="s">
        <v>127</v>
      </c>
      <c r="T31" s="122" t="s">
        <v>308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C31" s="78">
        <v>0</v>
      </c>
      <c r="BO31"/>
    </row>
    <row r="32" spans="1:67" x14ac:dyDescent="0.25">
      <c r="A32" s="121">
        <v>45464</v>
      </c>
      <c r="B32" s="78" t="s">
        <v>47</v>
      </c>
      <c r="C32" s="78" t="s">
        <v>15</v>
      </c>
      <c r="D32" s="78" t="s">
        <v>453</v>
      </c>
      <c r="E32" s="78" t="s">
        <v>120</v>
      </c>
      <c r="F32" s="78" t="s">
        <v>120</v>
      </c>
      <c r="G32" s="78" t="s">
        <v>18</v>
      </c>
      <c r="H32" s="78" t="s">
        <v>19</v>
      </c>
      <c r="I32" s="78">
        <v>0</v>
      </c>
      <c r="J32" s="78">
        <v>42095548</v>
      </c>
      <c r="K32" s="78">
        <v>42095548</v>
      </c>
      <c r="L32" s="78">
        <v>0</v>
      </c>
      <c r="M32" s="78">
        <v>0</v>
      </c>
      <c r="N32" s="78" t="s">
        <v>120</v>
      </c>
      <c r="O32" s="78" t="s">
        <v>191</v>
      </c>
      <c r="P32" s="78" t="s">
        <v>461</v>
      </c>
      <c r="Q32" s="78">
        <v>8</v>
      </c>
      <c r="R32" s="78">
        <v>19.66</v>
      </c>
      <c r="S32" s="81" t="s">
        <v>127</v>
      </c>
      <c r="T32" s="122" t="s">
        <v>285</v>
      </c>
      <c r="U32" s="78">
        <v>0</v>
      </c>
      <c r="V32" s="78">
        <v>0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AC32" s="78">
        <v>0</v>
      </c>
      <c r="BO32"/>
    </row>
    <row r="33" spans="1:67" x14ac:dyDescent="0.25">
      <c r="A33" s="121">
        <v>45464</v>
      </c>
      <c r="B33" s="78" t="s">
        <v>110</v>
      </c>
      <c r="C33" s="78" t="s">
        <v>15</v>
      </c>
      <c r="D33" s="78" t="s">
        <v>315</v>
      </c>
      <c r="E33" s="78" t="s">
        <v>34</v>
      </c>
      <c r="F33" s="78" t="s">
        <v>22</v>
      </c>
      <c r="G33" s="78" t="s">
        <v>18</v>
      </c>
      <c r="H33" s="78" t="s">
        <v>48</v>
      </c>
      <c r="I33" s="78">
        <v>0</v>
      </c>
      <c r="J33" s="78">
        <v>19282</v>
      </c>
      <c r="K33" s="78">
        <v>19282</v>
      </c>
      <c r="L33" s="78">
        <v>0</v>
      </c>
      <c r="M33" s="78">
        <v>0</v>
      </c>
      <c r="N33" s="78" t="s">
        <v>120</v>
      </c>
      <c r="O33" s="78" t="s">
        <v>316</v>
      </c>
      <c r="P33" s="78" t="s">
        <v>461</v>
      </c>
      <c r="Q33" s="78">
        <v>16</v>
      </c>
      <c r="R33" s="78">
        <v>47.25</v>
      </c>
      <c r="S33" s="81" t="s">
        <v>127</v>
      </c>
      <c r="T33" s="122" t="s">
        <v>318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AC33" s="78">
        <v>0</v>
      </c>
      <c r="BO33"/>
    </row>
    <row r="34" spans="1:67" x14ac:dyDescent="0.25">
      <c r="A34" s="121">
        <v>45464</v>
      </c>
      <c r="B34" s="78" t="s">
        <v>49</v>
      </c>
      <c r="C34" s="78" t="s">
        <v>15</v>
      </c>
      <c r="D34" s="78" t="s">
        <v>399</v>
      </c>
      <c r="E34" s="78" t="s">
        <v>39</v>
      </c>
      <c r="F34" s="78" t="s">
        <v>350</v>
      </c>
      <c r="G34" s="78" t="s">
        <v>18</v>
      </c>
      <c r="H34" s="78" t="s">
        <v>19</v>
      </c>
      <c r="I34" s="78">
        <v>0</v>
      </c>
      <c r="J34" s="78">
        <v>44515453</v>
      </c>
      <c r="K34" s="78">
        <v>44516616</v>
      </c>
      <c r="L34" s="78">
        <v>44516616</v>
      </c>
      <c r="M34" s="78">
        <v>0</v>
      </c>
      <c r="N34" s="78" t="s">
        <v>120</v>
      </c>
      <c r="O34" s="78" t="s">
        <v>191</v>
      </c>
      <c r="P34" s="78" t="s">
        <v>461</v>
      </c>
      <c r="Q34" s="78">
        <v>8</v>
      </c>
      <c r="R34" s="78">
        <v>0</v>
      </c>
      <c r="S34" s="81" t="s">
        <v>127</v>
      </c>
      <c r="T34" s="122" t="s">
        <v>285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C34" s="78">
        <v>0</v>
      </c>
      <c r="BO34"/>
    </row>
    <row r="35" spans="1:67" x14ac:dyDescent="0.25">
      <c r="A35" s="121">
        <v>45464</v>
      </c>
      <c r="B35" s="78" t="s">
        <v>50</v>
      </c>
      <c r="C35" s="78" t="s">
        <v>15</v>
      </c>
      <c r="D35" s="78" t="s">
        <v>446</v>
      </c>
      <c r="E35" s="78" t="s">
        <v>34</v>
      </c>
      <c r="F35" s="78" t="s">
        <v>350</v>
      </c>
      <c r="G35" s="78" t="s">
        <v>18</v>
      </c>
      <c r="H35" s="78"/>
      <c r="I35" s="78">
        <v>0</v>
      </c>
      <c r="J35" s="78">
        <v>22</v>
      </c>
      <c r="K35" s="78">
        <v>22</v>
      </c>
      <c r="L35" s="78">
        <v>0</v>
      </c>
      <c r="M35" s="78">
        <v>0</v>
      </c>
      <c r="N35" s="78" t="s">
        <v>120</v>
      </c>
      <c r="O35" s="78" t="s">
        <v>155</v>
      </c>
      <c r="P35" s="78" t="s">
        <v>461</v>
      </c>
      <c r="Q35" s="78">
        <v>16</v>
      </c>
      <c r="R35" s="78">
        <v>11</v>
      </c>
      <c r="S35" s="81" t="s">
        <v>127</v>
      </c>
      <c r="T35" s="122" t="s">
        <v>283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8">
        <v>0</v>
      </c>
      <c r="BO35"/>
    </row>
    <row r="36" spans="1:67" x14ac:dyDescent="0.25">
      <c r="A36" s="121">
        <v>45464</v>
      </c>
      <c r="B36" s="78" t="s">
        <v>51</v>
      </c>
      <c r="C36" s="78" t="s">
        <v>15</v>
      </c>
      <c r="D36" s="78" t="s">
        <v>346</v>
      </c>
      <c r="E36" s="78" t="s">
        <v>383</v>
      </c>
      <c r="F36" s="78" t="s">
        <v>350</v>
      </c>
      <c r="G36" s="78" t="s">
        <v>18</v>
      </c>
      <c r="H36" s="78" t="s">
        <v>19</v>
      </c>
      <c r="I36" s="78">
        <v>0</v>
      </c>
      <c r="J36" s="78">
        <v>33735183</v>
      </c>
      <c r="K36" s="78">
        <v>33735183</v>
      </c>
      <c r="L36" s="78">
        <v>0</v>
      </c>
      <c r="M36" s="78">
        <v>0</v>
      </c>
      <c r="N36" s="78" t="s">
        <v>120</v>
      </c>
      <c r="O36" s="78" t="s">
        <v>190</v>
      </c>
      <c r="P36" s="78" t="s">
        <v>461</v>
      </c>
      <c r="Q36" s="78">
        <v>8</v>
      </c>
      <c r="R36" s="78">
        <v>19.66</v>
      </c>
      <c r="S36" s="81" t="s">
        <v>127</v>
      </c>
      <c r="T36" s="122" t="s">
        <v>284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BO36"/>
    </row>
    <row r="37" spans="1:67" x14ac:dyDescent="0.25">
      <c r="A37" s="121">
        <v>45464</v>
      </c>
      <c r="B37" s="78" t="s">
        <v>111</v>
      </c>
      <c r="C37" s="78" t="s">
        <v>15</v>
      </c>
      <c r="D37" s="78" t="s">
        <v>477</v>
      </c>
      <c r="E37" s="78" t="s">
        <v>21</v>
      </c>
      <c r="F37" s="78" t="s">
        <v>22</v>
      </c>
      <c r="G37" s="78" t="s">
        <v>18</v>
      </c>
      <c r="H37" s="78" t="s">
        <v>48</v>
      </c>
      <c r="I37" s="78">
        <v>0</v>
      </c>
      <c r="J37" s="78">
        <v>25052487</v>
      </c>
      <c r="K37" s="78">
        <v>25053831</v>
      </c>
      <c r="L37" s="78">
        <v>25053831</v>
      </c>
      <c r="M37" s="78">
        <v>0</v>
      </c>
      <c r="N37" s="78" t="s">
        <v>330</v>
      </c>
      <c r="O37" s="78" t="s">
        <v>158</v>
      </c>
      <c r="P37" s="78" t="s">
        <v>461</v>
      </c>
      <c r="Q37" s="78">
        <v>8</v>
      </c>
      <c r="R37" s="78">
        <v>54.5</v>
      </c>
      <c r="S37" s="81" t="s">
        <v>127</v>
      </c>
      <c r="T37" s="122" t="s">
        <v>286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BO37"/>
    </row>
    <row r="38" spans="1:67" x14ac:dyDescent="0.25">
      <c r="A38" s="121">
        <v>45464</v>
      </c>
      <c r="B38" s="78" t="s">
        <v>52</v>
      </c>
      <c r="C38" s="78" t="s">
        <v>15</v>
      </c>
      <c r="D38" s="78" t="s">
        <v>347</v>
      </c>
      <c r="E38" s="78" t="s">
        <v>383</v>
      </c>
      <c r="F38" s="78" t="s">
        <v>350</v>
      </c>
      <c r="G38" s="78" t="s">
        <v>18</v>
      </c>
      <c r="H38" s="78" t="s">
        <v>19</v>
      </c>
      <c r="I38" s="78">
        <v>0</v>
      </c>
      <c r="J38" s="78">
        <v>1382031</v>
      </c>
      <c r="K38" s="78">
        <v>816316</v>
      </c>
      <c r="L38" s="78">
        <v>0</v>
      </c>
      <c r="M38" s="78">
        <v>0</v>
      </c>
      <c r="N38" s="78" t="s">
        <v>120</v>
      </c>
      <c r="O38" s="78" t="s">
        <v>191</v>
      </c>
      <c r="P38" s="78" t="s">
        <v>461</v>
      </c>
      <c r="Q38" s="78">
        <v>8</v>
      </c>
      <c r="R38" s="78">
        <v>0</v>
      </c>
      <c r="S38" s="81" t="s">
        <v>127</v>
      </c>
      <c r="T38" s="122" t="s">
        <v>285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C38" s="78">
        <v>0</v>
      </c>
      <c r="BO38"/>
    </row>
    <row r="39" spans="1:67" x14ac:dyDescent="0.25">
      <c r="A39" s="121">
        <v>45464</v>
      </c>
      <c r="B39" s="78" t="s">
        <v>53</v>
      </c>
      <c r="C39" s="78" t="s">
        <v>15</v>
      </c>
      <c r="D39" s="78" t="s">
        <v>378</v>
      </c>
      <c r="E39" s="78" t="s">
        <v>34</v>
      </c>
      <c r="F39" s="78" t="s">
        <v>22</v>
      </c>
      <c r="G39" s="78" t="s">
        <v>18</v>
      </c>
      <c r="H39" s="78"/>
      <c r="I39" s="78">
        <v>0</v>
      </c>
      <c r="J39" s="78">
        <v>25</v>
      </c>
      <c r="K39" s="78">
        <v>25</v>
      </c>
      <c r="L39" s="78">
        <v>0</v>
      </c>
      <c r="M39" s="78">
        <v>0</v>
      </c>
      <c r="N39" s="78" t="s">
        <v>330</v>
      </c>
      <c r="O39" s="78" t="s">
        <v>190</v>
      </c>
      <c r="P39" s="78" t="s">
        <v>461</v>
      </c>
      <c r="Q39" s="78">
        <v>8</v>
      </c>
      <c r="R39" s="78">
        <v>47.25</v>
      </c>
      <c r="S39" s="81" t="s">
        <v>127</v>
      </c>
      <c r="T39" s="122" t="s">
        <v>284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>
        <v>0</v>
      </c>
      <c r="BO39"/>
    </row>
    <row r="40" spans="1:67" x14ac:dyDescent="0.25">
      <c r="A40" s="121">
        <v>45464</v>
      </c>
      <c r="B40" s="78" t="s">
        <v>54</v>
      </c>
      <c r="C40" s="78" t="s">
        <v>15</v>
      </c>
      <c r="D40" s="78" t="s">
        <v>427</v>
      </c>
      <c r="E40" s="78" t="s">
        <v>34</v>
      </c>
      <c r="F40" s="78" t="s">
        <v>22</v>
      </c>
      <c r="G40" s="78" t="s">
        <v>18</v>
      </c>
      <c r="H40" s="78" t="s">
        <v>19</v>
      </c>
      <c r="I40" s="78">
        <v>0</v>
      </c>
      <c r="J40" s="78">
        <v>40295693</v>
      </c>
      <c r="K40" s="78">
        <v>40295693</v>
      </c>
      <c r="L40" s="78">
        <v>0</v>
      </c>
      <c r="M40" s="78">
        <v>0</v>
      </c>
      <c r="N40" s="78" t="s">
        <v>120</v>
      </c>
      <c r="O40" s="78" t="s">
        <v>190</v>
      </c>
      <c r="P40" s="78" t="s">
        <v>461</v>
      </c>
      <c r="Q40" s="78">
        <v>8</v>
      </c>
      <c r="R40" s="78">
        <v>43.5</v>
      </c>
      <c r="S40" s="81" t="s">
        <v>127</v>
      </c>
      <c r="T40" s="122" t="s">
        <v>284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C40" s="78">
        <v>0</v>
      </c>
      <c r="BO40"/>
    </row>
    <row r="41" spans="1:67" x14ac:dyDescent="0.25">
      <c r="A41" s="121">
        <v>45464</v>
      </c>
      <c r="B41" s="78" t="s">
        <v>55</v>
      </c>
      <c r="C41" s="78" t="s">
        <v>15</v>
      </c>
      <c r="D41" s="78" t="s">
        <v>352</v>
      </c>
      <c r="E41" s="78" t="s">
        <v>441</v>
      </c>
      <c r="F41" s="78" t="s">
        <v>22</v>
      </c>
      <c r="G41" s="78" t="s">
        <v>18</v>
      </c>
      <c r="H41" s="78" t="s">
        <v>48</v>
      </c>
      <c r="I41" s="78">
        <v>0</v>
      </c>
      <c r="J41" s="78">
        <v>35238916</v>
      </c>
      <c r="K41" s="78">
        <v>35238916</v>
      </c>
      <c r="L41" s="78">
        <v>0</v>
      </c>
      <c r="M41" s="78">
        <v>0</v>
      </c>
      <c r="N41" s="78" t="s">
        <v>418</v>
      </c>
      <c r="O41" s="78" t="s">
        <v>313</v>
      </c>
      <c r="P41" s="78" t="s">
        <v>461</v>
      </c>
      <c r="Q41" s="78">
        <v>16</v>
      </c>
      <c r="R41" s="78">
        <v>42.5</v>
      </c>
      <c r="S41" s="81" t="s">
        <v>127</v>
      </c>
      <c r="T41" s="122" t="s">
        <v>317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AC41" s="78">
        <v>0</v>
      </c>
      <c r="BO41"/>
    </row>
    <row r="42" spans="1:67" x14ac:dyDescent="0.25">
      <c r="A42" s="121">
        <v>45464</v>
      </c>
      <c r="B42" s="78" t="s">
        <v>56</v>
      </c>
      <c r="C42" s="78" t="s">
        <v>15</v>
      </c>
      <c r="D42" s="78" t="s">
        <v>428</v>
      </c>
      <c r="E42" s="78" t="s">
        <v>34</v>
      </c>
      <c r="F42" s="78" t="s">
        <v>22</v>
      </c>
      <c r="G42" s="78" t="s">
        <v>18</v>
      </c>
      <c r="H42" s="78" t="s">
        <v>19</v>
      </c>
      <c r="I42" s="78">
        <v>0</v>
      </c>
      <c r="J42" s="78">
        <v>811599</v>
      </c>
      <c r="K42" s="78">
        <v>811599</v>
      </c>
      <c r="L42" s="78">
        <v>0</v>
      </c>
      <c r="M42" s="78">
        <v>0</v>
      </c>
      <c r="N42" s="78" t="s">
        <v>120</v>
      </c>
      <c r="O42" s="78" t="s">
        <v>191</v>
      </c>
      <c r="P42" s="78" t="s">
        <v>461</v>
      </c>
      <c r="Q42" s="78">
        <v>8</v>
      </c>
      <c r="R42" s="78">
        <v>0</v>
      </c>
      <c r="S42" s="81" t="s">
        <v>127</v>
      </c>
      <c r="T42" s="122" t="s">
        <v>285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BO42"/>
    </row>
    <row r="43" spans="1:67" x14ac:dyDescent="0.25">
      <c r="A43" s="121">
        <v>45464</v>
      </c>
      <c r="B43" s="78" t="s">
        <v>57</v>
      </c>
      <c r="C43" s="78" t="s">
        <v>15</v>
      </c>
      <c r="D43" s="78" t="s">
        <v>408</v>
      </c>
      <c r="E43" s="78" t="s">
        <v>21</v>
      </c>
      <c r="F43" s="78" t="s">
        <v>22</v>
      </c>
      <c r="G43" s="78" t="s">
        <v>18</v>
      </c>
      <c r="H43" s="78"/>
      <c r="I43" s="78">
        <v>0</v>
      </c>
      <c r="J43" s="78">
        <v>538314727</v>
      </c>
      <c r="K43" s="78">
        <v>538314727</v>
      </c>
      <c r="L43" s="78">
        <v>0</v>
      </c>
      <c r="M43" s="78">
        <v>0</v>
      </c>
      <c r="N43" s="78" t="s">
        <v>120</v>
      </c>
      <c r="O43" s="78" t="s">
        <v>157</v>
      </c>
      <c r="P43" s="78" t="s">
        <v>461</v>
      </c>
      <c r="Q43" s="78">
        <v>8</v>
      </c>
      <c r="R43" s="78">
        <v>44.5</v>
      </c>
      <c r="S43" s="81" t="s">
        <v>127</v>
      </c>
      <c r="T43" s="122" t="s">
        <v>308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  <c r="BO43"/>
    </row>
    <row r="44" spans="1:67" x14ac:dyDescent="0.25">
      <c r="A44" s="121">
        <v>45464</v>
      </c>
      <c r="B44" s="78" t="s">
        <v>58</v>
      </c>
      <c r="C44" s="78" t="s">
        <v>15</v>
      </c>
      <c r="D44" s="78" t="s">
        <v>344</v>
      </c>
      <c r="E44" s="78" t="s">
        <v>474</v>
      </c>
      <c r="F44" s="78" t="s">
        <v>350</v>
      </c>
      <c r="G44" s="78" t="s">
        <v>18</v>
      </c>
      <c r="H44" s="78" t="s">
        <v>19</v>
      </c>
      <c r="I44" s="78">
        <v>0</v>
      </c>
      <c r="J44" s="78">
        <v>69974</v>
      </c>
      <c r="K44" s="78">
        <v>69974</v>
      </c>
      <c r="L44" s="78">
        <v>0</v>
      </c>
      <c r="M44" s="78">
        <v>0</v>
      </c>
      <c r="N44" s="78" t="s">
        <v>120</v>
      </c>
      <c r="O44" s="78" t="s">
        <v>191</v>
      </c>
      <c r="P44" s="78" t="s">
        <v>461</v>
      </c>
      <c r="Q44" s="78">
        <v>8</v>
      </c>
      <c r="R44" s="78">
        <v>32</v>
      </c>
      <c r="S44" s="81" t="s">
        <v>127</v>
      </c>
      <c r="T44" s="122" t="s">
        <v>285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BO44"/>
    </row>
    <row r="45" spans="1:67" x14ac:dyDescent="0.25">
      <c r="A45" s="121">
        <v>45464</v>
      </c>
      <c r="B45" s="78" t="s">
        <v>59</v>
      </c>
      <c r="C45" s="78" t="s">
        <v>15</v>
      </c>
      <c r="D45" s="78" t="s">
        <v>375</v>
      </c>
      <c r="E45" s="78" t="s">
        <v>34</v>
      </c>
      <c r="F45" s="78" t="s">
        <v>380</v>
      </c>
      <c r="G45" s="78" t="s">
        <v>18</v>
      </c>
      <c r="H45" s="78" t="s">
        <v>48</v>
      </c>
      <c r="I45" s="78">
        <v>0</v>
      </c>
      <c r="J45" s="78">
        <v>42479538</v>
      </c>
      <c r="K45" s="78">
        <v>42479538</v>
      </c>
      <c r="L45" s="78">
        <v>0</v>
      </c>
      <c r="M45" s="78">
        <v>0</v>
      </c>
      <c r="N45" s="78" t="s">
        <v>120</v>
      </c>
      <c r="O45" s="78" t="s">
        <v>191</v>
      </c>
      <c r="P45" s="78" t="s">
        <v>461</v>
      </c>
      <c r="Q45" s="78">
        <v>8</v>
      </c>
      <c r="R45" s="78">
        <v>44.5</v>
      </c>
      <c r="S45" s="81" t="s">
        <v>127</v>
      </c>
      <c r="T45" s="122" t="s">
        <v>285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C45" s="78">
        <v>0</v>
      </c>
      <c r="BO45"/>
    </row>
    <row r="46" spans="1:67" x14ac:dyDescent="0.25">
      <c r="A46" s="121">
        <v>45464</v>
      </c>
      <c r="B46" s="78" t="s">
        <v>60</v>
      </c>
      <c r="C46" s="78" t="s">
        <v>15</v>
      </c>
      <c r="D46" s="78" t="s">
        <v>343</v>
      </c>
      <c r="E46" s="78" t="s">
        <v>474</v>
      </c>
      <c r="F46" s="78" t="s">
        <v>350</v>
      </c>
      <c r="G46" s="78" t="s">
        <v>18</v>
      </c>
      <c r="H46" s="78" t="s">
        <v>19</v>
      </c>
      <c r="I46" s="78">
        <v>0</v>
      </c>
      <c r="J46" s="78">
        <v>1152253547</v>
      </c>
      <c r="K46" s="78">
        <v>1152253547</v>
      </c>
      <c r="L46" s="78">
        <v>0</v>
      </c>
      <c r="M46" s="78">
        <v>0</v>
      </c>
      <c r="N46" s="78" t="s">
        <v>120</v>
      </c>
      <c r="O46" s="78" t="s">
        <v>190</v>
      </c>
      <c r="P46" s="78" t="s">
        <v>461</v>
      </c>
      <c r="Q46" s="78">
        <v>8</v>
      </c>
      <c r="R46" s="78">
        <v>0</v>
      </c>
      <c r="S46" s="81" t="s">
        <v>127</v>
      </c>
      <c r="T46" s="122" t="s">
        <v>284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C46" s="78">
        <v>0</v>
      </c>
      <c r="BO46"/>
    </row>
    <row r="47" spans="1:67" x14ac:dyDescent="0.25">
      <c r="A47" s="121">
        <v>45464</v>
      </c>
      <c r="B47" s="78" t="s">
        <v>61</v>
      </c>
      <c r="C47" s="78" t="s">
        <v>15</v>
      </c>
      <c r="D47" s="78" t="s">
        <v>120</v>
      </c>
      <c r="E47" s="78" t="s">
        <v>120</v>
      </c>
      <c r="F47" s="78" t="s">
        <v>120</v>
      </c>
      <c r="G47" s="78" t="s">
        <v>18</v>
      </c>
      <c r="H47" s="78"/>
      <c r="I47" s="78">
        <v>0</v>
      </c>
      <c r="J47" s="78">
        <v>23</v>
      </c>
      <c r="K47" s="78">
        <v>23</v>
      </c>
      <c r="L47" s="78">
        <v>0</v>
      </c>
      <c r="M47" s="78">
        <v>0</v>
      </c>
      <c r="N47" s="78" t="s">
        <v>120</v>
      </c>
      <c r="O47" s="78" t="s">
        <v>120</v>
      </c>
      <c r="P47" s="78" t="s">
        <v>461</v>
      </c>
      <c r="Q47" s="78">
        <v>0</v>
      </c>
      <c r="R47" s="78">
        <v>32.25</v>
      </c>
      <c r="S47" s="81"/>
      <c r="T47" s="122"/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AC47" s="78">
        <v>0</v>
      </c>
      <c r="BO47"/>
    </row>
    <row r="48" spans="1:67" x14ac:dyDescent="0.25">
      <c r="A48" s="121">
        <v>45464</v>
      </c>
      <c r="B48" s="78" t="s">
        <v>62</v>
      </c>
      <c r="C48" s="78" t="s">
        <v>15</v>
      </c>
      <c r="D48" s="78" t="s">
        <v>336</v>
      </c>
      <c r="E48" s="78" t="s">
        <v>34</v>
      </c>
      <c r="F48" s="78" t="s">
        <v>350</v>
      </c>
      <c r="G48" s="78" t="s">
        <v>18</v>
      </c>
      <c r="H48" s="78" t="s">
        <v>19</v>
      </c>
      <c r="I48" s="78">
        <v>0</v>
      </c>
      <c r="J48" s="78">
        <v>475668</v>
      </c>
      <c r="K48" s="78">
        <v>475668</v>
      </c>
      <c r="L48" s="78">
        <v>0</v>
      </c>
      <c r="M48" s="78">
        <v>0</v>
      </c>
      <c r="N48" s="78" t="s">
        <v>120</v>
      </c>
      <c r="O48" s="78" t="s">
        <v>190</v>
      </c>
      <c r="P48" s="78" t="s">
        <v>461</v>
      </c>
      <c r="Q48" s="78">
        <v>8</v>
      </c>
      <c r="R48" s="78">
        <v>0</v>
      </c>
      <c r="S48" s="81" t="s">
        <v>127</v>
      </c>
      <c r="T48" s="122" t="s">
        <v>284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C48" s="78">
        <v>0</v>
      </c>
      <c r="BO48"/>
    </row>
    <row r="49" spans="1:67" x14ac:dyDescent="0.25">
      <c r="A49" s="121">
        <v>45464</v>
      </c>
      <c r="B49" s="78" t="s">
        <v>63</v>
      </c>
      <c r="C49" s="78" t="s">
        <v>15</v>
      </c>
      <c r="D49" s="78" t="s">
        <v>437</v>
      </c>
      <c r="E49" s="78" t="s">
        <v>474</v>
      </c>
      <c r="F49" s="78" t="s">
        <v>350</v>
      </c>
      <c r="G49" s="78" t="s">
        <v>18</v>
      </c>
      <c r="H49" s="78" t="s">
        <v>48</v>
      </c>
      <c r="I49" s="78">
        <v>0</v>
      </c>
      <c r="J49" s="78">
        <v>40006870</v>
      </c>
      <c r="K49" s="78">
        <v>40006870</v>
      </c>
      <c r="L49" s="78">
        <v>0</v>
      </c>
      <c r="M49" s="78">
        <v>0</v>
      </c>
      <c r="N49" s="78" t="s">
        <v>403</v>
      </c>
      <c r="O49" s="78" t="s">
        <v>158</v>
      </c>
      <c r="P49" s="78" t="s">
        <v>461</v>
      </c>
      <c r="Q49" s="78">
        <v>8</v>
      </c>
      <c r="R49" s="78">
        <v>42.25</v>
      </c>
      <c r="S49" s="81" t="s">
        <v>127</v>
      </c>
      <c r="T49" s="122" t="s">
        <v>286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C49" s="78">
        <v>0</v>
      </c>
      <c r="BO49"/>
    </row>
    <row r="50" spans="1:67" x14ac:dyDescent="0.25">
      <c r="A50" s="121">
        <v>45464</v>
      </c>
      <c r="B50" s="78" t="s">
        <v>64</v>
      </c>
      <c r="C50" s="78" t="s">
        <v>15</v>
      </c>
      <c r="D50" s="78" t="s">
        <v>334</v>
      </c>
      <c r="E50" s="78" t="s">
        <v>34</v>
      </c>
      <c r="F50" s="78" t="s">
        <v>350</v>
      </c>
      <c r="G50" s="78" t="s">
        <v>18</v>
      </c>
      <c r="H50" s="78" t="s">
        <v>19</v>
      </c>
      <c r="I50" s="78">
        <v>0</v>
      </c>
      <c r="J50" s="78">
        <v>57192</v>
      </c>
      <c r="K50" s="78">
        <v>57192</v>
      </c>
      <c r="L50" s="78">
        <v>0</v>
      </c>
      <c r="M50" s="78">
        <v>0</v>
      </c>
      <c r="N50" s="78" t="s">
        <v>120</v>
      </c>
      <c r="O50" s="78" t="s">
        <v>191</v>
      </c>
      <c r="P50" s="78" t="s">
        <v>461</v>
      </c>
      <c r="Q50" s="78">
        <v>8</v>
      </c>
      <c r="R50" s="78">
        <v>0</v>
      </c>
      <c r="S50" s="81" t="s">
        <v>127</v>
      </c>
      <c r="T50" s="122" t="s">
        <v>285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BO50"/>
    </row>
    <row r="51" spans="1:67" x14ac:dyDescent="0.25">
      <c r="A51" s="121">
        <v>45464</v>
      </c>
      <c r="B51" s="78" t="s">
        <v>65</v>
      </c>
      <c r="C51" s="78" t="s">
        <v>15</v>
      </c>
      <c r="D51" s="78" t="s">
        <v>120</v>
      </c>
      <c r="E51" s="78" t="s">
        <v>120</v>
      </c>
      <c r="F51" s="78" t="s">
        <v>120</v>
      </c>
      <c r="G51" s="78" t="s">
        <v>18</v>
      </c>
      <c r="H51" s="78"/>
      <c r="I51" s="78">
        <v>0</v>
      </c>
      <c r="J51" s="78">
        <v>494</v>
      </c>
      <c r="K51" s="78">
        <v>494</v>
      </c>
      <c r="L51" s="78">
        <v>0</v>
      </c>
      <c r="M51" s="78">
        <v>0</v>
      </c>
      <c r="N51" s="78" t="s">
        <v>120</v>
      </c>
      <c r="O51" s="78" t="s">
        <v>120</v>
      </c>
      <c r="P51" s="78" t="s">
        <v>461</v>
      </c>
      <c r="Q51" s="78">
        <v>0</v>
      </c>
      <c r="R51" s="78">
        <v>43.5</v>
      </c>
      <c r="S51" s="81"/>
      <c r="T51" s="122"/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BO51"/>
    </row>
    <row r="52" spans="1:67" x14ac:dyDescent="0.25">
      <c r="A52" s="121">
        <v>45464</v>
      </c>
      <c r="B52" s="78" t="s">
        <v>66</v>
      </c>
      <c r="C52" s="78" t="s">
        <v>15</v>
      </c>
      <c r="D52" s="78" t="s">
        <v>381</v>
      </c>
      <c r="E52" s="78" t="s">
        <v>383</v>
      </c>
      <c r="F52" s="78" t="s">
        <v>350</v>
      </c>
      <c r="G52" s="78" t="s">
        <v>18</v>
      </c>
      <c r="H52" s="78" t="s">
        <v>19</v>
      </c>
      <c r="I52" s="78">
        <v>0</v>
      </c>
      <c r="J52" s="78">
        <v>169901</v>
      </c>
      <c r="K52" s="78">
        <v>169901</v>
      </c>
      <c r="L52" s="78">
        <v>0</v>
      </c>
      <c r="M52" s="78">
        <v>0</v>
      </c>
      <c r="N52" s="78" t="s">
        <v>120</v>
      </c>
      <c r="O52" s="78" t="s">
        <v>191</v>
      </c>
      <c r="P52" s="78" t="s">
        <v>461</v>
      </c>
      <c r="Q52" s="78">
        <v>8</v>
      </c>
      <c r="R52" s="78">
        <v>43.5</v>
      </c>
      <c r="S52" s="81" t="s">
        <v>127</v>
      </c>
      <c r="T52" s="122" t="s">
        <v>285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BO52"/>
    </row>
    <row r="53" spans="1:67" x14ac:dyDescent="0.25">
      <c r="A53" s="121">
        <v>45464</v>
      </c>
      <c r="B53" s="78" t="s">
        <v>67</v>
      </c>
      <c r="C53" s="78" t="s">
        <v>15</v>
      </c>
      <c r="D53" s="78" t="s">
        <v>348</v>
      </c>
      <c r="E53" s="78" t="s">
        <v>383</v>
      </c>
      <c r="F53" s="78" t="s">
        <v>350</v>
      </c>
      <c r="G53" s="78" t="s">
        <v>18</v>
      </c>
      <c r="H53" s="78" t="s">
        <v>48</v>
      </c>
      <c r="I53" s="78">
        <v>0</v>
      </c>
      <c r="J53" s="78">
        <v>40754577</v>
      </c>
      <c r="K53" s="78">
        <v>40754962</v>
      </c>
      <c r="L53" s="78">
        <v>0</v>
      </c>
      <c r="M53" s="78">
        <v>0</v>
      </c>
      <c r="N53" s="78" t="s">
        <v>478</v>
      </c>
      <c r="O53" s="78" t="s">
        <v>158</v>
      </c>
      <c r="P53" s="78" t="s">
        <v>461</v>
      </c>
      <c r="Q53" s="78">
        <v>8</v>
      </c>
      <c r="R53" s="78">
        <v>43.5</v>
      </c>
      <c r="S53" s="81" t="s">
        <v>127</v>
      </c>
      <c r="T53" s="122" t="s">
        <v>286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BO53"/>
    </row>
    <row r="54" spans="1:67" x14ac:dyDescent="0.25">
      <c r="A54" s="121">
        <v>45464</v>
      </c>
      <c r="B54" s="78" t="s">
        <v>68</v>
      </c>
      <c r="C54" s="78" t="s">
        <v>15</v>
      </c>
      <c r="D54" s="78" t="s">
        <v>384</v>
      </c>
      <c r="E54" s="78" t="s">
        <v>383</v>
      </c>
      <c r="F54" s="78" t="s">
        <v>350</v>
      </c>
      <c r="G54" s="78" t="s">
        <v>18</v>
      </c>
      <c r="H54" s="78" t="s">
        <v>19</v>
      </c>
      <c r="I54" s="78">
        <v>0</v>
      </c>
      <c r="J54" s="78">
        <v>1078074337</v>
      </c>
      <c r="K54" s="78">
        <v>1078074337</v>
      </c>
      <c r="L54" s="78">
        <v>0</v>
      </c>
      <c r="M54" s="78">
        <v>0</v>
      </c>
      <c r="N54" s="78" t="s">
        <v>120</v>
      </c>
      <c r="O54" s="78" t="s">
        <v>190</v>
      </c>
      <c r="P54" s="78" t="s">
        <v>461</v>
      </c>
      <c r="Q54" s="78">
        <v>8</v>
      </c>
      <c r="R54" s="78">
        <v>0</v>
      </c>
      <c r="S54" s="81" t="s">
        <v>127</v>
      </c>
      <c r="T54" s="122" t="s">
        <v>284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BO54"/>
    </row>
    <row r="55" spans="1:67" x14ac:dyDescent="0.25">
      <c r="A55" s="121">
        <v>45464</v>
      </c>
      <c r="B55" s="78" t="s">
        <v>69</v>
      </c>
      <c r="C55" s="78" t="s">
        <v>15</v>
      </c>
      <c r="D55" s="78" t="s">
        <v>120</v>
      </c>
      <c r="E55" s="78" t="s">
        <v>120</v>
      </c>
      <c r="F55" s="78" t="s">
        <v>120</v>
      </c>
      <c r="G55" s="78" t="s">
        <v>18</v>
      </c>
      <c r="H55" s="78"/>
      <c r="I55" s="78">
        <v>0</v>
      </c>
      <c r="J55" s="78">
        <v>1077688528</v>
      </c>
      <c r="K55" s="78">
        <v>1077688528</v>
      </c>
      <c r="L55" s="78">
        <v>0</v>
      </c>
      <c r="M55" s="78">
        <v>0</v>
      </c>
      <c r="N55" s="78" t="s">
        <v>120</v>
      </c>
      <c r="O55" s="78" t="s">
        <v>120</v>
      </c>
      <c r="P55" s="78" t="s">
        <v>461</v>
      </c>
      <c r="Q55" s="78">
        <v>0</v>
      </c>
      <c r="R55" s="78">
        <v>47</v>
      </c>
      <c r="S55" s="81"/>
      <c r="T55" s="122"/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BO55"/>
    </row>
    <row r="56" spans="1:67" x14ac:dyDescent="0.25">
      <c r="A56" s="121">
        <v>45464</v>
      </c>
      <c r="B56" s="78" t="s">
        <v>70</v>
      </c>
      <c r="C56" s="78" t="s">
        <v>15</v>
      </c>
      <c r="D56" s="78" t="s">
        <v>400</v>
      </c>
      <c r="E56" s="78" t="s">
        <v>383</v>
      </c>
      <c r="F56" s="78" t="s">
        <v>350</v>
      </c>
      <c r="G56" s="78" t="s">
        <v>18</v>
      </c>
      <c r="H56" s="78" t="s">
        <v>19</v>
      </c>
      <c r="I56" s="78">
        <v>0</v>
      </c>
      <c r="J56" s="78">
        <v>1027805914</v>
      </c>
      <c r="K56" s="78">
        <v>1027805914</v>
      </c>
      <c r="L56" s="78">
        <v>0</v>
      </c>
      <c r="M56" s="78">
        <v>0</v>
      </c>
      <c r="N56" s="78" t="s">
        <v>120</v>
      </c>
      <c r="O56" s="78" t="s">
        <v>190</v>
      </c>
      <c r="P56" s="78" t="s">
        <v>461</v>
      </c>
      <c r="Q56" s="78">
        <v>8</v>
      </c>
      <c r="R56" s="78">
        <v>43.5</v>
      </c>
      <c r="S56" s="81" t="s">
        <v>127</v>
      </c>
      <c r="T56" s="122" t="s">
        <v>284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BO56"/>
    </row>
    <row r="57" spans="1:67" x14ac:dyDescent="0.25">
      <c r="A57" s="121">
        <v>45464</v>
      </c>
      <c r="B57" s="78" t="s">
        <v>71</v>
      </c>
      <c r="C57" s="78" t="s">
        <v>15</v>
      </c>
      <c r="D57" s="78" t="s">
        <v>479</v>
      </c>
      <c r="E57" s="78" t="s">
        <v>34</v>
      </c>
      <c r="F57" s="78" t="s">
        <v>380</v>
      </c>
      <c r="G57" s="78" t="s">
        <v>18</v>
      </c>
      <c r="H57" s="78" t="s">
        <v>48</v>
      </c>
      <c r="I57" s="78">
        <v>0</v>
      </c>
      <c r="J57" s="78">
        <v>31231095</v>
      </c>
      <c r="K57" s="78">
        <v>31231095</v>
      </c>
      <c r="L57" s="78">
        <v>0</v>
      </c>
      <c r="M57" s="78">
        <v>0</v>
      </c>
      <c r="N57" s="78" t="s">
        <v>120</v>
      </c>
      <c r="O57" s="78" t="s">
        <v>313</v>
      </c>
      <c r="P57" s="78" t="s">
        <v>461</v>
      </c>
      <c r="Q57" s="78">
        <v>16</v>
      </c>
      <c r="R57" s="78">
        <v>49.5</v>
      </c>
      <c r="S57" s="81" t="s">
        <v>127</v>
      </c>
      <c r="T57" s="122" t="s">
        <v>317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BO57"/>
    </row>
    <row r="58" spans="1:67" x14ac:dyDescent="0.25">
      <c r="A58" s="121">
        <v>45464</v>
      </c>
      <c r="B58" s="78" t="s">
        <v>72</v>
      </c>
      <c r="C58" s="78" t="s">
        <v>15</v>
      </c>
      <c r="D58" s="78" t="s">
        <v>454</v>
      </c>
      <c r="E58" s="78" t="s">
        <v>331</v>
      </c>
      <c r="F58" s="78" t="s">
        <v>379</v>
      </c>
      <c r="G58" s="78" t="s">
        <v>24</v>
      </c>
      <c r="H58" s="78" t="s">
        <v>19</v>
      </c>
      <c r="I58" s="78">
        <v>2141</v>
      </c>
      <c r="J58" s="78">
        <v>20</v>
      </c>
      <c r="K58" s="78">
        <v>20</v>
      </c>
      <c r="L58" s="78">
        <v>0</v>
      </c>
      <c r="M58" s="78">
        <v>12.9</v>
      </c>
      <c r="N58" s="78" t="s">
        <v>480</v>
      </c>
      <c r="O58" s="78" t="s">
        <v>173</v>
      </c>
      <c r="P58" s="78" t="s">
        <v>461</v>
      </c>
      <c r="Q58" s="78">
        <v>4</v>
      </c>
      <c r="R58" s="78">
        <v>32</v>
      </c>
      <c r="S58" s="81" t="s">
        <v>126</v>
      </c>
      <c r="T58" s="122" t="s">
        <v>337</v>
      </c>
      <c r="U58" s="78">
        <v>8564</v>
      </c>
      <c r="V58" s="78">
        <v>0.9589895833333334</v>
      </c>
      <c r="W58" s="78">
        <v>604.16622080000002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C58" s="78">
        <v>0</v>
      </c>
      <c r="BO58"/>
    </row>
    <row r="59" spans="1:67" x14ac:dyDescent="0.25">
      <c r="A59" s="121">
        <v>45464</v>
      </c>
      <c r="B59" s="78" t="s">
        <v>73</v>
      </c>
      <c r="C59" s="78" t="s">
        <v>15</v>
      </c>
      <c r="D59" s="78" t="s">
        <v>396</v>
      </c>
      <c r="E59" s="78" t="s">
        <v>481</v>
      </c>
      <c r="F59" s="78" t="s">
        <v>380</v>
      </c>
      <c r="G59" s="78" t="s">
        <v>18</v>
      </c>
      <c r="H59" s="78" t="s">
        <v>48</v>
      </c>
      <c r="I59" s="78">
        <v>0</v>
      </c>
      <c r="J59" s="78">
        <v>35281491</v>
      </c>
      <c r="K59" s="78">
        <v>35281491</v>
      </c>
      <c r="L59" s="78">
        <v>0</v>
      </c>
      <c r="M59" s="78">
        <v>0</v>
      </c>
      <c r="N59" s="78" t="s">
        <v>484</v>
      </c>
      <c r="O59" s="78" t="s">
        <v>190</v>
      </c>
      <c r="P59" s="78" t="s">
        <v>461</v>
      </c>
      <c r="Q59" s="78">
        <v>8</v>
      </c>
      <c r="R59" s="78">
        <v>64.5</v>
      </c>
      <c r="S59" s="81" t="s">
        <v>127</v>
      </c>
      <c r="T59" s="122" t="s">
        <v>284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C59" s="78">
        <v>0</v>
      </c>
      <c r="BO59"/>
    </row>
    <row r="60" spans="1:67" x14ac:dyDescent="0.25">
      <c r="A60" s="121">
        <v>45464</v>
      </c>
      <c r="B60" s="78" t="s">
        <v>74</v>
      </c>
      <c r="C60" s="78" t="s">
        <v>15</v>
      </c>
      <c r="D60" s="78" t="s">
        <v>438</v>
      </c>
      <c r="E60" s="78" t="s">
        <v>21</v>
      </c>
      <c r="F60" s="78" t="s">
        <v>379</v>
      </c>
      <c r="G60" s="78" t="s">
        <v>18</v>
      </c>
      <c r="H60" s="78" t="s">
        <v>19</v>
      </c>
      <c r="I60" s="78">
        <v>0</v>
      </c>
      <c r="J60" s="78">
        <v>24181177</v>
      </c>
      <c r="K60" s="78">
        <v>24181177</v>
      </c>
      <c r="L60" s="78">
        <v>0</v>
      </c>
      <c r="M60" s="78">
        <v>0</v>
      </c>
      <c r="N60" s="78" t="s">
        <v>411</v>
      </c>
      <c r="O60" s="78" t="s">
        <v>180</v>
      </c>
      <c r="P60" s="78" t="s">
        <v>461</v>
      </c>
      <c r="Q60" s="78">
        <v>4</v>
      </c>
      <c r="R60" s="78">
        <v>43.5</v>
      </c>
      <c r="S60" s="81" t="s">
        <v>126</v>
      </c>
      <c r="T60" s="122" t="s">
        <v>349</v>
      </c>
      <c r="U60" s="78">
        <v>0</v>
      </c>
      <c r="V60" s="78">
        <v>0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AC60" s="78">
        <v>0</v>
      </c>
      <c r="BO60"/>
    </row>
    <row r="61" spans="1:67" x14ac:dyDescent="0.25">
      <c r="A61" s="121">
        <v>45464</v>
      </c>
      <c r="B61" s="78" t="s">
        <v>75</v>
      </c>
      <c r="C61" s="78" t="s">
        <v>15</v>
      </c>
      <c r="D61" s="78" t="s">
        <v>398</v>
      </c>
      <c r="E61" s="78" t="s">
        <v>34</v>
      </c>
      <c r="F61" s="78" t="s">
        <v>350</v>
      </c>
      <c r="G61" s="78" t="s">
        <v>18</v>
      </c>
      <c r="H61" s="78" t="s">
        <v>48</v>
      </c>
      <c r="I61" s="78">
        <v>0</v>
      </c>
      <c r="J61" s="78">
        <v>22421328</v>
      </c>
      <c r="K61" s="78">
        <v>22423236</v>
      </c>
      <c r="L61" s="78">
        <v>22423236</v>
      </c>
      <c r="M61" s="78">
        <v>0</v>
      </c>
      <c r="N61" s="78" t="s">
        <v>120</v>
      </c>
      <c r="O61" s="78" t="s">
        <v>158</v>
      </c>
      <c r="P61" s="78" t="s">
        <v>461</v>
      </c>
      <c r="Q61" s="78">
        <v>8</v>
      </c>
      <c r="R61" s="78">
        <v>32</v>
      </c>
      <c r="S61" s="81" t="s">
        <v>127</v>
      </c>
      <c r="T61" s="122" t="s">
        <v>286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BO61"/>
    </row>
    <row r="62" spans="1:67" x14ac:dyDescent="0.25">
      <c r="A62" s="121">
        <v>45464</v>
      </c>
      <c r="B62" s="78" t="s">
        <v>76</v>
      </c>
      <c r="C62" s="78" t="s">
        <v>15</v>
      </c>
      <c r="D62" s="78" t="s">
        <v>448</v>
      </c>
      <c r="E62" s="78" t="s">
        <v>455</v>
      </c>
      <c r="F62" s="78" t="s">
        <v>379</v>
      </c>
      <c r="G62" s="78" t="s">
        <v>24</v>
      </c>
      <c r="H62" s="78" t="s">
        <v>19</v>
      </c>
      <c r="I62" s="78">
        <v>2129</v>
      </c>
      <c r="J62" s="78">
        <v>33820417</v>
      </c>
      <c r="K62" s="78">
        <v>33821459</v>
      </c>
      <c r="L62" s="78">
        <v>0</v>
      </c>
      <c r="M62" s="78">
        <v>12.09</v>
      </c>
      <c r="N62" s="78" t="s">
        <v>488</v>
      </c>
      <c r="O62" s="78" t="s">
        <v>173</v>
      </c>
      <c r="P62" s="78" t="s">
        <v>461</v>
      </c>
      <c r="Q62" s="78">
        <v>4</v>
      </c>
      <c r="R62" s="78">
        <v>32</v>
      </c>
      <c r="S62" s="81" t="s">
        <v>126</v>
      </c>
      <c r="T62" s="122" t="s">
        <v>337</v>
      </c>
      <c r="U62" s="78">
        <v>8516</v>
      </c>
      <c r="V62" s="78">
        <v>0.89373645833333337</v>
      </c>
      <c r="W62" s="78">
        <v>600.77995520000013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C62" s="78">
        <v>0</v>
      </c>
      <c r="BO62"/>
    </row>
    <row r="63" spans="1:67" x14ac:dyDescent="0.25">
      <c r="A63" s="121">
        <v>45464</v>
      </c>
      <c r="B63" s="78" t="s">
        <v>77</v>
      </c>
      <c r="C63" s="78" t="s">
        <v>15</v>
      </c>
      <c r="D63" s="78" t="s">
        <v>464</v>
      </c>
      <c r="E63" s="78" t="s">
        <v>34</v>
      </c>
      <c r="F63" s="78" t="s">
        <v>380</v>
      </c>
      <c r="G63" s="78" t="s">
        <v>18</v>
      </c>
      <c r="H63" s="78" t="s">
        <v>48</v>
      </c>
      <c r="I63" s="78">
        <v>0</v>
      </c>
      <c r="J63" s="78">
        <v>33820101</v>
      </c>
      <c r="K63" s="78">
        <v>33820935</v>
      </c>
      <c r="L63" s="78">
        <v>0</v>
      </c>
      <c r="M63" s="78">
        <v>0</v>
      </c>
      <c r="N63" s="78" t="s">
        <v>120</v>
      </c>
      <c r="O63" s="78" t="s">
        <v>316</v>
      </c>
      <c r="P63" s="78" t="s">
        <v>461</v>
      </c>
      <c r="Q63" s="78">
        <v>16</v>
      </c>
      <c r="R63" s="78">
        <v>79</v>
      </c>
      <c r="S63" s="81" t="s">
        <v>127</v>
      </c>
      <c r="T63" s="122" t="s">
        <v>318</v>
      </c>
      <c r="U63" s="78">
        <v>0</v>
      </c>
      <c r="V63" s="78">
        <v>0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C63" s="78">
        <v>0</v>
      </c>
      <c r="BO63"/>
    </row>
    <row r="64" spans="1:67" x14ac:dyDescent="0.25">
      <c r="A64" s="121">
        <v>45464</v>
      </c>
      <c r="B64" s="78" t="s">
        <v>78</v>
      </c>
      <c r="C64" s="78" t="s">
        <v>15</v>
      </c>
      <c r="D64" s="78" t="s">
        <v>358</v>
      </c>
      <c r="E64" s="78" t="s">
        <v>331</v>
      </c>
      <c r="F64" s="78" t="s">
        <v>379</v>
      </c>
      <c r="G64" s="78" t="s">
        <v>18</v>
      </c>
      <c r="H64" s="78" t="s">
        <v>19</v>
      </c>
      <c r="I64" s="78">
        <v>0</v>
      </c>
      <c r="J64" s="78">
        <v>22540903</v>
      </c>
      <c r="K64" s="78">
        <v>22540903</v>
      </c>
      <c r="L64" s="78">
        <v>0</v>
      </c>
      <c r="M64" s="78">
        <v>0</v>
      </c>
      <c r="N64" s="78" t="s">
        <v>293</v>
      </c>
      <c r="O64" s="78" t="s">
        <v>182</v>
      </c>
      <c r="P64" s="78" t="s">
        <v>461</v>
      </c>
      <c r="Q64" s="78">
        <v>4</v>
      </c>
      <c r="R64" s="78">
        <v>43.5</v>
      </c>
      <c r="S64" s="81" t="s">
        <v>126</v>
      </c>
      <c r="T64" s="122" t="s">
        <v>290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C64" s="78">
        <v>0</v>
      </c>
      <c r="BO64"/>
    </row>
    <row r="65" spans="1:67" x14ac:dyDescent="0.25">
      <c r="A65" s="121">
        <v>45464</v>
      </c>
      <c r="B65" s="78" t="s">
        <v>79</v>
      </c>
      <c r="C65" s="78" t="s">
        <v>15</v>
      </c>
      <c r="D65" s="78" t="s">
        <v>393</v>
      </c>
      <c r="E65" s="78" t="s">
        <v>39</v>
      </c>
      <c r="F65" s="78" t="s">
        <v>389</v>
      </c>
      <c r="G65" s="78" t="s">
        <v>24</v>
      </c>
      <c r="H65" s="78" t="s">
        <v>48</v>
      </c>
      <c r="I65" s="78">
        <v>1524</v>
      </c>
      <c r="J65" s="78">
        <v>31231095</v>
      </c>
      <c r="K65" s="78">
        <v>31231095</v>
      </c>
      <c r="L65" s="78">
        <v>0</v>
      </c>
      <c r="M65" s="78">
        <v>14.69</v>
      </c>
      <c r="N65" s="78" t="s">
        <v>392</v>
      </c>
      <c r="O65" s="78" t="s">
        <v>174</v>
      </c>
      <c r="P65" s="78" t="s">
        <v>461</v>
      </c>
      <c r="Q65" s="78">
        <v>4</v>
      </c>
      <c r="R65" s="78">
        <v>43.5</v>
      </c>
      <c r="S65" s="81" t="s">
        <v>126</v>
      </c>
      <c r="T65" s="122" t="s">
        <v>288</v>
      </c>
      <c r="U65" s="78">
        <v>6096</v>
      </c>
      <c r="V65" s="78">
        <v>0.77734583333333329</v>
      </c>
      <c r="W65" s="78">
        <v>584.60700959999997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BO65"/>
    </row>
    <row r="66" spans="1:67" x14ac:dyDescent="0.25">
      <c r="A66" s="121">
        <v>45464</v>
      </c>
      <c r="B66" s="78" t="s">
        <v>80</v>
      </c>
      <c r="C66" s="78" t="s">
        <v>15</v>
      </c>
      <c r="D66" s="78" t="s">
        <v>385</v>
      </c>
      <c r="E66" s="78" t="s">
        <v>21</v>
      </c>
      <c r="F66" s="78" t="s">
        <v>379</v>
      </c>
      <c r="G66" s="78" t="s">
        <v>24</v>
      </c>
      <c r="H66" s="78" t="s">
        <v>19</v>
      </c>
      <c r="I66" s="78">
        <v>2128</v>
      </c>
      <c r="J66" s="78">
        <v>28525394</v>
      </c>
      <c r="K66" s="78">
        <v>28525394</v>
      </c>
      <c r="L66" s="78">
        <v>0</v>
      </c>
      <c r="M66" s="78">
        <v>13.7</v>
      </c>
      <c r="N66" s="78" t="s">
        <v>320</v>
      </c>
      <c r="O66" s="78" t="s">
        <v>153</v>
      </c>
      <c r="P66" s="78" t="s">
        <v>461</v>
      </c>
      <c r="Q66" s="78">
        <v>4</v>
      </c>
      <c r="R66" s="78">
        <v>43.5</v>
      </c>
      <c r="S66" s="81" t="s">
        <v>126</v>
      </c>
      <c r="T66" s="122" t="s">
        <v>281</v>
      </c>
      <c r="U66" s="78">
        <v>8512</v>
      </c>
      <c r="V66" s="78">
        <v>1.0122777777777778</v>
      </c>
      <c r="W66" s="78">
        <v>816.30165120000004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C66" s="78">
        <v>0</v>
      </c>
      <c r="BO66"/>
    </row>
    <row r="67" spans="1:67" x14ac:dyDescent="0.25">
      <c r="A67" s="121">
        <v>45464</v>
      </c>
      <c r="B67" s="78" t="s">
        <v>81</v>
      </c>
      <c r="C67" s="78" t="s">
        <v>15</v>
      </c>
      <c r="D67" s="78" t="s">
        <v>120</v>
      </c>
      <c r="E67" s="78" t="s">
        <v>39</v>
      </c>
      <c r="F67" s="78" t="s">
        <v>120</v>
      </c>
      <c r="G67" s="78" t="s">
        <v>18</v>
      </c>
      <c r="H67" s="78" t="s">
        <v>48</v>
      </c>
      <c r="I67" s="78">
        <v>0</v>
      </c>
      <c r="J67" s="78">
        <v>28334906</v>
      </c>
      <c r="K67" s="78">
        <v>28334906</v>
      </c>
      <c r="L67" s="78">
        <v>0</v>
      </c>
      <c r="M67" s="78">
        <v>0</v>
      </c>
      <c r="N67" s="78" t="s">
        <v>326</v>
      </c>
      <c r="O67" s="78" t="s">
        <v>176</v>
      </c>
      <c r="P67" s="78" t="s">
        <v>461</v>
      </c>
      <c r="Q67" s="78">
        <v>4</v>
      </c>
      <c r="R67" s="78">
        <v>56</v>
      </c>
      <c r="S67" s="81" t="s">
        <v>126</v>
      </c>
      <c r="T67" s="122" t="s">
        <v>289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C67" s="78">
        <v>0</v>
      </c>
      <c r="BO67"/>
    </row>
    <row r="68" spans="1:67" x14ac:dyDescent="0.25">
      <c r="A68" s="121">
        <v>45464</v>
      </c>
      <c r="B68" s="78" t="s">
        <v>82</v>
      </c>
      <c r="C68" s="78" t="s">
        <v>15</v>
      </c>
      <c r="D68" s="78" t="s">
        <v>426</v>
      </c>
      <c r="E68" s="78" t="s">
        <v>21</v>
      </c>
      <c r="F68" s="78" t="s">
        <v>379</v>
      </c>
      <c r="G68" s="78" t="s">
        <v>24</v>
      </c>
      <c r="H68" s="78" t="s">
        <v>19</v>
      </c>
      <c r="I68" s="78">
        <v>2163</v>
      </c>
      <c r="J68" s="78">
        <v>558658794</v>
      </c>
      <c r="K68" s="78">
        <v>558660957</v>
      </c>
      <c r="L68" s="78">
        <v>558660957</v>
      </c>
      <c r="M68" s="78">
        <v>13</v>
      </c>
      <c r="N68" s="78" t="s">
        <v>320</v>
      </c>
      <c r="O68" s="78" t="s">
        <v>153</v>
      </c>
      <c r="P68" s="78" t="s">
        <v>461</v>
      </c>
      <c r="Q68" s="78">
        <v>4</v>
      </c>
      <c r="R68" s="78">
        <v>43.5</v>
      </c>
      <c r="S68" s="81" t="s">
        <v>126</v>
      </c>
      <c r="T68" s="122" t="s">
        <v>281</v>
      </c>
      <c r="U68" s="78">
        <v>8652</v>
      </c>
      <c r="V68" s="78">
        <v>0.97635416666666663</v>
      </c>
      <c r="W68" s="78">
        <v>829.72766520000005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C68" s="78">
        <v>0</v>
      </c>
      <c r="BO68"/>
    </row>
    <row r="69" spans="1:67" x14ac:dyDescent="0.25">
      <c r="A69" s="121">
        <v>45464</v>
      </c>
      <c r="B69" s="78" t="s">
        <v>83</v>
      </c>
      <c r="C69" s="78" t="s">
        <v>15</v>
      </c>
      <c r="D69" s="78" t="s">
        <v>386</v>
      </c>
      <c r="E69" s="78" t="s">
        <v>39</v>
      </c>
      <c r="F69" s="78" t="s">
        <v>440</v>
      </c>
      <c r="G69" s="78" t="s">
        <v>24</v>
      </c>
      <c r="H69" s="78" t="s">
        <v>48</v>
      </c>
      <c r="I69" s="78">
        <v>2033</v>
      </c>
      <c r="J69" s="78">
        <v>32578818</v>
      </c>
      <c r="K69" s="78">
        <v>32578818</v>
      </c>
      <c r="L69" s="78">
        <v>0</v>
      </c>
      <c r="M69" s="78">
        <v>13.89</v>
      </c>
      <c r="N69" s="78" t="s">
        <v>120</v>
      </c>
      <c r="O69" s="78" t="s">
        <v>176</v>
      </c>
      <c r="P69" s="78" t="s">
        <v>461</v>
      </c>
      <c r="Q69" s="78">
        <v>4</v>
      </c>
      <c r="R69" s="78">
        <v>43.5</v>
      </c>
      <c r="S69" s="81" t="s">
        <v>126</v>
      </c>
      <c r="T69" s="122" t="s">
        <v>289</v>
      </c>
      <c r="U69" s="78">
        <v>8132</v>
      </c>
      <c r="V69" s="78">
        <v>0.98049895833333345</v>
      </c>
      <c r="W69" s="78">
        <v>779.85961320000001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AC69" s="78">
        <v>0</v>
      </c>
      <c r="BO69"/>
    </row>
    <row r="70" spans="1:67" x14ac:dyDescent="0.25">
      <c r="A70" s="121">
        <v>45464</v>
      </c>
      <c r="B70" s="78" t="s">
        <v>84</v>
      </c>
      <c r="C70" s="78" t="s">
        <v>15</v>
      </c>
      <c r="D70" s="78" t="s">
        <v>424</v>
      </c>
      <c r="E70" s="78" t="s">
        <v>331</v>
      </c>
      <c r="F70" s="78" t="s">
        <v>379</v>
      </c>
      <c r="G70" s="78" t="s">
        <v>24</v>
      </c>
      <c r="H70" s="78" t="s">
        <v>19</v>
      </c>
      <c r="I70" s="78">
        <v>2044</v>
      </c>
      <c r="J70" s="78">
        <v>30405943</v>
      </c>
      <c r="K70" s="78">
        <v>30407987</v>
      </c>
      <c r="L70" s="78">
        <v>0</v>
      </c>
      <c r="M70" s="78">
        <v>12.6</v>
      </c>
      <c r="N70" s="78" t="s">
        <v>120</v>
      </c>
      <c r="O70" s="78" t="s">
        <v>251</v>
      </c>
      <c r="P70" s="78" t="s">
        <v>461</v>
      </c>
      <c r="Q70" s="78">
        <v>4</v>
      </c>
      <c r="R70" s="78">
        <v>43.5</v>
      </c>
      <c r="S70" s="81"/>
      <c r="T70" s="122"/>
      <c r="U70" s="78">
        <v>8176</v>
      </c>
      <c r="V70" s="78">
        <v>0.89424999999999988</v>
      </c>
      <c r="W70" s="78">
        <v>784.07921760000011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AC70" s="78">
        <v>0</v>
      </c>
      <c r="BO70"/>
    </row>
    <row r="71" spans="1:67" x14ac:dyDescent="0.25">
      <c r="A71" s="121">
        <v>45464</v>
      </c>
      <c r="B71" s="78" t="s">
        <v>85</v>
      </c>
      <c r="C71" s="78" t="s">
        <v>15</v>
      </c>
      <c r="D71" s="78" t="s">
        <v>439</v>
      </c>
      <c r="E71" s="78" t="s">
        <v>39</v>
      </c>
      <c r="F71" s="78" t="s">
        <v>389</v>
      </c>
      <c r="G71" s="78" t="s">
        <v>24</v>
      </c>
      <c r="H71" s="78" t="s">
        <v>48</v>
      </c>
      <c r="I71" s="78">
        <v>1514</v>
      </c>
      <c r="J71" s="78">
        <v>35098175</v>
      </c>
      <c r="K71" s="78">
        <v>35098852</v>
      </c>
      <c r="L71" s="78">
        <v>0</v>
      </c>
      <c r="M71" s="78">
        <v>13.79</v>
      </c>
      <c r="N71" s="78" t="s">
        <v>489</v>
      </c>
      <c r="O71" s="78" t="s">
        <v>174</v>
      </c>
      <c r="P71" s="78" t="s">
        <v>461</v>
      </c>
      <c r="Q71" s="78">
        <v>4</v>
      </c>
      <c r="R71" s="78">
        <v>50.5</v>
      </c>
      <c r="S71" s="81" t="s">
        <v>126</v>
      </c>
      <c r="T71" s="122" t="s">
        <v>288</v>
      </c>
      <c r="U71" s="78">
        <v>6056</v>
      </c>
      <c r="V71" s="78">
        <v>0.72493263888888881</v>
      </c>
      <c r="W71" s="78">
        <v>674.22840880000012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C71" s="78">
        <v>0</v>
      </c>
      <c r="BO71"/>
    </row>
    <row r="72" spans="1:67" x14ac:dyDescent="0.25">
      <c r="A72" s="121">
        <v>45464</v>
      </c>
      <c r="B72" s="78" t="s">
        <v>86</v>
      </c>
      <c r="C72" s="78" t="s">
        <v>15</v>
      </c>
      <c r="D72" s="78" t="s">
        <v>469</v>
      </c>
      <c r="E72" s="78" t="s">
        <v>21</v>
      </c>
      <c r="F72" s="78" t="s">
        <v>379</v>
      </c>
      <c r="G72" s="78" t="s">
        <v>24</v>
      </c>
      <c r="H72" s="78" t="s">
        <v>19</v>
      </c>
      <c r="I72" s="78">
        <v>1962</v>
      </c>
      <c r="J72" s="78">
        <v>13175306</v>
      </c>
      <c r="K72" s="78">
        <v>13175306</v>
      </c>
      <c r="L72" s="78">
        <v>0</v>
      </c>
      <c r="M72" s="78">
        <v>14.9</v>
      </c>
      <c r="N72" s="78" t="s">
        <v>293</v>
      </c>
      <c r="O72" s="78" t="s">
        <v>184</v>
      </c>
      <c r="P72" s="78" t="s">
        <v>461</v>
      </c>
      <c r="Q72" s="78">
        <v>4</v>
      </c>
      <c r="R72" s="78">
        <v>0</v>
      </c>
      <c r="S72" s="81" t="s">
        <v>126</v>
      </c>
      <c r="T72" s="122" t="s">
        <v>291</v>
      </c>
      <c r="U72" s="78">
        <v>7848</v>
      </c>
      <c r="V72" s="78">
        <v>1.0150625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AC72" s="78">
        <v>0</v>
      </c>
      <c r="BO72"/>
    </row>
    <row r="73" spans="1:67" x14ac:dyDescent="0.25">
      <c r="A73" s="121">
        <v>45464</v>
      </c>
      <c r="B73" s="78" t="s">
        <v>405</v>
      </c>
      <c r="C73" s="78" t="s">
        <v>15</v>
      </c>
      <c r="D73" s="78" t="s">
        <v>410</v>
      </c>
      <c r="E73" s="78" t="s">
        <v>391</v>
      </c>
      <c r="F73" s="78" t="s">
        <v>345</v>
      </c>
      <c r="G73" s="78" t="s">
        <v>18</v>
      </c>
      <c r="H73" s="78" t="s">
        <v>342</v>
      </c>
      <c r="I73" s="78">
        <v>0</v>
      </c>
      <c r="J73" s="78">
        <v>538314727</v>
      </c>
      <c r="K73" s="78">
        <v>538314727</v>
      </c>
      <c r="L73" s="78">
        <v>0</v>
      </c>
      <c r="M73" s="78">
        <v>0</v>
      </c>
      <c r="N73" s="78" t="s">
        <v>120</v>
      </c>
      <c r="O73" s="78" t="s">
        <v>168</v>
      </c>
      <c r="P73" s="78" t="s">
        <v>461</v>
      </c>
      <c r="Q73" s="78">
        <v>16</v>
      </c>
      <c r="R73" s="78">
        <v>43</v>
      </c>
      <c r="S73" s="81" t="s">
        <v>127</v>
      </c>
      <c r="T73" s="122" t="s">
        <v>287</v>
      </c>
      <c r="U73" s="78">
        <v>0</v>
      </c>
      <c r="V73" s="78">
        <v>0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C73" s="78">
        <v>0</v>
      </c>
      <c r="BO73"/>
    </row>
    <row r="74" spans="1:67" x14ac:dyDescent="0.25">
      <c r="A74" s="121">
        <v>45464</v>
      </c>
      <c r="B74" s="78" t="s">
        <v>406</v>
      </c>
      <c r="C74" s="78" t="s">
        <v>15</v>
      </c>
      <c r="D74" s="78" t="s">
        <v>120</v>
      </c>
      <c r="E74" s="78" t="s">
        <v>120</v>
      </c>
      <c r="F74" s="78" t="s">
        <v>120</v>
      </c>
      <c r="G74" s="78" t="s">
        <v>18</v>
      </c>
      <c r="H74" s="78" t="s">
        <v>342</v>
      </c>
      <c r="I74" s="78">
        <v>0</v>
      </c>
      <c r="J74" s="78">
        <v>538314727</v>
      </c>
      <c r="K74" s="78">
        <v>538314727</v>
      </c>
      <c r="L74" s="78">
        <v>0</v>
      </c>
      <c r="M74" s="78">
        <v>0</v>
      </c>
      <c r="N74" s="78" t="s">
        <v>120</v>
      </c>
      <c r="O74" s="78" t="s">
        <v>120</v>
      </c>
      <c r="P74" s="78" t="s">
        <v>461</v>
      </c>
      <c r="Q74" s="78">
        <v>0</v>
      </c>
      <c r="R74" s="78">
        <v>0</v>
      </c>
      <c r="S74" s="81"/>
      <c r="T74" s="122"/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AC74" s="78">
        <v>0</v>
      </c>
      <c r="BO74"/>
    </row>
    <row r="75" spans="1:67" x14ac:dyDescent="0.25">
      <c r="A75" s="121">
        <v>45464</v>
      </c>
      <c r="B75" s="78" t="s">
        <v>88</v>
      </c>
      <c r="C75" s="78" t="s">
        <v>15</v>
      </c>
      <c r="D75" s="78" t="s">
        <v>419</v>
      </c>
      <c r="E75" s="78" t="s">
        <v>39</v>
      </c>
      <c r="F75" s="78" t="s">
        <v>409</v>
      </c>
      <c r="G75" s="78" t="s">
        <v>18</v>
      </c>
      <c r="H75" s="78" t="s">
        <v>19</v>
      </c>
      <c r="I75" s="78">
        <v>0</v>
      </c>
      <c r="J75" s="78">
        <v>7635475</v>
      </c>
      <c r="K75" s="78">
        <v>7635475</v>
      </c>
      <c r="L75" s="78">
        <v>0</v>
      </c>
      <c r="M75" s="78">
        <v>0</v>
      </c>
      <c r="N75" s="78" t="s">
        <v>120</v>
      </c>
      <c r="O75" s="78" t="s">
        <v>197</v>
      </c>
      <c r="P75" s="78" t="s">
        <v>461</v>
      </c>
      <c r="Q75" s="78">
        <v>4</v>
      </c>
      <c r="R75" s="78">
        <v>32</v>
      </c>
      <c r="S75" s="81" t="s">
        <v>126</v>
      </c>
      <c r="T75" s="122" t="s">
        <v>420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C75" s="78">
        <v>0</v>
      </c>
      <c r="BO75"/>
    </row>
    <row r="76" spans="1:67" x14ac:dyDescent="0.25">
      <c r="A76" s="121">
        <v>45464</v>
      </c>
      <c r="B76" s="78" t="s">
        <v>340</v>
      </c>
      <c r="C76" s="78" t="s">
        <v>15</v>
      </c>
      <c r="D76" s="78" t="s">
        <v>417</v>
      </c>
      <c r="E76" s="78" t="s">
        <v>103</v>
      </c>
      <c r="F76" s="78" t="s">
        <v>328</v>
      </c>
      <c r="G76" s="78" t="s">
        <v>18</v>
      </c>
      <c r="H76" s="78" t="s">
        <v>342</v>
      </c>
      <c r="I76" s="78">
        <v>0</v>
      </c>
      <c r="J76" s="78">
        <v>270053</v>
      </c>
      <c r="K76" s="78">
        <v>270053</v>
      </c>
      <c r="L76" s="78">
        <v>0</v>
      </c>
      <c r="M76" s="78">
        <v>0</v>
      </c>
      <c r="N76" s="78" t="s">
        <v>120</v>
      </c>
      <c r="O76" s="78" t="s">
        <v>154</v>
      </c>
      <c r="P76" s="78" t="s">
        <v>461</v>
      </c>
      <c r="Q76" s="78">
        <v>12</v>
      </c>
      <c r="R76" s="78">
        <v>0.36</v>
      </c>
      <c r="S76" s="81" t="s">
        <v>127</v>
      </c>
      <c r="T76" s="122" t="s">
        <v>282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AC76" s="78">
        <v>0</v>
      </c>
      <c r="BO76"/>
    </row>
    <row r="77" spans="1:67" x14ac:dyDescent="0.25">
      <c r="A77" s="121">
        <v>45464</v>
      </c>
      <c r="B77" s="78" t="s">
        <v>341</v>
      </c>
      <c r="C77" s="78" t="s">
        <v>15</v>
      </c>
      <c r="D77" s="78" t="s">
        <v>417</v>
      </c>
      <c r="E77" s="78" t="s">
        <v>103</v>
      </c>
      <c r="F77" s="78" t="s">
        <v>328</v>
      </c>
      <c r="G77" s="78" t="s">
        <v>18</v>
      </c>
      <c r="H77" s="78" t="s">
        <v>19</v>
      </c>
      <c r="I77" s="78">
        <v>0</v>
      </c>
      <c r="J77" s="78">
        <v>538254384</v>
      </c>
      <c r="K77" s="78">
        <v>538254384</v>
      </c>
      <c r="L77" s="78">
        <v>0</v>
      </c>
      <c r="M77" s="78">
        <v>0</v>
      </c>
      <c r="N77" s="78" t="s">
        <v>120</v>
      </c>
      <c r="O77" s="78" t="s">
        <v>154</v>
      </c>
      <c r="P77" s="78" t="s">
        <v>461</v>
      </c>
      <c r="Q77" s="78">
        <v>12</v>
      </c>
      <c r="R77" s="78">
        <v>0</v>
      </c>
      <c r="S77" s="81" t="s">
        <v>127</v>
      </c>
      <c r="T77" s="122" t="s">
        <v>282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AC77" s="78">
        <v>0</v>
      </c>
      <c r="BO77"/>
    </row>
    <row r="78" spans="1:67" x14ac:dyDescent="0.25">
      <c r="A78" s="121">
        <v>45464</v>
      </c>
      <c r="B78" s="78" t="s">
        <v>89</v>
      </c>
      <c r="C78" s="78" t="s">
        <v>15</v>
      </c>
      <c r="D78" s="78" t="s">
        <v>449</v>
      </c>
      <c r="E78" s="78" t="s">
        <v>450</v>
      </c>
      <c r="F78" s="78" t="s">
        <v>379</v>
      </c>
      <c r="G78" s="78" t="s">
        <v>24</v>
      </c>
      <c r="H78" s="78" t="s">
        <v>19</v>
      </c>
      <c r="I78" s="78">
        <v>1947</v>
      </c>
      <c r="J78" s="78">
        <v>24749359</v>
      </c>
      <c r="K78" s="78">
        <v>24749359</v>
      </c>
      <c r="L78" s="78">
        <v>0</v>
      </c>
      <c r="M78" s="78">
        <v>13.8</v>
      </c>
      <c r="N78" s="78" t="s">
        <v>120</v>
      </c>
      <c r="O78" s="78" t="s">
        <v>169</v>
      </c>
      <c r="P78" s="78" t="s">
        <v>461</v>
      </c>
      <c r="Q78" s="78">
        <v>4</v>
      </c>
      <c r="R78" s="78">
        <v>0</v>
      </c>
      <c r="S78" s="81" t="s">
        <v>126</v>
      </c>
      <c r="T78" s="122" t="s">
        <v>452</v>
      </c>
      <c r="U78" s="78">
        <v>7788</v>
      </c>
      <c r="V78" s="78">
        <v>0.93293750000000009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  <c r="AC78" s="78">
        <v>0</v>
      </c>
      <c r="BO78"/>
    </row>
    <row r="79" spans="1:67" x14ac:dyDescent="0.25">
      <c r="A79" s="121">
        <v>45464</v>
      </c>
      <c r="B79" s="78" t="s">
        <v>401</v>
      </c>
      <c r="C79" s="78" t="s">
        <v>15</v>
      </c>
      <c r="D79" s="78" t="s">
        <v>431</v>
      </c>
      <c r="E79" s="78" t="s">
        <v>421</v>
      </c>
      <c r="F79" s="78" t="s">
        <v>350</v>
      </c>
      <c r="G79" s="78" t="s">
        <v>18</v>
      </c>
      <c r="H79" s="78" t="s">
        <v>342</v>
      </c>
      <c r="I79" s="78">
        <v>0</v>
      </c>
      <c r="J79" s="78">
        <v>25484144</v>
      </c>
      <c r="K79" s="78">
        <v>25484144</v>
      </c>
      <c r="L79" s="78">
        <v>0</v>
      </c>
      <c r="M79" s="78">
        <v>0</v>
      </c>
      <c r="N79" s="78" t="s">
        <v>468</v>
      </c>
      <c r="O79" s="78" t="s">
        <v>158</v>
      </c>
      <c r="P79" s="78" t="s">
        <v>461</v>
      </c>
      <c r="Q79" s="78">
        <v>8</v>
      </c>
      <c r="R79" s="78">
        <v>0</v>
      </c>
      <c r="S79" s="81" t="s">
        <v>127</v>
      </c>
      <c r="T79" s="122" t="s">
        <v>286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AC79" s="78">
        <v>0</v>
      </c>
      <c r="BO79"/>
    </row>
    <row r="80" spans="1:67" x14ac:dyDescent="0.25">
      <c r="A80" s="121">
        <v>45464</v>
      </c>
      <c r="B80" s="78" t="s">
        <v>402</v>
      </c>
      <c r="C80" s="78" t="s">
        <v>15</v>
      </c>
      <c r="D80" s="78" t="s">
        <v>120</v>
      </c>
      <c r="E80" s="78" t="s">
        <v>21</v>
      </c>
      <c r="F80" s="78" t="s">
        <v>350</v>
      </c>
      <c r="G80" s="78" t="s">
        <v>18</v>
      </c>
      <c r="H80" s="78" t="s">
        <v>342</v>
      </c>
      <c r="I80" s="78">
        <v>0</v>
      </c>
      <c r="J80" s="78">
        <v>25484305</v>
      </c>
      <c r="K80" s="78">
        <v>25484305</v>
      </c>
      <c r="L80" s="78">
        <v>0</v>
      </c>
      <c r="M80" s="78">
        <v>0</v>
      </c>
      <c r="N80" s="78" t="s">
        <v>120</v>
      </c>
      <c r="O80" s="78" t="s">
        <v>120</v>
      </c>
      <c r="P80" s="78" t="s">
        <v>461</v>
      </c>
      <c r="Q80" s="78">
        <v>0</v>
      </c>
      <c r="R80" s="78"/>
      <c r="S80" s="81"/>
      <c r="T80" s="122"/>
      <c r="U80" s="78">
        <v>0</v>
      </c>
      <c r="V80" s="78">
        <v>0</v>
      </c>
      <c r="W80" s="78"/>
      <c r="X80" s="78">
        <v>0</v>
      </c>
      <c r="Y80" s="78">
        <v>0</v>
      </c>
      <c r="Z80" s="78">
        <v>0</v>
      </c>
      <c r="AA80" s="78"/>
      <c r="AB80" s="78"/>
      <c r="AC80" s="78"/>
      <c r="BO80"/>
    </row>
    <row r="81" spans="1:67" x14ac:dyDescent="0.25">
      <c r="A81" s="121">
        <v>45464</v>
      </c>
      <c r="B81" s="78" t="s">
        <v>92</v>
      </c>
      <c r="C81" s="78" t="s">
        <v>15</v>
      </c>
      <c r="D81" s="78" t="s">
        <v>456</v>
      </c>
      <c r="E81" s="78" t="s">
        <v>34</v>
      </c>
      <c r="F81" s="78" t="s">
        <v>350</v>
      </c>
      <c r="G81" s="78" t="s">
        <v>18</v>
      </c>
      <c r="H81" s="78" t="s">
        <v>19</v>
      </c>
      <c r="I81" s="78">
        <v>0</v>
      </c>
      <c r="J81" s="78"/>
      <c r="K81" s="78"/>
      <c r="L81" s="78">
        <v>0</v>
      </c>
      <c r="M81" s="78">
        <v>0</v>
      </c>
      <c r="N81" s="78" t="s">
        <v>120</v>
      </c>
      <c r="O81" s="78" t="s">
        <v>168</v>
      </c>
      <c r="P81" s="78" t="s">
        <v>461</v>
      </c>
      <c r="Q81" s="78">
        <v>16</v>
      </c>
      <c r="R81" s="78">
        <v>4.5599999999999996</v>
      </c>
      <c r="S81" s="81" t="s">
        <v>127</v>
      </c>
      <c r="T81" s="122" t="s">
        <v>287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  <c r="AC81" s="78">
        <v>0</v>
      </c>
      <c r="BO81"/>
    </row>
    <row r="82" spans="1:67" x14ac:dyDescent="0.25">
      <c r="BO82"/>
    </row>
    <row r="83" spans="1:67" x14ac:dyDescent="0.25">
      <c r="BO83"/>
    </row>
    <row r="84" spans="1:67" x14ac:dyDescent="0.25">
      <c r="BO84"/>
    </row>
    <row r="85" spans="1:67" x14ac:dyDescent="0.25">
      <c r="BO85"/>
    </row>
    <row r="86" spans="1:67" x14ac:dyDescent="0.25">
      <c r="BO86"/>
    </row>
    <row r="87" spans="1:67" x14ac:dyDescent="0.25">
      <c r="BO87"/>
    </row>
    <row r="88" spans="1:67" x14ac:dyDescent="0.25">
      <c r="BO88"/>
    </row>
    <row r="89" spans="1:67" x14ac:dyDescent="0.25">
      <c r="BO89"/>
    </row>
    <row r="90" spans="1:67" x14ac:dyDescent="0.25">
      <c r="BO90"/>
    </row>
    <row r="91" spans="1:67" x14ac:dyDescent="0.25">
      <c r="BO91"/>
    </row>
    <row r="92" spans="1:67" x14ac:dyDescent="0.25">
      <c r="BO92"/>
    </row>
    <row r="93" spans="1:67" x14ac:dyDescent="0.25">
      <c r="BO93"/>
    </row>
    <row r="94" spans="1:67" x14ac:dyDescent="0.25">
      <c r="BO94"/>
    </row>
    <row r="95" spans="1:67" x14ac:dyDescent="0.25">
      <c r="BO95"/>
    </row>
    <row r="96" spans="1:67" x14ac:dyDescent="0.25">
      <c r="BO96"/>
    </row>
    <row r="97" spans="67:67" x14ac:dyDescent="0.25">
      <c r="BO97"/>
    </row>
    <row r="98" spans="67:67" x14ac:dyDescent="0.25">
      <c r="BO98"/>
    </row>
    <row r="99" spans="67:67" x14ac:dyDescent="0.25">
      <c r="BO99"/>
    </row>
    <row r="100" spans="67:67" x14ac:dyDescent="0.25">
      <c r="BO100"/>
    </row>
    <row r="101" spans="67:67" x14ac:dyDescent="0.25">
      <c r="BO101"/>
    </row>
    <row r="102" spans="67:67" x14ac:dyDescent="0.25">
      <c r="BO102"/>
    </row>
    <row r="103" spans="67:67" x14ac:dyDescent="0.25">
      <c r="BO103"/>
    </row>
    <row r="104" spans="67:67" x14ac:dyDescent="0.25">
      <c r="BO104"/>
    </row>
    <row r="105" spans="67:67" x14ac:dyDescent="0.25">
      <c r="BO105"/>
    </row>
    <row r="106" spans="67:67" x14ac:dyDescent="0.25">
      <c r="BO106"/>
    </row>
    <row r="107" spans="67:67" x14ac:dyDescent="0.25">
      <c r="BO107"/>
    </row>
    <row r="108" spans="67:67" x14ac:dyDescent="0.25">
      <c r="BO108"/>
    </row>
    <row r="109" spans="67:67" x14ac:dyDescent="0.25">
      <c r="BO109"/>
    </row>
    <row r="110" spans="67:67" x14ac:dyDescent="0.25">
      <c r="BO110"/>
    </row>
    <row r="111" spans="67:67" x14ac:dyDescent="0.25">
      <c r="BO111"/>
    </row>
    <row r="112" spans="67:67" x14ac:dyDescent="0.25">
      <c r="BO112"/>
    </row>
    <row r="113" spans="67:67" x14ac:dyDescent="0.25">
      <c r="BO113"/>
    </row>
    <row r="114" spans="67:67" x14ac:dyDescent="0.25">
      <c r="BO114"/>
    </row>
    <row r="115" spans="67:67" x14ac:dyDescent="0.25">
      <c r="BO115"/>
    </row>
    <row r="116" spans="67:67" x14ac:dyDescent="0.25">
      <c r="BO116"/>
    </row>
    <row r="117" spans="67:67" x14ac:dyDescent="0.25">
      <c r="BO117"/>
    </row>
    <row r="118" spans="67:67" x14ac:dyDescent="0.25">
      <c r="BO118"/>
    </row>
    <row r="119" spans="67:67" x14ac:dyDescent="0.25">
      <c r="BO119"/>
    </row>
    <row r="120" spans="67:67" x14ac:dyDescent="0.25">
      <c r="BO120"/>
    </row>
    <row r="121" spans="67:67" x14ac:dyDescent="0.25">
      <c r="BO121"/>
    </row>
    <row r="122" spans="67:67" x14ac:dyDescent="0.25">
      <c r="BO122"/>
    </row>
    <row r="123" spans="67:67" x14ac:dyDescent="0.25">
      <c r="BO123"/>
    </row>
    <row r="124" spans="67:67" x14ac:dyDescent="0.25">
      <c r="BO124"/>
    </row>
    <row r="125" spans="67:67" x14ac:dyDescent="0.25">
      <c r="BO125"/>
    </row>
    <row r="126" spans="67:67" x14ac:dyDescent="0.25">
      <c r="BO126"/>
    </row>
    <row r="127" spans="67:67" x14ac:dyDescent="0.25">
      <c r="BO127"/>
    </row>
    <row r="128" spans="67:67" x14ac:dyDescent="0.25">
      <c r="BO128"/>
    </row>
    <row r="129" spans="67:67" x14ac:dyDescent="0.25">
      <c r="BO129"/>
    </row>
    <row r="130" spans="67:67" x14ac:dyDescent="0.25">
      <c r="BO130"/>
    </row>
    <row r="131" spans="67:67" x14ac:dyDescent="0.25">
      <c r="BO131"/>
    </row>
    <row r="132" spans="67:67" x14ac:dyDescent="0.25">
      <c r="BO132"/>
    </row>
    <row r="133" spans="67:67" x14ac:dyDescent="0.25">
      <c r="BO133"/>
    </row>
    <row r="134" spans="67:67" x14ac:dyDescent="0.25">
      <c r="BO134"/>
    </row>
    <row r="135" spans="67:67" x14ac:dyDescent="0.25">
      <c r="BO135"/>
    </row>
    <row r="136" spans="67:67" x14ac:dyDescent="0.25">
      <c r="BO136"/>
    </row>
    <row r="137" spans="67:67" x14ac:dyDescent="0.25">
      <c r="BO137"/>
    </row>
    <row r="138" spans="67:67" x14ac:dyDescent="0.25">
      <c r="BO138"/>
    </row>
    <row r="139" spans="67:67" x14ac:dyDescent="0.25">
      <c r="BO139"/>
    </row>
    <row r="140" spans="67:67" x14ac:dyDescent="0.25">
      <c r="BO140"/>
    </row>
    <row r="141" spans="67:67" x14ac:dyDescent="0.25">
      <c r="BO141"/>
    </row>
    <row r="142" spans="67:67" x14ac:dyDescent="0.25">
      <c r="BO142"/>
    </row>
    <row r="143" spans="67:67" x14ac:dyDescent="0.25">
      <c r="BO143"/>
    </row>
    <row r="144" spans="67:67" x14ac:dyDescent="0.25">
      <c r="BO144"/>
    </row>
    <row r="145" spans="67:67" x14ac:dyDescent="0.25">
      <c r="BO145"/>
    </row>
    <row r="146" spans="67:67" x14ac:dyDescent="0.25">
      <c r="BO146"/>
    </row>
    <row r="147" spans="67:67" x14ac:dyDescent="0.25">
      <c r="BO147"/>
    </row>
    <row r="148" spans="67:67" x14ac:dyDescent="0.25">
      <c r="BO148"/>
    </row>
    <row r="149" spans="67:67" x14ac:dyDescent="0.25">
      <c r="BO149"/>
    </row>
    <row r="150" spans="67:67" x14ac:dyDescent="0.25">
      <c r="BO150"/>
    </row>
    <row r="151" spans="67:67" x14ac:dyDescent="0.25">
      <c r="BO151"/>
    </row>
    <row r="152" spans="67:67" x14ac:dyDescent="0.25">
      <c r="BO152"/>
    </row>
    <row r="153" spans="67:67" x14ac:dyDescent="0.25">
      <c r="BO153"/>
    </row>
    <row r="154" spans="67:67" x14ac:dyDescent="0.25">
      <c r="BO154"/>
    </row>
    <row r="155" spans="67:67" x14ac:dyDescent="0.25">
      <c r="BO155"/>
    </row>
  </sheetData>
  <mergeCells count="1">
    <mergeCell ref="B1:E1"/>
  </mergeCells>
  <conditionalFormatting sqref="G4:G81">
    <cfRule type="cellIs" dxfId="182" priority="3" operator="equal">
      <formula>"Down"</formula>
    </cfRule>
  </conditionalFormatting>
  <conditionalFormatting sqref="S4:T81">
    <cfRule type="cellIs" dxfId="181" priority="1" operator="greaterThanOrEqual">
      <formula>0.95</formula>
    </cfRule>
    <cfRule type="cellIs" dxfId="180" priority="2" operator="lessThan">
      <formula>0.9</formula>
    </cfRule>
  </conditionalFormatting>
  <pageMargins left="0.5" right="0.5" top="0.25" bottom="0.28000000000000003" header="0.25" footer="0.25"/>
  <pageSetup scale="3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A1:AU81"/>
  <sheetViews>
    <sheetView topLeftCell="B1" zoomScaleNormal="90" workbookViewId="0">
      <selection activeCell="A3" sqref="A3:AB81"/>
    </sheetView>
  </sheetViews>
  <sheetFormatPr defaultRowHeight="15" x14ac:dyDescent="0.25"/>
  <cols>
    <col min="1" max="1" width="19.5703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customWidth="1"/>
    <col min="20" max="20" width="18.5703125" customWidth="1"/>
    <col min="21" max="21" width="13.5703125" customWidth="1"/>
    <col min="22" max="22" width="10.7109375" bestFit="1" customWidth="1"/>
    <col min="23" max="23" width="9.7109375" bestFit="1" customWidth="1"/>
    <col min="24" max="24" width="7.140625" bestFit="1" customWidth="1"/>
    <col min="25" max="25" width="5.7109375" bestFit="1" customWidth="1"/>
    <col min="26" max="26" width="8.28515625" bestFit="1" customWidth="1"/>
    <col min="27" max="27" width="8.28515625" customWidth="1"/>
    <col min="28" max="28" width="8.28515625" style="64" customWidth="1"/>
    <col min="29" max="29" width="8.28515625" style="76" customWidth="1"/>
    <col min="30" max="30" width="13.140625" bestFit="1" customWidth="1"/>
    <col min="31" max="31" width="15.42578125" bestFit="1" customWidth="1"/>
    <col min="32" max="32" width="14.7109375" bestFit="1" customWidth="1"/>
    <col min="33" max="33" width="14.5703125" bestFit="1" customWidth="1"/>
    <col min="34" max="34" width="12.7109375" bestFit="1" customWidth="1"/>
    <col min="35" max="36" width="14" bestFit="1" customWidth="1"/>
    <col min="37" max="39" width="7.140625" bestFit="1" customWidth="1"/>
    <col min="40" max="40" width="5.7109375" bestFit="1" customWidth="1"/>
    <col min="41" max="41" width="13.28515625" bestFit="1" customWidth="1"/>
    <col min="42" max="42" width="8.28515625" bestFit="1" customWidth="1"/>
    <col min="43" max="43" width="13.140625" customWidth="1"/>
    <col min="44" max="44" width="15.42578125" customWidth="1"/>
    <col min="45" max="45" width="14.5703125" customWidth="1"/>
    <col min="46" max="46" width="14.5703125" style="3" bestFit="1" customWidth="1"/>
    <col min="47" max="48" width="14.140625" bestFit="1" customWidth="1"/>
  </cols>
  <sheetData>
    <row r="1" spans="1:47" ht="18.75" customHeight="1" x14ac:dyDescent="0.3">
      <c r="B1" s="123" t="s">
        <v>98</v>
      </c>
      <c r="C1" s="123"/>
      <c r="D1" s="123"/>
      <c r="E1" s="123"/>
      <c r="L1" s="1">
        <f>$A$4</f>
        <v>45464</v>
      </c>
      <c r="M1" s="4" t="s">
        <v>112</v>
      </c>
      <c r="AT1"/>
      <c r="AU1" s="3"/>
    </row>
    <row r="2" spans="1:47" x14ac:dyDescent="0.25">
      <c r="G2" s="5" t="s">
        <v>24</v>
      </c>
      <c r="H2" s="6">
        <f>COUNTIF(Shift2[LineStatus], "Running")</f>
        <v>14</v>
      </c>
      <c r="I2" s="5" t="s">
        <v>18</v>
      </c>
      <c r="J2" s="7">
        <f>COUNTIF(Shift2[LineStatus], "Down")</f>
        <v>64</v>
      </c>
      <c r="N2" s="5" t="s">
        <v>99</v>
      </c>
      <c r="O2" s="5"/>
      <c r="P2" s="5"/>
      <c r="Q2" s="5"/>
      <c r="R2" s="5"/>
      <c r="S2" s="13">
        <f>SUM(Shift2[GeneralType])</f>
        <v>0</v>
      </c>
      <c r="T2" s="14" t="e">
        <f>AVERAGEIF(Shift2[ProductType], "&lt;&gt;0")</f>
        <v>#DIV/0!</v>
      </c>
      <c r="U2" s="13">
        <f>SUM(Shift2[Qty])</f>
        <v>135220</v>
      </c>
      <c r="AT2"/>
    </row>
    <row r="3" spans="1:47" ht="15" customHeight="1" thickBot="1" x14ac:dyDescent="0.3">
      <c r="A3" s="51" t="s">
        <v>0</v>
      </c>
      <c r="B3" s="5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31" t="s">
        <v>12</v>
      </c>
      <c r="N3" s="31" t="s">
        <v>13</v>
      </c>
      <c r="O3" s="31" t="s">
        <v>311</v>
      </c>
      <c r="P3" s="31" t="s">
        <v>460</v>
      </c>
      <c r="Q3" s="31" t="s">
        <v>93</v>
      </c>
      <c r="R3" s="31" t="s">
        <v>94</v>
      </c>
      <c r="S3" s="49" t="s">
        <v>125</v>
      </c>
      <c r="T3" s="50" t="s">
        <v>95</v>
      </c>
      <c r="U3" s="31" t="s">
        <v>96</v>
      </c>
      <c r="V3" s="31" t="s">
        <v>97</v>
      </c>
      <c r="W3" s="31" t="s">
        <v>134</v>
      </c>
      <c r="X3" s="31" t="s">
        <v>131</v>
      </c>
      <c r="Y3" s="31" t="s">
        <v>132</v>
      </c>
      <c r="Z3" s="31" t="s">
        <v>133</v>
      </c>
      <c r="AA3" s="22" t="s">
        <v>128</v>
      </c>
      <c r="AB3" s="22" t="s">
        <v>129</v>
      </c>
      <c r="AC3" s="22" t="s">
        <v>130</v>
      </c>
      <c r="AT3"/>
    </row>
    <row r="4" spans="1:47" ht="15" customHeight="1" thickTop="1" x14ac:dyDescent="0.25">
      <c r="A4" s="53">
        <v>45464</v>
      </c>
      <c r="B4" s="52" t="s">
        <v>14</v>
      </c>
      <c r="C4" s="30" t="s">
        <v>112</v>
      </c>
      <c r="D4" s="30" t="s">
        <v>319</v>
      </c>
      <c r="E4" s="30" t="s">
        <v>21</v>
      </c>
      <c r="F4" s="30" t="s">
        <v>22</v>
      </c>
      <c r="G4" s="30" t="s">
        <v>18</v>
      </c>
      <c r="H4" s="30" t="s">
        <v>19</v>
      </c>
      <c r="I4" s="32">
        <v>0</v>
      </c>
      <c r="J4" s="32">
        <v>220783</v>
      </c>
      <c r="K4" s="32">
        <v>220783</v>
      </c>
      <c r="L4" s="32">
        <v>0</v>
      </c>
      <c r="M4" s="30">
        <v>0</v>
      </c>
      <c r="N4" s="30" t="s">
        <v>330</v>
      </c>
      <c r="O4" s="78" t="s">
        <v>155</v>
      </c>
      <c r="P4" s="78" t="s">
        <v>461</v>
      </c>
      <c r="Q4" s="78">
        <v>16</v>
      </c>
      <c r="R4" s="78">
        <v>47.25</v>
      </c>
      <c r="S4" s="37" t="s">
        <v>127</v>
      </c>
      <c r="T4" s="35" t="s">
        <v>283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T4"/>
    </row>
    <row r="5" spans="1:47" x14ac:dyDescent="0.25">
      <c r="A5" s="121">
        <v>45464</v>
      </c>
      <c r="B5" s="121" t="s">
        <v>20</v>
      </c>
      <c r="C5" s="78" t="s">
        <v>112</v>
      </c>
      <c r="D5" s="78" t="s">
        <v>359</v>
      </c>
      <c r="E5" s="78" t="s">
        <v>34</v>
      </c>
      <c r="F5" s="78" t="s">
        <v>22</v>
      </c>
      <c r="G5" s="78" t="s">
        <v>18</v>
      </c>
      <c r="H5" s="78" t="s">
        <v>19</v>
      </c>
      <c r="I5" s="81">
        <v>0</v>
      </c>
      <c r="J5" s="81">
        <v>42267878</v>
      </c>
      <c r="K5" s="81">
        <v>42267878</v>
      </c>
      <c r="L5" s="81">
        <v>0</v>
      </c>
      <c r="M5" s="78">
        <v>0</v>
      </c>
      <c r="N5" s="78" t="s">
        <v>120</v>
      </c>
      <c r="O5" s="78" t="s">
        <v>190</v>
      </c>
      <c r="P5" s="78" t="s">
        <v>461</v>
      </c>
      <c r="Q5" s="78">
        <v>8</v>
      </c>
      <c r="R5" s="78">
        <v>32</v>
      </c>
      <c r="S5" s="81" t="s">
        <v>127</v>
      </c>
      <c r="T5" s="122" t="s">
        <v>284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AC5" s="78">
        <v>0</v>
      </c>
      <c r="AT5"/>
    </row>
    <row r="6" spans="1:47" x14ac:dyDescent="0.25">
      <c r="A6" s="121">
        <v>45464</v>
      </c>
      <c r="B6" s="121" t="s">
        <v>101</v>
      </c>
      <c r="C6" s="78" t="s">
        <v>112</v>
      </c>
      <c r="D6" s="78" t="s">
        <v>323</v>
      </c>
      <c r="E6" s="78" t="s">
        <v>34</v>
      </c>
      <c r="F6" s="78" t="s">
        <v>22</v>
      </c>
      <c r="G6" s="78" t="s">
        <v>18</v>
      </c>
      <c r="H6" s="78" t="s">
        <v>19</v>
      </c>
      <c r="I6" s="81">
        <v>0</v>
      </c>
      <c r="J6" s="81">
        <v>23</v>
      </c>
      <c r="K6" s="81">
        <v>23</v>
      </c>
      <c r="L6" s="81">
        <v>0</v>
      </c>
      <c r="M6" s="78">
        <v>0</v>
      </c>
      <c r="N6" s="78" t="s">
        <v>120</v>
      </c>
      <c r="O6" s="78" t="s">
        <v>190</v>
      </c>
      <c r="P6" s="78" t="s">
        <v>461</v>
      </c>
      <c r="Q6" s="78">
        <v>8</v>
      </c>
      <c r="R6" s="78">
        <v>16.8</v>
      </c>
      <c r="S6" s="81" t="s">
        <v>127</v>
      </c>
      <c r="T6" s="122" t="s">
        <v>284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AC6" s="78">
        <v>0</v>
      </c>
      <c r="AT6"/>
    </row>
    <row r="7" spans="1:47" x14ac:dyDescent="0.25">
      <c r="A7" s="121">
        <v>45464</v>
      </c>
      <c r="B7" s="121" t="s">
        <v>23</v>
      </c>
      <c r="C7" s="78" t="s">
        <v>112</v>
      </c>
      <c r="D7" s="78" t="s">
        <v>102</v>
      </c>
      <c r="E7" s="78" t="s">
        <v>103</v>
      </c>
      <c r="F7" s="78" t="s">
        <v>445</v>
      </c>
      <c r="G7" s="78" t="s">
        <v>18</v>
      </c>
      <c r="H7" s="78" t="s">
        <v>19</v>
      </c>
      <c r="I7" s="81">
        <v>0</v>
      </c>
      <c r="J7" s="81">
        <v>538314727</v>
      </c>
      <c r="K7" s="81">
        <v>538314727</v>
      </c>
      <c r="L7" s="81">
        <v>0</v>
      </c>
      <c r="M7" s="78">
        <v>0</v>
      </c>
      <c r="N7" s="78" t="s">
        <v>120</v>
      </c>
      <c r="O7" s="78" t="s">
        <v>154</v>
      </c>
      <c r="P7" s="78" t="s">
        <v>461</v>
      </c>
      <c r="Q7" s="78">
        <v>12</v>
      </c>
      <c r="R7" s="78">
        <v>2.5</v>
      </c>
      <c r="S7" s="81" t="s">
        <v>127</v>
      </c>
      <c r="T7" s="122" t="s">
        <v>282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  <c r="AT7"/>
    </row>
    <row r="8" spans="1:47" x14ac:dyDescent="0.25">
      <c r="A8" s="121">
        <v>45464</v>
      </c>
      <c r="B8" s="121" t="s">
        <v>25</v>
      </c>
      <c r="C8" s="78" t="s">
        <v>112</v>
      </c>
      <c r="D8" s="78" t="s">
        <v>425</v>
      </c>
      <c r="E8" s="78" t="s">
        <v>120</v>
      </c>
      <c r="F8" s="78" t="s">
        <v>22</v>
      </c>
      <c r="G8" s="78" t="s">
        <v>18</v>
      </c>
      <c r="H8" s="78" t="s">
        <v>19</v>
      </c>
      <c r="I8" s="81">
        <v>0</v>
      </c>
      <c r="J8" s="81">
        <v>38292355</v>
      </c>
      <c r="K8" s="81">
        <v>38292355</v>
      </c>
      <c r="L8" s="81">
        <v>0</v>
      </c>
      <c r="M8" s="78">
        <v>0</v>
      </c>
      <c r="N8" s="78" t="s">
        <v>120</v>
      </c>
      <c r="O8" s="78" t="s">
        <v>190</v>
      </c>
      <c r="P8" s="78" t="s">
        <v>461</v>
      </c>
      <c r="Q8" s="78">
        <v>8</v>
      </c>
      <c r="R8" s="78">
        <v>4.91</v>
      </c>
      <c r="S8" s="81" t="s">
        <v>127</v>
      </c>
      <c r="T8" s="122" t="s">
        <v>284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  <c r="AT8"/>
    </row>
    <row r="9" spans="1:47" x14ac:dyDescent="0.25">
      <c r="A9" s="121">
        <v>45464</v>
      </c>
      <c r="B9" s="121" t="s">
        <v>104</v>
      </c>
      <c r="C9" s="78" t="s">
        <v>112</v>
      </c>
      <c r="D9" s="78" t="s">
        <v>327</v>
      </c>
      <c r="E9" s="78" t="s">
        <v>34</v>
      </c>
      <c r="F9" s="78" t="s">
        <v>22</v>
      </c>
      <c r="G9" s="78" t="s">
        <v>18</v>
      </c>
      <c r="H9" s="78" t="s">
        <v>19</v>
      </c>
      <c r="I9" s="81">
        <v>0</v>
      </c>
      <c r="J9" s="81">
        <v>477735</v>
      </c>
      <c r="K9" s="81">
        <v>479156</v>
      </c>
      <c r="L9" s="81">
        <v>0</v>
      </c>
      <c r="M9" s="78">
        <v>0</v>
      </c>
      <c r="N9" s="78" t="s">
        <v>120</v>
      </c>
      <c r="O9" s="78" t="s">
        <v>190</v>
      </c>
      <c r="P9" s="78" t="s">
        <v>461</v>
      </c>
      <c r="Q9" s="78">
        <v>8</v>
      </c>
      <c r="R9" s="78">
        <v>0</v>
      </c>
      <c r="S9" s="81" t="s">
        <v>127</v>
      </c>
      <c r="T9" s="122" t="s">
        <v>284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C9" s="78">
        <v>0</v>
      </c>
      <c r="AT9"/>
    </row>
    <row r="10" spans="1:47" x14ac:dyDescent="0.25">
      <c r="A10" s="121">
        <v>45464</v>
      </c>
      <c r="B10" s="121" t="s">
        <v>26</v>
      </c>
      <c r="C10" s="78" t="s">
        <v>112</v>
      </c>
      <c r="D10" s="78" t="s">
        <v>143</v>
      </c>
      <c r="E10" s="78" t="s">
        <v>103</v>
      </c>
      <c r="F10" s="78" t="s">
        <v>445</v>
      </c>
      <c r="G10" s="78" t="s">
        <v>18</v>
      </c>
      <c r="H10" s="78" t="s">
        <v>19</v>
      </c>
      <c r="I10" s="81">
        <v>0</v>
      </c>
      <c r="J10" s="81">
        <v>42481896</v>
      </c>
      <c r="K10" s="81">
        <v>42481896</v>
      </c>
      <c r="L10" s="81">
        <v>0</v>
      </c>
      <c r="M10" s="78">
        <v>0</v>
      </c>
      <c r="N10" s="78" t="s">
        <v>120</v>
      </c>
      <c r="O10" s="78" t="s">
        <v>154</v>
      </c>
      <c r="P10" s="78" t="s">
        <v>461</v>
      </c>
      <c r="Q10" s="78">
        <v>12</v>
      </c>
      <c r="R10" s="78">
        <v>47.25</v>
      </c>
      <c r="S10" s="81" t="s">
        <v>127</v>
      </c>
      <c r="T10" s="122" t="s">
        <v>282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T10"/>
    </row>
    <row r="11" spans="1:47" x14ac:dyDescent="0.25">
      <c r="A11" s="121">
        <v>45464</v>
      </c>
      <c r="B11" s="121" t="s">
        <v>27</v>
      </c>
      <c r="C11" s="78" t="s">
        <v>112</v>
      </c>
      <c r="D11" s="78" t="s">
        <v>444</v>
      </c>
      <c r="E11" s="78" t="s">
        <v>34</v>
      </c>
      <c r="F11" s="78" t="s">
        <v>22</v>
      </c>
      <c r="G11" s="78" t="s">
        <v>18</v>
      </c>
      <c r="H11" s="78" t="s">
        <v>19</v>
      </c>
      <c r="I11" s="81">
        <v>0</v>
      </c>
      <c r="J11" s="81">
        <v>42511205</v>
      </c>
      <c r="K11" s="81">
        <v>42511205</v>
      </c>
      <c r="L11" s="81">
        <v>0</v>
      </c>
      <c r="M11" s="78">
        <v>0</v>
      </c>
      <c r="N11" s="78" t="s">
        <v>330</v>
      </c>
      <c r="O11" s="78" t="s">
        <v>158</v>
      </c>
      <c r="P11" s="78" t="s">
        <v>461</v>
      </c>
      <c r="Q11" s="78">
        <v>8</v>
      </c>
      <c r="R11" s="78">
        <v>21.71</v>
      </c>
      <c r="S11" s="81" t="s">
        <v>127</v>
      </c>
      <c r="T11" s="122" t="s">
        <v>286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C11" s="78">
        <v>0</v>
      </c>
      <c r="AT11"/>
    </row>
    <row r="12" spans="1:47" x14ac:dyDescent="0.25">
      <c r="A12" s="121">
        <v>45464</v>
      </c>
      <c r="B12" s="121" t="s">
        <v>105</v>
      </c>
      <c r="C12" s="78" t="s">
        <v>112</v>
      </c>
      <c r="D12" s="78" t="s">
        <v>333</v>
      </c>
      <c r="E12" s="78" t="s">
        <v>34</v>
      </c>
      <c r="F12" s="78" t="s">
        <v>22</v>
      </c>
      <c r="G12" s="78" t="s">
        <v>18</v>
      </c>
      <c r="H12" s="78" t="s">
        <v>19</v>
      </c>
      <c r="I12" s="81">
        <v>0</v>
      </c>
      <c r="J12" s="81">
        <v>25480942</v>
      </c>
      <c r="K12" s="81">
        <v>25486977</v>
      </c>
      <c r="L12" s="81">
        <v>0</v>
      </c>
      <c r="M12" s="78">
        <v>0</v>
      </c>
      <c r="N12" s="78" t="s">
        <v>120</v>
      </c>
      <c r="O12" s="78" t="s">
        <v>191</v>
      </c>
      <c r="P12" s="78" t="s">
        <v>461</v>
      </c>
      <c r="Q12" s="78">
        <v>8</v>
      </c>
      <c r="R12" s="78">
        <v>0</v>
      </c>
      <c r="S12" s="81" t="s">
        <v>127</v>
      </c>
      <c r="T12" s="122" t="s">
        <v>285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T12"/>
    </row>
    <row r="13" spans="1:47" x14ac:dyDescent="0.25">
      <c r="A13" s="121">
        <v>45464</v>
      </c>
      <c r="B13" s="121" t="s">
        <v>28</v>
      </c>
      <c r="C13" s="78" t="s">
        <v>112</v>
      </c>
      <c r="D13" s="78" t="s">
        <v>423</v>
      </c>
      <c r="E13" s="78" t="s">
        <v>103</v>
      </c>
      <c r="F13" s="78" t="s">
        <v>328</v>
      </c>
      <c r="G13" s="78" t="s">
        <v>18</v>
      </c>
      <c r="H13" s="78" t="s">
        <v>19</v>
      </c>
      <c r="I13" s="81">
        <v>0</v>
      </c>
      <c r="J13" s="81">
        <v>6</v>
      </c>
      <c r="K13" s="81">
        <v>6</v>
      </c>
      <c r="L13" s="81">
        <v>0</v>
      </c>
      <c r="M13" s="78">
        <v>0</v>
      </c>
      <c r="N13" s="78" t="s">
        <v>120</v>
      </c>
      <c r="O13" s="78" t="s">
        <v>154</v>
      </c>
      <c r="P13" s="78" t="s">
        <v>461</v>
      </c>
      <c r="Q13" s="78">
        <v>12</v>
      </c>
      <c r="R13" s="78">
        <v>2.4</v>
      </c>
      <c r="S13" s="81" t="s">
        <v>127</v>
      </c>
      <c r="T13" s="122" t="s">
        <v>282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T13"/>
    </row>
    <row r="14" spans="1:47" x14ac:dyDescent="0.25">
      <c r="A14" s="121">
        <v>45464</v>
      </c>
      <c r="B14" s="121" t="s">
        <v>29</v>
      </c>
      <c r="C14" s="78" t="s">
        <v>112</v>
      </c>
      <c r="D14" s="78" t="s">
        <v>390</v>
      </c>
      <c r="E14" s="78" t="s">
        <v>462</v>
      </c>
      <c r="F14" s="78" t="s">
        <v>350</v>
      </c>
      <c r="G14" s="78" t="s">
        <v>18</v>
      </c>
      <c r="H14" s="78" t="s">
        <v>19</v>
      </c>
      <c r="I14" s="81">
        <v>0</v>
      </c>
      <c r="J14" s="81">
        <v>475668</v>
      </c>
      <c r="K14" s="81">
        <v>475668</v>
      </c>
      <c r="L14" s="81">
        <v>0</v>
      </c>
      <c r="M14" s="78">
        <v>0</v>
      </c>
      <c r="N14" s="78" t="s">
        <v>120</v>
      </c>
      <c r="O14" s="78" t="s">
        <v>190</v>
      </c>
      <c r="P14" s="78" t="s">
        <v>461</v>
      </c>
      <c r="Q14" s="78">
        <v>8</v>
      </c>
      <c r="R14" s="78">
        <v>43.5</v>
      </c>
      <c r="S14" s="81" t="s">
        <v>127</v>
      </c>
      <c r="T14" s="122" t="s">
        <v>284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T14"/>
    </row>
    <row r="15" spans="1:47" x14ac:dyDescent="0.25">
      <c r="A15" s="121">
        <v>45464</v>
      </c>
      <c r="B15" s="121" t="s">
        <v>106</v>
      </c>
      <c r="C15" s="78" t="s">
        <v>112</v>
      </c>
      <c r="D15" s="78" t="s">
        <v>360</v>
      </c>
      <c r="E15" s="78" t="s">
        <v>39</v>
      </c>
      <c r="F15" s="78" t="s">
        <v>22</v>
      </c>
      <c r="G15" s="78" t="s">
        <v>18</v>
      </c>
      <c r="H15" s="78" t="s">
        <v>19</v>
      </c>
      <c r="I15" s="81">
        <v>0</v>
      </c>
      <c r="J15" s="81">
        <v>7560932</v>
      </c>
      <c r="K15" s="81">
        <v>7561537</v>
      </c>
      <c r="L15" s="81">
        <v>7561537</v>
      </c>
      <c r="M15" s="78">
        <v>0</v>
      </c>
      <c r="N15" s="78" t="s">
        <v>120</v>
      </c>
      <c r="O15" s="78" t="s">
        <v>191</v>
      </c>
      <c r="P15" s="78" t="s">
        <v>461</v>
      </c>
      <c r="Q15" s="78">
        <v>8</v>
      </c>
      <c r="R15" s="78">
        <v>47</v>
      </c>
      <c r="S15" s="81" t="s">
        <v>127</v>
      </c>
      <c r="T15" s="122" t="s">
        <v>285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T15"/>
    </row>
    <row r="16" spans="1:47" x14ac:dyDescent="0.25">
      <c r="A16" s="121">
        <v>45464</v>
      </c>
      <c r="B16" s="121" t="s">
        <v>30</v>
      </c>
      <c r="C16" s="78" t="s">
        <v>112</v>
      </c>
      <c r="D16" s="78" t="s">
        <v>312</v>
      </c>
      <c r="E16" s="78" t="s">
        <v>103</v>
      </c>
      <c r="F16" s="78" t="s">
        <v>445</v>
      </c>
      <c r="G16" s="78" t="s">
        <v>18</v>
      </c>
      <c r="H16" s="78" t="s">
        <v>19</v>
      </c>
      <c r="I16" s="81">
        <v>0</v>
      </c>
      <c r="J16" s="81">
        <v>315</v>
      </c>
      <c r="K16" s="81">
        <v>315</v>
      </c>
      <c r="L16" s="81">
        <v>0</v>
      </c>
      <c r="M16" s="78">
        <v>0</v>
      </c>
      <c r="N16" s="78" t="s">
        <v>120</v>
      </c>
      <c r="O16" s="78" t="s">
        <v>154</v>
      </c>
      <c r="P16" s="78" t="s">
        <v>461</v>
      </c>
      <c r="Q16" s="78">
        <v>12</v>
      </c>
      <c r="R16" s="78">
        <v>4</v>
      </c>
      <c r="S16" s="81" t="s">
        <v>127</v>
      </c>
      <c r="T16" s="122" t="s">
        <v>282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T16"/>
    </row>
    <row r="17" spans="1:46" x14ac:dyDescent="0.25">
      <c r="A17" s="121">
        <v>45464</v>
      </c>
      <c r="B17" s="121" t="s">
        <v>31</v>
      </c>
      <c r="C17" s="78" t="s">
        <v>112</v>
      </c>
      <c r="D17" s="78" t="s">
        <v>387</v>
      </c>
      <c r="E17" s="78" t="s">
        <v>462</v>
      </c>
      <c r="F17" s="78" t="s">
        <v>350</v>
      </c>
      <c r="G17" s="78" t="s">
        <v>18</v>
      </c>
      <c r="H17" s="78" t="s">
        <v>19</v>
      </c>
      <c r="I17" s="81">
        <v>0</v>
      </c>
      <c r="J17" s="81">
        <v>57192</v>
      </c>
      <c r="K17" s="81">
        <v>57192</v>
      </c>
      <c r="L17" s="81">
        <v>0</v>
      </c>
      <c r="M17" s="78">
        <v>0</v>
      </c>
      <c r="N17" s="78" t="s">
        <v>120</v>
      </c>
      <c r="O17" s="78" t="s">
        <v>191</v>
      </c>
      <c r="P17" s="78" t="s">
        <v>461</v>
      </c>
      <c r="Q17" s="78">
        <v>8</v>
      </c>
      <c r="R17" s="78">
        <v>47.25</v>
      </c>
      <c r="S17" s="81" t="s">
        <v>127</v>
      </c>
      <c r="T17" s="122" t="s">
        <v>285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T17"/>
    </row>
    <row r="18" spans="1:46" x14ac:dyDescent="0.25">
      <c r="A18" s="121">
        <v>45464</v>
      </c>
      <c r="B18" s="121" t="s">
        <v>107</v>
      </c>
      <c r="C18" s="78" t="s">
        <v>112</v>
      </c>
      <c r="D18" s="78" t="s">
        <v>361</v>
      </c>
      <c r="E18" s="78" t="s">
        <v>441</v>
      </c>
      <c r="F18" s="78" t="s">
        <v>22</v>
      </c>
      <c r="G18" s="78" t="s">
        <v>18</v>
      </c>
      <c r="H18" s="78" t="s">
        <v>19</v>
      </c>
      <c r="I18" s="81">
        <v>0</v>
      </c>
      <c r="J18" s="81">
        <v>41439736</v>
      </c>
      <c r="K18" s="81">
        <v>41439736</v>
      </c>
      <c r="L18" s="81">
        <v>0</v>
      </c>
      <c r="M18" s="78">
        <v>0</v>
      </c>
      <c r="N18" s="78" t="s">
        <v>120</v>
      </c>
      <c r="O18" s="78" t="s">
        <v>191</v>
      </c>
      <c r="P18" s="78" t="s">
        <v>461</v>
      </c>
      <c r="Q18" s="78">
        <v>8</v>
      </c>
      <c r="R18" s="78">
        <v>34</v>
      </c>
      <c r="S18" s="81" t="s">
        <v>127</v>
      </c>
      <c r="T18" s="122" t="s">
        <v>285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AT18"/>
    </row>
    <row r="19" spans="1:46" x14ac:dyDescent="0.25">
      <c r="A19" s="121">
        <v>45464</v>
      </c>
      <c r="B19" s="121" t="s">
        <v>32</v>
      </c>
      <c r="C19" s="78" t="s">
        <v>112</v>
      </c>
      <c r="D19" s="78" t="s">
        <v>447</v>
      </c>
      <c r="E19" s="78" t="s">
        <v>467</v>
      </c>
      <c r="F19" s="78" t="s">
        <v>328</v>
      </c>
      <c r="G19" s="78" t="s">
        <v>18</v>
      </c>
      <c r="H19" s="78" t="s">
        <v>19</v>
      </c>
      <c r="I19" s="81">
        <v>0</v>
      </c>
      <c r="J19" s="81">
        <v>33</v>
      </c>
      <c r="K19" s="81">
        <v>33</v>
      </c>
      <c r="L19" s="81">
        <v>0</v>
      </c>
      <c r="M19" s="78">
        <v>0</v>
      </c>
      <c r="N19" s="78" t="s">
        <v>120</v>
      </c>
      <c r="O19" s="78" t="s">
        <v>154</v>
      </c>
      <c r="P19" s="78" t="s">
        <v>461</v>
      </c>
      <c r="Q19" s="78">
        <v>12</v>
      </c>
      <c r="R19" s="78">
        <v>40</v>
      </c>
      <c r="S19" s="81" t="s">
        <v>127</v>
      </c>
      <c r="T19" s="122" t="s">
        <v>282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0</v>
      </c>
      <c r="AT19"/>
    </row>
    <row r="20" spans="1:46" x14ac:dyDescent="0.25">
      <c r="A20" s="121">
        <v>45464</v>
      </c>
      <c r="B20" s="121" t="s">
        <v>33</v>
      </c>
      <c r="C20" s="78" t="s">
        <v>112</v>
      </c>
      <c r="D20" s="78" t="s">
        <v>325</v>
      </c>
      <c r="E20" s="78" t="s">
        <v>34</v>
      </c>
      <c r="F20" s="78" t="s">
        <v>22</v>
      </c>
      <c r="G20" s="78" t="s">
        <v>18</v>
      </c>
      <c r="H20" s="78" t="s">
        <v>19</v>
      </c>
      <c r="I20" s="81">
        <v>0</v>
      </c>
      <c r="J20" s="81">
        <v>1043230</v>
      </c>
      <c r="K20" s="81">
        <v>1043230</v>
      </c>
      <c r="L20" s="81">
        <v>0</v>
      </c>
      <c r="M20" s="78">
        <v>0</v>
      </c>
      <c r="N20" s="78" t="s">
        <v>330</v>
      </c>
      <c r="O20" s="78" t="s">
        <v>155</v>
      </c>
      <c r="P20" s="78" t="s">
        <v>461</v>
      </c>
      <c r="Q20" s="78">
        <v>16</v>
      </c>
      <c r="R20" s="78">
        <v>54.5</v>
      </c>
      <c r="S20" s="81" t="s">
        <v>127</v>
      </c>
      <c r="T20" s="122" t="s">
        <v>283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C20" s="78">
        <v>0</v>
      </c>
      <c r="AT20"/>
    </row>
    <row r="21" spans="1:46" x14ac:dyDescent="0.25">
      <c r="A21" s="121">
        <v>45464</v>
      </c>
      <c r="B21" s="121" t="s">
        <v>35</v>
      </c>
      <c r="C21" s="78" t="s">
        <v>112</v>
      </c>
      <c r="D21" s="78" t="s">
        <v>309</v>
      </c>
      <c r="E21" s="78" t="s">
        <v>103</v>
      </c>
      <c r="F21" s="78" t="s">
        <v>445</v>
      </c>
      <c r="G21" s="78" t="s">
        <v>18</v>
      </c>
      <c r="H21" s="78" t="s">
        <v>19</v>
      </c>
      <c r="I21" s="81">
        <v>0</v>
      </c>
      <c r="J21" s="81">
        <v>40755270</v>
      </c>
      <c r="K21" s="81">
        <v>40756105</v>
      </c>
      <c r="L21" s="81">
        <v>40756105</v>
      </c>
      <c r="M21" s="78">
        <v>0</v>
      </c>
      <c r="N21" s="78" t="s">
        <v>120</v>
      </c>
      <c r="O21" s="78" t="s">
        <v>154</v>
      </c>
      <c r="P21" s="78" t="s">
        <v>461</v>
      </c>
      <c r="Q21" s="78">
        <v>12</v>
      </c>
      <c r="R21" s="78">
        <v>11</v>
      </c>
      <c r="S21" s="81" t="s">
        <v>127</v>
      </c>
      <c r="T21" s="122" t="s">
        <v>282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  <c r="AT21"/>
    </row>
    <row r="22" spans="1:46" x14ac:dyDescent="0.25">
      <c r="A22" s="121">
        <v>45464</v>
      </c>
      <c r="B22" s="121" t="s">
        <v>36</v>
      </c>
      <c r="C22" s="78" t="s">
        <v>112</v>
      </c>
      <c r="D22" s="78" t="s">
        <v>429</v>
      </c>
      <c r="E22" s="78" t="s">
        <v>39</v>
      </c>
      <c r="F22" s="78" t="s">
        <v>17</v>
      </c>
      <c r="G22" s="78" t="s">
        <v>24</v>
      </c>
      <c r="H22" s="78" t="s">
        <v>19</v>
      </c>
      <c r="I22" s="81">
        <v>2295</v>
      </c>
      <c r="J22" s="81">
        <v>1078080665</v>
      </c>
      <c r="K22" s="81">
        <v>1078080665</v>
      </c>
      <c r="L22" s="81">
        <v>0</v>
      </c>
      <c r="M22" s="78">
        <v>12.75</v>
      </c>
      <c r="N22" s="78" t="s">
        <v>407</v>
      </c>
      <c r="O22" s="78" t="s">
        <v>397</v>
      </c>
      <c r="P22" s="78" t="s">
        <v>461</v>
      </c>
      <c r="Q22" s="78">
        <v>8</v>
      </c>
      <c r="R22" s="78">
        <v>47.25</v>
      </c>
      <c r="S22" s="81" t="s">
        <v>126</v>
      </c>
      <c r="T22" s="122" t="s">
        <v>430</v>
      </c>
      <c r="U22" s="78">
        <v>18360</v>
      </c>
      <c r="V22" s="78">
        <v>1.0160156250000001</v>
      </c>
      <c r="W22" s="78">
        <v>1912.5125460000002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C22" s="78">
        <v>0</v>
      </c>
      <c r="AT22"/>
    </row>
    <row r="23" spans="1:46" x14ac:dyDescent="0.25">
      <c r="A23" s="121">
        <v>45464</v>
      </c>
      <c r="B23" s="121" t="s">
        <v>37</v>
      </c>
      <c r="C23" s="78" t="s">
        <v>112</v>
      </c>
      <c r="D23" s="78" t="s">
        <v>395</v>
      </c>
      <c r="E23" s="78" t="s">
        <v>472</v>
      </c>
      <c r="F23" s="78" t="s">
        <v>22</v>
      </c>
      <c r="G23" s="78" t="s">
        <v>18</v>
      </c>
      <c r="H23" s="78" t="s">
        <v>19</v>
      </c>
      <c r="I23" s="81">
        <v>0</v>
      </c>
      <c r="J23" s="81">
        <v>40749774</v>
      </c>
      <c r="K23" s="81">
        <v>40749774</v>
      </c>
      <c r="L23" s="81">
        <v>0</v>
      </c>
      <c r="M23" s="78">
        <v>0</v>
      </c>
      <c r="N23" s="78" t="s">
        <v>330</v>
      </c>
      <c r="O23" s="78" t="s">
        <v>158</v>
      </c>
      <c r="P23" s="78" t="s">
        <v>461</v>
      </c>
      <c r="Q23" s="78">
        <v>8</v>
      </c>
      <c r="R23" s="78">
        <v>12.5</v>
      </c>
      <c r="S23" s="81" t="s">
        <v>127</v>
      </c>
      <c r="T23" s="122" t="s">
        <v>286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C23" s="78">
        <v>0</v>
      </c>
      <c r="AT23"/>
    </row>
    <row r="24" spans="1:46" x14ac:dyDescent="0.25">
      <c r="A24" s="121">
        <v>45464</v>
      </c>
      <c r="B24" s="121" t="s">
        <v>38</v>
      </c>
      <c r="C24" s="78" t="s">
        <v>112</v>
      </c>
      <c r="D24" s="78" t="s">
        <v>351</v>
      </c>
      <c r="E24" s="78" t="s">
        <v>474</v>
      </c>
      <c r="F24" s="78" t="s">
        <v>350</v>
      </c>
      <c r="G24" s="78" t="s">
        <v>18</v>
      </c>
      <c r="H24" s="78" t="s">
        <v>19</v>
      </c>
      <c r="I24" s="81">
        <v>0</v>
      </c>
      <c r="J24" s="81">
        <v>41365070</v>
      </c>
      <c r="K24" s="81">
        <v>41365070</v>
      </c>
      <c r="L24" s="81">
        <v>0</v>
      </c>
      <c r="M24" s="78">
        <v>0</v>
      </c>
      <c r="N24" s="78" t="s">
        <v>357</v>
      </c>
      <c r="O24" s="78" t="s">
        <v>157</v>
      </c>
      <c r="P24" s="78" t="s">
        <v>461</v>
      </c>
      <c r="Q24" s="78">
        <v>8</v>
      </c>
      <c r="R24" s="78">
        <v>11.25</v>
      </c>
      <c r="S24" s="81" t="s">
        <v>127</v>
      </c>
      <c r="T24" s="122" t="s">
        <v>308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AT24"/>
    </row>
    <row r="25" spans="1:46" x14ac:dyDescent="0.25">
      <c r="A25" s="121">
        <v>45464</v>
      </c>
      <c r="B25" s="121" t="s">
        <v>40</v>
      </c>
      <c r="C25" s="78" t="s">
        <v>112</v>
      </c>
      <c r="D25" s="78" t="s">
        <v>376</v>
      </c>
      <c r="E25" s="78" t="s">
        <v>21</v>
      </c>
      <c r="F25" s="78" t="s">
        <v>350</v>
      </c>
      <c r="G25" s="78" t="s">
        <v>18</v>
      </c>
      <c r="H25" s="78" t="s">
        <v>19</v>
      </c>
      <c r="I25" s="81">
        <v>0</v>
      </c>
      <c r="J25" s="81">
        <v>237174</v>
      </c>
      <c r="K25" s="81">
        <v>239487</v>
      </c>
      <c r="L25" s="81">
        <v>0</v>
      </c>
      <c r="M25" s="78">
        <v>0</v>
      </c>
      <c r="N25" s="78" t="s">
        <v>330</v>
      </c>
      <c r="O25" s="78" t="s">
        <v>155</v>
      </c>
      <c r="P25" s="78" t="s">
        <v>461</v>
      </c>
      <c r="Q25" s="78">
        <v>16</v>
      </c>
      <c r="R25" s="78">
        <v>11</v>
      </c>
      <c r="S25" s="81" t="s">
        <v>127</v>
      </c>
      <c r="T25" s="122" t="s">
        <v>283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  <c r="AT25"/>
    </row>
    <row r="26" spans="1:46" x14ac:dyDescent="0.25">
      <c r="A26" s="121">
        <v>45464</v>
      </c>
      <c r="B26" s="121" t="s">
        <v>41</v>
      </c>
      <c r="C26" s="78" t="s">
        <v>112</v>
      </c>
      <c r="D26" s="78" t="s">
        <v>470</v>
      </c>
      <c r="E26" s="78" t="s">
        <v>21</v>
      </c>
      <c r="F26" s="78" t="s">
        <v>350</v>
      </c>
      <c r="G26" s="78" t="s">
        <v>18</v>
      </c>
      <c r="H26" s="78" t="s">
        <v>19</v>
      </c>
      <c r="I26" s="81">
        <v>0</v>
      </c>
      <c r="J26" s="81">
        <v>43108947</v>
      </c>
      <c r="K26" s="81">
        <v>43108947</v>
      </c>
      <c r="L26" s="81">
        <v>0</v>
      </c>
      <c r="M26" s="78">
        <v>0</v>
      </c>
      <c r="N26" s="78" t="s">
        <v>414</v>
      </c>
      <c r="O26" s="78" t="s">
        <v>155</v>
      </c>
      <c r="P26" s="78" t="s">
        <v>461</v>
      </c>
      <c r="Q26" s="78">
        <v>16</v>
      </c>
      <c r="R26" s="78">
        <v>11</v>
      </c>
      <c r="S26" s="81" t="s">
        <v>127</v>
      </c>
      <c r="T26" s="122" t="s">
        <v>283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T26"/>
    </row>
    <row r="27" spans="1:46" x14ac:dyDescent="0.25">
      <c r="A27" s="121">
        <v>45464</v>
      </c>
      <c r="B27" s="121" t="s">
        <v>42</v>
      </c>
      <c r="C27" s="78" t="s">
        <v>112</v>
      </c>
      <c r="D27" s="78" t="s">
        <v>476</v>
      </c>
      <c r="E27" s="78" t="s">
        <v>21</v>
      </c>
      <c r="F27" s="78" t="s">
        <v>17</v>
      </c>
      <c r="G27" s="78" t="s">
        <v>24</v>
      </c>
      <c r="H27" s="78" t="s">
        <v>19</v>
      </c>
      <c r="I27" s="81">
        <v>1968</v>
      </c>
      <c r="J27" s="81">
        <v>1141780</v>
      </c>
      <c r="K27" s="81">
        <v>20083038</v>
      </c>
      <c r="L27" s="81">
        <v>20083038</v>
      </c>
      <c r="M27" s="78">
        <v>13.69</v>
      </c>
      <c r="N27" s="78" t="s">
        <v>485</v>
      </c>
      <c r="O27" s="78" t="s">
        <v>163</v>
      </c>
      <c r="P27" s="78" t="s">
        <v>461</v>
      </c>
      <c r="Q27" s="78">
        <v>8</v>
      </c>
      <c r="R27" s="78">
        <v>47.25</v>
      </c>
      <c r="S27" s="81" t="s">
        <v>126</v>
      </c>
      <c r="T27" s="122" t="s">
        <v>364</v>
      </c>
      <c r="U27" s="78">
        <v>15744</v>
      </c>
      <c r="V27" s="78">
        <v>0.93548333333333322</v>
      </c>
      <c r="W27" s="78">
        <v>1640.0107584000002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T27"/>
    </row>
    <row r="28" spans="1:46" x14ac:dyDescent="0.25">
      <c r="A28" s="121">
        <v>45464</v>
      </c>
      <c r="B28" s="121" t="s">
        <v>43</v>
      </c>
      <c r="C28" s="78" t="s">
        <v>112</v>
      </c>
      <c r="D28" s="78" t="s">
        <v>388</v>
      </c>
      <c r="E28" s="78" t="s">
        <v>21</v>
      </c>
      <c r="F28" s="78" t="s">
        <v>17</v>
      </c>
      <c r="G28" s="78" t="s">
        <v>24</v>
      </c>
      <c r="H28" s="78" t="s">
        <v>19</v>
      </c>
      <c r="I28" s="81">
        <v>2383</v>
      </c>
      <c r="J28" s="81">
        <v>35842702</v>
      </c>
      <c r="K28" s="81">
        <v>35845526</v>
      </c>
      <c r="L28" s="81">
        <v>0</v>
      </c>
      <c r="M28" s="78">
        <v>12.39</v>
      </c>
      <c r="N28" s="78" t="s">
        <v>486</v>
      </c>
      <c r="O28" s="78" t="s">
        <v>153</v>
      </c>
      <c r="P28" s="78" t="s">
        <v>461</v>
      </c>
      <c r="Q28" s="78">
        <v>4</v>
      </c>
      <c r="R28" s="78">
        <v>11.25</v>
      </c>
      <c r="S28" s="81" t="s">
        <v>126</v>
      </c>
      <c r="T28" s="122" t="s">
        <v>281</v>
      </c>
      <c r="U28" s="78">
        <v>9532</v>
      </c>
      <c r="V28" s="78">
        <v>1.0251864583333334</v>
      </c>
      <c r="W28" s="78">
        <v>236.41028100000003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  <c r="AT28"/>
    </row>
    <row r="29" spans="1:46" x14ac:dyDescent="0.25">
      <c r="A29" s="121">
        <v>45464</v>
      </c>
      <c r="B29" s="121" t="s">
        <v>44</v>
      </c>
      <c r="C29" s="78" t="s">
        <v>112</v>
      </c>
      <c r="D29" s="78" t="s">
        <v>354</v>
      </c>
      <c r="E29" s="78" t="s">
        <v>21</v>
      </c>
      <c r="F29" s="78" t="s">
        <v>350</v>
      </c>
      <c r="G29" s="78" t="s">
        <v>18</v>
      </c>
      <c r="H29" s="78" t="s">
        <v>19</v>
      </c>
      <c r="I29" s="81">
        <v>0</v>
      </c>
      <c r="J29" s="81">
        <v>41343329</v>
      </c>
      <c r="K29" s="81">
        <v>41345519</v>
      </c>
      <c r="L29" s="81">
        <v>41345519</v>
      </c>
      <c r="M29" s="78">
        <v>0</v>
      </c>
      <c r="N29" s="78" t="s">
        <v>436</v>
      </c>
      <c r="O29" s="78" t="s">
        <v>157</v>
      </c>
      <c r="P29" s="78" t="s">
        <v>461</v>
      </c>
      <c r="Q29" s="78">
        <v>8</v>
      </c>
      <c r="R29" s="78">
        <v>0.9</v>
      </c>
      <c r="S29" s="81" t="s">
        <v>127</v>
      </c>
      <c r="T29" s="122" t="s">
        <v>308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C29" s="78">
        <v>0</v>
      </c>
      <c r="AT29"/>
    </row>
    <row r="30" spans="1:46" x14ac:dyDescent="0.25">
      <c r="A30" s="121">
        <v>45464</v>
      </c>
      <c r="B30" s="121" t="s">
        <v>45</v>
      </c>
      <c r="C30" s="78" t="s">
        <v>112</v>
      </c>
      <c r="D30" s="78" t="s">
        <v>433</v>
      </c>
      <c r="E30" s="78" t="s">
        <v>21</v>
      </c>
      <c r="F30" s="78" t="s">
        <v>17</v>
      </c>
      <c r="G30" s="78" t="s">
        <v>24</v>
      </c>
      <c r="H30" s="78" t="s">
        <v>19</v>
      </c>
      <c r="I30" s="81">
        <v>2545</v>
      </c>
      <c r="J30" s="81">
        <v>40302194</v>
      </c>
      <c r="K30" s="81">
        <v>40302194</v>
      </c>
      <c r="L30" s="81">
        <v>0</v>
      </c>
      <c r="M30" s="78">
        <v>12.39</v>
      </c>
      <c r="N30" s="78" t="s">
        <v>320</v>
      </c>
      <c r="O30" s="78" t="s">
        <v>153</v>
      </c>
      <c r="P30" s="78" t="s">
        <v>461</v>
      </c>
      <c r="Q30" s="78">
        <v>4</v>
      </c>
      <c r="R30" s="78">
        <v>10.18</v>
      </c>
      <c r="S30" s="81" t="s">
        <v>126</v>
      </c>
      <c r="T30" s="122" t="s">
        <v>281</v>
      </c>
      <c r="U30" s="78">
        <v>10180</v>
      </c>
      <c r="V30" s="78">
        <v>1.0948802083333333</v>
      </c>
      <c r="W30" s="78">
        <v>228.46798903999999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C30" s="78">
        <v>0</v>
      </c>
      <c r="AT30"/>
    </row>
    <row r="31" spans="1:46" x14ac:dyDescent="0.25">
      <c r="A31" s="121">
        <v>45464</v>
      </c>
      <c r="B31" s="121" t="s">
        <v>46</v>
      </c>
      <c r="C31" s="78" t="s">
        <v>112</v>
      </c>
      <c r="D31" s="78" t="s">
        <v>471</v>
      </c>
      <c r="E31" s="78" t="s">
        <v>21</v>
      </c>
      <c r="F31" s="78" t="s">
        <v>22</v>
      </c>
      <c r="G31" s="78" t="s">
        <v>18</v>
      </c>
      <c r="H31" s="78" t="s">
        <v>19</v>
      </c>
      <c r="I31" s="81">
        <v>0</v>
      </c>
      <c r="J31" s="81">
        <v>565034</v>
      </c>
      <c r="K31" s="81">
        <v>565034</v>
      </c>
      <c r="L31" s="81">
        <v>0</v>
      </c>
      <c r="M31" s="78">
        <v>0</v>
      </c>
      <c r="N31" s="78" t="s">
        <v>413</v>
      </c>
      <c r="O31" s="78" t="s">
        <v>157</v>
      </c>
      <c r="P31" s="78" t="s">
        <v>461</v>
      </c>
      <c r="Q31" s="78">
        <v>8</v>
      </c>
      <c r="R31" s="78">
        <v>47.25</v>
      </c>
      <c r="S31" s="81" t="s">
        <v>127</v>
      </c>
      <c r="T31" s="122" t="s">
        <v>308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C31" s="78">
        <v>0</v>
      </c>
      <c r="AT31"/>
    </row>
    <row r="32" spans="1:46" x14ac:dyDescent="0.25">
      <c r="A32" s="121">
        <v>45464</v>
      </c>
      <c r="B32" s="121" t="s">
        <v>47</v>
      </c>
      <c r="C32" s="78" t="s">
        <v>112</v>
      </c>
      <c r="D32" s="78" t="s">
        <v>453</v>
      </c>
      <c r="E32" s="78" t="s">
        <v>120</v>
      </c>
      <c r="F32" s="78" t="s">
        <v>120</v>
      </c>
      <c r="G32" s="78" t="s">
        <v>18</v>
      </c>
      <c r="H32" s="78" t="s">
        <v>19</v>
      </c>
      <c r="I32" s="81">
        <v>0</v>
      </c>
      <c r="J32" s="81">
        <v>42095548</v>
      </c>
      <c r="K32" s="81">
        <v>42095548</v>
      </c>
      <c r="L32" s="81">
        <v>0</v>
      </c>
      <c r="M32" s="78">
        <v>0</v>
      </c>
      <c r="N32" s="78" t="s">
        <v>120</v>
      </c>
      <c r="O32" s="78" t="s">
        <v>191</v>
      </c>
      <c r="P32" s="78" t="s">
        <v>461</v>
      </c>
      <c r="Q32" s="78">
        <v>8</v>
      </c>
      <c r="R32" s="78">
        <v>19.66</v>
      </c>
      <c r="S32" s="81" t="s">
        <v>127</v>
      </c>
      <c r="T32" s="122" t="s">
        <v>285</v>
      </c>
      <c r="U32" s="78">
        <v>0</v>
      </c>
      <c r="V32" s="78">
        <v>0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AC32" s="78">
        <v>0</v>
      </c>
      <c r="AT32"/>
    </row>
    <row r="33" spans="1:46" x14ac:dyDescent="0.25">
      <c r="A33" s="121">
        <v>45464</v>
      </c>
      <c r="B33" s="121" t="s">
        <v>110</v>
      </c>
      <c r="C33" s="78" t="s">
        <v>112</v>
      </c>
      <c r="D33" s="78" t="s">
        <v>315</v>
      </c>
      <c r="E33" s="78" t="s">
        <v>34</v>
      </c>
      <c r="F33" s="78" t="s">
        <v>22</v>
      </c>
      <c r="G33" s="78" t="s">
        <v>18</v>
      </c>
      <c r="H33" s="78" t="s">
        <v>48</v>
      </c>
      <c r="I33" s="81">
        <v>0</v>
      </c>
      <c r="J33" s="81">
        <v>19282</v>
      </c>
      <c r="K33" s="81">
        <v>19282</v>
      </c>
      <c r="L33" s="81">
        <v>0</v>
      </c>
      <c r="M33" s="78">
        <v>0</v>
      </c>
      <c r="N33" s="78" t="s">
        <v>120</v>
      </c>
      <c r="O33" s="78" t="s">
        <v>316</v>
      </c>
      <c r="P33" s="78" t="s">
        <v>461</v>
      </c>
      <c r="Q33" s="78">
        <v>16</v>
      </c>
      <c r="R33" s="78">
        <v>47.25</v>
      </c>
      <c r="S33" s="81" t="s">
        <v>127</v>
      </c>
      <c r="T33" s="122" t="s">
        <v>318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AC33" s="78">
        <v>0</v>
      </c>
      <c r="AT33"/>
    </row>
    <row r="34" spans="1:46" x14ac:dyDescent="0.25">
      <c r="A34" s="121">
        <v>45464</v>
      </c>
      <c r="B34" s="121" t="s">
        <v>49</v>
      </c>
      <c r="C34" s="78" t="s">
        <v>112</v>
      </c>
      <c r="D34" s="78" t="s">
        <v>399</v>
      </c>
      <c r="E34" s="78" t="s">
        <v>39</v>
      </c>
      <c r="F34" s="78" t="s">
        <v>350</v>
      </c>
      <c r="G34" s="78" t="s">
        <v>18</v>
      </c>
      <c r="H34" s="78" t="s">
        <v>19</v>
      </c>
      <c r="I34" s="81">
        <v>0</v>
      </c>
      <c r="J34" s="81">
        <v>44516616</v>
      </c>
      <c r="K34" s="81">
        <v>44517970</v>
      </c>
      <c r="L34" s="81">
        <v>44517970</v>
      </c>
      <c r="M34" s="78">
        <v>0</v>
      </c>
      <c r="N34" s="78" t="s">
        <v>120</v>
      </c>
      <c r="O34" s="78" t="s">
        <v>191</v>
      </c>
      <c r="P34" s="78" t="s">
        <v>461</v>
      </c>
      <c r="Q34" s="78">
        <v>8</v>
      </c>
      <c r="R34" s="78">
        <v>0</v>
      </c>
      <c r="S34" s="81" t="s">
        <v>127</v>
      </c>
      <c r="T34" s="122" t="s">
        <v>285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C34" s="78">
        <v>0</v>
      </c>
      <c r="AT34"/>
    </row>
    <row r="35" spans="1:46" x14ac:dyDescent="0.25">
      <c r="A35" s="121">
        <v>45464</v>
      </c>
      <c r="B35" s="121" t="s">
        <v>50</v>
      </c>
      <c r="C35" s="78" t="s">
        <v>112</v>
      </c>
      <c r="D35" s="78" t="s">
        <v>446</v>
      </c>
      <c r="E35" s="78" t="s">
        <v>34</v>
      </c>
      <c r="F35" s="78" t="s">
        <v>350</v>
      </c>
      <c r="G35" s="78" t="s">
        <v>18</v>
      </c>
      <c r="H35" s="78"/>
      <c r="I35" s="81">
        <v>0</v>
      </c>
      <c r="J35" s="81">
        <v>22</v>
      </c>
      <c r="K35" s="81">
        <v>22</v>
      </c>
      <c r="L35" s="81">
        <v>0</v>
      </c>
      <c r="M35" s="78">
        <v>0</v>
      </c>
      <c r="N35" s="78" t="s">
        <v>120</v>
      </c>
      <c r="O35" s="78" t="s">
        <v>155</v>
      </c>
      <c r="P35" s="78" t="s">
        <v>461</v>
      </c>
      <c r="Q35" s="78">
        <v>16</v>
      </c>
      <c r="R35" s="78">
        <v>11</v>
      </c>
      <c r="S35" s="81" t="s">
        <v>127</v>
      </c>
      <c r="T35" s="122" t="s">
        <v>283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8">
        <v>0</v>
      </c>
      <c r="AT35"/>
    </row>
    <row r="36" spans="1:46" x14ac:dyDescent="0.25">
      <c r="A36" s="121">
        <v>45464</v>
      </c>
      <c r="B36" s="121" t="s">
        <v>51</v>
      </c>
      <c r="C36" s="78" t="s">
        <v>112</v>
      </c>
      <c r="D36" s="78" t="s">
        <v>346</v>
      </c>
      <c r="E36" s="78" t="s">
        <v>383</v>
      </c>
      <c r="F36" s="78" t="s">
        <v>350</v>
      </c>
      <c r="G36" s="78" t="s">
        <v>18</v>
      </c>
      <c r="H36" s="78" t="s">
        <v>19</v>
      </c>
      <c r="I36" s="81">
        <v>0</v>
      </c>
      <c r="J36" s="81">
        <v>33735183</v>
      </c>
      <c r="K36" s="81">
        <v>33735183</v>
      </c>
      <c r="L36" s="81">
        <v>0</v>
      </c>
      <c r="M36" s="78">
        <v>0</v>
      </c>
      <c r="N36" s="78" t="s">
        <v>120</v>
      </c>
      <c r="O36" s="78" t="s">
        <v>190</v>
      </c>
      <c r="P36" s="78" t="s">
        <v>461</v>
      </c>
      <c r="Q36" s="78">
        <v>8</v>
      </c>
      <c r="R36" s="78">
        <v>19.66</v>
      </c>
      <c r="S36" s="81" t="s">
        <v>127</v>
      </c>
      <c r="T36" s="122" t="s">
        <v>284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T36"/>
    </row>
    <row r="37" spans="1:46" x14ac:dyDescent="0.25">
      <c r="A37" s="121">
        <v>45464</v>
      </c>
      <c r="B37" s="121" t="s">
        <v>111</v>
      </c>
      <c r="C37" s="78" t="s">
        <v>112</v>
      </c>
      <c r="D37" s="78" t="s">
        <v>477</v>
      </c>
      <c r="E37" s="78" t="s">
        <v>21</v>
      </c>
      <c r="F37" s="78" t="s">
        <v>22</v>
      </c>
      <c r="G37" s="78" t="s">
        <v>18</v>
      </c>
      <c r="H37" s="78" t="s">
        <v>48</v>
      </c>
      <c r="I37" s="81">
        <v>0</v>
      </c>
      <c r="J37" s="81">
        <v>25053831</v>
      </c>
      <c r="K37" s="81">
        <v>25055164</v>
      </c>
      <c r="L37" s="81">
        <v>25055164</v>
      </c>
      <c r="M37" s="78">
        <v>0</v>
      </c>
      <c r="N37" s="78" t="s">
        <v>330</v>
      </c>
      <c r="O37" s="78" t="s">
        <v>158</v>
      </c>
      <c r="P37" s="78" t="s">
        <v>461</v>
      </c>
      <c r="Q37" s="78">
        <v>8</v>
      </c>
      <c r="R37" s="78">
        <v>54.5</v>
      </c>
      <c r="S37" s="81" t="s">
        <v>127</v>
      </c>
      <c r="T37" s="122" t="s">
        <v>286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AT37"/>
    </row>
    <row r="38" spans="1:46" x14ac:dyDescent="0.25">
      <c r="A38" s="121">
        <v>45464</v>
      </c>
      <c r="B38" s="121" t="s">
        <v>52</v>
      </c>
      <c r="C38" s="78" t="s">
        <v>112</v>
      </c>
      <c r="D38" s="78" t="s">
        <v>347</v>
      </c>
      <c r="E38" s="78" t="s">
        <v>383</v>
      </c>
      <c r="F38" s="78" t="s">
        <v>350</v>
      </c>
      <c r="G38" s="78" t="s">
        <v>18</v>
      </c>
      <c r="H38" s="78" t="s">
        <v>19</v>
      </c>
      <c r="I38" s="81">
        <v>0</v>
      </c>
      <c r="J38" s="81">
        <v>816316</v>
      </c>
      <c r="K38" s="81">
        <v>1384279</v>
      </c>
      <c r="L38" s="81">
        <v>1384279</v>
      </c>
      <c r="M38" s="78">
        <v>0</v>
      </c>
      <c r="N38" s="78" t="s">
        <v>120</v>
      </c>
      <c r="O38" s="78" t="s">
        <v>191</v>
      </c>
      <c r="P38" s="78" t="s">
        <v>461</v>
      </c>
      <c r="Q38" s="78">
        <v>8</v>
      </c>
      <c r="R38" s="78">
        <v>0</v>
      </c>
      <c r="S38" s="81" t="s">
        <v>127</v>
      </c>
      <c r="T38" s="122" t="s">
        <v>285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C38" s="78">
        <v>0</v>
      </c>
      <c r="AT38"/>
    </row>
    <row r="39" spans="1:46" x14ac:dyDescent="0.25">
      <c r="A39" s="121">
        <v>45464</v>
      </c>
      <c r="B39" s="121" t="s">
        <v>53</v>
      </c>
      <c r="C39" s="78" t="s">
        <v>112</v>
      </c>
      <c r="D39" s="78" t="s">
        <v>378</v>
      </c>
      <c r="E39" s="78" t="s">
        <v>34</v>
      </c>
      <c r="F39" s="78" t="s">
        <v>22</v>
      </c>
      <c r="G39" s="78" t="s">
        <v>18</v>
      </c>
      <c r="H39" s="78"/>
      <c r="I39" s="81">
        <v>0</v>
      </c>
      <c r="J39" s="81">
        <v>25</v>
      </c>
      <c r="K39" s="81">
        <v>25</v>
      </c>
      <c r="L39" s="81">
        <v>0</v>
      </c>
      <c r="M39" s="78">
        <v>0</v>
      </c>
      <c r="N39" s="78" t="s">
        <v>330</v>
      </c>
      <c r="O39" s="78" t="s">
        <v>190</v>
      </c>
      <c r="P39" s="78" t="s">
        <v>461</v>
      </c>
      <c r="Q39" s="78">
        <v>8</v>
      </c>
      <c r="R39" s="78">
        <v>47.25</v>
      </c>
      <c r="S39" s="81" t="s">
        <v>127</v>
      </c>
      <c r="T39" s="122" t="s">
        <v>284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>
        <v>0</v>
      </c>
      <c r="AT39"/>
    </row>
    <row r="40" spans="1:46" x14ac:dyDescent="0.25">
      <c r="A40" s="121">
        <v>45464</v>
      </c>
      <c r="B40" s="121" t="s">
        <v>54</v>
      </c>
      <c r="C40" s="78" t="s">
        <v>112</v>
      </c>
      <c r="D40" s="78" t="s">
        <v>427</v>
      </c>
      <c r="E40" s="78" t="s">
        <v>34</v>
      </c>
      <c r="F40" s="78" t="s">
        <v>22</v>
      </c>
      <c r="G40" s="78" t="s">
        <v>18</v>
      </c>
      <c r="H40" s="78" t="s">
        <v>19</v>
      </c>
      <c r="I40" s="81">
        <v>0</v>
      </c>
      <c r="J40" s="81">
        <v>40295693</v>
      </c>
      <c r="K40" s="81">
        <v>40295693</v>
      </c>
      <c r="L40" s="81">
        <v>0</v>
      </c>
      <c r="M40" s="78">
        <v>0</v>
      </c>
      <c r="N40" s="78" t="s">
        <v>120</v>
      </c>
      <c r="O40" s="78" t="s">
        <v>190</v>
      </c>
      <c r="P40" s="78" t="s">
        <v>461</v>
      </c>
      <c r="Q40" s="78">
        <v>8</v>
      </c>
      <c r="R40" s="78">
        <v>43.5</v>
      </c>
      <c r="S40" s="81" t="s">
        <v>127</v>
      </c>
      <c r="T40" s="122" t="s">
        <v>284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C40" s="78">
        <v>0</v>
      </c>
      <c r="AT40"/>
    </row>
    <row r="41" spans="1:46" x14ac:dyDescent="0.25">
      <c r="A41" s="121">
        <v>45464</v>
      </c>
      <c r="B41" s="121" t="s">
        <v>55</v>
      </c>
      <c r="C41" s="78" t="s">
        <v>112</v>
      </c>
      <c r="D41" s="78" t="s">
        <v>352</v>
      </c>
      <c r="E41" s="78" t="s">
        <v>441</v>
      </c>
      <c r="F41" s="78" t="s">
        <v>22</v>
      </c>
      <c r="G41" s="78" t="s">
        <v>18</v>
      </c>
      <c r="H41" s="78" t="s">
        <v>48</v>
      </c>
      <c r="I41" s="81">
        <v>0</v>
      </c>
      <c r="J41" s="81">
        <v>35238916</v>
      </c>
      <c r="K41" s="81">
        <v>35238916</v>
      </c>
      <c r="L41" s="81">
        <v>0</v>
      </c>
      <c r="M41" s="78">
        <v>0</v>
      </c>
      <c r="N41" s="78" t="s">
        <v>418</v>
      </c>
      <c r="O41" s="78" t="s">
        <v>313</v>
      </c>
      <c r="P41" s="78" t="s">
        <v>461</v>
      </c>
      <c r="Q41" s="78">
        <v>16</v>
      </c>
      <c r="R41" s="78">
        <v>42.5</v>
      </c>
      <c r="S41" s="81" t="s">
        <v>127</v>
      </c>
      <c r="T41" s="122" t="s">
        <v>317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AC41" s="78">
        <v>0</v>
      </c>
      <c r="AT41"/>
    </row>
    <row r="42" spans="1:46" x14ac:dyDescent="0.25">
      <c r="A42" s="121">
        <v>45464</v>
      </c>
      <c r="B42" s="121" t="s">
        <v>56</v>
      </c>
      <c r="C42" s="78" t="s">
        <v>112</v>
      </c>
      <c r="D42" s="78" t="s">
        <v>428</v>
      </c>
      <c r="E42" s="78" t="s">
        <v>34</v>
      </c>
      <c r="F42" s="78" t="s">
        <v>22</v>
      </c>
      <c r="G42" s="78" t="s">
        <v>18</v>
      </c>
      <c r="H42" s="78" t="s">
        <v>19</v>
      </c>
      <c r="I42" s="81">
        <v>0</v>
      </c>
      <c r="J42" s="81">
        <v>811599</v>
      </c>
      <c r="K42" s="81">
        <v>811599</v>
      </c>
      <c r="L42" s="81">
        <v>0</v>
      </c>
      <c r="M42" s="78">
        <v>0</v>
      </c>
      <c r="N42" s="78" t="s">
        <v>120</v>
      </c>
      <c r="O42" s="78" t="s">
        <v>191</v>
      </c>
      <c r="P42" s="78" t="s">
        <v>461</v>
      </c>
      <c r="Q42" s="78">
        <v>8</v>
      </c>
      <c r="R42" s="78">
        <v>0</v>
      </c>
      <c r="S42" s="81" t="s">
        <v>127</v>
      </c>
      <c r="T42" s="122" t="s">
        <v>285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T42"/>
    </row>
    <row r="43" spans="1:46" x14ac:dyDescent="0.25">
      <c r="A43" s="121">
        <v>45464</v>
      </c>
      <c r="B43" s="121" t="s">
        <v>57</v>
      </c>
      <c r="C43" s="78" t="s">
        <v>112</v>
      </c>
      <c r="D43" s="78" t="s">
        <v>408</v>
      </c>
      <c r="E43" s="78" t="s">
        <v>21</v>
      </c>
      <c r="F43" s="78" t="s">
        <v>22</v>
      </c>
      <c r="G43" s="78" t="s">
        <v>18</v>
      </c>
      <c r="H43" s="78"/>
      <c r="I43" s="81">
        <v>0</v>
      </c>
      <c r="J43" s="81">
        <v>538314727</v>
      </c>
      <c r="K43" s="81">
        <v>538314727</v>
      </c>
      <c r="L43" s="81">
        <v>0</v>
      </c>
      <c r="M43" s="78">
        <v>0</v>
      </c>
      <c r="N43" s="78" t="s">
        <v>120</v>
      </c>
      <c r="O43" s="78" t="s">
        <v>157</v>
      </c>
      <c r="P43" s="78" t="s">
        <v>461</v>
      </c>
      <c r="Q43" s="78">
        <v>8</v>
      </c>
      <c r="R43" s="78">
        <v>44.5</v>
      </c>
      <c r="S43" s="81" t="s">
        <v>127</v>
      </c>
      <c r="T43" s="122" t="s">
        <v>308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  <c r="AT43"/>
    </row>
    <row r="44" spans="1:46" x14ac:dyDescent="0.25">
      <c r="A44" s="121">
        <v>45464</v>
      </c>
      <c r="B44" s="121" t="s">
        <v>58</v>
      </c>
      <c r="C44" s="78" t="s">
        <v>112</v>
      </c>
      <c r="D44" s="78" t="s">
        <v>344</v>
      </c>
      <c r="E44" s="78" t="s">
        <v>474</v>
      </c>
      <c r="F44" s="78" t="s">
        <v>350</v>
      </c>
      <c r="G44" s="78" t="s">
        <v>18</v>
      </c>
      <c r="H44" s="78" t="s">
        <v>19</v>
      </c>
      <c r="I44" s="81">
        <v>0</v>
      </c>
      <c r="J44" s="81">
        <v>69974</v>
      </c>
      <c r="K44" s="81">
        <v>69974</v>
      </c>
      <c r="L44" s="81">
        <v>0</v>
      </c>
      <c r="M44" s="78">
        <v>0</v>
      </c>
      <c r="N44" s="78" t="s">
        <v>120</v>
      </c>
      <c r="O44" s="78" t="s">
        <v>191</v>
      </c>
      <c r="P44" s="78" t="s">
        <v>461</v>
      </c>
      <c r="Q44" s="78">
        <v>8</v>
      </c>
      <c r="R44" s="78">
        <v>32</v>
      </c>
      <c r="S44" s="81" t="s">
        <v>127</v>
      </c>
      <c r="T44" s="122" t="s">
        <v>285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T44"/>
    </row>
    <row r="45" spans="1:46" x14ac:dyDescent="0.25">
      <c r="A45" s="121">
        <v>45464</v>
      </c>
      <c r="B45" s="121" t="s">
        <v>59</v>
      </c>
      <c r="C45" s="78" t="s">
        <v>112</v>
      </c>
      <c r="D45" s="78" t="s">
        <v>375</v>
      </c>
      <c r="E45" s="78" t="s">
        <v>34</v>
      </c>
      <c r="F45" s="78" t="s">
        <v>380</v>
      </c>
      <c r="G45" s="78" t="s">
        <v>18</v>
      </c>
      <c r="H45" s="78" t="s">
        <v>48</v>
      </c>
      <c r="I45" s="81">
        <v>0</v>
      </c>
      <c r="J45" s="81">
        <v>42479538</v>
      </c>
      <c r="K45" s="81">
        <v>42479538</v>
      </c>
      <c r="L45" s="81">
        <v>0</v>
      </c>
      <c r="M45" s="78">
        <v>0</v>
      </c>
      <c r="N45" s="78" t="s">
        <v>120</v>
      </c>
      <c r="O45" s="78" t="s">
        <v>191</v>
      </c>
      <c r="P45" s="78" t="s">
        <v>461</v>
      </c>
      <c r="Q45" s="78">
        <v>8</v>
      </c>
      <c r="R45" s="78">
        <v>44.5</v>
      </c>
      <c r="S45" s="81" t="s">
        <v>127</v>
      </c>
      <c r="T45" s="122" t="s">
        <v>285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C45" s="78">
        <v>0</v>
      </c>
      <c r="AT45"/>
    </row>
    <row r="46" spans="1:46" x14ac:dyDescent="0.25">
      <c r="A46" s="121">
        <v>45464</v>
      </c>
      <c r="B46" s="121" t="s">
        <v>60</v>
      </c>
      <c r="C46" s="78" t="s">
        <v>112</v>
      </c>
      <c r="D46" s="78" t="s">
        <v>343</v>
      </c>
      <c r="E46" s="78" t="s">
        <v>474</v>
      </c>
      <c r="F46" s="78" t="s">
        <v>350</v>
      </c>
      <c r="G46" s="78" t="s">
        <v>18</v>
      </c>
      <c r="H46" s="78" t="s">
        <v>19</v>
      </c>
      <c r="I46" s="81">
        <v>0</v>
      </c>
      <c r="J46" s="81">
        <v>1152253547</v>
      </c>
      <c r="K46" s="81">
        <v>1152253547</v>
      </c>
      <c r="L46" s="81">
        <v>0</v>
      </c>
      <c r="M46" s="78">
        <v>0</v>
      </c>
      <c r="N46" s="78" t="s">
        <v>120</v>
      </c>
      <c r="O46" s="78" t="s">
        <v>190</v>
      </c>
      <c r="P46" s="78" t="s">
        <v>461</v>
      </c>
      <c r="Q46" s="78">
        <v>8</v>
      </c>
      <c r="R46" s="78">
        <v>0</v>
      </c>
      <c r="S46" s="81" t="s">
        <v>127</v>
      </c>
      <c r="T46" s="122" t="s">
        <v>284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C46" s="78">
        <v>0</v>
      </c>
      <c r="AT46"/>
    </row>
    <row r="47" spans="1:46" x14ac:dyDescent="0.25">
      <c r="A47" s="121">
        <v>45464</v>
      </c>
      <c r="B47" s="121" t="s">
        <v>61</v>
      </c>
      <c r="C47" s="78" t="s">
        <v>112</v>
      </c>
      <c r="D47" s="78" t="s">
        <v>120</v>
      </c>
      <c r="E47" s="78" t="s">
        <v>120</v>
      </c>
      <c r="F47" s="78" t="s">
        <v>120</v>
      </c>
      <c r="G47" s="78" t="s">
        <v>18</v>
      </c>
      <c r="H47" s="78"/>
      <c r="I47" s="81">
        <v>0</v>
      </c>
      <c r="J47" s="81">
        <v>23</v>
      </c>
      <c r="K47" s="81">
        <v>23</v>
      </c>
      <c r="L47" s="81">
        <v>0</v>
      </c>
      <c r="M47" s="78">
        <v>0</v>
      </c>
      <c r="N47" s="78" t="s">
        <v>120</v>
      </c>
      <c r="O47" s="78" t="s">
        <v>120</v>
      </c>
      <c r="P47" s="78" t="s">
        <v>461</v>
      </c>
      <c r="Q47" s="78">
        <v>0</v>
      </c>
      <c r="R47" s="78">
        <v>32.25</v>
      </c>
      <c r="S47" s="81"/>
      <c r="T47" s="122"/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AC47" s="78">
        <v>0</v>
      </c>
      <c r="AT47"/>
    </row>
    <row r="48" spans="1:46" x14ac:dyDescent="0.25">
      <c r="A48" s="121">
        <v>45464</v>
      </c>
      <c r="B48" s="121" t="s">
        <v>62</v>
      </c>
      <c r="C48" s="78" t="s">
        <v>112</v>
      </c>
      <c r="D48" s="78" t="s">
        <v>336</v>
      </c>
      <c r="E48" s="78" t="s">
        <v>34</v>
      </c>
      <c r="F48" s="78" t="s">
        <v>350</v>
      </c>
      <c r="G48" s="78" t="s">
        <v>18</v>
      </c>
      <c r="H48" s="78" t="s">
        <v>19</v>
      </c>
      <c r="I48" s="81">
        <v>0</v>
      </c>
      <c r="J48" s="81">
        <v>475668</v>
      </c>
      <c r="K48" s="81">
        <v>475668</v>
      </c>
      <c r="L48" s="81">
        <v>0</v>
      </c>
      <c r="M48" s="78">
        <v>0</v>
      </c>
      <c r="N48" s="78" t="s">
        <v>120</v>
      </c>
      <c r="O48" s="78" t="s">
        <v>190</v>
      </c>
      <c r="P48" s="78" t="s">
        <v>461</v>
      </c>
      <c r="Q48" s="78">
        <v>8</v>
      </c>
      <c r="R48" s="78">
        <v>0</v>
      </c>
      <c r="S48" s="81" t="s">
        <v>127</v>
      </c>
      <c r="T48" s="122" t="s">
        <v>284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C48" s="78">
        <v>0</v>
      </c>
      <c r="AT48"/>
    </row>
    <row r="49" spans="1:46" x14ac:dyDescent="0.25">
      <c r="A49" s="121">
        <v>45464</v>
      </c>
      <c r="B49" s="121" t="s">
        <v>63</v>
      </c>
      <c r="C49" s="78" t="s">
        <v>112</v>
      </c>
      <c r="D49" s="78" t="s">
        <v>437</v>
      </c>
      <c r="E49" s="78" t="s">
        <v>474</v>
      </c>
      <c r="F49" s="78" t="s">
        <v>350</v>
      </c>
      <c r="G49" s="78" t="s">
        <v>18</v>
      </c>
      <c r="H49" s="78" t="s">
        <v>48</v>
      </c>
      <c r="I49" s="81">
        <v>0</v>
      </c>
      <c r="J49" s="81">
        <v>40006870</v>
      </c>
      <c r="K49" s="81">
        <v>40006870</v>
      </c>
      <c r="L49" s="81">
        <v>0</v>
      </c>
      <c r="M49" s="78">
        <v>0</v>
      </c>
      <c r="N49" s="78" t="s">
        <v>403</v>
      </c>
      <c r="O49" s="78" t="s">
        <v>158</v>
      </c>
      <c r="P49" s="78" t="s">
        <v>461</v>
      </c>
      <c r="Q49" s="78">
        <v>8</v>
      </c>
      <c r="R49" s="78">
        <v>42.25</v>
      </c>
      <c r="S49" s="81" t="s">
        <v>127</v>
      </c>
      <c r="T49" s="122" t="s">
        <v>286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C49" s="78">
        <v>0</v>
      </c>
      <c r="AT49"/>
    </row>
    <row r="50" spans="1:46" x14ac:dyDescent="0.25">
      <c r="A50" s="121">
        <v>45464</v>
      </c>
      <c r="B50" s="121" t="s">
        <v>64</v>
      </c>
      <c r="C50" s="78" t="s">
        <v>112</v>
      </c>
      <c r="D50" s="78" t="s">
        <v>334</v>
      </c>
      <c r="E50" s="78" t="s">
        <v>34</v>
      </c>
      <c r="F50" s="78" t="s">
        <v>350</v>
      </c>
      <c r="G50" s="78" t="s">
        <v>18</v>
      </c>
      <c r="H50" s="78" t="s">
        <v>19</v>
      </c>
      <c r="I50" s="81">
        <v>0</v>
      </c>
      <c r="J50" s="81">
        <v>57192</v>
      </c>
      <c r="K50" s="81">
        <v>57192</v>
      </c>
      <c r="L50" s="81">
        <v>0</v>
      </c>
      <c r="M50" s="78">
        <v>0</v>
      </c>
      <c r="N50" s="78" t="s">
        <v>120</v>
      </c>
      <c r="O50" s="78" t="s">
        <v>191</v>
      </c>
      <c r="P50" s="78" t="s">
        <v>461</v>
      </c>
      <c r="Q50" s="78">
        <v>8</v>
      </c>
      <c r="R50" s="78">
        <v>0</v>
      </c>
      <c r="S50" s="81" t="s">
        <v>127</v>
      </c>
      <c r="T50" s="122" t="s">
        <v>285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T50"/>
    </row>
    <row r="51" spans="1:46" x14ac:dyDescent="0.25">
      <c r="A51" s="121">
        <v>45464</v>
      </c>
      <c r="B51" s="121" t="s">
        <v>65</v>
      </c>
      <c r="C51" s="78" t="s">
        <v>112</v>
      </c>
      <c r="D51" s="78" t="s">
        <v>120</v>
      </c>
      <c r="E51" s="78" t="s">
        <v>120</v>
      </c>
      <c r="F51" s="78" t="s">
        <v>120</v>
      </c>
      <c r="G51" s="78" t="s">
        <v>18</v>
      </c>
      <c r="H51" s="78"/>
      <c r="I51" s="81">
        <v>0</v>
      </c>
      <c r="J51" s="81">
        <v>494</v>
      </c>
      <c r="K51" s="81">
        <v>494</v>
      </c>
      <c r="L51" s="81">
        <v>0</v>
      </c>
      <c r="M51" s="78">
        <v>0</v>
      </c>
      <c r="N51" s="78" t="s">
        <v>120</v>
      </c>
      <c r="O51" s="78" t="s">
        <v>120</v>
      </c>
      <c r="P51" s="78" t="s">
        <v>461</v>
      </c>
      <c r="Q51" s="78">
        <v>0</v>
      </c>
      <c r="R51" s="78">
        <v>43.5</v>
      </c>
      <c r="S51" s="81"/>
      <c r="T51" s="122"/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T51"/>
    </row>
    <row r="52" spans="1:46" x14ac:dyDescent="0.25">
      <c r="A52" s="121">
        <v>45464</v>
      </c>
      <c r="B52" s="121" t="s">
        <v>66</v>
      </c>
      <c r="C52" s="78" t="s">
        <v>112</v>
      </c>
      <c r="D52" s="78" t="s">
        <v>381</v>
      </c>
      <c r="E52" s="78" t="s">
        <v>383</v>
      </c>
      <c r="F52" s="78" t="s">
        <v>350</v>
      </c>
      <c r="G52" s="78" t="s">
        <v>18</v>
      </c>
      <c r="H52" s="78" t="s">
        <v>19</v>
      </c>
      <c r="I52" s="81">
        <v>0</v>
      </c>
      <c r="J52" s="81">
        <v>169901</v>
      </c>
      <c r="K52" s="81">
        <v>169901</v>
      </c>
      <c r="L52" s="81">
        <v>0</v>
      </c>
      <c r="M52" s="78">
        <v>0</v>
      </c>
      <c r="N52" s="78" t="s">
        <v>120</v>
      </c>
      <c r="O52" s="78" t="s">
        <v>191</v>
      </c>
      <c r="P52" s="78" t="s">
        <v>461</v>
      </c>
      <c r="Q52" s="78">
        <v>8</v>
      </c>
      <c r="R52" s="78">
        <v>43.5</v>
      </c>
      <c r="S52" s="81" t="s">
        <v>127</v>
      </c>
      <c r="T52" s="122" t="s">
        <v>285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T52"/>
    </row>
    <row r="53" spans="1:46" x14ac:dyDescent="0.25">
      <c r="A53" s="121">
        <v>45464</v>
      </c>
      <c r="B53" s="121" t="s">
        <v>67</v>
      </c>
      <c r="C53" s="78" t="s">
        <v>112</v>
      </c>
      <c r="D53" s="78" t="s">
        <v>348</v>
      </c>
      <c r="E53" s="78" t="s">
        <v>383</v>
      </c>
      <c r="F53" s="78" t="s">
        <v>350</v>
      </c>
      <c r="G53" s="78" t="s">
        <v>18</v>
      </c>
      <c r="H53" s="78" t="s">
        <v>48</v>
      </c>
      <c r="I53" s="81">
        <v>0</v>
      </c>
      <c r="J53" s="81">
        <v>40754962</v>
      </c>
      <c r="K53" s="81">
        <v>40755678</v>
      </c>
      <c r="L53" s="81">
        <v>0</v>
      </c>
      <c r="M53" s="78">
        <v>0</v>
      </c>
      <c r="N53" s="78" t="s">
        <v>478</v>
      </c>
      <c r="O53" s="78" t="s">
        <v>158</v>
      </c>
      <c r="P53" s="78" t="s">
        <v>461</v>
      </c>
      <c r="Q53" s="78">
        <v>8</v>
      </c>
      <c r="R53" s="78">
        <v>43.5</v>
      </c>
      <c r="S53" s="81" t="s">
        <v>127</v>
      </c>
      <c r="T53" s="122" t="s">
        <v>286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T53"/>
    </row>
    <row r="54" spans="1:46" x14ac:dyDescent="0.25">
      <c r="A54" s="121">
        <v>45464</v>
      </c>
      <c r="B54" s="121" t="s">
        <v>68</v>
      </c>
      <c r="C54" s="78" t="s">
        <v>112</v>
      </c>
      <c r="D54" s="78" t="s">
        <v>384</v>
      </c>
      <c r="E54" s="78" t="s">
        <v>383</v>
      </c>
      <c r="F54" s="78" t="s">
        <v>350</v>
      </c>
      <c r="G54" s="78" t="s">
        <v>18</v>
      </c>
      <c r="H54" s="78" t="s">
        <v>19</v>
      </c>
      <c r="I54" s="81">
        <v>0</v>
      </c>
      <c r="J54" s="81">
        <v>1078074337</v>
      </c>
      <c r="K54" s="81">
        <v>1078074337</v>
      </c>
      <c r="L54" s="81">
        <v>0</v>
      </c>
      <c r="M54" s="78">
        <v>0</v>
      </c>
      <c r="N54" s="78" t="s">
        <v>120</v>
      </c>
      <c r="O54" s="78" t="s">
        <v>190</v>
      </c>
      <c r="P54" s="78" t="s">
        <v>461</v>
      </c>
      <c r="Q54" s="78">
        <v>8</v>
      </c>
      <c r="R54" s="78">
        <v>0</v>
      </c>
      <c r="S54" s="81" t="s">
        <v>127</v>
      </c>
      <c r="T54" s="122" t="s">
        <v>284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T54"/>
    </row>
    <row r="55" spans="1:46" x14ac:dyDescent="0.25">
      <c r="A55" s="121">
        <v>45464</v>
      </c>
      <c r="B55" s="121" t="s">
        <v>69</v>
      </c>
      <c r="C55" s="78" t="s">
        <v>112</v>
      </c>
      <c r="D55" s="78" t="s">
        <v>120</v>
      </c>
      <c r="E55" s="78" t="s">
        <v>120</v>
      </c>
      <c r="F55" s="78" t="s">
        <v>120</v>
      </c>
      <c r="G55" s="78" t="s">
        <v>18</v>
      </c>
      <c r="H55" s="78"/>
      <c r="I55" s="81">
        <v>0</v>
      </c>
      <c r="J55" s="81">
        <v>1077688528</v>
      </c>
      <c r="K55" s="81">
        <v>1077688528</v>
      </c>
      <c r="L55" s="81">
        <v>0</v>
      </c>
      <c r="M55" s="78">
        <v>0</v>
      </c>
      <c r="N55" s="78" t="s">
        <v>120</v>
      </c>
      <c r="O55" s="78" t="s">
        <v>120</v>
      </c>
      <c r="P55" s="78" t="s">
        <v>461</v>
      </c>
      <c r="Q55" s="78">
        <v>0</v>
      </c>
      <c r="R55" s="78">
        <v>47</v>
      </c>
      <c r="S55" s="81"/>
      <c r="T55" s="122"/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T55"/>
    </row>
    <row r="56" spans="1:46" x14ac:dyDescent="0.25">
      <c r="A56" s="121">
        <v>45464</v>
      </c>
      <c r="B56" s="121" t="s">
        <v>70</v>
      </c>
      <c r="C56" s="78" t="s">
        <v>112</v>
      </c>
      <c r="D56" s="78" t="s">
        <v>400</v>
      </c>
      <c r="E56" s="78" t="s">
        <v>383</v>
      </c>
      <c r="F56" s="78" t="s">
        <v>350</v>
      </c>
      <c r="G56" s="78" t="s">
        <v>18</v>
      </c>
      <c r="H56" s="78" t="s">
        <v>19</v>
      </c>
      <c r="I56" s="81">
        <v>0</v>
      </c>
      <c r="J56" s="81">
        <v>1027805914</v>
      </c>
      <c r="K56" s="81">
        <v>1027805914</v>
      </c>
      <c r="L56" s="81">
        <v>0</v>
      </c>
      <c r="M56" s="78">
        <v>0</v>
      </c>
      <c r="N56" s="78" t="s">
        <v>120</v>
      </c>
      <c r="O56" s="78" t="s">
        <v>190</v>
      </c>
      <c r="P56" s="78" t="s">
        <v>461</v>
      </c>
      <c r="Q56" s="78">
        <v>8</v>
      </c>
      <c r="R56" s="78">
        <v>43.5</v>
      </c>
      <c r="S56" s="81" t="s">
        <v>127</v>
      </c>
      <c r="T56" s="122" t="s">
        <v>284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T56"/>
    </row>
    <row r="57" spans="1:46" x14ac:dyDescent="0.25">
      <c r="A57" s="121">
        <v>45464</v>
      </c>
      <c r="B57" s="121" t="s">
        <v>71</v>
      </c>
      <c r="C57" s="78" t="s">
        <v>112</v>
      </c>
      <c r="D57" s="78" t="s">
        <v>479</v>
      </c>
      <c r="E57" s="78" t="s">
        <v>34</v>
      </c>
      <c r="F57" s="78" t="s">
        <v>380</v>
      </c>
      <c r="G57" s="78" t="s">
        <v>18</v>
      </c>
      <c r="H57" s="78" t="s">
        <v>48</v>
      </c>
      <c r="I57" s="81">
        <v>0</v>
      </c>
      <c r="J57" s="81">
        <v>31231095</v>
      </c>
      <c r="K57" s="81">
        <v>31231095</v>
      </c>
      <c r="L57" s="81">
        <v>0</v>
      </c>
      <c r="M57" s="78">
        <v>0</v>
      </c>
      <c r="N57" s="78" t="s">
        <v>120</v>
      </c>
      <c r="O57" s="78" t="s">
        <v>313</v>
      </c>
      <c r="P57" s="78" t="s">
        <v>461</v>
      </c>
      <c r="Q57" s="78">
        <v>16</v>
      </c>
      <c r="R57" s="78">
        <v>49.5</v>
      </c>
      <c r="S57" s="81" t="s">
        <v>127</v>
      </c>
      <c r="T57" s="122" t="s">
        <v>317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T57"/>
    </row>
    <row r="58" spans="1:46" x14ac:dyDescent="0.25">
      <c r="A58" s="121">
        <v>45464</v>
      </c>
      <c r="B58" s="121" t="s">
        <v>72</v>
      </c>
      <c r="C58" s="78" t="s">
        <v>112</v>
      </c>
      <c r="D58" s="78" t="s">
        <v>454</v>
      </c>
      <c r="E58" s="78" t="s">
        <v>331</v>
      </c>
      <c r="F58" s="78" t="s">
        <v>379</v>
      </c>
      <c r="G58" s="78" t="s">
        <v>24</v>
      </c>
      <c r="H58" s="78" t="s">
        <v>19</v>
      </c>
      <c r="I58" s="81">
        <v>2274</v>
      </c>
      <c r="J58" s="81">
        <v>20</v>
      </c>
      <c r="K58" s="81">
        <v>20</v>
      </c>
      <c r="L58" s="81">
        <v>0</v>
      </c>
      <c r="M58" s="78">
        <v>12.9</v>
      </c>
      <c r="N58" s="78" t="s">
        <v>480</v>
      </c>
      <c r="O58" s="78" t="s">
        <v>173</v>
      </c>
      <c r="P58" s="78" t="s">
        <v>461</v>
      </c>
      <c r="Q58" s="78">
        <v>4</v>
      </c>
      <c r="R58" s="78">
        <v>32</v>
      </c>
      <c r="S58" s="81" t="s">
        <v>126</v>
      </c>
      <c r="T58" s="122" t="s">
        <v>337</v>
      </c>
      <c r="U58" s="78">
        <v>9096</v>
      </c>
      <c r="V58" s="78">
        <v>1.0185625</v>
      </c>
      <c r="W58" s="78">
        <v>641.69733120000001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C58" s="78">
        <v>0</v>
      </c>
      <c r="AT58"/>
    </row>
    <row r="59" spans="1:46" x14ac:dyDescent="0.25">
      <c r="A59" s="121">
        <v>45464</v>
      </c>
      <c r="B59" s="121" t="s">
        <v>73</v>
      </c>
      <c r="C59" s="78" t="s">
        <v>112</v>
      </c>
      <c r="D59" s="78" t="s">
        <v>396</v>
      </c>
      <c r="E59" s="78" t="s">
        <v>481</v>
      </c>
      <c r="F59" s="78" t="s">
        <v>380</v>
      </c>
      <c r="G59" s="78" t="s">
        <v>18</v>
      </c>
      <c r="H59" s="78" t="s">
        <v>48</v>
      </c>
      <c r="I59" s="81">
        <v>0</v>
      </c>
      <c r="J59" s="81">
        <v>35281491</v>
      </c>
      <c r="K59" s="81">
        <v>35281491</v>
      </c>
      <c r="L59" s="81">
        <v>0</v>
      </c>
      <c r="M59" s="78">
        <v>0</v>
      </c>
      <c r="N59" s="78" t="s">
        <v>484</v>
      </c>
      <c r="O59" s="78" t="s">
        <v>190</v>
      </c>
      <c r="P59" s="78" t="s">
        <v>461</v>
      </c>
      <c r="Q59" s="78">
        <v>8</v>
      </c>
      <c r="R59" s="78">
        <v>64.5</v>
      </c>
      <c r="S59" s="81" t="s">
        <v>127</v>
      </c>
      <c r="T59" s="122" t="s">
        <v>284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C59" s="78">
        <v>0</v>
      </c>
      <c r="AT59"/>
    </row>
    <row r="60" spans="1:46" x14ac:dyDescent="0.25">
      <c r="A60" s="121">
        <v>45464</v>
      </c>
      <c r="B60" s="121" t="s">
        <v>74</v>
      </c>
      <c r="C60" s="78" t="s">
        <v>112</v>
      </c>
      <c r="D60" s="78" t="s">
        <v>438</v>
      </c>
      <c r="E60" s="78" t="s">
        <v>21</v>
      </c>
      <c r="F60" s="78" t="s">
        <v>379</v>
      </c>
      <c r="G60" s="78" t="s">
        <v>18</v>
      </c>
      <c r="H60" s="78" t="s">
        <v>19</v>
      </c>
      <c r="I60" s="81">
        <v>0</v>
      </c>
      <c r="J60" s="81">
        <v>24181177</v>
      </c>
      <c r="K60" s="81">
        <v>24181177</v>
      </c>
      <c r="L60" s="81">
        <v>0</v>
      </c>
      <c r="M60" s="78">
        <v>0</v>
      </c>
      <c r="N60" s="78" t="s">
        <v>411</v>
      </c>
      <c r="O60" s="78" t="s">
        <v>180</v>
      </c>
      <c r="P60" s="78" t="s">
        <v>461</v>
      </c>
      <c r="Q60" s="78">
        <v>4</v>
      </c>
      <c r="R60" s="78">
        <v>43.5</v>
      </c>
      <c r="S60" s="81" t="s">
        <v>126</v>
      </c>
      <c r="T60" s="122" t="s">
        <v>349</v>
      </c>
      <c r="U60" s="78">
        <v>0</v>
      </c>
      <c r="V60" s="78">
        <v>0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AC60" s="78">
        <v>0</v>
      </c>
      <c r="AT60"/>
    </row>
    <row r="61" spans="1:46" x14ac:dyDescent="0.25">
      <c r="A61" s="121">
        <v>45464</v>
      </c>
      <c r="B61" s="121" t="s">
        <v>75</v>
      </c>
      <c r="C61" s="78" t="s">
        <v>112</v>
      </c>
      <c r="D61" s="78" t="s">
        <v>398</v>
      </c>
      <c r="E61" s="78" t="s">
        <v>34</v>
      </c>
      <c r="F61" s="78" t="s">
        <v>350</v>
      </c>
      <c r="G61" s="78" t="s">
        <v>18</v>
      </c>
      <c r="H61" s="78" t="s">
        <v>48</v>
      </c>
      <c r="I61" s="81">
        <v>0</v>
      </c>
      <c r="J61" s="81">
        <v>22423236</v>
      </c>
      <c r="K61" s="81">
        <v>22424995</v>
      </c>
      <c r="L61" s="81">
        <v>22424995</v>
      </c>
      <c r="M61" s="78">
        <v>0</v>
      </c>
      <c r="N61" s="78" t="s">
        <v>120</v>
      </c>
      <c r="O61" s="78" t="s">
        <v>158</v>
      </c>
      <c r="P61" s="78" t="s">
        <v>461</v>
      </c>
      <c r="Q61" s="78">
        <v>8</v>
      </c>
      <c r="R61" s="78">
        <v>32</v>
      </c>
      <c r="S61" s="81" t="s">
        <v>127</v>
      </c>
      <c r="T61" s="122" t="s">
        <v>286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T61"/>
    </row>
    <row r="62" spans="1:46" x14ac:dyDescent="0.25">
      <c r="A62" s="121">
        <v>45464</v>
      </c>
      <c r="B62" s="121" t="s">
        <v>76</v>
      </c>
      <c r="C62" s="78" t="s">
        <v>112</v>
      </c>
      <c r="D62" s="78" t="s">
        <v>448</v>
      </c>
      <c r="E62" s="78" t="s">
        <v>455</v>
      </c>
      <c r="F62" s="78" t="s">
        <v>379</v>
      </c>
      <c r="G62" s="78" t="s">
        <v>24</v>
      </c>
      <c r="H62" s="78" t="s">
        <v>19</v>
      </c>
      <c r="I62" s="81">
        <v>2463</v>
      </c>
      <c r="J62" s="81">
        <v>33821459</v>
      </c>
      <c r="K62" s="81">
        <v>33824743</v>
      </c>
      <c r="L62" s="81">
        <v>0</v>
      </c>
      <c r="M62" s="78">
        <v>12.1</v>
      </c>
      <c r="N62" s="78" t="s">
        <v>488</v>
      </c>
      <c r="O62" s="78" t="s">
        <v>173</v>
      </c>
      <c r="P62" s="78" t="s">
        <v>461</v>
      </c>
      <c r="Q62" s="78">
        <v>4</v>
      </c>
      <c r="R62" s="78">
        <v>32</v>
      </c>
      <c r="S62" s="81" t="s">
        <v>126</v>
      </c>
      <c r="T62" s="122" t="s">
        <v>337</v>
      </c>
      <c r="U62" s="78">
        <v>9852</v>
      </c>
      <c r="V62" s="78">
        <v>1.0348020833333333</v>
      </c>
      <c r="W62" s="78">
        <v>695.0310144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C62" s="78">
        <v>0</v>
      </c>
      <c r="AT62"/>
    </row>
    <row r="63" spans="1:46" x14ac:dyDescent="0.25">
      <c r="A63" s="121">
        <v>45464</v>
      </c>
      <c r="B63" s="121" t="s">
        <v>77</v>
      </c>
      <c r="C63" s="78" t="s">
        <v>112</v>
      </c>
      <c r="D63" s="78" t="s">
        <v>464</v>
      </c>
      <c r="E63" s="78" t="s">
        <v>34</v>
      </c>
      <c r="F63" s="78" t="s">
        <v>380</v>
      </c>
      <c r="G63" s="78" t="s">
        <v>18</v>
      </c>
      <c r="H63" s="78" t="s">
        <v>48</v>
      </c>
      <c r="I63" s="81">
        <v>0</v>
      </c>
      <c r="J63" s="81">
        <v>33820935</v>
      </c>
      <c r="K63" s="81">
        <v>33820935</v>
      </c>
      <c r="L63" s="81">
        <v>0</v>
      </c>
      <c r="M63" s="78">
        <v>0</v>
      </c>
      <c r="N63" s="78" t="s">
        <v>120</v>
      </c>
      <c r="O63" s="78" t="s">
        <v>316</v>
      </c>
      <c r="P63" s="78" t="s">
        <v>461</v>
      </c>
      <c r="Q63" s="78">
        <v>16</v>
      </c>
      <c r="R63" s="78">
        <v>79</v>
      </c>
      <c r="S63" s="81" t="s">
        <v>127</v>
      </c>
      <c r="T63" s="122" t="s">
        <v>318</v>
      </c>
      <c r="U63" s="78">
        <v>0</v>
      </c>
      <c r="V63" s="78">
        <v>0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C63" s="78">
        <v>0</v>
      </c>
      <c r="AT63"/>
    </row>
    <row r="64" spans="1:46" x14ac:dyDescent="0.25">
      <c r="A64" s="121">
        <v>45464</v>
      </c>
      <c r="B64" s="121" t="s">
        <v>78</v>
      </c>
      <c r="C64" s="78" t="s">
        <v>112</v>
      </c>
      <c r="D64" s="78" t="s">
        <v>358</v>
      </c>
      <c r="E64" s="78" t="s">
        <v>331</v>
      </c>
      <c r="F64" s="78" t="s">
        <v>379</v>
      </c>
      <c r="G64" s="78" t="s">
        <v>18</v>
      </c>
      <c r="H64" s="78" t="s">
        <v>19</v>
      </c>
      <c r="I64" s="81">
        <v>0</v>
      </c>
      <c r="J64" s="81">
        <v>22540903</v>
      </c>
      <c r="K64" s="81">
        <v>22540903</v>
      </c>
      <c r="L64" s="81">
        <v>0</v>
      </c>
      <c r="M64" s="78">
        <v>0</v>
      </c>
      <c r="N64" s="78" t="s">
        <v>293</v>
      </c>
      <c r="O64" s="78" t="s">
        <v>182</v>
      </c>
      <c r="P64" s="78" t="s">
        <v>461</v>
      </c>
      <c r="Q64" s="78">
        <v>4</v>
      </c>
      <c r="R64" s="78">
        <v>43.5</v>
      </c>
      <c r="S64" s="81" t="s">
        <v>126</v>
      </c>
      <c r="T64" s="122" t="s">
        <v>290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C64" s="78">
        <v>0</v>
      </c>
      <c r="AT64"/>
    </row>
    <row r="65" spans="1:46" x14ac:dyDescent="0.25">
      <c r="A65" s="121">
        <v>45464</v>
      </c>
      <c r="B65" s="121" t="s">
        <v>79</v>
      </c>
      <c r="C65" s="78" t="s">
        <v>112</v>
      </c>
      <c r="D65" s="78" t="s">
        <v>393</v>
      </c>
      <c r="E65" s="78" t="s">
        <v>39</v>
      </c>
      <c r="F65" s="78" t="s">
        <v>389</v>
      </c>
      <c r="G65" s="78" t="s">
        <v>24</v>
      </c>
      <c r="H65" s="78" t="s">
        <v>48</v>
      </c>
      <c r="I65" s="81">
        <v>2195</v>
      </c>
      <c r="J65" s="81">
        <v>31231095</v>
      </c>
      <c r="K65" s="81">
        <v>31231095</v>
      </c>
      <c r="L65" s="81">
        <v>0</v>
      </c>
      <c r="M65" s="78">
        <v>14.69</v>
      </c>
      <c r="N65" s="78" t="s">
        <v>392</v>
      </c>
      <c r="O65" s="78" t="s">
        <v>174</v>
      </c>
      <c r="P65" s="78" t="s">
        <v>461</v>
      </c>
      <c r="Q65" s="78">
        <v>4</v>
      </c>
      <c r="R65" s="78">
        <v>43.5</v>
      </c>
      <c r="S65" s="81" t="s">
        <v>126</v>
      </c>
      <c r="T65" s="122" t="s">
        <v>288</v>
      </c>
      <c r="U65" s="78">
        <v>8780</v>
      </c>
      <c r="V65" s="78">
        <v>1.1196024305555556</v>
      </c>
      <c r="W65" s="78">
        <v>842.00287800000001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AT65"/>
    </row>
    <row r="66" spans="1:46" x14ac:dyDescent="0.25">
      <c r="A66" s="121">
        <v>45464</v>
      </c>
      <c r="B66" s="121" t="s">
        <v>80</v>
      </c>
      <c r="C66" s="78" t="s">
        <v>112</v>
      </c>
      <c r="D66" s="78" t="s">
        <v>385</v>
      </c>
      <c r="E66" s="78" t="s">
        <v>21</v>
      </c>
      <c r="F66" s="78" t="s">
        <v>379</v>
      </c>
      <c r="G66" s="78" t="s">
        <v>24</v>
      </c>
      <c r="H66" s="78" t="s">
        <v>19</v>
      </c>
      <c r="I66" s="81">
        <v>2242</v>
      </c>
      <c r="J66" s="81">
        <v>28525394</v>
      </c>
      <c r="K66" s="81">
        <v>28525394</v>
      </c>
      <c r="L66" s="81">
        <v>0</v>
      </c>
      <c r="M66" s="78">
        <v>13.7</v>
      </c>
      <c r="N66" s="78" t="s">
        <v>320</v>
      </c>
      <c r="O66" s="78" t="s">
        <v>153</v>
      </c>
      <c r="P66" s="78" t="s">
        <v>461</v>
      </c>
      <c r="Q66" s="78">
        <v>4</v>
      </c>
      <c r="R66" s="78">
        <v>43.5</v>
      </c>
      <c r="S66" s="81" t="s">
        <v>126</v>
      </c>
      <c r="T66" s="122" t="s">
        <v>281</v>
      </c>
      <c r="U66" s="78">
        <v>8968</v>
      </c>
      <c r="V66" s="78">
        <v>1.0665069444444444</v>
      </c>
      <c r="W66" s="78">
        <v>860.03209680000009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C66" s="78">
        <v>0</v>
      </c>
      <c r="AT66"/>
    </row>
    <row r="67" spans="1:46" x14ac:dyDescent="0.25">
      <c r="A67" s="121">
        <v>45464</v>
      </c>
      <c r="B67" s="121" t="s">
        <v>81</v>
      </c>
      <c r="C67" s="78" t="s">
        <v>112</v>
      </c>
      <c r="D67" s="78" t="s">
        <v>120</v>
      </c>
      <c r="E67" s="78" t="s">
        <v>39</v>
      </c>
      <c r="F67" s="78" t="s">
        <v>120</v>
      </c>
      <c r="G67" s="78" t="s">
        <v>18</v>
      </c>
      <c r="H67" s="78" t="s">
        <v>48</v>
      </c>
      <c r="I67" s="81">
        <v>0</v>
      </c>
      <c r="J67" s="81">
        <v>28334906</v>
      </c>
      <c r="K67" s="81">
        <v>28334906</v>
      </c>
      <c r="L67" s="81">
        <v>0</v>
      </c>
      <c r="M67" s="78">
        <v>0</v>
      </c>
      <c r="N67" s="78" t="s">
        <v>326</v>
      </c>
      <c r="O67" s="78" t="s">
        <v>176</v>
      </c>
      <c r="P67" s="78" t="s">
        <v>461</v>
      </c>
      <c r="Q67" s="78">
        <v>4</v>
      </c>
      <c r="R67" s="78">
        <v>56</v>
      </c>
      <c r="S67" s="81" t="s">
        <v>126</v>
      </c>
      <c r="T67" s="122" t="s">
        <v>289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C67" s="78">
        <v>0</v>
      </c>
      <c r="AT67"/>
    </row>
    <row r="68" spans="1:46" x14ac:dyDescent="0.25">
      <c r="A68" s="121">
        <v>45464</v>
      </c>
      <c r="B68" s="121" t="s">
        <v>82</v>
      </c>
      <c r="C68" s="78" t="s">
        <v>112</v>
      </c>
      <c r="D68" s="78" t="s">
        <v>426</v>
      </c>
      <c r="E68" s="78" t="s">
        <v>21</v>
      </c>
      <c r="F68" s="78" t="s">
        <v>379</v>
      </c>
      <c r="G68" s="78" t="s">
        <v>24</v>
      </c>
      <c r="H68" s="78" t="s">
        <v>19</v>
      </c>
      <c r="I68" s="81">
        <v>2090</v>
      </c>
      <c r="J68" s="81">
        <v>558660957</v>
      </c>
      <c r="K68" s="81">
        <v>558663047</v>
      </c>
      <c r="L68" s="81">
        <v>558663047</v>
      </c>
      <c r="M68" s="78">
        <v>12.99</v>
      </c>
      <c r="N68" s="78" t="s">
        <v>320</v>
      </c>
      <c r="O68" s="78" t="s">
        <v>153</v>
      </c>
      <c r="P68" s="78" t="s">
        <v>461</v>
      </c>
      <c r="Q68" s="78">
        <v>4</v>
      </c>
      <c r="R68" s="78">
        <v>43.5</v>
      </c>
      <c r="S68" s="81" t="s">
        <v>126</v>
      </c>
      <c r="T68" s="122" t="s">
        <v>281</v>
      </c>
      <c r="U68" s="78">
        <v>8360</v>
      </c>
      <c r="V68" s="78">
        <v>0.94267708333333344</v>
      </c>
      <c r="W68" s="78">
        <v>801.72483599999998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C68" s="78">
        <v>0</v>
      </c>
      <c r="AT68"/>
    </row>
    <row r="69" spans="1:46" x14ac:dyDescent="0.25">
      <c r="A69" s="121">
        <v>45464</v>
      </c>
      <c r="B69" s="121" t="s">
        <v>83</v>
      </c>
      <c r="C69" s="78" t="s">
        <v>112</v>
      </c>
      <c r="D69" s="78" t="s">
        <v>386</v>
      </c>
      <c r="E69" s="78" t="s">
        <v>39</v>
      </c>
      <c r="F69" s="78" t="s">
        <v>440</v>
      </c>
      <c r="G69" s="78" t="s">
        <v>24</v>
      </c>
      <c r="H69" s="78" t="s">
        <v>48</v>
      </c>
      <c r="I69" s="81">
        <v>2095</v>
      </c>
      <c r="J69" s="81">
        <v>32578818</v>
      </c>
      <c r="K69" s="81">
        <v>32578818</v>
      </c>
      <c r="L69" s="81">
        <v>0</v>
      </c>
      <c r="M69" s="78">
        <v>13.89</v>
      </c>
      <c r="N69" s="78" t="s">
        <v>120</v>
      </c>
      <c r="O69" s="78" t="s">
        <v>176</v>
      </c>
      <c r="P69" s="78" t="s">
        <v>461</v>
      </c>
      <c r="Q69" s="78">
        <v>4</v>
      </c>
      <c r="R69" s="78">
        <v>43.5</v>
      </c>
      <c r="S69" s="81" t="s">
        <v>126</v>
      </c>
      <c r="T69" s="122" t="s">
        <v>289</v>
      </c>
      <c r="U69" s="78">
        <v>8380</v>
      </c>
      <c r="V69" s="78">
        <v>1.0104010416666667</v>
      </c>
      <c r="W69" s="78">
        <v>803.64283799999998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AC69" s="78">
        <v>0</v>
      </c>
      <c r="AT69"/>
    </row>
    <row r="70" spans="1:46" x14ac:dyDescent="0.25">
      <c r="A70" s="121">
        <v>45464</v>
      </c>
      <c r="B70" s="121" t="s">
        <v>84</v>
      </c>
      <c r="C70" s="78" t="s">
        <v>112</v>
      </c>
      <c r="D70" s="78" t="s">
        <v>424</v>
      </c>
      <c r="E70" s="78" t="s">
        <v>331</v>
      </c>
      <c r="F70" s="78" t="s">
        <v>379</v>
      </c>
      <c r="G70" s="78" t="s">
        <v>24</v>
      </c>
      <c r="H70" s="78" t="s">
        <v>19</v>
      </c>
      <c r="I70" s="81">
        <v>2162</v>
      </c>
      <c r="J70" s="81">
        <v>30407987</v>
      </c>
      <c r="K70" s="81">
        <v>30410149</v>
      </c>
      <c r="L70" s="81">
        <v>30410149</v>
      </c>
      <c r="M70" s="78">
        <v>12.6</v>
      </c>
      <c r="N70" s="78" t="s">
        <v>120</v>
      </c>
      <c r="O70" s="78" t="s">
        <v>251</v>
      </c>
      <c r="P70" s="78" t="s">
        <v>461</v>
      </c>
      <c r="Q70" s="78">
        <v>4</v>
      </c>
      <c r="R70" s="78">
        <v>43.5</v>
      </c>
      <c r="S70" s="81"/>
      <c r="T70" s="122"/>
      <c r="U70" s="78">
        <v>8648</v>
      </c>
      <c r="V70" s="78">
        <v>0.94587500000000002</v>
      </c>
      <c r="W70" s="78">
        <v>829.34406480000007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AC70" s="78">
        <v>0</v>
      </c>
      <c r="AT70"/>
    </row>
    <row r="71" spans="1:46" x14ac:dyDescent="0.25">
      <c r="A71" s="121">
        <v>45464</v>
      </c>
      <c r="B71" s="121" t="s">
        <v>85</v>
      </c>
      <c r="C71" s="78" t="s">
        <v>112</v>
      </c>
      <c r="D71" s="78" t="s">
        <v>439</v>
      </c>
      <c r="E71" s="78" t="s">
        <v>39</v>
      </c>
      <c r="F71" s="78" t="s">
        <v>389</v>
      </c>
      <c r="G71" s="78" t="s">
        <v>24</v>
      </c>
      <c r="H71" s="78" t="s">
        <v>48</v>
      </c>
      <c r="I71" s="81">
        <v>1514</v>
      </c>
      <c r="J71" s="81">
        <v>35098852</v>
      </c>
      <c r="K71" s="81">
        <v>35101487</v>
      </c>
      <c r="L71" s="81">
        <v>0</v>
      </c>
      <c r="M71" s="78">
        <v>13.9</v>
      </c>
      <c r="N71" s="78" t="s">
        <v>489</v>
      </c>
      <c r="O71" s="78" t="s">
        <v>174</v>
      </c>
      <c r="P71" s="78" t="s">
        <v>461</v>
      </c>
      <c r="Q71" s="78">
        <v>4</v>
      </c>
      <c r="R71" s="78">
        <v>50.5</v>
      </c>
      <c r="S71" s="81" t="s">
        <v>126</v>
      </c>
      <c r="T71" s="122" t="s">
        <v>288</v>
      </c>
      <c r="U71" s="78">
        <v>6056</v>
      </c>
      <c r="V71" s="78">
        <v>0.73071527777777789</v>
      </c>
      <c r="W71" s="78">
        <v>674.22840880000012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C71" s="78">
        <v>0</v>
      </c>
      <c r="AT71"/>
    </row>
    <row r="72" spans="1:46" x14ac:dyDescent="0.25">
      <c r="A72" s="121">
        <v>45464</v>
      </c>
      <c r="B72" s="121" t="s">
        <v>86</v>
      </c>
      <c r="C72" s="78" t="s">
        <v>112</v>
      </c>
      <c r="D72" s="78" t="s">
        <v>469</v>
      </c>
      <c r="E72" s="78" t="s">
        <v>21</v>
      </c>
      <c r="F72" s="78" t="s">
        <v>379</v>
      </c>
      <c r="G72" s="78" t="s">
        <v>24</v>
      </c>
      <c r="H72" s="78" t="s">
        <v>19</v>
      </c>
      <c r="I72" s="81">
        <v>2024</v>
      </c>
      <c r="J72" s="81">
        <v>13175306</v>
      </c>
      <c r="K72" s="81">
        <v>13175306</v>
      </c>
      <c r="L72" s="81">
        <v>0</v>
      </c>
      <c r="M72" s="78">
        <v>14.9</v>
      </c>
      <c r="N72" s="78" t="s">
        <v>293</v>
      </c>
      <c r="O72" s="78" t="s">
        <v>184</v>
      </c>
      <c r="P72" s="78" t="s">
        <v>461</v>
      </c>
      <c r="Q72" s="78">
        <v>4</v>
      </c>
      <c r="R72" s="78">
        <v>0</v>
      </c>
      <c r="S72" s="81" t="s">
        <v>126</v>
      </c>
      <c r="T72" s="122" t="s">
        <v>291</v>
      </c>
      <c r="U72" s="78">
        <v>8096</v>
      </c>
      <c r="V72" s="78">
        <v>1.0471388888888891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AC72" s="78">
        <v>0</v>
      </c>
      <c r="AT72"/>
    </row>
    <row r="73" spans="1:46" x14ac:dyDescent="0.25">
      <c r="A73" s="121">
        <v>45464</v>
      </c>
      <c r="B73" s="121" t="s">
        <v>405</v>
      </c>
      <c r="C73" s="78" t="s">
        <v>112</v>
      </c>
      <c r="D73" s="78" t="s">
        <v>410</v>
      </c>
      <c r="E73" s="78" t="s">
        <v>391</v>
      </c>
      <c r="F73" s="78" t="s">
        <v>345</v>
      </c>
      <c r="G73" s="78" t="s">
        <v>18</v>
      </c>
      <c r="H73" s="78" t="s">
        <v>342</v>
      </c>
      <c r="I73" s="81">
        <v>0</v>
      </c>
      <c r="J73" s="81">
        <v>538314727</v>
      </c>
      <c r="K73" s="81">
        <v>538314727</v>
      </c>
      <c r="L73" s="81">
        <v>0</v>
      </c>
      <c r="M73" s="78">
        <v>0</v>
      </c>
      <c r="N73" s="78" t="s">
        <v>120</v>
      </c>
      <c r="O73" s="78" t="s">
        <v>168</v>
      </c>
      <c r="P73" s="78" t="s">
        <v>461</v>
      </c>
      <c r="Q73" s="78">
        <v>16</v>
      </c>
      <c r="R73" s="78">
        <v>43</v>
      </c>
      <c r="S73" s="81" t="s">
        <v>127</v>
      </c>
      <c r="T73" s="122" t="s">
        <v>287</v>
      </c>
      <c r="U73" s="78">
        <v>0</v>
      </c>
      <c r="V73" s="78">
        <v>0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C73" s="78">
        <v>0</v>
      </c>
      <c r="AT73"/>
    </row>
    <row r="74" spans="1:46" x14ac:dyDescent="0.25">
      <c r="A74" s="121">
        <v>45464</v>
      </c>
      <c r="B74" s="121" t="s">
        <v>406</v>
      </c>
      <c r="C74" s="78" t="s">
        <v>112</v>
      </c>
      <c r="D74" s="78" t="s">
        <v>120</v>
      </c>
      <c r="E74" s="78" t="s">
        <v>120</v>
      </c>
      <c r="F74" s="78" t="s">
        <v>120</v>
      </c>
      <c r="G74" s="78" t="s">
        <v>18</v>
      </c>
      <c r="H74" s="78" t="s">
        <v>342</v>
      </c>
      <c r="I74" s="81">
        <v>0</v>
      </c>
      <c r="J74" s="81">
        <v>538314727</v>
      </c>
      <c r="K74" s="81">
        <v>538314727</v>
      </c>
      <c r="L74" s="81">
        <v>0</v>
      </c>
      <c r="M74" s="78">
        <v>0</v>
      </c>
      <c r="N74" s="78" t="s">
        <v>120</v>
      </c>
      <c r="O74" s="78" t="s">
        <v>120</v>
      </c>
      <c r="P74" s="78" t="s">
        <v>461</v>
      </c>
      <c r="Q74" s="78">
        <v>0</v>
      </c>
      <c r="R74" s="78">
        <v>0</v>
      </c>
      <c r="S74" s="81"/>
      <c r="T74" s="122"/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AC74" s="78">
        <v>0</v>
      </c>
      <c r="AT74"/>
    </row>
    <row r="75" spans="1:46" x14ac:dyDescent="0.25">
      <c r="A75" s="121">
        <v>45464</v>
      </c>
      <c r="B75" s="121" t="s">
        <v>88</v>
      </c>
      <c r="C75" s="78" t="s">
        <v>112</v>
      </c>
      <c r="D75" s="78" t="s">
        <v>419</v>
      </c>
      <c r="E75" s="78" t="s">
        <v>39</v>
      </c>
      <c r="F75" s="78" t="s">
        <v>409</v>
      </c>
      <c r="G75" s="78" t="s">
        <v>18</v>
      </c>
      <c r="H75" s="78" t="s">
        <v>19</v>
      </c>
      <c r="I75" s="81">
        <v>0</v>
      </c>
      <c r="J75" s="81">
        <v>7635475</v>
      </c>
      <c r="K75" s="81">
        <v>7635475</v>
      </c>
      <c r="L75" s="81">
        <v>0</v>
      </c>
      <c r="M75" s="78">
        <v>0</v>
      </c>
      <c r="N75" s="78" t="s">
        <v>120</v>
      </c>
      <c r="O75" s="78" t="s">
        <v>197</v>
      </c>
      <c r="P75" s="78" t="s">
        <v>461</v>
      </c>
      <c r="Q75" s="78">
        <v>4</v>
      </c>
      <c r="R75" s="78">
        <v>32</v>
      </c>
      <c r="S75" s="81" t="s">
        <v>126</v>
      </c>
      <c r="T75" s="122" t="s">
        <v>420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C75" s="78">
        <v>0</v>
      </c>
      <c r="AT75"/>
    </row>
    <row r="76" spans="1:46" x14ac:dyDescent="0.25">
      <c r="A76" s="121">
        <v>45464</v>
      </c>
      <c r="B76" s="121" t="s">
        <v>340</v>
      </c>
      <c r="C76" s="78" t="s">
        <v>112</v>
      </c>
      <c r="D76" s="78" t="s">
        <v>417</v>
      </c>
      <c r="E76" s="78" t="s">
        <v>103</v>
      </c>
      <c r="F76" s="78" t="s">
        <v>328</v>
      </c>
      <c r="G76" s="78" t="s">
        <v>18</v>
      </c>
      <c r="H76" s="78" t="s">
        <v>342</v>
      </c>
      <c r="I76" s="81">
        <v>0</v>
      </c>
      <c r="J76" s="81">
        <v>270053</v>
      </c>
      <c r="K76" s="81">
        <v>270053</v>
      </c>
      <c r="L76" s="81">
        <v>0</v>
      </c>
      <c r="M76" s="78">
        <v>0</v>
      </c>
      <c r="N76" s="78" t="s">
        <v>120</v>
      </c>
      <c r="O76" s="78" t="s">
        <v>154</v>
      </c>
      <c r="P76" s="78" t="s">
        <v>461</v>
      </c>
      <c r="Q76" s="78">
        <v>12</v>
      </c>
      <c r="R76" s="78">
        <v>0.36</v>
      </c>
      <c r="S76" s="81" t="s">
        <v>127</v>
      </c>
      <c r="T76" s="122" t="s">
        <v>282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AC76" s="78">
        <v>0</v>
      </c>
      <c r="AT76"/>
    </row>
    <row r="77" spans="1:46" x14ac:dyDescent="0.25">
      <c r="A77" s="121">
        <v>45464</v>
      </c>
      <c r="B77" s="121" t="s">
        <v>341</v>
      </c>
      <c r="C77" s="78" t="s">
        <v>112</v>
      </c>
      <c r="D77" s="78" t="s">
        <v>417</v>
      </c>
      <c r="E77" s="78" t="s">
        <v>103</v>
      </c>
      <c r="F77" s="78" t="s">
        <v>328</v>
      </c>
      <c r="G77" s="78" t="s">
        <v>18</v>
      </c>
      <c r="H77" s="78" t="s">
        <v>19</v>
      </c>
      <c r="I77" s="81">
        <v>0</v>
      </c>
      <c r="J77" s="81">
        <v>538254384</v>
      </c>
      <c r="K77" s="81">
        <v>538254384</v>
      </c>
      <c r="L77" s="81">
        <v>0</v>
      </c>
      <c r="M77" s="78">
        <v>0</v>
      </c>
      <c r="N77" s="78" t="s">
        <v>120</v>
      </c>
      <c r="O77" s="78" t="s">
        <v>154</v>
      </c>
      <c r="P77" s="78" t="s">
        <v>461</v>
      </c>
      <c r="Q77" s="78">
        <v>12</v>
      </c>
      <c r="R77" s="78">
        <v>0</v>
      </c>
      <c r="S77" s="81" t="s">
        <v>127</v>
      </c>
      <c r="T77" s="122" t="s">
        <v>282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AC77" s="78">
        <v>0</v>
      </c>
      <c r="AT77"/>
    </row>
    <row r="78" spans="1:46" x14ac:dyDescent="0.25">
      <c r="A78" s="121">
        <v>45464</v>
      </c>
      <c r="B78" s="121" t="s">
        <v>89</v>
      </c>
      <c r="C78" s="78" t="s">
        <v>112</v>
      </c>
      <c r="D78" s="78" t="s">
        <v>449</v>
      </c>
      <c r="E78" s="78" t="s">
        <v>450</v>
      </c>
      <c r="F78" s="78" t="s">
        <v>379</v>
      </c>
      <c r="G78" s="78" t="s">
        <v>24</v>
      </c>
      <c r="H78" s="78" t="s">
        <v>19</v>
      </c>
      <c r="I78" s="81">
        <v>1292</v>
      </c>
      <c r="J78" s="81">
        <v>24749359</v>
      </c>
      <c r="K78" s="81">
        <v>24749359</v>
      </c>
      <c r="L78" s="81">
        <v>0</v>
      </c>
      <c r="M78" s="78">
        <v>13.8</v>
      </c>
      <c r="N78" s="78" t="s">
        <v>120</v>
      </c>
      <c r="O78" s="78" t="s">
        <v>169</v>
      </c>
      <c r="P78" s="78" t="s">
        <v>461</v>
      </c>
      <c r="Q78" s="78">
        <v>4</v>
      </c>
      <c r="R78" s="78">
        <v>0</v>
      </c>
      <c r="S78" s="81" t="s">
        <v>126</v>
      </c>
      <c r="T78" s="122" t="s">
        <v>452</v>
      </c>
      <c r="U78" s="78">
        <v>5168</v>
      </c>
      <c r="V78" s="78">
        <v>0.61908333333333343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  <c r="AC78" s="78">
        <v>0</v>
      </c>
      <c r="AT78"/>
    </row>
    <row r="79" spans="1:46" x14ac:dyDescent="0.25">
      <c r="A79" s="121">
        <v>45464</v>
      </c>
      <c r="B79" s="121" t="s">
        <v>401</v>
      </c>
      <c r="C79" s="78" t="s">
        <v>112</v>
      </c>
      <c r="D79" s="78" t="s">
        <v>431</v>
      </c>
      <c r="E79" s="78" t="s">
        <v>421</v>
      </c>
      <c r="F79" s="78" t="s">
        <v>350</v>
      </c>
      <c r="G79" s="78" t="s">
        <v>18</v>
      </c>
      <c r="H79" s="78" t="s">
        <v>342</v>
      </c>
      <c r="I79" s="81">
        <v>0</v>
      </c>
      <c r="J79" s="81">
        <v>25484144</v>
      </c>
      <c r="K79" s="81">
        <v>25484144</v>
      </c>
      <c r="L79" s="81">
        <v>0</v>
      </c>
      <c r="M79" s="78">
        <v>0</v>
      </c>
      <c r="N79" s="78" t="s">
        <v>468</v>
      </c>
      <c r="O79" s="78" t="s">
        <v>158</v>
      </c>
      <c r="P79" s="78" t="s">
        <v>461</v>
      </c>
      <c r="Q79" s="78">
        <v>8</v>
      </c>
      <c r="R79" s="78">
        <v>0</v>
      </c>
      <c r="S79" s="81" t="s">
        <v>127</v>
      </c>
      <c r="T79" s="122" t="s">
        <v>286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AC79" s="78">
        <v>0</v>
      </c>
      <c r="AT79"/>
    </row>
    <row r="80" spans="1:46" x14ac:dyDescent="0.25">
      <c r="A80" s="121">
        <v>45464</v>
      </c>
      <c r="B80" s="121" t="s">
        <v>402</v>
      </c>
      <c r="C80" s="78" t="s">
        <v>112</v>
      </c>
      <c r="D80" s="78" t="s">
        <v>120</v>
      </c>
      <c r="E80" s="78" t="s">
        <v>21</v>
      </c>
      <c r="F80" s="78" t="s">
        <v>350</v>
      </c>
      <c r="G80" s="78" t="s">
        <v>18</v>
      </c>
      <c r="H80" s="78" t="s">
        <v>342</v>
      </c>
      <c r="I80" s="81">
        <v>0</v>
      </c>
      <c r="J80" s="81">
        <v>25484305</v>
      </c>
      <c r="K80" s="81">
        <v>25484305</v>
      </c>
      <c r="L80" s="81">
        <v>0</v>
      </c>
      <c r="M80" s="78">
        <v>0</v>
      </c>
      <c r="N80" s="78" t="s">
        <v>120</v>
      </c>
      <c r="O80" s="78" t="s">
        <v>120</v>
      </c>
      <c r="P80" s="78" t="s">
        <v>461</v>
      </c>
      <c r="Q80" s="78">
        <v>0</v>
      </c>
      <c r="R80" s="78"/>
      <c r="S80" s="81"/>
      <c r="T80" s="122"/>
      <c r="U80" s="78">
        <v>0</v>
      </c>
      <c r="V80" s="78">
        <v>0</v>
      </c>
      <c r="W80" s="78"/>
      <c r="X80" s="78">
        <v>0</v>
      </c>
      <c r="Y80" s="78">
        <v>0</v>
      </c>
      <c r="Z80" s="78">
        <v>0</v>
      </c>
      <c r="AA80" s="78"/>
      <c r="AB80" s="78"/>
      <c r="AC80" s="78"/>
    </row>
    <row r="81" spans="1:29" x14ac:dyDescent="0.25">
      <c r="A81" s="121">
        <v>45464</v>
      </c>
      <c r="B81" s="121" t="s">
        <v>92</v>
      </c>
      <c r="C81" s="78" t="s">
        <v>112</v>
      </c>
      <c r="D81" s="78" t="s">
        <v>456</v>
      </c>
      <c r="E81" s="78" t="s">
        <v>34</v>
      </c>
      <c r="F81" s="78" t="s">
        <v>350</v>
      </c>
      <c r="G81" s="78" t="s">
        <v>18</v>
      </c>
      <c r="H81" s="78" t="s">
        <v>19</v>
      </c>
      <c r="I81" s="81">
        <v>0</v>
      </c>
      <c r="J81" s="81"/>
      <c r="K81" s="81"/>
      <c r="L81" s="81">
        <v>0</v>
      </c>
      <c r="M81" s="78">
        <v>0</v>
      </c>
      <c r="N81" s="78" t="s">
        <v>120</v>
      </c>
      <c r="O81" s="78" t="s">
        <v>168</v>
      </c>
      <c r="P81" s="78" t="s">
        <v>461</v>
      </c>
      <c r="Q81" s="78">
        <v>16</v>
      </c>
      <c r="R81" s="78">
        <v>4.5599999999999996</v>
      </c>
      <c r="S81" s="81" t="s">
        <v>127</v>
      </c>
      <c r="T81" s="122" t="s">
        <v>287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  <c r="AC81" s="78">
        <v>0</v>
      </c>
    </row>
  </sheetData>
  <mergeCells count="1">
    <mergeCell ref="B1:E1"/>
  </mergeCells>
  <conditionalFormatting sqref="G4:G81">
    <cfRule type="cellIs" dxfId="179" priority="3" operator="equal">
      <formula>"Down"</formula>
    </cfRule>
  </conditionalFormatting>
  <conditionalFormatting sqref="S4:T81">
    <cfRule type="cellIs" dxfId="178" priority="1" operator="greaterThanOrEqual">
      <formula>0.95</formula>
    </cfRule>
    <cfRule type="cellIs" dxfId="177" priority="2" operator="lessThan">
      <formula>0.9</formula>
    </cfRule>
  </conditionalFormatting>
  <pageMargins left="0.5" right="0.5" top="0.25" bottom="0.28000000000000003" header="0.25" footer="0.25"/>
  <pageSetup scale="3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  <pageSetUpPr fitToPage="1"/>
  </sheetPr>
  <dimension ref="A1:AV81"/>
  <sheetViews>
    <sheetView topLeftCell="B1" zoomScaleNormal="90" workbookViewId="0">
      <selection activeCell="A3" sqref="A3:AB81"/>
    </sheetView>
  </sheetViews>
  <sheetFormatPr defaultRowHeight="15" x14ac:dyDescent="0.25"/>
  <cols>
    <col min="1" max="1" width="19.5703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bestFit="1" customWidth="1"/>
    <col min="20" max="20" width="18.5703125" customWidth="1"/>
    <col min="21" max="21" width="13.5703125" customWidth="1"/>
    <col min="22" max="22" width="10.7109375" bestFit="1" customWidth="1"/>
    <col min="23" max="23" width="9.7109375" bestFit="1" customWidth="1"/>
    <col min="24" max="24" width="7.140625" bestFit="1" customWidth="1"/>
    <col min="25" max="25" width="5.7109375" bestFit="1" customWidth="1"/>
    <col min="26" max="26" width="8.28515625" bestFit="1" customWidth="1"/>
    <col min="27" max="27" width="8.28515625" customWidth="1"/>
    <col min="28" max="28" width="8.28515625" style="64" customWidth="1"/>
    <col min="29" max="29" width="8.28515625" style="76" customWidth="1"/>
    <col min="30" max="30" width="10.85546875" customWidth="1"/>
    <col min="31" max="31" width="15.42578125" bestFit="1" customWidth="1"/>
    <col min="32" max="32" width="14.7109375" bestFit="1" customWidth="1"/>
    <col min="33" max="33" width="14.5703125" bestFit="1" customWidth="1"/>
    <col min="34" max="34" width="16.7109375" customWidth="1"/>
    <col min="35" max="35" width="22.85546875" customWidth="1"/>
    <col min="36" max="36" width="11.140625" customWidth="1"/>
    <col min="37" max="37" width="10.42578125" customWidth="1"/>
    <col min="38" max="38" width="9.42578125" customWidth="1"/>
    <col min="39" max="39" width="9.5703125" customWidth="1"/>
    <col min="40" max="40" width="11" customWidth="1"/>
    <col min="41" max="41" width="10" customWidth="1"/>
    <col min="42" max="42" width="12.5703125" customWidth="1"/>
    <col min="43" max="43" width="13.140625" customWidth="1"/>
    <col min="44" max="44" width="15.42578125" customWidth="1"/>
    <col min="45" max="45" width="14.5703125" customWidth="1"/>
    <col min="46" max="46" width="13.5703125" style="3" customWidth="1"/>
    <col min="47" max="47" width="13.5703125" style="2" bestFit="1" customWidth="1"/>
    <col min="48" max="48" width="15.42578125" bestFit="1" customWidth="1"/>
    <col min="49" max="49" width="14.85546875" bestFit="1" customWidth="1"/>
  </cols>
  <sheetData>
    <row r="1" spans="1:48" ht="18.75" x14ac:dyDescent="0.3">
      <c r="B1" s="123" t="s">
        <v>98</v>
      </c>
      <c r="C1" s="123"/>
      <c r="D1" s="123"/>
      <c r="E1" s="123"/>
      <c r="L1" s="1">
        <f>$A$4</f>
        <v>45464</v>
      </c>
      <c r="M1" s="4" t="s">
        <v>109</v>
      </c>
      <c r="AT1"/>
      <c r="AU1" s="3"/>
      <c r="AV1" s="2"/>
    </row>
    <row r="2" spans="1:48" ht="15" customHeight="1" x14ac:dyDescent="0.25">
      <c r="G2" s="5" t="s">
        <v>24</v>
      </c>
      <c r="H2" s="6">
        <f>COUNTIF(Shift3[LineStatus], "Running")</f>
        <v>14</v>
      </c>
      <c r="I2" s="5" t="s">
        <v>18</v>
      </c>
      <c r="J2" s="7">
        <f>COUNTIF(Shift3[LineStatus], "Down")</f>
        <v>64</v>
      </c>
      <c r="N2" s="5" t="s">
        <v>99</v>
      </c>
      <c r="O2" s="5"/>
      <c r="P2" s="5"/>
      <c r="Q2" s="5"/>
      <c r="R2" s="5"/>
      <c r="S2" s="13">
        <f>SUM(Shift3[GeneralType])</f>
        <v>0</v>
      </c>
      <c r="T2" s="14" t="e">
        <f>AVERAGEIF(Shift3[ProductType], "&lt;&gt;0")</f>
        <v>#DIV/0!</v>
      </c>
      <c r="U2" s="16">
        <f>SUM(Shift3[Qty])</f>
        <v>123692</v>
      </c>
      <c r="AT2"/>
      <c r="AU2"/>
    </row>
    <row r="3" spans="1:48" ht="15" customHeight="1" thickBot="1" x14ac:dyDescent="0.3">
      <c r="A3" s="53" t="s">
        <v>0</v>
      </c>
      <c r="B3" s="5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49" t="s">
        <v>8</v>
      </c>
      <c r="J3" s="49" t="s">
        <v>9</v>
      </c>
      <c r="K3" s="49" t="s">
        <v>10</v>
      </c>
      <c r="L3" s="49" t="s">
        <v>11</v>
      </c>
      <c r="M3" s="31" t="s">
        <v>12</v>
      </c>
      <c r="N3" s="31" t="s">
        <v>13</v>
      </c>
      <c r="O3" s="31" t="s">
        <v>311</v>
      </c>
      <c r="P3" s="31" t="s">
        <v>460</v>
      </c>
      <c r="Q3" s="31" t="s">
        <v>93</v>
      </c>
      <c r="R3" s="31" t="s">
        <v>94</v>
      </c>
      <c r="S3" s="49" t="s">
        <v>125</v>
      </c>
      <c r="T3" s="50" t="s">
        <v>95</v>
      </c>
      <c r="U3" s="31" t="s">
        <v>96</v>
      </c>
      <c r="V3" s="31" t="s">
        <v>97</v>
      </c>
      <c r="W3" s="31" t="s">
        <v>134</v>
      </c>
      <c r="X3" s="31" t="s">
        <v>131</v>
      </c>
      <c r="Y3" s="31" t="s">
        <v>132</v>
      </c>
      <c r="Z3" s="31" t="s">
        <v>133</v>
      </c>
      <c r="AA3" s="22" t="s">
        <v>128</v>
      </c>
      <c r="AB3" s="22" t="s">
        <v>129</v>
      </c>
      <c r="AC3" s="22" t="s">
        <v>130</v>
      </c>
      <c r="AT3"/>
      <c r="AU3"/>
    </row>
    <row r="4" spans="1:48" ht="15" customHeight="1" thickTop="1" x14ac:dyDescent="0.25">
      <c r="A4" s="53">
        <v>45464</v>
      </c>
      <c r="B4" s="52" t="s">
        <v>14</v>
      </c>
      <c r="C4" s="30" t="s">
        <v>109</v>
      </c>
      <c r="D4" s="30" t="s">
        <v>319</v>
      </c>
      <c r="E4" s="30" t="s">
        <v>21</v>
      </c>
      <c r="F4" s="30" t="s">
        <v>22</v>
      </c>
      <c r="G4" s="30" t="s">
        <v>18</v>
      </c>
      <c r="H4" s="30" t="s">
        <v>19</v>
      </c>
      <c r="I4" s="32">
        <v>0</v>
      </c>
      <c r="J4" s="32">
        <v>220783</v>
      </c>
      <c r="K4" s="32">
        <v>220783</v>
      </c>
      <c r="L4" s="32">
        <v>0</v>
      </c>
      <c r="M4" s="30">
        <v>0</v>
      </c>
      <c r="N4" s="30" t="s">
        <v>330</v>
      </c>
      <c r="O4" s="78" t="s">
        <v>155</v>
      </c>
      <c r="P4" s="78" t="s">
        <v>461</v>
      </c>
      <c r="Q4" s="78">
        <v>16</v>
      </c>
      <c r="R4" s="78">
        <v>47.25</v>
      </c>
      <c r="S4" s="37" t="s">
        <v>127</v>
      </c>
      <c r="T4" s="35" t="s">
        <v>283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T4"/>
      <c r="AU4"/>
    </row>
    <row r="5" spans="1:48" x14ac:dyDescent="0.25">
      <c r="A5" s="121">
        <v>45464</v>
      </c>
      <c r="B5" s="121" t="s">
        <v>20</v>
      </c>
      <c r="C5" s="78" t="s">
        <v>109</v>
      </c>
      <c r="D5" s="78" t="s">
        <v>359</v>
      </c>
      <c r="E5" s="78" t="s">
        <v>34</v>
      </c>
      <c r="F5" s="78" t="s">
        <v>22</v>
      </c>
      <c r="G5" s="78" t="s">
        <v>18</v>
      </c>
      <c r="H5" s="78" t="s">
        <v>19</v>
      </c>
      <c r="I5" s="81">
        <v>0</v>
      </c>
      <c r="J5" s="81">
        <v>42267878</v>
      </c>
      <c r="K5" s="81">
        <v>42267878</v>
      </c>
      <c r="L5" s="81">
        <v>0</v>
      </c>
      <c r="M5" s="78">
        <v>0</v>
      </c>
      <c r="N5" s="78" t="s">
        <v>120</v>
      </c>
      <c r="O5" s="78" t="s">
        <v>190</v>
      </c>
      <c r="P5" s="78" t="s">
        <v>461</v>
      </c>
      <c r="Q5" s="78">
        <v>8</v>
      </c>
      <c r="R5" s="78">
        <v>32</v>
      </c>
      <c r="S5" s="81" t="s">
        <v>127</v>
      </c>
      <c r="T5" s="122" t="s">
        <v>284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AC5" s="78">
        <v>0</v>
      </c>
      <c r="AG5" s="3"/>
      <c r="AH5" s="2"/>
      <c r="AT5"/>
      <c r="AU5"/>
    </row>
    <row r="6" spans="1:48" x14ac:dyDescent="0.25">
      <c r="A6" s="121">
        <v>45464</v>
      </c>
      <c r="B6" s="121" t="s">
        <v>101</v>
      </c>
      <c r="C6" s="78" t="s">
        <v>109</v>
      </c>
      <c r="D6" s="78" t="s">
        <v>323</v>
      </c>
      <c r="E6" s="78" t="s">
        <v>34</v>
      </c>
      <c r="F6" s="78" t="s">
        <v>22</v>
      </c>
      <c r="G6" s="78" t="s">
        <v>18</v>
      </c>
      <c r="H6" s="78" t="s">
        <v>19</v>
      </c>
      <c r="I6" s="81">
        <v>0</v>
      </c>
      <c r="J6" s="81">
        <v>23</v>
      </c>
      <c r="K6" s="81">
        <v>23</v>
      </c>
      <c r="L6" s="81">
        <v>0</v>
      </c>
      <c r="M6" s="78">
        <v>0</v>
      </c>
      <c r="N6" s="78" t="s">
        <v>120</v>
      </c>
      <c r="O6" s="78" t="s">
        <v>190</v>
      </c>
      <c r="P6" s="78" t="s">
        <v>461</v>
      </c>
      <c r="Q6" s="78">
        <v>8</v>
      </c>
      <c r="R6" s="78">
        <v>16.8</v>
      </c>
      <c r="S6" s="81" t="s">
        <v>127</v>
      </c>
      <c r="T6" s="122" t="s">
        <v>284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AC6" s="78">
        <v>0</v>
      </c>
      <c r="AG6" s="3"/>
      <c r="AH6" s="2"/>
      <c r="AT6"/>
      <c r="AU6"/>
    </row>
    <row r="7" spans="1:48" x14ac:dyDescent="0.25">
      <c r="A7" s="121">
        <v>45464</v>
      </c>
      <c r="B7" s="121" t="s">
        <v>23</v>
      </c>
      <c r="C7" s="78" t="s">
        <v>109</v>
      </c>
      <c r="D7" s="78" t="s">
        <v>102</v>
      </c>
      <c r="E7" s="78" t="s">
        <v>103</v>
      </c>
      <c r="F7" s="78" t="s">
        <v>445</v>
      </c>
      <c r="G7" s="78" t="s">
        <v>18</v>
      </c>
      <c r="H7" s="78" t="s">
        <v>19</v>
      </c>
      <c r="I7" s="81">
        <v>0</v>
      </c>
      <c r="J7" s="81">
        <v>538314727</v>
      </c>
      <c r="K7" s="81">
        <v>538314727</v>
      </c>
      <c r="L7" s="81">
        <v>0</v>
      </c>
      <c r="M7" s="78">
        <v>0</v>
      </c>
      <c r="N7" s="78" t="s">
        <v>120</v>
      </c>
      <c r="O7" s="78" t="s">
        <v>154</v>
      </c>
      <c r="P7" s="78" t="s">
        <v>461</v>
      </c>
      <c r="Q7" s="78">
        <v>12</v>
      </c>
      <c r="R7" s="78">
        <v>2.5</v>
      </c>
      <c r="S7" s="81" t="s">
        <v>127</v>
      </c>
      <c r="T7" s="122" t="s">
        <v>282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  <c r="AG7" s="3"/>
      <c r="AH7" s="2"/>
      <c r="AT7"/>
      <c r="AU7"/>
    </row>
    <row r="8" spans="1:48" x14ac:dyDescent="0.25">
      <c r="A8" s="121">
        <v>45464</v>
      </c>
      <c r="B8" s="121" t="s">
        <v>25</v>
      </c>
      <c r="C8" s="78" t="s">
        <v>109</v>
      </c>
      <c r="D8" s="78" t="s">
        <v>425</v>
      </c>
      <c r="E8" s="78" t="s">
        <v>120</v>
      </c>
      <c r="F8" s="78" t="s">
        <v>22</v>
      </c>
      <c r="G8" s="78" t="s">
        <v>18</v>
      </c>
      <c r="H8" s="78" t="s">
        <v>19</v>
      </c>
      <c r="I8" s="81">
        <v>0</v>
      </c>
      <c r="J8" s="81">
        <v>38292355</v>
      </c>
      <c r="K8" s="81">
        <v>38292355</v>
      </c>
      <c r="L8" s="81">
        <v>0</v>
      </c>
      <c r="M8" s="78">
        <v>0</v>
      </c>
      <c r="N8" s="78" t="s">
        <v>120</v>
      </c>
      <c r="O8" s="78" t="s">
        <v>190</v>
      </c>
      <c r="P8" s="78" t="s">
        <v>461</v>
      </c>
      <c r="Q8" s="78">
        <v>8</v>
      </c>
      <c r="R8" s="78">
        <v>4.91</v>
      </c>
      <c r="S8" s="81" t="s">
        <v>127</v>
      </c>
      <c r="T8" s="122" t="s">
        <v>284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  <c r="AG8" s="3"/>
      <c r="AH8" s="2"/>
      <c r="AT8"/>
      <c r="AU8"/>
    </row>
    <row r="9" spans="1:48" x14ac:dyDescent="0.25">
      <c r="A9" s="121">
        <v>45464</v>
      </c>
      <c r="B9" s="121" t="s">
        <v>104</v>
      </c>
      <c r="C9" s="78" t="s">
        <v>109</v>
      </c>
      <c r="D9" s="78" t="s">
        <v>327</v>
      </c>
      <c r="E9" s="78" t="s">
        <v>34</v>
      </c>
      <c r="F9" s="78" t="s">
        <v>22</v>
      </c>
      <c r="G9" s="78" t="s">
        <v>18</v>
      </c>
      <c r="H9" s="78" t="s">
        <v>19</v>
      </c>
      <c r="I9" s="81">
        <v>0</v>
      </c>
      <c r="J9" s="81">
        <v>479156</v>
      </c>
      <c r="K9" s="81">
        <v>480142</v>
      </c>
      <c r="L9" s="81">
        <v>0</v>
      </c>
      <c r="M9" s="78">
        <v>0</v>
      </c>
      <c r="N9" s="78" t="s">
        <v>120</v>
      </c>
      <c r="O9" s="78" t="s">
        <v>190</v>
      </c>
      <c r="P9" s="78" t="s">
        <v>461</v>
      </c>
      <c r="Q9" s="78">
        <v>8</v>
      </c>
      <c r="R9" s="78">
        <v>0</v>
      </c>
      <c r="S9" s="81" t="s">
        <v>127</v>
      </c>
      <c r="T9" s="122" t="s">
        <v>284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C9" s="78">
        <v>0</v>
      </c>
      <c r="AG9" s="3"/>
      <c r="AH9" s="2"/>
      <c r="AT9"/>
      <c r="AU9"/>
    </row>
    <row r="10" spans="1:48" x14ac:dyDescent="0.25">
      <c r="A10" s="121">
        <v>45464</v>
      </c>
      <c r="B10" s="121" t="s">
        <v>26</v>
      </c>
      <c r="C10" s="78" t="s">
        <v>109</v>
      </c>
      <c r="D10" s="78" t="s">
        <v>143</v>
      </c>
      <c r="E10" s="78" t="s">
        <v>103</v>
      </c>
      <c r="F10" s="78" t="s">
        <v>445</v>
      </c>
      <c r="G10" s="78" t="s">
        <v>18</v>
      </c>
      <c r="H10" s="78" t="s">
        <v>19</v>
      </c>
      <c r="I10" s="81">
        <v>0</v>
      </c>
      <c r="J10" s="81">
        <v>42481896</v>
      </c>
      <c r="K10" s="81">
        <v>42481896</v>
      </c>
      <c r="L10" s="81">
        <v>0</v>
      </c>
      <c r="M10" s="78">
        <v>0</v>
      </c>
      <c r="N10" s="78" t="s">
        <v>120</v>
      </c>
      <c r="O10" s="78" t="s">
        <v>154</v>
      </c>
      <c r="P10" s="78" t="s">
        <v>461</v>
      </c>
      <c r="Q10" s="78">
        <v>12</v>
      </c>
      <c r="R10" s="78">
        <v>47.25</v>
      </c>
      <c r="S10" s="81" t="s">
        <v>127</v>
      </c>
      <c r="T10" s="122" t="s">
        <v>282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  <c r="AG10" s="3"/>
      <c r="AH10" s="2"/>
      <c r="AT10"/>
      <c r="AU10"/>
    </row>
    <row r="11" spans="1:48" x14ac:dyDescent="0.25">
      <c r="A11" s="121">
        <v>45464</v>
      </c>
      <c r="B11" s="121" t="s">
        <v>27</v>
      </c>
      <c r="C11" s="78" t="s">
        <v>109</v>
      </c>
      <c r="D11" s="78" t="s">
        <v>444</v>
      </c>
      <c r="E11" s="78" t="s">
        <v>34</v>
      </c>
      <c r="F11" s="78" t="s">
        <v>22</v>
      </c>
      <c r="G11" s="78" t="s">
        <v>18</v>
      </c>
      <c r="H11" s="78" t="s">
        <v>19</v>
      </c>
      <c r="I11" s="81">
        <v>0</v>
      </c>
      <c r="J11" s="81">
        <v>42511205</v>
      </c>
      <c r="K11" s="81">
        <v>42511205</v>
      </c>
      <c r="L11" s="81">
        <v>0</v>
      </c>
      <c r="M11" s="78">
        <v>0</v>
      </c>
      <c r="N11" s="78" t="s">
        <v>330</v>
      </c>
      <c r="O11" s="78" t="s">
        <v>158</v>
      </c>
      <c r="P11" s="78" t="s">
        <v>461</v>
      </c>
      <c r="Q11" s="78">
        <v>8</v>
      </c>
      <c r="R11" s="78">
        <v>21.71</v>
      </c>
      <c r="S11" s="81" t="s">
        <v>127</v>
      </c>
      <c r="T11" s="122" t="s">
        <v>286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C11" s="78">
        <v>0</v>
      </c>
      <c r="AG11" s="3"/>
      <c r="AH11" s="2"/>
      <c r="AT11"/>
      <c r="AU11"/>
    </row>
    <row r="12" spans="1:48" x14ac:dyDescent="0.25">
      <c r="A12" s="121">
        <v>45464</v>
      </c>
      <c r="B12" s="121" t="s">
        <v>105</v>
      </c>
      <c r="C12" s="78" t="s">
        <v>109</v>
      </c>
      <c r="D12" s="78" t="s">
        <v>333</v>
      </c>
      <c r="E12" s="78" t="s">
        <v>34</v>
      </c>
      <c r="F12" s="78" t="s">
        <v>22</v>
      </c>
      <c r="G12" s="78" t="s">
        <v>18</v>
      </c>
      <c r="H12" s="78" t="s">
        <v>19</v>
      </c>
      <c r="I12" s="81">
        <v>0</v>
      </c>
      <c r="J12" s="81">
        <v>25486977</v>
      </c>
      <c r="K12" s="81">
        <v>25488330</v>
      </c>
      <c r="L12" s="81">
        <v>0</v>
      </c>
      <c r="M12" s="78">
        <v>0</v>
      </c>
      <c r="N12" s="78" t="s">
        <v>120</v>
      </c>
      <c r="O12" s="78" t="s">
        <v>191</v>
      </c>
      <c r="P12" s="78" t="s">
        <v>461</v>
      </c>
      <c r="Q12" s="78">
        <v>8</v>
      </c>
      <c r="R12" s="78">
        <v>0</v>
      </c>
      <c r="S12" s="81" t="s">
        <v>127</v>
      </c>
      <c r="T12" s="122" t="s">
        <v>285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G12" s="3"/>
      <c r="AH12" s="2"/>
      <c r="AT12"/>
      <c r="AU12"/>
    </row>
    <row r="13" spans="1:48" x14ac:dyDescent="0.25">
      <c r="A13" s="121">
        <v>45464</v>
      </c>
      <c r="B13" s="121" t="s">
        <v>28</v>
      </c>
      <c r="C13" s="78" t="s">
        <v>109</v>
      </c>
      <c r="D13" s="78" t="s">
        <v>423</v>
      </c>
      <c r="E13" s="78" t="s">
        <v>103</v>
      </c>
      <c r="F13" s="78" t="s">
        <v>328</v>
      </c>
      <c r="G13" s="78" t="s">
        <v>18</v>
      </c>
      <c r="H13" s="78" t="s">
        <v>19</v>
      </c>
      <c r="I13" s="81">
        <v>0</v>
      </c>
      <c r="J13" s="81">
        <v>6</v>
      </c>
      <c r="K13" s="81">
        <v>589</v>
      </c>
      <c r="L13" s="81">
        <v>0</v>
      </c>
      <c r="M13" s="78">
        <v>0</v>
      </c>
      <c r="N13" s="78" t="s">
        <v>120</v>
      </c>
      <c r="O13" s="78" t="s">
        <v>154</v>
      </c>
      <c r="P13" s="78" t="s">
        <v>461</v>
      </c>
      <c r="Q13" s="78">
        <v>12</v>
      </c>
      <c r="R13" s="78">
        <v>2.4</v>
      </c>
      <c r="S13" s="81" t="s">
        <v>127</v>
      </c>
      <c r="T13" s="122" t="s">
        <v>282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G13" s="3"/>
      <c r="AH13" s="2"/>
      <c r="AT13"/>
      <c r="AU13"/>
    </row>
    <row r="14" spans="1:48" x14ac:dyDescent="0.25">
      <c r="A14" s="121">
        <v>45464</v>
      </c>
      <c r="B14" s="121" t="s">
        <v>29</v>
      </c>
      <c r="C14" s="78" t="s">
        <v>109</v>
      </c>
      <c r="D14" s="78" t="s">
        <v>390</v>
      </c>
      <c r="E14" s="78" t="s">
        <v>462</v>
      </c>
      <c r="F14" s="78" t="s">
        <v>350</v>
      </c>
      <c r="G14" s="78" t="s">
        <v>18</v>
      </c>
      <c r="H14" s="78" t="s">
        <v>19</v>
      </c>
      <c r="I14" s="81">
        <v>0</v>
      </c>
      <c r="J14" s="81">
        <v>475668</v>
      </c>
      <c r="K14" s="81">
        <v>479985</v>
      </c>
      <c r="L14" s="81">
        <v>0</v>
      </c>
      <c r="M14" s="78">
        <v>0</v>
      </c>
      <c r="N14" s="78" t="s">
        <v>120</v>
      </c>
      <c r="O14" s="78" t="s">
        <v>190</v>
      </c>
      <c r="P14" s="78" t="s">
        <v>461</v>
      </c>
      <c r="Q14" s="78">
        <v>8</v>
      </c>
      <c r="R14" s="78">
        <v>43.5</v>
      </c>
      <c r="S14" s="81" t="s">
        <v>127</v>
      </c>
      <c r="T14" s="122" t="s">
        <v>284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G14" s="3"/>
      <c r="AH14" s="2"/>
      <c r="AT14"/>
      <c r="AU14"/>
    </row>
    <row r="15" spans="1:48" x14ac:dyDescent="0.25">
      <c r="A15" s="121">
        <v>45464</v>
      </c>
      <c r="B15" s="121" t="s">
        <v>106</v>
      </c>
      <c r="C15" s="78" t="s">
        <v>109</v>
      </c>
      <c r="D15" s="78" t="s">
        <v>360</v>
      </c>
      <c r="E15" s="78" t="s">
        <v>39</v>
      </c>
      <c r="F15" s="78" t="s">
        <v>22</v>
      </c>
      <c r="G15" s="78" t="s">
        <v>18</v>
      </c>
      <c r="H15" s="78" t="s">
        <v>19</v>
      </c>
      <c r="I15" s="81">
        <v>0</v>
      </c>
      <c r="J15" s="81">
        <v>7561537</v>
      </c>
      <c r="K15" s="81">
        <v>7561537</v>
      </c>
      <c r="L15" s="81">
        <v>7561537</v>
      </c>
      <c r="M15" s="78">
        <v>0</v>
      </c>
      <c r="N15" s="78" t="s">
        <v>120</v>
      </c>
      <c r="O15" s="78" t="s">
        <v>191</v>
      </c>
      <c r="P15" s="78" t="s">
        <v>461</v>
      </c>
      <c r="Q15" s="78">
        <v>8</v>
      </c>
      <c r="R15" s="78">
        <v>47</v>
      </c>
      <c r="S15" s="81" t="s">
        <v>127</v>
      </c>
      <c r="T15" s="122" t="s">
        <v>285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G15" s="3"/>
      <c r="AH15" s="2"/>
      <c r="AT15"/>
      <c r="AU15"/>
    </row>
    <row r="16" spans="1:48" x14ac:dyDescent="0.25">
      <c r="A16" s="121">
        <v>45464</v>
      </c>
      <c r="B16" s="121" t="s">
        <v>30</v>
      </c>
      <c r="C16" s="78" t="s">
        <v>109</v>
      </c>
      <c r="D16" s="78" t="s">
        <v>312</v>
      </c>
      <c r="E16" s="78" t="s">
        <v>103</v>
      </c>
      <c r="F16" s="78" t="s">
        <v>445</v>
      </c>
      <c r="G16" s="78" t="s">
        <v>18</v>
      </c>
      <c r="H16" s="78" t="s">
        <v>19</v>
      </c>
      <c r="I16" s="81">
        <v>0</v>
      </c>
      <c r="J16" s="81">
        <v>315</v>
      </c>
      <c r="K16" s="81">
        <v>315</v>
      </c>
      <c r="L16" s="81">
        <v>0</v>
      </c>
      <c r="M16" s="78">
        <v>0</v>
      </c>
      <c r="N16" s="78" t="s">
        <v>120</v>
      </c>
      <c r="O16" s="78" t="s">
        <v>154</v>
      </c>
      <c r="P16" s="78" t="s">
        <v>461</v>
      </c>
      <c r="Q16" s="78">
        <v>12</v>
      </c>
      <c r="R16" s="78">
        <v>4</v>
      </c>
      <c r="S16" s="81" t="s">
        <v>127</v>
      </c>
      <c r="T16" s="122" t="s">
        <v>282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G16" s="3"/>
      <c r="AH16" s="2"/>
      <c r="AT16"/>
      <c r="AU16"/>
    </row>
    <row r="17" spans="1:47" x14ac:dyDescent="0.25">
      <c r="A17" s="121">
        <v>45464</v>
      </c>
      <c r="B17" s="121" t="s">
        <v>31</v>
      </c>
      <c r="C17" s="78" t="s">
        <v>109</v>
      </c>
      <c r="D17" s="78" t="s">
        <v>387</v>
      </c>
      <c r="E17" s="78" t="s">
        <v>462</v>
      </c>
      <c r="F17" s="78" t="s">
        <v>350</v>
      </c>
      <c r="G17" s="78" t="s">
        <v>18</v>
      </c>
      <c r="H17" s="78" t="s">
        <v>19</v>
      </c>
      <c r="I17" s="81">
        <v>0</v>
      </c>
      <c r="J17" s="81">
        <v>57192</v>
      </c>
      <c r="K17" s="81">
        <v>57192</v>
      </c>
      <c r="L17" s="81">
        <v>0</v>
      </c>
      <c r="M17" s="78">
        <v>0</v>
      </c>
      <c r="N17" s="78" t="s">
        <v>120</v>
      </c>
      <c r="O17" s="78" t="s">
        <v>191</v>
      </c>
      <c r="P17" s="78" t="s">
        <v>461</v>
      </c>
      <c r="Q17" s="78">
        <v>8</v>
      </c>
      <c r="R17" s="78">
        <v>47.25</v>
      </c>
      <c r="S17" s="81" t="s">
        <v>127</v>
      </c>
      <c r="T17" s="122" t="s">
        <v>285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G17" s="3"/>
      <c r="AH17" s="2"/>
      <c r="AT17"/>
      <c r="AU17"/>
    </row>
    <row r="18" spans="1:47" x14ac:dyDescent="0.25">
      <c r="A18" s="121">
        <v>45464</v>
      </c>
      <c r="B18" s="121" t="s">
        <v>107</v>
      </c>
      <c r="C18" s="78" t="s">
        <v>109</v>
      </c>
      <c r="D18" s="78" t="s">
        <v>361</v>
      </c>
      <c r="E18" s="78" t="s">
        <v>441</v>
      </c>
      <c r="F18" s="78" t="s">
        <v>22</v>
      </c>
      <c r="G18" s="78" t="s">
        <v>18</v>
      </c>
      <c r="H18" s="78" t="s">
        <v>19</v>
      </c>
      <c r="I18" s="81">
        <v>0</v>
      </c>
      <c r="J18" s="81">
        <v>41439736</v>
      </c>
      <c r="K18" s="81">
        <v>41439736</v>
      </c>
      <c r="L18" s="81">
        <v>0</v>
      </c>
      <c r="M18" s="78">
        <v>0</v>
      </c>
      <c r="N18" s="78" t="s">
        <v>120</v>
      </c>
      <c r="O18" s="78" t="s">
        <v>191</v>
      </c>
      <c r="P18" s="78" t="s">
        <v>461</v>
      </c>
      <c r="Q18" s="78">
        <v>8</v>
      </c>
      <c r="R18" s="78">
        <v>34</v>
      </c>
      <c r="S18" s="81" t="s">
        <v>127</v>
      </c>
      <c r="T18" s="122" t="s">
        <v>285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  <c r="AG18" s="3"/>
      <c r="AH18" s="2"/>
      <c r="AT18"/>
      <c r="AU18"/>
    </row>
    <row r="19" spans="1:47" x14ac:dyDescent="0.25">
      <c r="A19" s="121">
        <v>45464</v>
      </c>
      <c r="B19" s="121" t="s">
        <v>32</v>
      </c>
      <c r="C19" s="78" t="s">
        <v>109</v>
      </c>
      <c r="D19" s="78" t="s">
        <v>447</v>
      </c>
      <c r="E19" s="78" t="s">
        <v>467</v>
      </c>
      <c r="F19" s="78" t="s">
        <v>328</v>
      </c>
      <c r="G19" s="78" t="s">
        <v>18</v>
      </c>
      <c r="H19" s="78" t="s">
        <v>19</v>
      </c>
      <c r="I19" s="81">
        <v>0</v>
      </c>
      <c r="J19" s="81">
        <v>33</v>
      </c>
      <c r="K19" s="81">
        <v>33</v>
      </c>
      <c r="L19" s="81">
        <v>0</v>
      </c>
      <c r="M19" s="78">
        <v>0</v>
      </c>
      <c r="N19" s="78" t="s">
        <v>120</v>
      </c>
      <c r="O19" s="78" t="s">
        <v>154</v>
      </c>
      <c r="P19" s="78" t="s">
        <v>461</v>
      </c>
      <c r="Q19" s="78">
        <v>12</v>
      </c>
      <c r="R19" s="78">
        <v>40</v>
      </c>
      <c r="S19" s="81" t="s">
        <v>127</v>
      </c>
      <c r="T19" s="122" t="s">
        <v>282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0</v>
      </c>
      <c r="AG19" s="3"/>
      <c r="AH19" s="2"/>
      <c r="AT19"/>
      <c r="AU19"/>
    </row>
    <row r="20" spans="1:47" x14ac:dyDescent="0.25">
      <c r="A20" s="121">
        <v>45464</v>
      </c>
      <c r="B20" s="121" t="s">
        <v>33</v>
      </c>
      <c r="C20" s="78" t="s">
        <v>109</v>
      </c>
      <c r="D20" s="78" t="s">
        <v>325</v>
      </c>
      <c r="E20" s="78" t="s">
        <v>34</v>
      </c>
      <c r="F20" s="78" t="s">
        <v>22</v>
      </c>
      <c r="G20" s="78" t="s">
        <v>18</v>
      </c>
      <c r="H20" s="78" t="s">
        <v>19</v>
      </c>
      <c r="I20" s="81">
        <v>0</v>
      </c>
      <c r="J20" s="81">
        <v>1043230</v>
      </c>
      <c r="K20" s="81">
        <v>1043230</v>
      </c>
      <c r="L20" s="81">
        <v>0</v>
      </c>
      <c r="M20" s="78">
        <v>0</v>
      </c>
      <c r="N20" s="78" t="s">
        <v>330</v>
      </c>
      <c r="O20" s="78" t="s">
        <v>155</v>
      </c>
      <c r="P20" s="78" t="s">
        <v>461</v>
      </c>
      <c r="Q20" s="78">
        <v>16</v>
      </c>
      <c r="R20" s="78">
        <v>54.5</v>
      </c>
      <c r="S20" s="81" t="s">
        <v>127</v>
      </c>
      <c r="T20" s="122" t="s">
        <v>283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C20" s="78">
        <v>0</v>
      </c>
      <c r="AG20" s="3"/>
      <c r="AH20" s="2"/>
      <c r="AT20"/>
      <c r="AU20"/>
    </row>
    <row r="21" spans="1:47" x14ac:dyDescent="0.25">
      <c r="A21" s="121">
        <v>45464</v>
      </c>
      <c r="B21" s="121" t="s">
        <v>35</v>
      </c>
      <c r="C21" s="78" t="s">
        <v>109</v>
      </c>
      <c r="D21" s="78" t="s">
        <v>309</v>
      </c>
      <c r="E21" s="78" t="s">
        <v>103</v>
      </c>
      <c r="F21" s="78" t="s">
        <v>445</v>
      </c>
      <c r="G21" s="78" t="s">
        <v>18</v>
      </c>
      <c r="H21" s="78" t="s">
        <v>19</v>
      </c>
      <c r="I21" s="81">
        <v>0</v>
      </c>
      <c r="J21" s="81">
        <v>40756105</v>
      </c>
      <c r="K21" s="81">
        <v>40756510</v>
      </c>
      <c r="L21" s="81">
        <v>40756510</v>
      </c>
      <c r="M21" s="78">
        <v>0</v>
      </c>
      <c r="N21" s="78" t="s">
        <v>120</v>
      </c>
      <c r="O21" s="78" t="s">
        <v>154</v>
      </c>
      <c r="P21" s="78" t="s">
        <v>461</v>
      </c>
      <c r="Q21" s="78">
        <v>12</v>
      </c>
      <c r="R21" s="78">
        <v>11</v>
      </c>
      <c r="S21" s="81" t="s">
        <v>127</v>
      </c>
      <c r="T21" s="122" t="s">
        <v>282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  <c r="AG21" s="3"/>
      <c r="AH21" s="2"/>
      <c r="AT21"/>
      <c r="AU21"/>
    </row>
    <row r="22" spans="1:47" x14ac:dyDescent="0.25">
      <c r="A22" s="121">
        <v>45464</v>
      </c>
      <c r="B22" s="121" t="s">
        <v>36</v>
      </c>
      <c r="C22" s="78" t="s">
        <v>109</v>
      </c>
      <c r="D22" s="78" t="s">
        <v>429</v>
      </c>
      <c r="E22" s="78" t="s">
        <v>39</v>
      </c>
      <c r="F22" s="78" t="s">
        <v>17</v>
      </c>
      <c r="G22" s="78" t="s">
        <v>24</v>
      </c>
      <c r="H22" s="78" t="s">
        <v>19</v>
      </c>
      <c r="I22" s="81">
        <v>2225</v>
      </c>
      <c r="J22" s="81">
        <v>1078080665</v>
      </c>
      <c r="K22" s="81">
        <v>1078080665</v>
      </c>
      <c r="L22" s="81">
        <v>0</v>
      </c>
      <c r="M22" s="78">
        <v>12.75</v>
      </c>
      <c r="N22" s="78" t="s">
        <v>407</v>
      </c>
      <c r="O22" s="78" t="s">
        <v>397</v>
      </c>
      <c r="P22" s="78" t="s">
        <v>461</v>
      </c>
      <c r="Q22" s="78">
        <v>8</v>
      </c>
      <c r="R22" s="78">
        <v>47.25</v>
      </c>
      <c r="S22" s="81" t="s">
        <v>126</v>
      </c>
      <c r="T22" s="122" t="s">
        <v>430</v>
      </c>
      <c r="U22" s="78">
        <v>17800</v>
      </c>
      <c r="V22" s="78">
        <v>0.98502604166666663</v>
      </c>
      <c r="W22" s="78">
        <v>1854.1788300000001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C22" s="78">
        <v>0</v>
      </c>
      <c r="AG22" s="3"/>
      <c r="AH22" s="2"/>
      <c r="AT22"/>
      <c r="AU22"/>
    </row>
    <row r="23" spans="1:47" x14ac:dyDescent="0.25">
      <c r="A23" s="121">
        <v>45464</v>
      </c>
      <c r="B23" s="121" t="s">
        <v>37</v>
      </c>
      <c r="C23" s="78" t="s">
        <v>109</v>
      </c>
      <c r="D23" s="78" t="s">
        <v>395</v>
      </c>
      <c r="E23" s="78" t="s">
        <v>472</v>
      </c>
      <c r="F23" s="78" t="s">
        <v>22</v>
      </c>
      <c r="G23" s="78" t="s">
        <v>18</v>
      </c>
      <c r="H23" s="78" t="s">
        <v>19</v>
      </c>
      <c r="I23" s="81">
        <v>0</v>
      </c>
      <c r="J23" s="81">
        <v>40749774</v>
      </c>
      <c r="K23" s="81">
        <v>40756510</v>
      </c>
      <c r="L23" s="81">
        <v>0</v>
      </c>
      <c r="M23" s="78">
        <v>0</v>
      </c>
      <c r="N23" s="78" t="s">
        <v>330</v>
      </c>
      <c r="O23" s="78" t="s">
        <v>158</v>
      </c>
      <c r="P23" s="78" t="s">
        <v>461</v>
      </c>
      <c r="Q23" s="78">
        <v>8</v>
      </c>
      <c r="R23" s="78">
        <v>12.5</v>
      </c>
      <c r="S23" s="81" t="s">
        <v>127</v>
      </c>
      <c r="T23" s="122" t="s">
        <v>286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C23" s="78">
        <v>0</v>
      </c>
      <c r="AG23" s="3"/>
      <c r="AH23" s="2"/>
      <c r="AT23"/>
      <c r="AU23"/>
    </row>
    <row r="24" spans="1:47" x14ac:dyDescent="0.25">
      <c r="A24" s="121">
        <v>45464</v>
      </c>
      <c r="B24" s="121" t="s">
        <v>38</v>
      </c>
      <c r="C24" s="78" t="s">
        <v>109</v>
      </c>
      <c r="D24" s="78" t="s">
        <v>351</v>
      </c>
      <c r="E24" s="78" t="s">
        <v>474</v>
      </c>
      <c r="F24" s="78" t="s">
        <v>350</v>
      </c>
      <c r="G24" s="78" t="s">
        <v>18</v>
      </c>
      <c r="H24" s="78" t="s">
        <v>19</v>
      </c>
      <c r="I24" s="81">
        <v>0</v>
      </c>
      <c r="J24" s="81">
        <v>41365070</v>
      </c>
      <c r="K24" s="81">
        <v>468218</v>
      </c>
      <c r="L24" s="81">
        <v>468218</v>
      </c>
      <c r="M24" s="78">
        <v>0</v>
      </c>
      <c r="N24" s="78" t="s">
        <v>357</v>
      </c>
      <c r="O24" s="78" t="s">
        <v>157</v>
      </c>
      <c r="P24" s="78" t="s">
        <v>461</v>
      </c>
      <c r="Q24" s="78">
        <v>8</v>
      </c>
      <c r="R24" s="78">
        <v>11.25</v>
      </c>
      <c r="S24" s="81" t="s">
        <v>127</v>
      </c>
      <c r="T24" s="122" t="s">
        <v>308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AG24" s="3"/>
      <c r="AH24" s="2"/>
      <c r="AT24"/>
      <c r="AU24"/>
    </row>
    <row r="25" spans="1:47" x14ac:dyDescent="0.25">
      <c r="A25" s="121">
        <v>45464</v>
      </c>
      <c r="B25" s="121" t="s">
        <v>40</v>
      </c>
      <c r="C25" s="78" t="s">
        <v>109</v>
      </c>
      <c r="D25" s="78" t="s">
        <v>376</v>
      </c>
      <c r="E25" s="78" t="s">
        <v>21</v>
      </c>
      <c r="F25" s="78" t="s">
        <v>350</v>
      </c>
      <c r="G25" s="78" t="s">
        <v>18</v>
      </c>
      <c r="H25" s="78" t="s">
        <v>19</v>
      </c>
      <c r="I25" s="81">
        <v>0</v>
      </c>
      <c r="J25" s="81">
        <v>239487</v>
      </c>
      <c r="K25" s="81">
        <v>240911</v>
      </c>
      <c r="L25" s="81">
        <v>0</v>
      </c>
      <c r="M25" s="78">
        <v>0</v>
      </c>
      <c r="N25" s="78" t="s">
        <v>330</v>
      </c>
      <c r="O25" s="78" t="s">
        <v>155</v>
      </c>
      <c r="P25" s="78" t="s">
        <v>461</v>
      </c>
      <c r="Q25" s="78">
        <v>16</v>
      </c>
      <c r="R25" s="78">
        <v>11</v>
      </c>
      <c r="S25" s="81" t="s">
        <v>127</v>
      </c>
      <c r="T25" s="122" t="s">
        <v>283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  <c r="AG25" s="3"/>
      <c r="AH25" s="2"/>
      <c r="AT25"/>
      <c r="AU25"/>
    </row>
    <row r="26" spans="1:47" x14ac:dyDescent="0.25">
      <c r="A26" s="121">
        <v>45464</v>
      </c>
      <c r="B26" s="121" t="s">
        <v>41</v>
      </c>
      <c r="C26" s="78" t="s">
        <v>109</v>
      </c>
      <c r="D26" s="78" t="s">
        <v>470</v>
      </c>
      <c r="E26" s="78" t="s">
        <v>21</v>
      </c>
      <c r="F26" s="78" t="s">
        <v>350</v>
      </c>
      <c r="G26" s="78" t="s">
        <v>18</v>
      </c>
      <c r="H26" s="78" t="s">
        <v>19</v>
      </c>
      <c r="I26" s="81">
        <v>0</v>
      </c>
      <c r="J26" s="81">
        <v>43108947</v>
      </c>
      <c r="K26" s="81">
        <v>43108947</v>
      </c>
      <c r="L26" s="81">
        <v>0</v>
      </c>
      <c r="M26" s="78">
        <v>0</v>
      </c>
      <c r="N26" s="78" t="s">
        <v>414</v>
      </c>
      <c r="O26" s="78" t="s">
        <v>155</v>
      </c>
      <c r="P26" s="78" t="s">
        <v>461</v>
      </c>
      <c r="Q26" s="78">
        <v>16</v>
      </c>
      <c r="R26" s="78">
        <v>11</v>
      </c>
      <c r="S26" s="81" t="s">
        <v>127</v>
      </c>
      <c r="T26" s="122" t="s">
        <v>283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G26" s="3"/>
      <c r="AH26" s="2"/>
      <c r="AT26"/>
      <c r="AU26"/>
    </row>
    <row r="27" spans="1:47" x14ac:dyDescent="0.25">
      <c r="A27" s="121">
        <v>45464</v>
      </c>
      <c r="B27" s="121" t="s">
        <v>42</v>
      </c>
      <c r="C27" s="78" t="s">
        <v>109</v>
      </c>
      <c r="D27" s="78" t="s">
        <v>476</v>
      </c>
      <c r="E27" s="78" t="s">
        <v>21</v>
      </c>
      <c r="F27" s="78" t="s">
        <v>17</v>
      </c>
      <c r="G27" s="78" t="s">
        <v>24</v>
      </c>
      <c r="H27" s="78" t="s">
        <v>19</v>
      </c>
      <c r="I27" s="81">
        <v>2126</v>
      </c>
      <c r="J27" s="81">
        <v>20083038</v>
      </c>
      <c r="K27" s="81">
        <v>20085164</v>
      </c>
      <c r="L27" s="81">
        <v>20085164</v>
      </c>
      <c r="M27" s="78">
        <v>13.59</v>
      </c>
      <c r="N27" s="78" t="s">
        <v>120</v>
      </c>
      <c r="O27" s="78" t="s">
        <v>163</v>
      </c>
      <c r="P27" s="78" t="s">
        <v>461</v>
      </c>
      <c r="Q27" s="78">
        <v>8</v>
      </c>
      <c r="R27" s="78">
        <v>47.25</v>
      </c>
      <c r="S27" s="81" t="s">
        <v>126</v>
      </c>
      <c r="T27" s="122" t="s">
        <v>364</v>
      </c>
      <c r="U27" s="78">
        <v>17008</v>
      </c>
      <c r="V27" s="78">
        <v>1.0032062500000001</v>
      </c>
      <c r="W27" s="78">
        <v>1771.6782888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G27" s="3"/>
      <c r="AH27" s="2"/>
      <c r="AT27"/>
      <c r="AU27"/>
    </row>
    <row r="28" spans="1:47" x14ac:dyDescent="0.25">
      <c r="A28" s="121">
        <v>45464</v>
      </c>
      <c r="B28" s="121" t="s">
        <v>43</v>
      </c>
      <c r="C28" s="78" t="s">
        <v>109</v>
      </c>
      <c r="D28" s="78" t="s">
        <v>388</v>
      </c>
      <c r="E28" s="78" t="s">
        <v>21</v>
      </c>
      <c r="F28" s="78" t="s">
        <v>17</v>
      </c>
      <c r="G28" s="78" t="s">
        <v>24</v>
      </c>
      <c r="H28" s="78" t="s">
        <v>19</v>
      </c>
      <c r="I28" s="81">
        <v>2401</v>
      </c>
      <c r="J28" s="81">
        <v>35845526</v>
      </c>
      <c r="K28" s="81">
        <v>35847927</v>
      </c>
      <c r="L28" s="81">
        <v>0</v>
      </c>
      <c r="M28" s="78">
        <v>12.4</v>
      </c>
      <c r="N28" s="78" t="s">
        <v>320</v>
      </c>
      <c r="O28" s="78" t="s">
        <v>153</v>
      </c>
      <c r="P28" s="78" t="s">
        <v>461</v>
      </c>
      <c r="Q28" s="78">
        <v>4</v>
      </c>
      <c r="R28" s="78">
        <v>11.25</v>
      </c>
      <c r="S28" s="81" t="s">
        <v>126</v>
      </c>
      <c r="T28" s="122" t="s">
        <v>281</v>
      </c>
      <c r="U28" s="78">
        <v>9604</v>
      </c>
      <c r="V28" s="78">
        <v>1.0337638888888889</v>
      </c>
      <c r="W28" s="78">
        <v>238.19600700000001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  <c r="AG28" s="3"/>
      <c r="AH28" s="2"/>
      <c r="AT28"/>
      <c r="AU28"/>
    </row>
    <row r="29" spans="1:47" x14ac:dyDescent="0.25">
      <c r="A29" s="121">
        <v>45464</v>
      </c>
      <c r="B29" s="121" t="s">
        <v>44</v>
      </c>
      <c r="C29" s="78" t="s">
        <v>109</v>
      </c>
      <c r="D29" s="78" t="s">
        <v>354</v>
      </c>
      <c r="E29" s="78" t="s">
        <v>21</v>
      </c>
      <c r="F29" s="78" t="s">
        <v>350</v>
      </c>
      <c r="G29" s="78" t="s">
        <v>18</v>
      </c>
      <c r="H29" s="78" t="s">
        <v>19</v>
      </c>
      <c r="I29" s="81">
        <v>0</v>
      </c>
      <c r="J29" s="81">
        <v>41345519</v>
      </c>
      <c r="K29" s="81">
        <v>41347704</v>
      </c>
      <c r="L29" s="81">
        <v>41347704</v>
      </c>
      <c r="M29" s="78">
        <v>0</v>
      </c>
      <c r="N29" s="78" t="s">
        <v>436</v>
      </c>
      <c r="O29" s="78" t="s">
        <v>157</v>
      </c>
      <c r="P29" s="78" t="s">
        <v>461</v>
      </c>
      <c r="Q29" s="78">
        <v>8</v>
      </c>
      <c r="R29" s="78">
        <v>0.9</v>
      </c>
      <c r="S29" s="81" t="s">
        <v>127</v>
      </c>
      <c r="T29" s="122" t="s">
        <v>308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C29" s="78">
        <v>0</v>
      </c>
      <c r="AG29" s="3"/>
      <c r="AH29" s="2"/>
      <c r="AT29"/>
      <c r="AU29"/>
    </row>
    <row r="30" spans="1:47" x14ac:dyDescent="0.25">
      <c r="A30" s="121">
        <v>45464</v>
      </c>
      <c r="B30" s="121" t="s">
        <v>45</v>
      </c>
      <c r="C30" s="78" t="s">
        <v>109</v>
      </c>
      <c r="D30" s="78" t="s">
        <v>433</v>
      </c>
      <c r="E30" s="78" t="s">
        <v>21</v>
      </c>
      <c r="F30" s="78" t="s">
        <v>17</v>
      </c>
      <c r="G30" s="78" t="s">
        <v>24</v>
      </c>
      <c r="H30" s="78" t="s">
        <v>19</v>
      </c>
      <c r="I30" s="81">
        <v>2481</v>
      </c>
      <c r="J30" s="81">
        <v>40302194</v>
      </c>
      <c r="K30" s="81">
        <v>40302194</v>
      </c>
      <c r="L30" s="81">
        <v>0</v>
      </c>
      <c r="M30" s="78">
        <v>12.39</v>
      </c>
      <c r="N30" s="78" t="s">
        <v>320</v>
      </c>
      <c r="O30" s="78" t="s">
        <v>153</v>
      </c>
      <c r="P30" s="78" t="s">
        <v>461</v>
      </c>
      <c r="Q30" s="78">
        <v>4</v>
      </c>
      <c r="R30" s="78">
        <v>10.18</v>
      </c>
      <c r="S30" s="81" t="s">
        <v>126</v>
      </c>
      <c r="T30" s="122" t="s">
        <v>281</v>
      </c>
      <c r="U30" s="78">
        <v>9924</v>
      </c>
      <c r="V30" s="78">
        <v>1.0673468749999999</v>
      </c>
      <c r="W30" s="78">
        <v>222.722625072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C30" s="78">
        <v>0</v>
      </c>
      <c r="AG30" s="3"/>
      <c r="AH30" s="2"/>
      <c r="AT30"/>
      <c r="AU30"/>
    </row>
    <row r="31" spans="1:47" x14ac:dyDescent="0.25">
      <c r="A31" s="121">
        <v>45464</v>
      </c>
      <c r="B31" s="121" t="s">
        <v>46</v>
      </c>
      <c r="C31" s="78" t="s">
        <v>109</v>
      </c>
      <c r="D31" s="78" t="s">
        <v>471</v>
      </c>
      <c r="E31" s="78" t="s">
        <v>21</v>
      </c>
      <c r="F31" s="78" t="s">
        <v>22</v>
      </c>
      <c r="G31" s="78" t="s">
        <v>18</v>
      </c>
      <c r="H31" s="78" t="s">
        <v>19</v>
      </c>
      <c r="I31" s="81">
        <v>0</v>
      </c>
      <c r="J31" s="81">
        <v>565034</v>
      </c>
      <c r="K31" s="81">
        <v>565034</v>
      </c>
      <c r="L31" s="81">
        <v>0</v>
      </c>
      <c r="M31" s="78">
        <v>0</v>
      </c>
      <c r="N31" s="78" t="s">
        <v>413</v>
      </c>
      <c r="O31" s="78" t="s">
        <v>157</v>
      </c>
      <c r="P31" s="78" t="s">
        <v>461</v>
      </c>
      <c r="Q31" s="78">
        <v>8</v>
      </c>
      <c r="R31" s="78">
        <v>47.25</v>
      </c>
      <c r="S31" s="81" t="s">
        <v>127</v>
      </c>
      <c r="T31" s="122" t="s">
        <v>308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C31" s="78">
        <v>0</v>
      </c>
      <c r="AG31" s="3"/>
      <c r="AH31" s="2"/>
      <c r="AT31"/>
      <c r="AU31"/>
    </row>
    <row r="32" spans="1:47" x14ac:dyDescent="0.25">
      <c r="A32" s="121">
        <v>45464</v>
      </c>
      <c r="B32" s="121" t="s">
        <v>47</v>
      </c>
      <c r="C32" s="78" t="s">
        <v>109</v>
      </c>
      <c r="D32" s="78" t="s">
        <v>453</v>
      </c>
      <c r="E32" s="78" t="s">
        <v>120</v>
      </c>
      <c r="F32" s="78" t="s">
        <v>120</v>
      </c>
      <c r="G32" s="78" t="s">
        <v>18</v>
      </c>
      <c r="H32" s="78" t="s">
        <v>19</v>
      </c>
      <c r="I32" s="81">
        <v>0</v>
      </c>
      <c r="J32" s="81">
        <v>42095548</v>
      </c>
      <c r="K32" s="81">
        <v>42095548</v>
      </c>
      <c r="L32" s="81">
        <v>0</v>
      </c>
      <c r="M32" s="78">
        <v>0</v>
      </c>
      <c r="N32" s="78" t="s">
        <v>120</v>
      </c>
      <c r="O32" s="78" t="s">
        <v>191</v>
      </c>
      <c r="P32" s="78" t="s">
        <v>461</v>
      </c>
      <c r="Q32" s="78">
        <v>8</v>
      </c>
      <c r="R32" s="78">
        <v>19.66</v>
      </c>
      <c r="S32" s="81" t="s">
        <v>127</v>
      </c>
      <c r="T32" s="122" t="s">
        <v>285</v>
      </c>
      <c r="U32" s="78">
        <v>0</v>
      </c>
      <c r="V32" s="78">
        <v>0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AC32" s="78">
        <v>0</v>
      </c>
      <c r="AG32" s="3"/>
      <c r="AH32" s="2"/>
      <c r="AT32"/>
      <c r="AU32"/>
    </row>
    <row r="33" spans="1:47" x14ac:dyDescent="0.25">
      <c r="A33" s="121">
        <v>45464</v>
      </c>
      <c r="B33" s="121" t="s">
        <v>110</v>
      </c>
      <c r="C33" s="78" t="s">
        <v>109</v>
      </c>
      <c r="D33" s="78" t="s">
        <v>315</v>
      </c>
      <c r="E33" s="78" t="s">
        <v>34</v>
      </c>
      <c r="F33" s="78" t="s">
        <v>22</v>
      </c>
      <c r="G33" s="78" t="s">
        <v>18</v>
      </c>
      <c r="H33" s="78" t="s">
        <v>48</v>
      </c>
      <c r="I33" s="81">
        <v>0</v>
      </c>
      <c r="J33" s="81">
        <v>19282</v>
      </c>
      <c r="K33" s="81">
        <v>19282</v>
      </c>
      <c r="L33" s="81">
        <v>0</v>
      </c>
      <c r="M33" s="78">
        <v>0</v>
      </c>
      <c r="N33" s="78" t="s">
        <v>120</v>
      </c>
      <c r="O33" s="78" t="s">
        <v>316</v>
      </c>
      <c r="P33" s="78" t="s">
        <v>461</v>
      </c>
      <c r="Q33" s="78">
        <v>16</v>
      </c>
      <c r="R33" s="78">
        <v>47.25</v>
      </c>
      <c r="S33" s="81" t="s">
        <v>127</v>
      </c>
      <c r="T33" s="122" t="s">
        <v>318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AC33" s="78">
        <v>0</v>
      </c>
      <c r="AG33" s="3"/>
      <c r="AH33" s="2"/>
      <c r="AT33"/>
      <c r="AU33"/>
    </row>
    <row r="34" spans="1:47" x14ac:dyDescent="0.25">
      <c r="A34" s="121">
        <v>45464</v>
      </c>
      <c r="B34" s="121" t="s">
        <v>49</v>
      </c>
      <c r="C34" s="78" t="s">
        <v>109</v>
      </c>
      <c r="D34" s="78" t="s">
        <v>399</v>
      </c>
      <c r="E34" s="78" t="s">
        <v>39</v>
      </c>
      <c r="F34" s="78" t="s">
        <v>350</v>
      </c>
      <c r="G34" s="78" t="s">
        <v>18</v>
      </c>
      <c r="H34" s="78" t="s">
        <v>19</v>
      </c>
      <c r="I34" s="81">
        <v>0</v>
      </c>
      <c r="J34" s="81">
        <v>44517970</v>
      </c>
      <c r="K34" s="81">
        <v>44519286</v>
      </c>
      <c r="L34" s="81">
        <v>44519286</v>
      </c>
      <c r="M34" s="78">
        <v>0</v>
      </c>
      <c r="N34" s="78" t="s">
        <v>120</v>
      </c>
      <c r="O34" s="78" t="s">
        <v>191</v>
      </c>
      <c r="P34" s="78" t="s">
        <v>461</v>
      </c>
      <c r="Q34" s="78">
        <v>8</v>
      </c>
      <c r="R34" s="78">
        <v>0</v>
      </c>
      <c r="S34" s="81" t="s">
        <v>127</v>
      </c>
      <c r="T34" s="122" t="s">
        <v>285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C34" s="78">
        <v>0</v>
      </c>
      <c r="AG34" s="3"/>
      <c r="AH34" s="2"/>
      <c r="AT34"/>
      <c r="AU34"/>
    </row>
    <row r="35" spans="1:47" x14ac:dyDescent="0.25">
      <c r="A35" s="121">
        <v>45464</v>
      </c>
      <c r="B35" s="121" t="s">
        <v>50</v>
      </c>
      <c r="C35" s="78" t="s">
        <v>109</v>
      </c>
      <c r="D35" s="78" t="s">
        <v>446</v>
      </c>
      <c r="E35" s="78" t="s">
        <v>34</v>
      </c>
      <c r="F35" s="78" t="s">
        <v>350</v>
      </c>
      <c r="G35" s="78" t="s">
        <v>18</v>
      </c>
      <c r="H35" s="78"/>
      <c r="I35" s="81">
        <v>0</v>
      </c>
      <c r="J35" s="81">
        <v>22</v>
      </c>
      <c r="K35" s="81">
        <v>22</v>
      </c>
      <c r="L35" s="81">
        <v>0</v>
      </c>
      <c r="M35" s="78">
        <v>0</v>
      </c>
      <c r="N35" s="78" t="s">
        <v>120</v>
      </c>
      <c r="O35" s="78" t="s">
        <v>155</v>
      </c>
      <c r="P35" s="78" t="s">
        <v>461</v>
      </c>
      <c r="Q35" s="78">
        <v>16</v>
      </c>
      <c r="R35" s="78">
        <v>11</v>
      </c>
      <c r="S35" s="81" t="s">
        <v>127</v>
      </c>
      <c r="T35" s="122" t="s">
        <v>283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8">
        <v>0</v>
      </c>
      <c r="AG35" s="3"/>
      <c r="AH35" s="2"/>
      <c r="AT35"/>
      <c r="AU35"/>
    </row>
    <row r="36" spans="1:47" x14ac:dyDescent="0.25">
      <c r="A36" s="121">
        <v>45464</v>
      </c>
      <c r="B36" s="121" t="s">
        <v>51</v>
      </c>
      <c r="C36" s="78" t="s">
        <v>109</v>
      </c>
      <c r="D36" s="78" t="s">
        <v>346</v>
      </c>
      <c r="E36" s="78" t="s">
        <v>383</v>
      </c>
      <c r="F36" s="78" t="s">
        <v>350</v>
      </c>
      <c r="G36" s="78" t="s">
        <v>18</v>
      </c>
      <c r="H36" s="78" t="s">
        <v>19</v>
      </c>
      <c r="I36" s="81">
        <v>0</v>
      </c>
      <c r="J36" s="81">
        <v>33735183</v>
      </c>
      <c r="K36" s="81">
        <v>33735183</v>
      </c>
      <c r="L36" s="81">
        <v>0</v>
      </c>
      <c r="M36" s="78">
        <v>0</v>
      </c>
      <c r="N36" s="78" t="s">
        <v>120</v>
      </c>
      <c r="O36" s="78" t="s">
        <v>190</v>
      </c>
      <c r="P36" s="78" t="s">
        <v>461</v>
      </c>
      <c r="Q36" s="78">
        <v>8</v>
      </c>
      <c r="R36" s="78">
        <v>19.66</v>
      </c>
      <c r="S36" s="81" t="s">
        <v>127</v>
      </c>
      <c r="T36" s="122" t="s">
        <v>284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G36" s="3"/>
      <c r="AH36" s="2"/>
      <c r="AT36"/>
      <c r="AU36"/>
    </row>
    <row r="37" spans="1:47" x14ac:dyDescent="0.25">
      <c r="A37" s="121">
        <v>45464</v>
      </c>
      <c r="B37" s="121" t="s">
        <v>111</v>
      </c>
      <c r="C37" s="78" t="s">
        <v>109</v>
      </c>
      <c r="D37" s="78" t="s">
        <v>477</v>
      </c>
      <c r="E37" s="78" t="s">
        <v>21</v>
      </c>
      <c r="F37" s="78" t="s">
        <v>22</v>
      </c>
      <c r="G37" s="78" t="s">
        <v>18</v>
      </c>
      <c r="H37" s="78" t="s">
        <v>48</v>
      </c>
      <c r="I37" s="81">
        <v>0</v>
      </c>
      <c r="J37" s="81">
        <v>25055164</v>
      </c>
      <c r="K37" s="81">
        <v>25056513</v>
      </c>
      <c r="L37" s="81">
        <v>25056513</v>
      </c>
      <c r="M37" s="78">
        <v>0</v>
      </c>
      <c r="N37" s="78" t="s">
        <v>330</v>
      </c>
      <c r="O37" s="78" t="s">
        <v>158</v>
      </c>
      <c r="P37" s="78" t="s">
        <v>461</v>
      </c>
      <c r="Q37" s="78">
        <v>8</v>
      </c>
      <c r="R37" s="78">
        <v>54.5</v>
      </c>
      <c r="S37" s="81" t="s">
        <v>127</v>
      </c>
      <c r="T37" s="122" t="s">
        <v>286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AG37" s="3"/>
      <c r="AH37" s="2"/>
      <c r="AT37"/>
      <c r="AU37"/>
    </row>
    <row r="38" spans="1:47" x14ac:dyDescent="0.25">
      <c r="A38" s="121">
        <v>45464</v>
      </c>
      <c r="B38" s="121" t="s">
        <v>52</v>
      </c>
      <c r="C38" s="78" t="s">
        <v>109</v>
      </c>
      <c r="D38" s="78" t="s">
        <v>347</v>
      </c>
      <c r="E38" s="78" t="s">
        <v>383</v>
      </c>
      <c r="F38" s="78" t="s">
        <v>350</v>
      </c>
      <c r="G38" s="78" t="s">
        <v>18</v>
      </c>
      <c r="H38" s="78" t="s">
        <v>19</v>
      </c>
      <c r="I38" s="81">
        <v>0</v>
      </c>
      <c r="J38" s="81">
        <v>1384279</v>
      </c>
      <c r="K38" s="81">
        <v>1385095</v>
      </c>
      <c r="L38" s="81">
        <v>1385095</v>
      </c>
      <c r="M38" s="78">
        <v>0</v>
      </c>
      <c r="N38" s="78" t="s">
        <v>120</v>
      </c>
      <c r="O38" s="78" t="s">
        <v>191</v>
      </c>
      <c r="P38" s="78" t="s">
        <v>461</v>
      </c>
      <c r="Q38" s="78">
        <v>8</v>
      </c>
      <c r="R38" s="78">
        <v>0</v>
      </c>
      <c r="S38" s="81" t="s">
        <v>127</v>
      </c>
      <c r="T38" s="122" t="s">
        <v>285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C38" s="78">
        <v>0</v>
      </c>
      <c r="AG38" s="3"/>
      <c r="AH38" s="2"/>
      <c r="AT38"/>
      <c r="AU38"/>
    </row>
    <row r="39" spans="1:47" x14ac:dyDescent="0.25">
      <c r="A39" s="121">
        <v>45464</v>
      </c>
      <c r="B39" s="121" t="s">
        <v>53</v>
      </c>
      <c r="C39" s="78" t="s">
        <v>109</v>
      </c>
      <c r="D39" s="78" t="s">
        <v>378</v>
      </c>
      <c r="E39" s="78" t="s">
        <v>34</v>
      </c>
      <c r="F39" s="78" t="s">
        <v>22</v>
      </c>
      <c r="G39" s="78" t="s">
        <v>18</v>
      </c>
      <c r="H39" s="78"/>
      <c r="I39" s="81">
        <v>0</v>
      </c>
      <c r="J39" s="81">
        <v>25</v>
      </c>
      <c r="K39" s="81">
        <v>25</v>
      </c>
      <c r="L39" s="81">
        <v>0</v>
      </c>
      <c r="M39" s="78">
        <v>0</v>
      </c>
      <c r="N39" s="78" t="s">
        <v>330</v>
      </c>
      <c r="O39" s="78" t="s">
        <v>190</v>
      </c>
      <c r="P39" s="78" t="s">
        <v>461</v>
      </c>
      <c r="Q39" s="78">
        <v>8</v>
      </c>
      <c r="R39" s="78">
        <v>47.25</v>
      </c>
      <c r="S39" s="81" t="s">
        <v>127</v>
      </c>
      <c r="T39" s="122" t="s">
        <v>284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>
        <v>0</v>
      </c>
      <c r="AG39" s="3"/>
      <c r="AH39" s="2"/>
      <c r="AT39"/>
      <c r="AU39"/>
    </row>
    <row r="40" spans="1:47" x14ac:dyDescent="0.25">
      <c r="A40" s="121">
        <v>45464</v>
      </c>
      <c r="B40" s="121" t="s">
        <v>54</v>
      </c>
      <c r="C40" s="78" t="s">
        <v>109</v>
      </c>
      <c r="D40" s="78" t="s">
        <v>427</v>
      </c>
      <c r="E40" s="78" t="s">
        <v>34</v>
      </c>
      <c r="F40" s="78" t="s">
        <v>22</v>
      </c>
      <c r="G40" s="78" t="s">
        <v>18</v>
      </c>
      <c r="H40" s="78" t="s">
        <v>19</v>
      </c>
      <c r="I40" s="81">
        <v>0</v>
      </c>
      <c r="J40" s="81">
        <v>40295693</v>
      </c>
      <c r="K40" s="81">
        <v>40295693</v>
      </c>
      <c r="L40" s="81">
        <v>0</v>
      </c>
      <c r="M40" s="78">
        <v>0</v>
      </c>
      <c r="N40" s="78" t="s">
        <v>120</v>
      </c>
      <c r="O40" s="78" t="s">
        <v>190</v>
      </c>
      <c r="P40" s="78" t="s">
        <v>461</v>
      </c>
      <c r="Q40" s="78">
        <v>8</v>
      </c>
      <c r="R40" s="78">
        <v>43.5</v>
      </c>
      <c r="S40" s="81" t="s">
        <v>127</v>
      </c>
      <c r="T40" s="122" t="s">
        <v>284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C40" s="78">
        <v>0</v>
      </c>
      <c r="AG40" s="3"/>
      <c r="AH40" s="2"/>
      <c r="AT40"/>
      <c r="AU40"/>
    </row>
    <row r="41" spans="1:47" x14ac:dyDescent="0.25">
      <c r="A41" s="121">
        <v>45464</v>
      </c>
      <c r="B41" s="121" t="s">
        <v>55</v>
      </c>
      <c r="C41" s="78" t="s">
        <v>109</v>
      </c>
      <c r="D41" s="78" t="s">
        <v>352</v>
      </c>
      <c r="E41" s="78" t="s">
        <v>441</v>
      </c>
      <c r="F41" s="78" t="s">
        <v>22</v>
      </c>
      <c r="G41" s="78" t="s">
        <v>18</v>
      </c>
      <c r="H41" s="78" t="s">
        <v>48</v>
      </c>
      <c r="I41" s="81">
        <v>0</v>
      </c>
      <c r="J41" s="81">
        <v>35238916</v>
      </c>
      <c r="K41" s="81">
        <v>35238916</v>
      </c>
      <c r="L41" s="81">
        <v>0</v>
      </c>
      <c r="M41" s="78">
        <v>0</v>
      </c>
      <c r="N41" s="78" t="s">
        <v>418</v>
      </c>
      <c r="O41" s="78" t="s">
        <v>313</v>
      </c>
      <c r="P41" s="78" t="s">
        <v>461</v>
      </c>
      <c r="Q41" s="78">
        <v>16</v>
      </c>
      <c r="R41" s="78">
        <v>42.5</v>
      </c>
      <c r="S41" s="81" t="s">
        <v>127</v>
      </c>
      <c r="T41" s="122" t="s">
        <v>317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AC41" s="78">
        <v>0</v>
      </c>
      <c r="AG41" s="3"/>
      <c r="AH41" s="2"/>
      <c r="AT41"/>
      <c r="AU41"/>
    </row>
    <row r="42" spans="1:47" x14ac:dyDescent="0.25">
      <c r="A42" s="121">
        <v>45464</v>
      </c>
      <c r="B42" s="121" t="s">
        <v>56</v>
      </c>
      <c r="C42" s="78" t="s">
        <v>109</v>
      </c>
      <c r="D42" s="78" t="s">
        <v>428</v>
      </c>
      <c r="E42" s="78" t="s">
        <v>34</v>
      </c>
      <c r="F42" s="78" t="s">
        <v>22</v>
      </c>
      <c r="G42" s="78" t="s">
        <v>18</v>
      </c>
      <c r="H42" s="78" t="s">
        <v>19</v>
      </c>
      <c r="I42" s="81">
        <v>0</v>
      </c>
      <c r="J42" s="81">
        <v>811599</v>
      </c>
      <c r="K42" s="81">
        <v>822836</v>
      </c>
      <c r="L42" s="81">
        <v>822836</v>
      </c>
      <c r="M42" s="78">
        <v>0</v>
      </c>
      <c r="N42" s="78" t="s">
        <v>120</v>
      </c>
      <c r="O42" s="78" t="s">
        <v>191</v>
      </c>
      <c r="P42" s="78" t="s">
        <v>461</v>
      </c>
      <c r="Q42" s="78">
        <v>8</v>
      </c>
      <c r="R42" s="78">
        <v>0</v>
      </c>
      <c r="S42" s="81" t="s">
        <v>127</v>
      </c>
      <c r="T42" s="122" t="s">
        <v>285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G42" s="3"/>
      <c r="AH42" s="2"/>
      <c r="AT42"/>
      <c r="AU42"/>
    </row>
    <row r="43" spans="1:47" x14ac:dyDescent="0.25">
      <c r="A43" s="121">
        <v>45464</v>
      </c>
      <c r="B43" s="121" t="s">
        <v>57</v>
      </c>
      <c r="C43" s="78" t="s">
        <v>109</v>
      </c>
      <c r="D43" s="78" t="s">
        <v>408</v>
      </c>
      <c r="E43" s="78" t="s">
        <v>21</v>
      </c>
      <c r="F43" s="78" t="s">
        <v>22</v>
      </c>
      <c r="G43" s="78" t="s">
        <v>18</v>
      </c>
      <c r="H43" s="78"/>
      <c r="I43" s="81">
        <v>0</v>
      </c>
      <c r="J43" s="81">
        <v>538314727</v>
      </c>
      <c r="K43" s="81">
        <v>538314727</v>
      </c>
      <c r="L43" s="81">
        <v>0</v>
      </c>
      <c r="M43" s="78">
        <v>0</v>
      </c>
      <c r="N43" s="78" t="s">
        <v>120</v>
      </c>
      <c r="O43" s="78" t="s">
        <v>157</v>
      </c>
      <c r="P43" s="78" t="s">
        <v>461</v>
      </c>
      <c r="Q43" s="78">
        <v>8</v>
      </c>
      <c r="R43" s="78">
        <v>44.5</v>
      </c>
      <c r="S43" s="81" t="s">
        <v>127</v>
      </c>
      <c r="T43" s="122" t="s">
        <v>308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  <c r="AG43" s="3"/>
      <c r="AH43" s="2"/>
      <c r="AT43"/>
      <c r="AU43"/>
    </row>
    <row r="44" spans="1:47" x14ac:dyDescent="0.25">
      <c r="A44" s="121">
        <v>45464</v>
      </c>
      <c r="B44" s="121" t="s">
        <v>58</v>
      </c>
      <c r="C44" s="78" t="s">
        <v>109</v>
      </c>
      <c r="D44" s="78" t="s">
        <v>344</v>
      </c>
      <c r="E44" s="78" t="s">
        <v>474</v>
      </c>
      <c r="F44" s="78" t="s">
        <v>350</v>
      </c>
      <c r="G44" s="78" t="s">
        <v>18</v>
      </c>
      <c r="H44" s="78" t="s">
        <v>19</v>
      </c>
      <c r="I44" s="81">
        <v>0</v>
      </c>
      <c r="J44" s="81">
        <v>69974</v>
      </c>
      <c r="K44" s="81">
        <v>69974</v>
      </c>
      <c r="L44" s="81">
        <v>0</v>
      </c>
      <c r="M44" s="78">
        <v>0</v>
      </c>
      <c r="N44" s="78" t="s">
        <v>120</v>
      </c>
      <c r="O44" s="78" t="s">
        <v>191</v>
      </c>
      <c r="P44" s="78" t="s">
        <v>461</v>
      </c>
      <c r="Q44" s="78">
        <v>8</v>
      </c>
      <c r="R44" s="78">
        <v>32</v>
      </c>
      <c r="S44" s="81" t="s">
        <v>127</v>
      </c>
      <c r="T44" s="122" t="s">
        <v>285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G44" s="3"/>
      <c r="AH44" s="2"/>
      <c r="AT44"/>
      <c r="AU44"/>
    </row>
    <row r="45" spans="1:47" x14ac:dyDescent="0.25">
      <c r="A45" s="121">
        <v>45464</v>
      </c>
      <c r="B45" s="121" t="s">
        <v>59</v>
      </c>
      <c r="C45" s="78" t="s">
        <v>109</v>
      </c>
      <c r="D45" s="78" t="s">
        <v>375</v>
      </c>
      <c r="E45" s="78" t="s">
        <v>34</v>
      </c>
      <c r="F45" s="78" t="s">
        <v>380</v>
      </c>
      <c r="G45" s="78" t="s">
        <v>18</v>
      </c>
      <c r="H45" s="78" t="s">
        <v>48</v>
      </c>
      <c r="I45" s="81">
        <v>0</v>
      </c>
      <c r="J45" s="81">
        <v>42479538</v>
      </c>
      <c r="K45" s="81">
        <v>42479538</v>
      </c>
      <c r="L45" s="81">
        <v>0</v>
      </c>
      <c r="M45" s="78">
        <v>0</v>
      </c>
      <c r="N45" s="78" t="s">
        <v>120</v>
      </c>
      <c r="O45" s="78" t="s">
        <v>191</v>
      </c>
      <c r="P45" s="78" t="s">
        <v>461</v>
      </c>
      <c r="Q45" s="78">
        <v>8</v>
      </c>
      <c r="R45" s="78">
        <v>44.5</v>
      </c>
      <c r="S45" s="81" t="s">
        <v>127</v>
      </c>
      <c r="T45" s="122" t="s">
        <v>285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C45" s="78">
        <v>0</v>
      </c>
      <c r="AG45" s="3"/>
      <c r="AH45" s="2"/>
      <c r="AT45"/>
      <c r="AU45"/>
    </row>
    <row r="46" spans="1:47" x14ac:dyDescent="0.25">
      <c r="A46" s="121">
        <v>45464</v>
      </c>
      <c r="B46" s="121" t="s">
        <v>60</v>
      </c>
      <c r="C46" s="78" t="s">
        <v>109</v>
      </c>
      <c r="D46" s="78" t="s">
        <v>343</v>
      </c>
      <c r="E46" s="78" t="s">
        <v>474</v>
      </c>
      <c r="F46" s="78" t="s">
        <v>350</v>
      </c>
      <c r="G46" s="78" t="s">
        <v>18</v>
      </c>
      <c r="H46" s="78" t="s">
        <v>19</v>
      </c>
      <c r="I46" s="81">
        <v>0</v>
      </c>
      <c r="J46" s="81">
        <v>1152253547</v>
      </c>
      <c r="K46" s="81">
        <v>1152253547</v>
      </c>
      <c r="L46" s="81">
        <v>0</v>
      </c>
      <c r="M46" s="78">
        <v>0</v>
      </c>
      <c r="N46" s="78" t="s">
        <v>120</v>
      </c>
      <c r="O46" s="78" t="s">
        <v>190</v>
      </c>
      <c r="P46" s="78" t="s">
        <v>461</v>
      </c>
      <c r="Q46" s="78">
        <v>8</v>
      </c>
      <c r="R46" s="78">
        <v>0</v>
      </c>
      <c r="S46" s="81" t="s">
        <v>127</v>
      </c>
      <c r="T46" s="122" t="s">
        <v>284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C46" s="78">
        <v>0</v>
      </c>
      <c r="AG46" s="3"/>
      <c r="AH46" s="2"/>
      <c r="AT46"/>
      <c r="AU46"/>
    </row>
    <row r="47" spans="1:47" x14ac:dyDescent="0.25">
      <c r="A47" s="121">
        <v>45464</v>
      </c>
      <c r="B47" s="121" t="s">
        <v>61</v>
      </c>
      <c r="C47" s="78" t="s">
        <v>109</v>
      </c>
      <c r="D47" s="78" t="s">
        <v>120</v>
      </c>
      <c r="E47" s="78" t="s">
        <v>120</v>
      </c>
      <c r="F47" s="78" t="s">
        <v>120</v>
      </c>
      <c r="G47" s="78" t="s">
        <v>18</v>
      </c>
      <c r="H47" s="78"/>
      <c r="I47" s="81">
        <v>0</v>
      </c>
      <c r="J47" s="81">
        <v>23</v>
      </c>
      <c r="K47" s="81">
        <v>23</v>
      </c>
      <c r="L47" s="81">
        <v>0</v>
      </c>
      <c r="M47" s="78">
        <v>0</v>
      </c>
      <c r="N47" s="78" t="s">
        <v>120</v>
      </c>
      <c r="O47" s="78" t="s">
        <v>120</v>
      </c>
      <c r="P47" s="78" t="s">
        <v>461</v>
      </c>
      <c r="Q47" s="78">
        <v>0</v>
      </c>
      <c r="R47" s="78">
        <v>32.25</v>
      </c>
      <c r="S47" s="81"/>
      <c r="T47" s="122"/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AC47" s="78">
        <v>0</v>
      </c>
      <c r="AG47" s="3"/>
      <c r="AH47" s="2"/>
      <c r="AT47"/>
      <c r="AU47"/>
    </row>
    <row r="48" spans="1:47" x14ac:dyDescent="0.25">
      <c r="A48" s="121">
        <v>45464</v>
      </c>
      <c r="B48" s="121" t="s">
        <v>62</v>
      </c>
      <c r="C48" s="78" t="s">
        <v>109</v>
      </c>
      <c r="D48" s="78" t="s">
        <v>336</v>
      </c>
      <c r="E48" s="78" t="s">
        <v>34</v>
      </c>
      <c r="F48" s="78" t="s">
        <v>350</v>
      </c>
      <c r="G48" s="78" t="s">
        <v>18</v>
      </c>
      <c r="H48" s="78" t="s">
        <v>19</v>
      </c>
      <c r="I48" s="81">
        <v>0</v>
      </c>
      <c r="J48" s="81">
        <v>475668</v>
      </c>
      <c r="K48" s="81">
        <v>480046</v>
      </c>
      <c r="L48" s="81">
        <v>0</v>
      </c>
      <c r="M48" s="78">
        <v>0</v>
      </c>
      <c r="N48" s="78" t="s">
        <v>120</v>
      </c>
      <c r="O48" s="78" t="s">
        <v>190</v>
      </c>
      <c r="P48" s="78" t="s">
        <v>461</v>
      </c>
      <c r="Q48" s="78">
        <v>8</v>
      </c>
      <c r="R48" s="78">
        <v>0</v>
      </c>
      <c r="S48" s="81" t="s">
        <v>127</v>
      </c>
      <c r="T48" s="122" t="s">
        <v>284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C48" s="78">
        <v>0</v>
      </c>
      <c r="AG48" s="3"/>
      <c r="AH48" s="2"/>
      <c r="AT48"/>
      <c r="AU48"/>
    </row>
    <row r="49" spans="1:47" x14ac:dyDescent="0.25">
      <c r="A49" s="121">
        <v>45464</v>
      </c>
      <c r="B49" s="121" t="s">
        <v>63</v>
      </c>
      <c r="C49" s="78" t="s">
        <v>109</v>
      </c>
      <c r="D49" s="78" t="s">
        <v>437</v>
      </c>
      <c r="E49" s="78" t="s">
        <v>474</v>
      </c>
      <c r="F49" s="78" t="s">
        <v>350</v>
      </c>
      <c r="G49" s="78" t="s">
        <v>18</v>
      </c>
      <c r="H49" s="78" t="s">
        <v>48</v>
      </c>
      <c r="I49" s="81">
        <v>0</v>
      </c>
      <c r="J49" s="81">
        <v>40006870</v>
      </c>
      <c r="K49" s="81">
        <v>40006870</v>
      </c>
      <c r="L49" s="81">
        <v>0</v>
      </c>
      <c r="M49" s="78">
        <v>0</v>
      </c>
      <c r="N49" s="78" t="s">
        <v>403</v>
      </c>
      <c r="O49" s="78" t="s">
        <v>158</v>
      </c>
      <c r="P49" s="78" t="s">
        <v>461</v>
      </c>
      <c r="Q49" s="78">
        <v>8</v>
      </c>
      <c r="R49" s="78">
        <v>42.25</v>
      </c>
      <c r="S49" s="81" t="s">
        <v>127</v>
      </c>
      <c r="T49" s="122" t="s">
        <v>286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C49" s="78">
        <v>0</v>
      </c>
      <c r="AG49" s="3"/>
      <c r="AH49" s="2"/>
      <c r="AT49"/>
      <c r="AU49"/>
    </row>
    <row r="50" spans="1:47" x14ac:dyDescent="0.25">
      <c r="A50" s="121">
        <v>45464</v>
      </c>
      <c r="B50" s="121" t="s">
        <v>64</v>
      </c>
      <c r="C50" s="78" t="s">
        <v>109</v>
      </c>
      <c r="D50" s="78" t="s">
        <v>334</v>
      </c>
      <c r="E50" s="78" t="s">
        <v>34</v>
      </c>
      <c r="F50" s="78" t="s">
        <v>350</v>
      </c>
      <c r="G50" s="78" t="s">
        <v>18</v>
      </c>
      <c r="H50" s="78" t="s">
        <v>19</v>
      </c>
      <c r="I50" s="81">
        <v>0</v>
      </c>
      <c r="J50" s="81">
        <v>57192</v>
      </c>
      <c r="K50" s="81">
        <v>57192</v>
      </c>
      <c r="L50" s="81">
        <v>0</v>
      </c>
      <c r="M50" s="78">
        <v>0</v>
      </c>
      <c r="N50" s="78" t="s">
        <v>120</v>
      </c>
      <c r="O50" s="78" t="s">
        <v>191</v>
      </c>
      <c r="P50" s="78" t="s">
        <v>461</v>
      </c>
      <c r="Q50" s="78">
        <v>8</v>
      </c>
      <c r="R50" s="78">
        <v>0</v>
      </c>
      <c r="S50" s="81" t="s">
        <v>127</v>
      </c>
      <c r="T50" s="122" t="s">
        <v>285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G50" s="3"/>
      <c r="AH50" s="2"/>
      <c r="AT50"/>
      <c r="AU50"/>
    </row>
    <row r="51" spans="1:47" x14ac:dyDescent="0.25">
      <c r="A51" s="121">
        <v>45464</v>
      </c>
      <c r="B51" s="121" t="s">
        <v>65</v>
      </c>
      <c r="C51" s="78" t="s">
        <v>109</v>
      </c>
      <c r="D51" s="78" t="s">
        <v>120</v>
      </c>
      <c r="E51" s="78" t="s">
        <v>120</v>
      </c>
      <c r="F51" s="78" t="s">
        <v>120</v>
      </c>
      <c r="G51" s="78" t="s">
        <v>18</v>
      </c>
      <c r="H51" s="78"/>
      <c r="I51" s="81">
        <v>0</v>
      </c>
      <c r="J51" s="81">
        <v>494</v>
      </c>
      <c r="K51" s="81">
        <v>494</v>
      </c>
      <c r="L51" s="81">
        <v>0</v>
      </c>
      <c r="M51" s="78">
        <v>0</v>
      </c>
      <c r="N51" s="78" t="s">
        <v>120</v>
      </c>
      <c r="O51" s="78" t="s">
        <v>120</v>
      </c>
      <c r="P51" s="78" t="s">
        <v>461</v>
      </c>
      <c r="Q51" s="78">
        <v>0</v>
      </c>
      <c r="R51" s="78">
        <v>43.5</v>
      </c>
      <c r="S51" s="81"/>
      <c r="T51" s="122"/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G51" s="3"/>
      <c r="AH51" s="2"/>
      <c r="AT51"/>
      <c r="AU51"/>
    </row>
    <row r="52" spans="1:47" x14ac:dyDescent="0.25">
      <c r="A52" s="121">
        <v>45464</v>
      </c>
      <c r="B52" s="121" t="s">
        <v>66</v>
      </c>
      <c r="C52" s="78" t="s">
        <v>109</v>
      </c>
      <c r="D52" s="78" t="s">
        <v>381</v>
      </c>
      <c r="E52" s="78" t="s">
        <v>383</v>
      </c>
      <c r="F52" s="78" t="s">
        <v>350</v>
      </c>
      <c r="G52" s="78" t="s">
        <v>18</v>
      </c>
      <c r="H52" s="78" t="s">
        <v>19</v>
      </c>
      <c r="I52" s="81">
        <v>0</v>
      </c>
      <c r="J52" s="81">
        <v>169901</v>
      </c>
      <c r="K52" s="81">
        <v>169901</v>
      </c>
      <c r="L52" s="81">
        <v>0</v>
      </c>
      <c r="M52" s="78">
        <v>0</v>
      </c>
      <c r="N52" s="78" t="s">
        <v>120</v>
      </c>
      <c r="O52" s="78" t="s">
        <v>191</v>
      </c>
      <c r="P52" s="78" t="s">
        <v>461</v>
      </c>
      <c r="Q52" s="78">
        <v>8</v>
      </c>
      <c r="R52" s="78">
        <v>43.5</v>
      </c>
      <c r="S52" s="81" t="s">
        <v>127</v>
      </c>
      <c r="T52" s="122" t="s">
        <v>285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G52" s="3"/>
      <c r="AH52" s="2"/>
      <c r="AT52"/>
      <c r="AU52"/>
    </row>
    <row r="53" spans="1:47" x14ac:dyDescent="0.25">
      <c r="A53" s="121">
        <v>45464</v>
      </c>
      <c r="B53" s="121" t="s">
        <v>67</v>
      </c>
      <c r="C53" s="78" t="s">
        <v>109</v>
      </c>
      <c r="D53" s="78" t="s">
        <v>348</v>
      </c>
      <c r="E53" s="78" t="s">
        <v>383</v>
      </c>
      <c r="F53" s="78" t="s">
        <v>350</v>
      </c>
      <c r="G53" s="78" t="s">
        <v>18</v>
      </c>
      <c r="H53" s="78" t="s">
        <v>48</v>
      </c>
      <c r="I53" s="81">
        <v>0</v>
      </c>
      <c r="J53" s="81">
        <v>40755678</v>
      </c>
      <c r="K53" s="81">
        <v>40756510</v>
      </c>
      <c r="L53" s="81">
        <v>0</v>
      </c>
      <c r="M53" s="78">
        <v>0</v>
      </c>
      <c r="N53" s="78" t="s">
        <v>478</v>
      </c>
      <c r="O53" s="78" t="s">
        <v>158</v>
      </c>
      <c r="P53" s="78" t="s">
        <v>461</v>
      </c>
      <c r="Q53" s="78">
        <v>8</v>
      </c>
      <c r="R53" s="78">
        <v>43.5</v>
      </c>
      <c r="S53" s="81" t="s">
        <v>127</v>
      </c>
      <c r="T53" s="122" t="s">
        <v>286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G53" s="3"/>
      <c r="AH53" s="2"/>
      <c r="AT53"/>
      <c r="AU53"/>
    </row>
    <row r="54" spans="1:47" x14ac:dyDescent="0.25">
      <c r="A54" s="121">
        <v>45464</v>
      </c>
      <c r="B54" s="121" t="s">
        <v>68</v>
      </c>
      <c r="C54" s="78" t="s">
        <v>109</v>
      </c>
      <c r="D54" s="78" t="s">
        <v>384</v>
      </c>
      <c r="E54" s="78" t="s">
        <v>383</v>
      </c>
      <c r="F54" s="78" t="s">
        <v>350</v>
      </c>
      <c r="G54" s="78" t="s">
        <v>18</v>
      </c>
      <c r="H54" s="78" t="s">
        <v>19</v>
      </c>
      <c r="I54" s="81">
        <v>0</v>
      </c>
      <c r="J54" s="81">
        <v>1078074337</v>
      </c>
      <c r="K54" s="81">
        <v>1078074337</v>
      </c>
      <c r="L54" s="81">
        <v>0</v>
      </c>
      <c r="M54" s="78">
        <v>0</v>
      </c>
      <c r="N54" s="78" t="s">
        <v>120</v>
      </c>
      <c r="O54" s="78" t="s">
        <v>190</v>
      </c>
      <c r="P54" s="78" t="s">
        <v>461</v>
      </c>
      <c r="Q54" s="78">
        <v>8</v>
      </c>
      <c r="R54" s="78">
        <v>0</v>
      </c>
      <c r="S54" s="81" t="s">
        <v>127</v>
      </c>
      <c r="T54" s="122" t="s">
        <v>284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G54" s="3"/>
      <c r="AH54" s="2"/>
      <c r="AT54"/>
      <c r="AU54"/>
    </row>
    <row r="55" spans="1:47" x14ac:dyDescent="0.25">
      <c r="A55" s="121">
        <v>45464</v>
      </c>
      <c r="B55" s="121" t="s">
        <v>69</v>
      </c>
      <c r="C55" s="78" t="s">
        <v>109</v>
      </c>
      <c r="D55" s="78" t="s">
        <v>120</v>
      </c>
      <c r="E55" s="78" t="s">
        <v>120</v>
      </c>
      <c r="F55" s="78" t="s">
        <v>120</v>
      </c>
      <c r="G55" s="78" t="s">
        <v>18</v>
      </c>
      <c r="H55" s="78"/>
      <c r="I55" s="81">
        <v>0</v>
      </c>
      <c r="J55" s="81">
        <v>1077688528</v>
      </c>
      <c r="K55" s="81">
        <v>1077688528</v>
      </c>
      <c r="L55" s="81">
        <v>0</v>
      </c>
      <c r="M55" s="78">
        <v>0</v>
      </c>
      <c r="N55" s="78" t="s">
        <v>120</v>
      </c>
      <c r="O55" s="78" t="s">
        <v>120</v>
      </c>
      <c r="P55" s="78" t="s">
        <v>461</v>
      </c>
      <c r="Q55" s="78">
        <v>0</v>
      </c>
      <c r="R55" s="78">
        <v>47</v>
      </c>
      <c r="S55" s="81"/>
      <c r="T55" s="122"/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G55" s="3"/>
      <c r="AH55" s="2"/>
      <c r="AT55"/>
      <c r="AU55"/>
    </row>
    <row r="56" spans="1:47" x14ac:dyDescent="0.25">
      <c r="A56" s="121">
        <v>45464</v>
      </c>
      <c r="B56" s="121" t="s">
        <v>70</v>
      </c>
      <c r="C56" s="78" t="s">
        <v>109</v>
      </c>
      <c r="D56" s="78" t="s">
        <v>400</v>
      </c>
      <c r="E56" s="78" t="s">
        <v>383</v>
      </c>
      <c r="F56" s="78" t="s">
        <v>350</v>
      </c>
      <c r="G56" s="78" t="s">
        <v>18</v>
      </c>
      <c r="H56" s="78" t="s">
        <v>19</v>
      </c>
      <c r="I56" s="81">
        <v>0</v>
      </c>
      <c r="J56" s="81">
        <v>1027805914</v>
      </c>
      <c r="K56" s="81">
        <v>1027805914</v>
      </c>
      <c r="L56" s="81">
        <v>0</v>
      </c>
      <c r="M56" s="78">
        <v>0</v>
      </c>
      <c r="N56" s="78" t="s">
        <v>120</v>
      </c>
      <c r="O56" s="78" t="s">
        <v>190</v>
      </c>
      <c r="P56" s="78" t="s">
        <v>461</v>
      </c>
      <c r="Q56" s="78">
        <v>8</v>
      </c>
      <c r="R56" s="78">
        <v>43.5</v>
      </c>
      <c r="S56" s="81" t="s">
        <v>127</v>
      </c>
      <c r="T56" s="122" t="s">
        <v>284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G56" s="3"/>
      <c r="AH56" s="2"/>
      <c r="AT56"/>
      <c r="AU56"/>
    </row>
    <row r="57" spans="1:47" x14ac:dyDescent="0.25">
      <c r="A57" s="121">
        <v>45464</v>
      </c>
      <c r="B57" s="121" t="s">
        <v>71</v>
      </c>
      <c r="C57" s="78" t="s">
        <v>109</v>
      </c>
      <c r="D57" s="78" t="s">
        <v>479</v>
      </c>
      <c r="E57" s="78" t="s">
        <v>34</v>
      </c>
      <c r="F57" s="78" t="s">
        <v>380</v>
      </c>
      <c r="G57" s="78" t="s">
        <v>18</v>
      </c>
      <c r="H57" s="78" t="s">
        <v>48</v>
      </c>
      <c r="I57" s="81">
        <v>0</v>
      </c>
      <c r="J57" s="81">
        <v>31231095</v>
      </c>
      <c r="K57" s="81">
        <v>31231095</v>
      </c>
      <c r="L57" s="81">
        <v>0</v>
      </c>
      <c r="M57" s="78">
        <v>0</v>
      </c>
      <c r="N57" s="78" t="s">
        <v>120</v>
      </c>
      <c r="O57" s="78" t="s">
        <v>313</v>
      </c>
      <c r="P57" s="78" t="s">
        <v>461</v>
      </c>
      <c r="Q57" s="78">
        <v>16</v>
      </c>
      <c r="R57" s="78">
        <v>49.5</v>
      </c>
      <c r="S57" s="81" t="s">
        <v>127</v>
      </c>
      <c r="T57" s="122" t="s">
        <v>317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G57" s="3"/>
      <c r="AH57" s="2"/>
      <c r="AT57"/>
      <c r="AU57"/>
    </row>
    <row r="58" spans="1:47" x14ac:dyDescent="0.25">
      <c r="A58" s="121">
        <v>45464</v>
      </c>
      <c r="B58" s="121" t="s">
        <v>72</v>
      </c>
      <c r="C58" s="78" t="s">
        <v>109</v>
      </c>
      <c r="D58" s="78" t="s">
        <v>454</v>
      </c>
      <c r="E58" s="78" t="s">
        <v>331</v>
      </c>
      <c r="F58" s="78" t="s">
        <v>379</v>
      </c>
      <c r="G58" s="78" t="s">
        <v>24</v>
      </c>
      <c r="H58" s="78" t="s">
        <v>19</v>
      </c>
      <c r="I58" s="81">
        <v>88</v>
      </c>
      <c r="J58" s="81">
        <v>20</v>
      </c>
      <c r="K58" s="81">
        <v>20</v>
      </c>
      <c r="L58" s="81">
        <v>0</v>
      </c>
      <c r="M58" s="78">
        <v>12.9</v>
      </c>
      <c r="N58" s="78" t="s">
        <v>480</v>
      </c>
      <c r="O58" s="78" t="s">
        <v>173</v>
      </c>
      <c r="P58" s="78" t="s">
        <v>461</v>
      </c>
      <c r="Q58" s="78">
        <v>4</v>
      </c>
      <c r="R58" s="78">
        <v>32</v>
      </c>
      <c r="S58" s="81" t="s">
        <v>126</v>
      </c>
      <c r="T58" s="122" t="s">
        <v>337</v>
      </c>
      <c r="U58" s="78">
        <v>352</v>
      </c>
      <c r="V58" s="78">
        <v>3.9416666666666669E-2</v>
      </c>
      <c r="W58" s="78">
        <v>24.832614400000001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C58" s="78">
        <v>0</v>
      </c>
      <c r="AG58" s="3"/>
      <c r="AH58" s="2"/>
      <c r="AT58"/>
      <c r="AU58"/>
    </row>
    <row r="59" spans="1:47" x14ac:dyDescent="0.25">
      <c r="A59" s="121">
        <v>45464</v>
      </c>
      <c r="B59" s="121" t="s">
        <v>73</v>
      </c>
      <c r="C59" s="78" t="s">
        <v>109</v>
      </c>
      <c r="D59" s="78" t="s">
        <v>396</v>
      </c>
      <c r="E59" s="78" t="s">
        <v>481</v>
      </c>
      <c r="F59" s="78" t="s">
        <v>380</v>
      </c>
      <c r="G59" s="78" t="s">
        <v>18</v>
      </c>
      <c r="H59" s="78" t="s">
        <v>48</v>
      </c>
      <c r="I59" s="81">
        <v>0</v>
      </c>
      <c r="J59" s="81">
        <v>35281491</v>
      </c>
      <c r="K59" s="81">
        <v>35281491</v>
      </c>
      <c r="L59" s="81">
        <v>0</v>
      </c>
      <c r="M59" s="78">
        <v>0</v>
      </c>
      <c r="N59" s="78" t="s">
        <v>484</v>
      </c>
      <c r="O59" s="78" t="s">
        <v>190</v>
      </c>
      <c r="P59" s="78" t="s">
        <v>461</v>
      </c>
      <c r="Q59" s="78">
        <v>8</v>
      </c>
      <c r="R59" s="78">
        <v>64.5</v>
      </c>
      <c r="S59" s="81" t="s">
        <v>127</v>
      </c>
      <c r="T59" s="122" t="s">
        <v>284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C59" s="78">
        <v>0</v>
      </c>
      <c r="AG59" s="3"/>
      <c r="AH59" s="2"/>
      <c r="AT59"/>
      <c r="AU59"/>
    </row>
    <row r="60" spans="1:47" x14ac:dyDescent="0.25">
      <c r="A60" s="121">
        <v>45464</v>
      </c>
      <c r="B60" s="121" t="s">
        <v>74</v>
      </c>
      <c r="C60" s="78" t="s">
        <v>109</v>
      </c>
      <c r="D60" s="78" t="s">
        <v>438</v>
      </c>
      <c r="E60" s="78" t="s">
        <v>21</v>
      </c>
      <c r="F60" s="78" t="s">
        <v>379</v>
      </c>
      <c r="G60" s="78" t="s">
        <v>18</v>
      </c>
      <c r="H60" s="78" t="s">
        <v>19</v>
      </c>
      <c r="I60" s="81">
        <v>0</v>
      </c>
      <c r="J60" s="81">
        <v>24181177</v>
      </c>
      <c r="K60" s="81">
        <v>24181177</v>
      </c>
      <c r="L60" s="81">
        <v>0</v>
      </c>
      <c r="M60" s="78">
        <v>0</v>
      </c>
      <c r="N60" s="78" t="s">
        <v>411</v>
      </c>
      <c r="O60" s="78" t="s">
        <v>180</v>
      </c>
      <c r="P60" s="78" t="s">
        <v>461</v>
      </c>
      <c r="Q60" s="78">
        <v>4</v>
      </c>
      <c r="R60" s="78">
        <v>43.5</v>
      </c>
      <c r="S60" s="81" t="s">
        <v>126</v>
      </c>
      <c r="T60" s="122" t="s">
        <v>349</v>
      </c>
      <c r="U60" s="78">
        <v>0</v>
      </c>
      <c r="V60" s="78">
        <v>0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AC60" s="78">
        <v>0</v>
      </c>
      <c r="AG60" s="3"/>
      <c r="AH60" s="2"/>
      <c r="AT60"/>
      <c r="AU60"/>
    </row>
    <row r="61" spans="1:47" x14ac:dyDescent="0.25">
      <c r="A61" s="121">
        <v>45464</v>
      </c>
      <c r="B61" s="121" t="s">
        <v>75</v>
      </c>
      <c r="C61" s="78" t="s">
        <v>109</v>
      </c>
      <c r="D61" s="78" t="s">
        <v>398</v>
      </c>
      <c r="E61" s="78" t="s">
        <v>34</v>
      </c>
      <c r="F61" s="78" t="s">
        <v>350</v>
      </c>
      <c r="G61" s="78" t="s">
        <v>18</v>
      </c>
      <c r="H61" s="78" t="s">
        <v>48</v>
      </c>
      <c r="I61" s="81">
        <v>0</v>
      </c>
      <c r="J61" s="81">
        <v>22424995</v>
      </c>
      <c r="K61" s="81">
        <v>22426329</v>
      </c>
      <c r="L61" s="81">
        <v>22426329</v>
      </c>
      <c r="M61" s="78">
        <v>0</v>
      </c>
      <c r="N61" s="78" t="s">
        <v>120</v>
      </c>
      <c r="O61" s="78" t="s">
        <v>158</v>
      </c>
      <c r="P61" s="78" t="s">
        <v>461</v>
      </c>
      <c r="Q61" s="78">
        <v>8</v>
      </c>
      <c r="R61" s="78">
        <v>32</v>
      </c>
      <c r="S61" s="81" t="s">
        <v>127</v>
      </c>
      <c r="T61" s="122" t="s">
        <v>286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G61" s="3"/>
      <c r="AH61" s="2"/>
      <c r="AT61"/>
      <c r="AU61"/>
    </row>
    <row r="62" spans="1:47" x14ac:dyDescent="0.25">
      <c r="A62" s="121">
        <v>45464</v>
      </c>
      <c r="B62" s="121" t="s">
        <v>76</v>
      </c>
      <c r="C62" s="78" t="s">
        <v>109</v>
      </c>
      <c r="D62" s="78" t="s">
        <v>448</v>
      </c>
      <c r="E62" s="78" t="s">
        <v>455</v>
      </c>
      <c r="F62" s="78" t="s">
        <v>379</v>
      </c>
      <c r="G62" s="78" t="s">
        <v>24</v>
      </c>
      <c r="H62" s="78" t="s">
        <v>19</v>
      </c>
      <c r="I62" s="81">
        <v>2307</v>
      </c>
      <c r="J62" s="81">
        <v>33824743</v>
      </c>
      <c r="K62" s="81">
        <v>33827338</v>
      </c>
      <c r="L62" s="81">
        <v>33827338</v>
      </c>
      <c r="M62" s="78">
        <v>12.09</v>
      </c>
      <c r="N62" s="78" t="s">
        <v>120</v>
      </c>
      <c r="O62" s="78" t="s">
        <v>173</v>
      </c>
      <c r="P62" s="78" t="s">
        <v>461</v>
      </c>
      <c r="Q62" s="78">
        <v>4</v>
      </c>
      <c r="R62" s="78">
        <v>32</v>
      </c>
      <c r="S62" s="81" t="s">
        <v>126</v>
      </c>
      <c r="T62" s="122" t="s">
        <v>337</v>
      </c>
      <c r="U62" s="78">
        <v>9228</v>
      </c>
      <c r="V62" s="78">
        <v>0.96845937500000001</v>
      </c>
      <c r="W62" s="78">
        <v>651.00956159999998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C62" s="78">
        <v>0</v>
      </c>
      <c r="AG62" s="3"/>
      <c r="AH62" s="2"/>
      <c r="AT62"/>
      <c r="AU62"/>
    </row>
    <row r="63" spans="1:47" x14ac:dyDescent="0.25">
      <c r="A63" s="121">
        <v>45464</v>
      </c>
      <c r="B63" s="121" t="s">
        <v>77</v>
      </c>
      <c r="C63" s="78" t="s">
        <v>109</v>
      </c>
      <c r="D63" s="78" t="s">
        <v>464</v>
      </c>
      <c r="E63" s="78" t="s">
        <v>34</v>
      </c>
      <c r="F63" s="78" t="s">
        <v>380</v>
      </c>
      <c r="G63" s="78" t="s">
        <v>18</v>
      </c>
      <c r="H63" s="78" t="s">
        <v>48</v>
      </c>
      <c r="I63" s="81">
        <v>0</v>
      </c>
      <c r="J63" s="81">
        <v>33820935</v>
      </c>
      <c r="K63" s="81">
        <v>24181177</v>
      </c>
      <c r="L63" s="81">
        <v>0</v>
      </c>
      <c r="M63" s="78">
        <v>0</v>
      </c>
      <c r="N63" s="78" t="s">
        <v>120</v>
      </c>
      <c r="O63" s="78" t="s">
        <v>316</v>
      </c>
      <c r="P63" s="78" t="s">
        <v>461</v>
      </c>
      <c r="Q63" s="78">
        <v>16</v>
      </c>
      <c r="R63" s="78">
        <v>79</v>
      </c>
      <c r="S63" s="81" t="s">
        <v>127</v>
      </c>
      <c r="T63" s="122" t="s">
        <v>318</v>
      </c>
      <c r="U63" s="78">
        <v>0</v>
      </c>
      <c r="V63" s="78">
        <v>0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C63" s="78">
        <v>0</v>
      </c>
      <c r="AG63" s="3"/>
      <c r="AH63" s="2"/>
      <c r="AT63"/>
      <c r="AU63"/>
    </row>
    <row r="64" spans="1:47" x14ac:dyDescent="0.25">
      <c r="A64" s="121">
        <v>45464</v>
      </c>
      <c r="B64" s="121" t="s">
        <v>78</v>
      </c>
      <c r="C64" s="78" t="s">
        <v>109</v>
      </c>
      <c r="D64" s="78" t="s">
        <v>358</v>
      </c>
      <c r="E64" s="78" t="s">
        <v>331</v>
      </c>
      <c r="F64" s="78" t="s">
        <v>379</v>
      </c>
      <c r="G64" s="78" t="s">
        <v>18</v>
      </c>
      <c r="H64" s="78" t="s">
        <v>19</v>
      </c>
      <c r="I64" s="81">
        <v>0</v>
      </c>
      <c r="J64" s="81">
        <v>22540903</v>
      </c>
      <c r="K64" s="81">
        <v>22540903</v>
      </c>
      <c r="L64" s="81">
        <v>0</v>
      </c>
      <c r="M64" s="78">
        <v>0</v>
      </c>
      <c r="N64" s="78" t="s">
        <v>293</v>
      </c>
      <c r="O64" s="78" t="s">
        <v>182</v>
      </c>
      <c r="P64" s="78" t="s">
        <v>461</v>
      </c>
      <c r="Q64" s="78">
        <v>4</v>
      </c>
      <c r="R64" s="78">
        <v>43.5</v>
      </c>
      <c r="S64" s="81" t="s">
        <v>126</v>
      </c>
      <c r="T64" s="122" t="s">
        <v>290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C64" s="78">
        <v>0</v>
      </c>
      <c r="AG64" s="3"/>
      <c r="AH64" s="2"/>
      <c r="AT64"/>
      <c r="AU64"/>
    </row>
    <row r="65" spans="1:47" x14ac:dyDescent="0.25">
      <c r="A65" s="121">
        <v>45464</v>
      </c>
      <c r="B65" s="121" t="s">
        <v>79</v>
      </c>
      <c r="C65" s="78" t="s">
        <v>109</v>
      </c>
      <c r="D65" s="78" t="s">
        <v>393</v>
      </c>
      <c r="E65" s="78" t="s">
        <v>39</v>
      </c>
      <c r="F65" s="78" t="s">
        <v>389</v>
      </c>
      <c r="G65" s="78" t="s">
        <v>24</v>
      </c>
      <c r="H65" s="78" t="s">
        <v>48</v>
      </c>
      <c r="I65" s="81">
        <v>572</v>
      </c>
      <c r="J65" s="81">
        <v>31231095</v>
      </c>
      <c r="K65" s="81">
        <v>31231095</v>
      </c>
      <c r="L65" s="81">
        <v>0</v>
      </c>
      <c r="M65" s="78">
        <v>14.69</v>
      </c>
      <c r="N65" s="78" t="s">
        <v>392</v>
      </c>
      <c r="O65" s="78" t="s">
        <v>174</v>
      </c>
      <c r="P65" s="78" t="s">
        <v>461</v>
      </c>
      <c r="Q65" s="78">
        <v>4</v>
      </c>
      <c r="R65" s="78">
        <v>43.5</v>
      </c>
      <c r="S65" s="81" t="s">
        <v>126</v>
      </c>
      <c r="T65" s="122" t="s">
        <v>288</v>
      </c>
      <c r="U65" s="78">
        <v>2288</v>
      </c>
      <c r="V65" s="78">
        <v>0.29175972222222224</v>
      </c>
      <c r="W65" s="78">
        <v>219.41942880000002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AG65" s="3"/>
      <c r="AH65" s="2"/>
      <c r="AT65"/>
      <c r="AU65"/>
    </row>
    <row r="66" spans="1:47" x14ac:dyDescent="0.25">
      <c r="A66" s="121">
        <v>45464</v>
      </c>
      <c r="B66" s="121" t="s">
        <v>80</v>
      </c>
      <c r="C66" s="78" t="s">
        <v>109</v>
      </c>
      <c r="D66" s="78" t="s">
        <v>385</v>
      </c>
      <c r="E66" s="78" t="s">
        <v>21</v>
      </c>
      <c r="F66" s="78" t="s">
        <v>379</v>
      </c>
      <c r="G66" s="78" t="s">
        <v>24</v>
      </c>
      <c r="H66" s="78" t="s">
        <v>19</v>
      </c>
      <c r="I66" s="81">
        <v>2037</v>
      </c>
      <c r="J66" s="81">
        <v>28525394</v>
      </c>
      <c r="K66" s="81">
        <v>28525394</v>
      </c>
      <c r="L66" s="81">
        <v>0</v>
      </c>
      <c r="M66" s="78">
        <v>13.7</v>
      </c>
      <c r="N66" s="78" t="s">
        <v>320</v>
      </c>
      <c r="O66" s="78" t="s">
        <v>153</v>
      </c>
      <c r="P66" s="78" t="s">
        <v>461</v>
      </c>
      <c r="Q66" s="78">
        <v>4</v>
      </c>
      <c r="R66" s="78">
        <v>43.5</v>
      </c>
      <c r="S66" s="81" t="s">
        <v>126</v>
      </c>
      <c r="T66" s="122" t="s">
        <v>281</v>
      </c>
      <c r="U66" s="78">
        <v>8148</v>
      </c>
      <c r="V66" s="78">
        <v>0.96898958333333329</v>
      </c>
      <c r="W66" s="78">
        <v>781.39401480000004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C66" s="78">
        <v>0</v>
      </c>
      <c r="AG66" s="3"/>
      <c r="AH66" s="2"/>
      <c r="AT66"/>
      <c r="AU66"/>
    </row>
    <row r="67" spans="1:47" x14ac:dyDescent="0.25">
      <c r="A67" s="121">
        <v>45464</v>
      </c>
      <c r="B67" s="121" t="s">
        <v>81</v>
      </c>
      <c r="C67" s="78" t="s">
        <v>109</v>
      </c>
      <c r="D67" s="78" t="s">
        <v>120</v>
      </c>
      <c r="E67" s="78" t="s">
        <v>39</v>
      </c>
      <c r="F67" s="78" t="s">
        <v>120</v>
      </c>
      <c r="G67" s="78" t="s">
        <v>18</v>
      </c>
      <c r="H67" s="78" t="s">
        <v>48</v>
      </c>
      <c r="I67" s="81">
        <v>0</v>
      </c>
      <c r="J67" s="81">
        <v>28334906</v>
      </c>
      <c r="K67" s="81">
        <v>28334906</v>
      </c>
      <c r="L67" s="81">
        <v>0</v>
      </c>
      <c r="M67" s="78">
        <v>0</v>
      </c>
      <c r="N67" s="78" t="s">
        <v>326</v>
      </c>
      <c r="O67" s="78" t="s">
        <v>176</v>
      </c>
      <c r="P67" s="78" t="s">
        <v>461</v>
      </c>
      <c r="Q67" s="78">
        <v>4</v>
      </c>
      <c r="R67" s="78">
        <v>56</v>
      </c>
      <c r="S67" s="81" t="s">
        <v>126</v>
      </c>
      <c r="T67" s="122" t="s">
        <v>289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C67" s="78">
        <v>0</v>
      </c>
      <c r="AG67" s="3"/>
      <c r="AH67" s="2"/>
      <c r="AT67"/>
      <c r="AU67"/>
    </row>
    <row r="68" spans="1:47" x14ac:dyDescent="0.25">
      <c r="A68" s="121">
        <v>45464</v>
      </c>
      <c r="B68" s="121" t="s">
        <v>82</v>
      </c>
      <c r="C68" s="78" t="s">
        <v>109</v>
      </c>
      <c r="D68" s="78" t="s">
        <v>426</v>
      </c>
      <c r="E68" s="78" t="s">
        <v>21</v>
      </c>
      <c r="F68" s="78" t="s">
        <v>379</v>
      </c>
      <c r="G68" s="78" t="s">
        <v>24</v>
      </c>
      <c r="H68" s="78" t="s">
        <v>19</v>
      </c>
      <c r="I68" s="81">
        <v>2237</v>
      </c>
      <c r="J68" s="81">
        <v>558663047</v>
      </c>
      <c r="K68" s="81">
        <v>558665284</v>
      </c>
      <c r="L68" s="81">
        <v>558665284</v>
      </c>
      <c r="M68" s="78">
        <v>13.09</v>
      </c>
      <c r="N68" s="78" t="s">
        <v>320</v>
      </c>
      <c r="O68" s="78" t="s">
        <v>153</v>
      </c>
      <c r="P68" s="78" t="s">
        <v>461</v>
      </c>
      <c r="Q68" s="78">
        <v>4</v>
      </c>
      <c r="R68" s="78">
        <v>43.5</v>
      </c>
      <c r="S68" s="81" t="s">
        <v>126</v>
      </c>
      <c r="T68" s="122" t="s">
        <v>281</v>
      </c>
      <c r="U68" s="78">
        <v>8948</v>
      </c>
      <c r="V68" s="78">
        <v>1.0167475694444443</v>
      </c>
      <c r="W68" s="78">
        <v>858.11409480000009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C68" s="78">
        <v>0</v>
      </c>
      <c r="AG68" s="3"/>
      <c r="AH68" s="2"/>
      <c r="AT68"/>
      <c r="AU68"/>
    </row>
    <row r="69" spans="1:47" x14ac:dyDescent="0.25">
      <c r="A69" s="121">
        <v>45464</v>
      </c>
      <c r="B69" s="121" t="s">
        <v>83</v>
      </c>
      <c r="C69" s="78" t="s">
        <v>109</v>
      </c>
      <c r="D69" s="78" t="s">
        <v>386</v>
      </c>
      <c r="E69" s="78" t="s">
        <v>39</v>
      </c>
      <c r="F69" s="78" t="s">
        <v>440</v>
      </c>
      <c r="G69" s="78" t="s">
        <v>24</v>
      </c>
      <c r="H69" s="78" t="s">
        <v>48</v>
      </c>
      <c r="I69" s="81">
        <v>1936</v>
      </c>
      <c r="J69" s="81">
        <v>32578818</v>
      </c>
      <c r="K69" s="81">
        <v>32578818</v>
      </c>
      <c r="L69" s="81">
        <v>0</v>
      </c>
      <c r="M69" s="78">
        <v>13.89</v>
      </c>
      <c r="N69" s="78" t="s">
        <v>120</v>
      </c>
      <c r="O69" s="78" t="s">
        <v>176</v>
      </c>
      <c r="P69" s="78" t="s">
        <v>461</v>
      </c>
      <c r="Q69" s="78">
        <v>4</v>
      </c>
      <c r="R69" s="78">
        <v>43.5</v>
      </c>
      <c r="S69" s="81" t="s">
        <v>126</v>
      </c>
      <c r="T69" s="122" t="s">
        <v>289</v>
      </c>
      <c r="U69" s="78">
        <v>7744</v>
      </c>
      <c r="V69" s="78">
        <v>0.93371666666666675</v>
      </c>
      <c r="W69" s="78">
        <v>742.65037440000003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AC69" s="78">
        <v>0</v>
      </c>
      <c r="AG69" s="3"/>
      <c r="AH69" s="2"/>
      <c r="AT69"/>
      <c r="AU69"/>
    </row>
    <row r="70" spans="1:47" x14ac:dyDescent="0.25">
      <c r="A70" s="121">
        <v>45464</v>
      </c>
      <c r="B70" s="121" t="s">
        <v>84</v>
      </c>
      <c r="C70" s="78" t="s">
        <v>109</v>
      </c>
      <c r="D70" s="78" t="s">
        <v>424</v>
      </c>
      <c r="E70" s="78" t="s">
        <v>331</v>
      </c>
      <c r="F70" s="78" t="s">
        <v>379</v>
      </c>
      <c r="G70" s="78" t="s">
        <v>24</v>
      </c>
      <c r="H70" s="78" t="s">
        <v>19</v>
      </c>
      <c r="I70" s="81">
        <v>2164</v>
      </c>
      <c r="J70" s="81">
        <v>30410149</v>
      </c>
      <c r="K70" s="81">
        <v>30412313</v>
      </c>
      <c r="L70" s="81">
        <v>30412313</v>
      </c>
      <c r="M70" s="78">
        <v>12.6</v>
      </c>
      <c r="N70" s="78" t="s">
        <v>120</v>
      </c>
      <c r="O70" s="78" t="s">
        <v>251</v>
      </c>
      <c r="P70" s="78" t="s">
        <v>461</v>
      </c>
      <c r="Q70" s="78">
        <v>4</v>
      </c>
      <c r="R70" s="78">
        <v>43.5</v>
      </c>
      <c r="S70" s="81"/>
      <c r="T70" s="122"/>
      <c r="U70" s="78">
        <v>8656</v>
      </c>
      <c r="V70" s="78">
        <v>0.94674999999999987</v>
      </c>
      <c r="W70" s="78">
        <v>830.11126560000002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AC70" s="78">
        <v>0</v>
      </c>
      <c r="AG70" s="3"/>
      <c r="AH70" s="2"/>
      <c r="AT70"/>
      <c r="AU70"/>
    </row>
    <row r="71" spans="1:47" x14ac:dyDescent="0.25">
      <c r="A71" s="121">
        <v>45464</v>
      </c>
      <c r="B71" s="121" t="s">
        <v>85</v>
      </c>
      <c r="C71" s="78" t="s">
        <v>109</v>
      </c>
      <c r="D71" s="78" t="s">
        <v>439</v>
      </c>
      <c r="E71" s="78" t="s">
        <v>39</v>
      </c>
      <c r="F71" s="78" t="s">
        <v>389</v>
      </c>
      <c r="G71" s="78" t="s">
        <v>24</v>
      </c>
      <c r="H71" s="78" t="s">
        <v>48</v>
      </c>
      <c r="I71" s="81">
        <v>2200</v>
      </c>
      <c r="J71" s="81">
        <v>35101487</v>
      </c>
      <c r="K71" s="81">
        <v>35103687</v>
      </c>
      <c r="L71" s="81">
        <v>35103687</v>
      </c>
      <c r="M71" s="78">
        <v>13.9</v>
      </c>
      <c r="N71" s="78" t="s">
        <v>392</v>
      </c>
      <c r="O71" s="78" t="s">
        <v>174</v>
      </c>
      <c r="P71" s="78" t="s">
        <v>461</v>
      </c>
      <c r="Q71" s="78">
        <v>4</v>
      </c>
      <c r="R71" s="78">
        <v>50.5</v>
      </c>
      <c r="S71" s="81" t="s">
        <v>126</v>
      </c>
      <c r="T71" s="122" t="s">
        <v>288</v>
      </c>
      <c r="U71" s="78">
        <v>8800</v>
      </c>
      <c r="V71" s="78">
        <v>1.0618055555555554</v>
      </c>
      <c r="W71" s="78">
        <v>979.72424000000012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C71" s="78">
        <v>0</v>
      </c>
      <c r="AG71" s="3"/>
      <c r="AH71" s="2"/>
      <c r="AT71"/>
      <c r="AU71"/>
    </row>
    <row r="72" spans="1:47" x14ac:dyDescent="0.25">
      <c r="A72" s="121">
        <v>45464</v>
      </c>
      <c r="B72" s="121" t="s">
        <v>86</v>
      </c>
      <c r="C72" s="78" t="s">
        <v>109</v>
      </c>
      <c r="D72" s="78" t="s">
        <v>469</v>
      </c>
      <c r="E72" s="78" t="s">
        <v>21</v>
      </c>
      <c r="F72" s="78" t="s">
        <v>379</v>
      </c>
      <c r="G72" s="78" t="s">
        <v>24</v>
      </c>
      <c r="H72" s="78" t="s">
        <v>19</v>
      </c>
      <c r="I72" s="81">
        <v>1886</v>
      </c>
      <c r="J72" s="81">
        <v>13175306</v>
      </c>
      <c r="K72" s="81">
        <v>13175306</v>
      </c>
      <c r="L72" s="81">
        <v>0</v>
      </c>
      <c r="M72" s="78">
        <v>14.9</v>
      </c>
      <c r="N72" s="78" t="s">
        <v>293</v>
      </c>
      <c r="O72" s="78" t="s">
        <v>184</v>
      </c>
      <c r="P72" s="78" t="s">
        <v>461</v>
      </c>
      <c r="Q72" s="78">
        <v>4</v>
      </c>
      <c r="R72" s="78">
        <v>0</v>
      </c>
      <c r="S72" s="81" t="s">
        <v>126</v>
      </c>
      <c r="T72" s="122" t="s">
        <v>291</v>
      </c>
      <c r="U72" s="78">
        <v>7544</v>
      </c>
      <c r="V72" s="78">
        <v>0.97574305555555563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AC72" s="78">
        <v>0</v>
      </c>
      <c r="AG72" s="3"/>
      <c r="AH72" s="2"/>
      <c r="AT72"/>
      <c r="AU72"/>
    </row>
    <row r="73" spans="1:47" x14ac:dyDescent="0.25">
      <c r="A73" s="121">
        <v>45464</v>
      </c>
      <c r="B73" s="121" t="s">
        <v>405</v>
      </c>
      <c r="C73" s="78" t="s">
        <v>109</v>
      </c>
      <c r="D73" s="78" t="s">
        <v>410</v>
      </c>
      <c r="E73" s="78" t="s">
        <v>391</v>
      </c>
      <c r="F73" s="78" t="s">
        <v>345</v>
      </c>
      <c r="G73" s="78" t="s">
        <v>18</v>
      </c>
      <c r="H73" s="78" t="s">
        <v>342</v>
      </c>
      <c r="I73" s="81">
        <v>0</v>
      </c>
      <c r="J73" s="81">
        <v>538314727</v>
      </c>
      <c r="K73" s="81">
        <v>538314727</v>
      </c>
      <c r="L73" s="81">
        <v>0</v>
      </c>
      <c r="M73" s="78">
        <v>0</v>
      </c>
      <c r="N73" s="78" t="s">
        <v>120</v>
      </c>
      <c r="O73" s="78" t="s">
        <v>168</v>
      </c>
      <c r="P73" s="78" t="s">
        <v>461</v>
      </c>
      <c r="Q73" s="78">
        <v>16</v>
      </c>
      <c r="R73" s="78">
        <v>43</v>
      </c>
      <c r="S73" s="81" t="s">
        <v>127</v>
      </c>
      <c r="T73" s="122" t="s">
        <v>287</v>
      </c>
      <c r="U73" s="78">
        <v>0</v>
      </c>
      <c r="V73" s="78">
        <v>0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C73" s="78">
        <v>0</v>
      </c>
      <c r="AG73" s="3"/>
      <c r="AH73" s="2"/>
      <c r="AT73"/>
      <c r="AU73"/>
    </row>
    <row r="74" spans="1:47" x14ac:dyDescent="0.25">
      <c r="A74" s="121">
        <v>45464</v>
      </c>
      <c r="B74" s="121" t="s">
        <v>406</v>
      </c>
      <c r="C74" s="78" t="s">
        <v>109</v>
      </c>
      <c r="D74" s="78" t="s">
        <v>120</v>
      </c>
      <c r="E74" s="78" t="s">
        <v>120</v>
      </c>
      <c r="F74" s="78" t="s">
        <v>120</v>
      </c>
      <c r="G74" s="78" t="s">
        <v>18</v>
      </c>
      <c r="H74" s="78" t="s">
        <v>342</v>
      </c>
      <c r="I74" s="81">
        <v>0</v>
      </c>
      <c r="J74" s="81">
        <v>538314727</v>
      </c>
      <c r="K74" s="81">
        <v>538314727</v>
      </c>
      <c r="L74" s="81">
        <v>0</v>
      </c>
      <c r="M74" s="78">
        <v>0</v>
      </c>
      <c r="N74" s="78" t="s">
        <v>120</v>
      </c>
      <c r="O74" s="78" t="s">
        <v>120</v>
      </c>
      <c r="P74" s="78" t="s">
        <v>461</v>
      </c>
      <c r="Q74" s="78">
        <v>0</v>
      </c>
      <c r="R74" s="78">
        <v>0</v>
      </c>
      <c r="S74" s="81"/>
      <c r="T74" s="122"/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AC74" s="78">
        <v>0</v>
      </c>
      <c r="AG74" s="3"/>
      <c r="AH74" s="2"/>
      <c r="AT74"/>
      <c r="AU74"/>
    </row>
    <row r="75" spans="1:47" x14ac:dyDescent="0.25">
      <c r="A75" s="121">
        <v>45464</v>
      </c>
      <c r="B75" s="121" t="s">
        <v>88</v>
      </c>
      <c r="C75" s="78" t="s">
        <v>109</v>
      </c>
      <c r="D75" s="78" t="s">
        <v>419</v>
      </c>
      <c r="E75" s="78" t="s">
        <v>39</v>
      </c>
      <c r="F75" s="78" t="s">
        <v>409</v>
      </c>
      <c r="G75" s="78" t="s">
        <v>18</v>
      </c>
      <c r="H75" s="78" t="s">
        <v>19</v>
      </c>
      <c r="I75" s="81">
        <v>0</v>
      </c>
      <c r="J75" s="81">
        <v>7635475</v>
      </c>
      <c r="K75" s="81">
        <v>7660130</v>
      </c>
      <c r="L75" s="81">
        <v>0</v>
      </c>
      <c r="M75" s="78">
        <v>0</v>
      </c>
      <c r="N75" s="78" t="s">
        <v>120</v>
      </c>
      <c r="O75" s="78" t="s">
        <v>197</v>
      </c>
      <c r="P75" s="78" t="s">
        <v>461</v>
      </c>
      <c r="Q75" s="78">
        <v>4</v>
      </c>
      <c r="R75" s="78">
        <v>32</v>
      </c>
      <c r="S75" s="81" t="s">
        <v>126</v>
      </c>
      <c r="T75" s="122" t="s">
        <v>420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C75" s="78">
        <v>0</v>
      </c>
      <c r="AG75" s="3"/>
      <c r="AH75" s="2"/>
      <c r="AT75"/>
      <c r="AU75"/>
    </row>
    <row r="76" spans="1:47" x14ac:dyDescent="0.25">
      <c r="A76" s="121">
        <v>45464</v>
      </c>
      <c r="B76" s="121" t="s">
        <v>340</v>
      </c>
      <c r="C76" s="78" t="s">
        <v>109</v>
      </c>
      <c r="D76" s="78" t="s">
        <v>417</v>
      </c>
      <c r="E76" s="78" t="s">
        <v>103</v>
      </c>
      <c r="F76" s="78" t="s">
        <v>328</v>
      </c>
      <c r="G76" s="78" t="s">
        <v>18</v>
      </c>
      <c r="H76" s="78" t="s">
        <v>342</v>
      </c>
      <c r="I76" s="81">
        <v>0</v>
      </c>
      <c r="J76" s="81">
        <v>270053</v>
      </c>
      <c r="K76" s="81">
        <v>270053</v>
      </c>
      <c r="L76" s="81">
        <v>0</v>
      </c>
      <c r="M76" s="78">
        <v>0</v>
      </c>
      <c r="N76" s="78" t="s">
        <v>120</v>
      </c>
      <c r="O76" s="78" t="s">
        <v>154</v>
      </c>
      <c r="P76" s="78" t="s">
        <v>461</v>
      </c>
      <c r="Q76" s="78">
        <v>12</v>
      </c>
      <c r="R76" s="78">
        <v>0.36</v>
      </c>
      <c r="S76" s="81" t="s">
        <v>127</v>
      </c>
      <c r="T76" s="122" t="s">
        <v>282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AC76" s="78">
        <v>0</v>
      </c>
      <c r="AG76" s="3"/>
      <c r="AH76" s="2"/>
      <c r="AT76"/>
      <c r="AU76"/>
    </row>
    <row r="77" spans="1:47" x14ac:dyDescent="0.25">
      <c r="A77" s="121">
        <v>45464</v>
      </c>
      <c r="B77" s="121" t="s">
        <v>341</v>
      </c>
      <c r="C77" s="78" t="s">
        <v>109</v>
      </c>
      <c r="D77" s="78" t="s">
        <v>417</v>
      </c>
      <c r="E77" s="78" t="s">
        <v>103</v>
      </c>
      <c r="F77" s="78" t="s">
        <v>328</v>
      </c>
      <c r="G77" s="78" t="s">
        <v>18</v>
      </c>
      <c r="H77" s="78" t="s">
        <v>19</v>
      </c>
      <c r="I77" s="81">
        <v>0</v>
      </c>
      <c r="J77" s="81">
        <v>538254384</v>
      </c>
      <c r="K77" s="81">
        <v>538254384</v>
      </c>
      <c r="L77" s="81">
        <v>0</v>
      </c>
      <c r="M77" s="78">
        <v>0</v>
      </c>
      <c r="N77" s="78" t="s">
        <v>120</v>
      </c>
      <c r="O77" s="78" t="s">
        <v>154</v>
      </c>
      <c r="P77" s="78" t="s">
        <v>461</v>
      </c>
      <c r="Q77" s="78">
        <v>12</v>
      </c>
      <c r="R77" s="78">
        <v>0</v>
      </c>
      <c r="S77" s="81" t="s">
        <v>127</v>
      </c>
      <c r="T77" s="122" t="s">
        <v>282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AC77" s="78">
        <v>0</v>
      </c>
      <c r="AG77" s="3"/>
      <c r="AH77" s="2"/>
      <c r="AT77"/>
      <c r="AU77"/>
    </row>
    <row r="78" spans="1:47" x14ac:dyDescent="0.25">
      <c r="A78" s="121">
        <v>45464</v>
      </c>
      <c r="B78" s="121" t="s">
        <v>89</v>
      </c>
      <c r="C78" s="78" t="s">
        <v>109</v>
      </c>
      <c r="D78" s="78" t="s">
        <v>449</v>
      </c>
      <c r="E78" s="78" t="s">
        <v>450</v>
      </c>
      <c r="F78" s="78" t="s">
        <v>379</v>
      </c>
      <c r="G78" s="78" t="s">
        <v>24</v>
      </c>
      <c r="H78" s="78" t="s">
        <v>19</v>
      </c>
      <c r="I78" s="81">
        <v>1912</v>
      </c>
      <c r="J78" s="81">
        <v>24749359</v>
      </c>
      <c r="K78" s="81">
        <v>24749359</v>
      </c>
      <c r="L78" s="81">
        <v>0</v>
      </c>
      <c r="M78" s="78">
        <v>13.8</v>
      </c>
      <c r="N78" s="78" t="s">
        <v>120</v>
      </c>
      <c r="O78" s="78" t="s">
        <v>169</v>
      </c>
      <c r="P78" s="78" t="s">
        <v>461</v>
      </c>
      <c r="Q78" s="78">
        <v>4</v>
      </c>
      <c r="R78" s="78">
        <v>0</v>
      </c>
      <c r="S78" s="81" t="s">
        <v>126</v>
      </c>
      <c r="T78" s="122" t="s">
        <v>452</v>
      </c>
      <c r="U78" s="78">
        <v>7648</v>
      </c>
      <c r="V78" s="78">
        <v>0.9161666666666668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  <c r="AC78" s="78">
        <v>0</v>
      </c>
      <c r="AG78" s="3"/>
      <c r="AH78" s="2"/>
      <c r="AT78"/>
      <c r="AU78"/>
    </row>
    <row r="79" spans="1:47" x14ac:dyDescent="0.25">
      <c r="A79" s="121">
        <v>45464</v>
      </c>
      <c r="B79" s="121" t="s">
        <v>401</v>
      </c>
      <c r="C79" s="78" t="s">
        <v>109</v>
      </c>
      <c r="D79" s="78" t="s">
        <v>431</v>
      </c>
      <c r="E79" s="78" t="s">
        <v>421</v>
      </c>
      <c r="F79" s="78" t="s">
        <v>350</v>
      </c>
      <c r="G79" s="78" t="s">
        <v>18</v>
      </c>
      <c r="H79" s="78" t="s">
        <v>342</v>
      </c>
      <c r="I79" s="81">
        <v>0</v>
      </c>
      <c r="J79" s="81">
        <v>25484144</v>
      </c>
      <c r="K79" s="81">
        <v>25488287</v>
      </c>
      <c r="L79" s="81">
        <v>0</v>
      </c>
      <c r="M79" s="78">
        <v>0</v>
      </c>
      <c r="N79" s="78" t="s">
        <v>468</v>
      </c>
      <c r="O79" s="78" t="s">
        <v>158</v>
      </c>
      <c r="P79" s="78" t="s">
        <v>461</v>
      </c>
      <c r="Q79" s="78">
        <v>8</v>
      </c>
      <c r="R79" s="78">
        <v>0</v>
      </c>
      <c r="S79" s="81" t="s">
        <v>127</v>
      </c>
      <c r="T79" s="122" t="s">
        <v>286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AC79" s="78">
        <v>0</v>
      </c>
      <c r="AG79" s="3"/>
      <c r="AH79" s="2"/>
      <c r="AT79"/>
      <c r="AU79"/>
    </row>
    <row r="80" spans="1:47" x14ac:dyDescent="0.25">
      <c r="A80" s="121">
        <v>45464</v>
      </c>
      <c r="B80" s="121" t="s">
        <v>402</v>
      </c>
      <c r="C80" s="78" t="s">
        <v>109</v>
      </c>
      <c r="D80" s="78" t="s">
        <v>120</v>
      </c>
      <c r="E80" s="78" t="s">
        <v>21</v>
      </c>
      <c r="F80" s="78" t="s">
        <v>350</v>
      </c>
      <c r="G80" s="78" t="s">
        <v>18</v>
      </c>
      <c r="H80" s="78" t="s">
        <v>342</v>
      </c>
      <c r="I80" s="81">
        <v>0</v>
      </c>
      <c r="J80" s="81">
        <v>25484305</v>
      </c>
      <c r="K80" s="81">
        <v>25488267</v>
      </c>
      <c r="L80" s="81">
        <v>0</v>
      </c>
      <c r="M80" s="78">
        <v>0</v>
      </c>
      <c r="N80" s="78" t="s">
        <v>120</v>
      </c>
      <c r="O80" s="78" t="s">
        <v>120</v>
      </c>
      <c r="P80" s="78" t="s">
        <v>461</v>
      </c>
      <c r="Q80" s="78">
        <v>0</v>
      </c>
      <c r="R80" s="78"/>
      <c r="S80" s="81"/>
      <c r="T80" s="122"/>
      <c r="U80" s="78">
        <v>0</v>
      </c>
      <c r="V80" s="78">
        <v>0</v>
      </c>
      <c r="W80" s="78"/>
      <c r="X80" s="78">
        <v>0</v>
      </c>
      <c r="Y80" s="78">
        <v>0</v>
      </c>
      <c r="Z80" s="78">
        <v>0</v>
      </c>
      <c r="AA80" s="78"/>
      <c r="AB80" s="78"/>
      <c r="AC80" s="78"/>
    </row>
    <row r="81" spans="1:29" x14ac:dyDescent="0.25">
      <c r="A81" s="121">
        <v>45464</v>
      </c>
      <c r="B81" s="121" t="s">
        <v>92</v>
      </c>
      <c r="C81" s="78" t="s">
        <v>109</v>
      </c>
      <c r="D81" s="78" t="s">
        <v>456</v>
      </c>
      <c r="E81" s="78" t="s">
        <v>34</v>
      </c>
      <c r="F81" s="78" t="s">
        <v>350</v>
      </c>
      <c r="G81" s="78" t="s">
        <v>18</v>
      </c>
      <c r="H81" s="78" t="s">
        <v>19</v>
      </c>
      <c r="I81" s="81">
        <v>0</v>
      </c>
      <c r="J81" s="81"/>
      <c r="K81" s="81"/>
      <c r="L81" s="81">
        <v>0</v>
      </c>
      <c r="M81" s="78">
        <v>0</v>
      </c>
      <c r="N81" s="78" t="s">
        <v>120</v>
      </c>
      <c r="O81" s="78" t="s">
        <v>168</v>
      </c>
      <c r="P81" s="78" t="s">
        <v>461</v>
      </c>
      <c r="Q81" s="78">
        <v>16</v>
      </c>
      <c r="R81" s="78">
        <v>4.5599999999999996</v>
      </c>
      <c r="S81" s="81" t="s">
        <v>127</v>
      </c>
      <c r="T81" s="122" t="s">
        <v>287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  <c r="AC81" s="78">
        <v>0</v>
      </c>
    </row>
  </sheetData>
  <mergeCells count="1">
    <mergeCell ref="B1:E1"/>
  </mergeCells>
  <conditionalFormatting sqref="S4:T81">
    <cfRule type="cellIs" dxfId="176" priority="1" operator="greaterThanOrEqual">
      <formula>0.95</formula>
    </cfRule>
    <cfRule type="cellIs" dxfId="175" priority="2" operator="lessThan">
      <formula>0.9</formula>
    </cfRule>
  </conditionalFormatting>
  <conditionalFormatting sqref="G4:G81">
    <cfRule type="cellIs" dxfId="174" priority="3" operator="equal">
      <formula>"Down"</formula>
    </cfRule>
  </conditionalFormatting>
  <pageMargins left="0.5" right="0.5" top="0.25" bottom="0.28000000000000003" header="0.25" footer="0.25"/>
  <pageSetup scale="3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35"/>
  <sheetViews>
    <sheetView zoomScaleNormal="100" workbookViewId="0">
      <selection activeCell="A2" sqref="A2:A235"/>
    </sheetView>
  </sheetViews>
  <sheetFormatPr defaultRowHeight="15" x14ac:dyDescent="0.25"/>
  <cols>
    <col min="1" max="1" width="17.28515625" bestFit="1" customWidth="1"/>
    <col min="2" max="2" width="19.5703125" bestFit="1" customWidth="1"/>
    <col min="3" max="3" width="10" bestFit="1" customWidth="1"/>
    <col min="4" max="4" width="15" bestFit="1" customWidth="1"/>
    <col min="5" max="5" width="13.5703125" bestFit="1" customWidth="1"/>
    <col min="6" max="6" width="13.7109375" bestFit="1" customWidth="1"/>
    <col min="7" max="7" width="12.42578125" bestFit="1" customWidth="1"/>
    <col min="8" max="8" width="17" bestFit="1" customWidth="1"/>
    <col min="9" max="10" width="14.5703125" bestFit="1" customWidth="1"/>
    <col min="11" max="11" width="14.42578125" bestFit="1" customWidth="1"/>
    <col min="12" max="12" width="13.85546875" bestFit="1" customWidth="1"/>
    <col min="13" max="13" width="16" bestFit="1" customWidth="1"/>
    <col min="14" max="14" width="32" bestFit="1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42578125" bestFit="1" customWidth="1"/>
    <col min="19" max="19" width="11.7109375" bestFit="1" customWidth="1"/>
    <col min="20" max="22" width="12.7109375" bestFit="1" customWidth="1"/>
    <col min="23" max="23" width="9.7109375" bestFit="1" customWidth="1"/>
    <col min="24" max="24" width="6.85546875" bestFit="1" customWidth="1"/>
    <col min="25" max="25" width="5.42578125" bestFit="1" customWidth="1"/>
    <col min="26" max="26" width="12" bestFit="1" customWidth="1"/>
    <col min="27" max="27" width="7.85546875" bestFit="1" customWidth="1"/>
    <col min="28" max="28" width="7.85546875" style="64" customWidth="1"/>
    <col min="29" max="29" width="7.85546875" style="76" customWidth="1"/>
    <col min="30" max="30" width="19.5703125" bestFit="1" customWidth="1"/>
    <col min="31" max="31" width="10" bestFit="1" customWidth="1"/>
    <col min="32" max="32" width="15" bestFit="1" customWidth="1"/>
    <col min="33" max="33" width="13.5703125" bestFit="1" customWidth="1"/>
    <col min="34" max="34" width="13.7109375" bestFit="1" customWidth="1"/>
    <col min="35" max="35" width="12.42578125" bestFit="1" customWidth="1"/>
    <col min="36" max="36" width="17" bestFit="1" customWidth="1"/>
    <col min="37" max="38" width="14.5703125" bestFit="1" customWidth="1"/>
    <col min="39" max="39" width="14.42578125" bestFit="1" customWidth="1"/>
    <col min="40" max="40" width="13.85546875" bestFit="1" customWidth="1"/>
    <col min="41" max="41" width="16" bestFit="1" customWidth="1"/>
    <col min="42" max="42" width="32" bestFit="1" customWidth="1"/>
  </cols>
  <sheetData>
    <row r="1" spans="1:29" x14ac:dyDescent="0.25">
      <c r="A1" s="10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7" t="s">
        <v>13</v>
      </c>
      <c r="O1" s="77" t="s">
        <v>311</v>
      </c>
      <c r="P1" s="77" t="s">
        <v>460</v>
      </c>
      <c r="Q1" s="77" t="s">
        <v>93</v>
      </c>
      <c r="R1" s="77" t="s">
        <v>94</v>
      </c>
      <c r="S1" s="77" t="s">
        <v>125</v>
      </c>
      <c r="T1" s="77" t="s">
        <v>95</v>
      </c>
      <c r="U1" s="77" t="s">
        <v>96</v>
      </c>
      <c r="V1" s="77" t="s">
        <v>97</v>
      </c>
      <c r="W1" s="77" t="s">
        <v>134</v>
      </c>
      <c r="X1" s="77" t="s">
        <v>131</v>
      </c>
      <c r="Y1" s="77" t="s">
        <v>132</v>
      </c>
      <c r="Z1" s="77" t="s">
        <v>133</v>
      </c>
      <c r="AA1" s="77" t="s">
        <v>128</v>
      </c>
      <c r="AB1" s="77" t="s">
        <v>129</v>
      </c>
      <c r="AC1" s="77" t="s">
        <v>130</v>
      </c>
    </row>
    <row r="2" spans="1:29" x14ac:dyDescent="0.25">
      <c r="A2" s="10">
        <v>45464</v>
      </c>
      <c r="B2" s="78" t="s">
        <v>14</v>
      </c>
      <c r="C2" s="78" t="s">
        <v>15</v>
      </c>
      <c r="D2" s="78" t="s">
        <v>319</v>
      </c>
      <c r="E2" s="78" t="s">
        <v>21</v>
      </c>
      <c r="F2" s="78" t="s">
        <v>22</v>
      </c>
      <c r="G2" s="78" t="s">
        <v>18</v>
      </c>
      <c r="H2" s="78" t="s">
        <v>19</v>
      </c>
      <c r="I2" s="78">
        <v>0</v>
      </c>
      <c r="J2" s="78">
        <v>220783</v>
      </c>
      <c r="K2" s="78">
        <v>220783</v>
      </c>
      <c r="L2" s="78">
        <v>0</v>
      </c>
      <c r="M2" s="78">
        <v>0</v>
      </c>
      <c r="N2" s="78" t="s">
        <v>330</v>
      </c>
      <c r="O2" s="78" t="s">
        <v>155</v>
      </c>
      <c r="P2" s="78" t="s">
        <v>461</v>
      </c>
      <c r="Q2" s="78">
        <v>16</v>
      </c>
      <c r="R2" s="78">
        <v>47.25</v>
      </c>
      <c r="S2" s="78" t="s">
        <v>127</v>
      </c>
      <c r="T2" s="78" t="s">
        <v>283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  <c r="AA2" s="78">
        <v>0</v>
      </c>
      <c r="AB2" s="78">
        <v>0</v>
      </c>
      <c r="AC2" s="78">
        <v>0</v>
      </c>
    </row>
    <row r="3" spans="1:29" x14ac:dyDescent="0.25">
      <c r="A3" s="10">
        <v>45464</v>
      </c>
      <c r="B3" s="78" t="s">
        <v>14</v>
      </c>
      <c r="C3" s="78" t="s">
        <v>112</v>
      </c>
      <c r="D3" s="78" t="s">
        <v>319</v>
      </c>
      <c r="E3" s="78" t="s">
        <v>21</v>
      </c>
      <c r="F3" s="78" t="s">
        <v>22</v>
      </c>
      <c r="G3" s="78" t="s">
        <v>18</v>
      </c>
      <c r="H3" s="78" t="s">
        <v>19</v>
      </c>
      <c r="I3" s="78">
        <v>0</v>
      </c>
      <c r="J3" s="78">
        <v>220783</v>
      </c>
      <c r="K3" s="78">
        <v>220783</v>
      </c>
      <c r="L3" s="78">
        <v>0</v>
      </c>
      <c r="M3" s="78">
        <v>0</v>
      </c>
      <c r="N3" s="78" t="s">
        <v>330</v>
      </c>
      <c r="O3" s="78" t="s">
        <v>155</v>
      </c>
      <c r="P3" s="78" t="s">
        <v>461</v>
      </c>
      <c r="Q3" s="78">
        <v>16</v>
      </c>
      <c r="R3" s="78">
        <v>47.25</v>
      </c>
      <c r="S3" s="78" t="s">
        <v>127</v>
      </c>
      <c r="T3" s="78" t="s">
        <v>283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78">
        <v>0</v>
      </c>
      <c r="AB3" s="78">
        <v>0</v>
      </c>
      <c r="AC3" s="78">
        <v>0</v>
      </c>
    </row>
    <row r="4" spans="1:29" x14ac:dyDescent="0.25">
      <c r="A4" s="10">
        <v>45464</v>
      </c>
      <c r="B4" s="78" t="s">
        <v>20</v>
      </c>
      <c r="C4" s="78" t="s">
        <v>15</v>
      </c>
      <c r="D4" s="78" t="s">
        <v>359</v>
      </c>
      <c r="E4" s="78" t="s">
        <v>34</v>
      </c>
      <c r="F4" s="78" t="s">
        <v>22</v>
      </c>
      <c r="G4" s="78" t="s">
        <v>18</v>
      </c>
      <c r="H4" s="78" t="s">
        <v>19</v>
      </c>
      <c r="I4" s="78">
        <v>0</v>
      </c>
      <c r="J4" s="78">
        <v>42267878</v>
      </c>
      <c r="K4" s="78">
        <v>42267878</v>
      </c>
      <c r="L4" s="78">
        <v>0</v>
      </c>
      <c r="M4" s="78">
        <v>0</v>
      </c>
      <c r="N4" s="78" t="s">
        <v>120</v>
      </c>
      <c r="O4" s="78" t="s">
        <v>190</v>
      </c>
      <c r="P4" s="78" t="s">
        <v>461</v>
      </c>
      <c r="Q4" s="78">
        <v>8</v>
      </c>
      <c r="R4" s="78">
        <v>32</v>
      </c>
      <c r="S4" s="78" t="s">
        <v>127</v>
      </c>
      <c r="T4" s="78" t="s">
        <v>284</v>
      </c>
      <c r="U4" s="78">
        <v>0</v>
      </c>
      <c r="V4" s="78">
        <v>0</v>
      </c>
      <c r="W4" s="78">
        <v>0</v>
      </c>
      <c r="X4" s="78">
        <v>0</v>
      </c>
      <c r="Y4" s="78">
        <v>0</v>
      </c>
      <c r="Z4" s="78">
        <v>0</v>
      </c>
      <c r="AA4" s="78">
        <v>0</v>
      </c>
      <c r="AB4" s="78">
        <v>0</v>
      </c>
      <c r="AC4" s="78">
        <v>0</v>
      </c>
    </row>
    <row r="5" spans="1:29" x14ac:dyDescent="0.25">
      <c r="A5" s="10">
        <v>45464</v>
      </c>
      <c r="B5" s="78" t="s">
        <v>20</v>
      </c>
      <c r="C5" s="78" t="s">
        <v>112</v>
      </c>
      <c r="D5" s="78" t="s">
        <v>359</v>
      </c>
      <c r="E5" s="78" t="s">
        <v>34</v>
      </c>
      <c r="F5" s="78" t="s">
        <v>22</v>
      </c>
      <c r="G5" s="78" t="s">
        <v>18</v>
      </c>
      <c r="H5" s="78" t="s">
        <v>19</v>
      </c>
      <c r="I5" s="78">
        <v>0</v>
      </c>
      <c r="J5" s="78">
        <v>42267878</v>
      </c>
      <c r="K5" s="78">
        <v>42267878</v>
      </c>
      <c r="L5" s="78">
        <v>0</v>
      </c>
      <c r="M5" s="78">
        <v>0</v>
      </c>
      <c r="N5" s="78" t="s">
        <v>120</v>
      </c>
      <c r="O5" s="78" t="s">
        <v>190</v>
      </c>
      <c r="P5" s="78" t="s">
        <v>461</v>
      </c>
      <c r="Q5" s="78">
        <v>8</v>
      </c>
      <c r="R5" s="78">
        <v>32</v>
      </c>
      <c r="S5" s="78" t="s">
        <v>127</v>
      </c>
      <c r="T5" s="78" t="s">
        <v>284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0</v>
      </c>
      <c r="AB5" s="78">
        <v>0</v>
      </c>
      <c r="AC5" s="78">
        <v>0</v>
      </c>
    </row>
    <row r="6" spans="1:29" x14ac:dyDescent="0.25">
      <c r="A6" s="10">
        <v>45464</v>
      </c>
      <c r="B6" s="78" t="s">
        <v>101</v>
      </c>
      <c r="C6" s="78" t="s">
        <v>15</v>
      </c>
      <c r="D6" s="78" t="s">
        <v>323</v>
      </c>
      <c r="E6" s="78" t="s">
        <v>34</v>
      </c>
      <c r="F6" s="78" t="s">
        <v>22</v>
      </c>
      <c r="G6" s="78" t="s">
        <v>18</v>
      </c>
      <c r="H6" s="78" t="s">
        <v>19</v>
      </c>
      <c r="I6" s="78">
        <v>0</v>
      </c>
      <c r="J6" s="78">
        <v>23</v>
      </c>
      <c r="K6" s="78">
        <v>23</v>
      </c>
      <c r="L6" s="78">
        <v>0</v>
      </c>
      <c r="M6" s="78">
        <v>0</v>
      </c>
      <c r="N6" s="78" t="s">
        <v>120</v>
      </c>
      <c r="O6" s="78" t="s">
        <v>190</v>
      </c>
      <c r="P6" s="78" t="s">
        <v>461</v>
      </c>
      <c r="Q6" s="78">
        <v>8</v>
      </c>
      <c r="R6" s="78">
        <v>16.8</v>
      </c>
      <c r="S6" s="78" t="s">
        <v>127</v>
      </c>
      <c r="T6" s="78" t="s">
        <v>284</v>
      </c>
      <c r="U6" s="78">
        <v>0</v>
      </c>
      <c r="V6" s="78">
        <v>0</v>
      </c>
      <c r="W6" s="78">
        <v>0</v>
      </c>
      <c r="X6" s="78">
        <v>0</v>
      </c>
      <c r="Y6" s="78">
        <v>0</v>
      </c>
      <c r="Z6" s="78">
        <v>0</v>
      </c>
      <c r="AA6" s="78">
        <v>0</v>
      </c>
      <c r="AB6" s="78">
        <v>0</v>
      </c>
      <c r="AC6" s="78">
        <v>0</v>
      </c>
    </row>
    <row r="7" spans="1:29" x14ac:dyDescent="0.25">
      <c r="A7" s="10">
        <v>45464</v>
      </c>
      <c r="B7" s="78" t="s">
        <v>23</v>
      </c>
      <c r="C7" s="78" t="s">
        <v>15</v>
      </c>
      <c r="D7" s="78" t="s">
        <v>102</v>
      </c>
      <c r="E7" s="78" t="s">
        <v>103</v>
      </c>
      <c r="F7" s="78" t="s">
        <v>445</v>
      </c>
      <c r="G7" s="78" t="s">
        <v>18</v>
      </c>
      <c r="H7" s="78" t="s">
        <v>19</v>
      </c>
      <c r="I7" s="78">
        <v>0</v>
      </c>
      <c r="J7" s="78">
        <v>538314727</v>
      </c>
      <c r="K7" s="78">
        <v>538314727</v>
      </c>
      <c r="L7" s="78">
        <v>0</v>
      </c>
      <c r="M7" s="78">
        <v>0</v>
      </c>
      <c r="N7" s="78" t="s">
        <v>120</v>
      </c>
      <c r="O7" s="78" t="s">
        <v>154</v>
      </c>
      <c r="P7" s="78" t="s">
        <v>461</v>
      </c>
      <c r="Q7" s="78">
        <v>12</v>
      </c>
      <c r="R7" s="78">
        <v>2.5</v>
      </c>
      <c r="S7" s="78" t="s">
        <v>127</v>
      </c>
      <c r="T7" s="78" t="s">
        <v>282</v>
      </c>
      <c r="U7" s="78">
        <v>0</v>
      </c>
      <c r="V7" s="78">
        <v>0</v>
      </c>
      <c r="W7" s="78">
        <v>0</v>
      </c>
      <c r="X7" s="78">
        <v>0</v>
      </c>
      <c r="Y7" s="78">
        <v>0</v>
      </c>
      <c r="Z7" s="78">
        <v>0</v>
      </c>
      <c r="AA7" s="78">
        <v>0</v>
      </c>
      <c r="AB7" s="78">
        <v>0</v>
      </c>
      <c r="AC7" s="78">
        <v>0</v>
      </c>
    </row>
    <row r="8" spans="1:29" x14ac:dyDescent="0.25">
      <c r="A8" s="10">
        <v>45464</v>
      </c>
      <c r="B8" s="78" t="s">
        <v>25</v>
      </c>
      <c r="C8" s="78" t="s">
        <v>15</v>
      </c>
      <c r="D8" s="78" t="s">
        <v>425</v>
      </c>
      <c r="E8" s="78" t="s">
        <v>120</v>
      </c>
      <c r="F8" s="78" t="s">
        <v>22</v>
      </c>
      <c r="G8" s="78" t="s">
        <v>18</v>
      </c>
      <c r="H8" s="78" t="s">
        <v>19</v>
      </c>
      <c r="I8" s="78">
        <v>0</v>
      </c>
      <c r="J8" s="78">
        <v>38292355</v>
      </c>
      <c r="K8" s="78">
        <v>38292355</v>
      </c>
      <c r="L8" s="78">
        <v>0</v>
      </c>
      <c r="M8" s="78">
        <v>0</v>
      </c>
      <c r="N8" s="78" t="s">
        <v>120</v>
      </c>
      <c r="O8" s="78" t="s">
        <v>190</v>
      </c>
      <c r="P8" s="78" t="s">
        <v>461</v>
      </c>
      <c r="Q8" s="78">
        <v>8</v>
      </c>
      <c r="R8" s="78">
        <v>4.91</v>
      </c>
      <c r="S8" s="78" t="s">
        <v>127</v>
      </c>
      <c r="T8" s="78" t="s">
        <v>284</v>
      </c>
      <c r="U8" s="78">
        <v>0</v>
      </c>
      <c r="V8" s="78">
        <v>0</v>
      </c>
      <c r="W8" s="78">
        <v>0</v>
      </c>
      <c r="X8" s="78">
        <v>0</v>
      </c>
      <c r="Y8" s="78">
        <v>0</v>
      </c>
      <c r="Z8" s="78">
        <v>0</v>
      </c>
      <c r="AA8" s="78">
        <v>0</v>
      </c>
      <c r="AB8" s="78">
        <v>0</v>
      </c>
      <c r="AC8" s="78">
        <v>0</v>
      </c>
    </row>
    <row r="9" spans="1:29" x14ac:dyDescent="0.25">
      <c r="A9" s="10">
        <v>45464</v>
      </c>
      <c r="B9" s="78" t="s">
        <v>104</v>
      </c>
      <c r="C9" s="78" t="s">
        <v>15</v>
      </c>
      <c r="D9" s="78" t="s">
        <v>327</v>
      </c>
      <c r="E9" s="78" t="s">
        <v>34</v>
      </c>
      <c r="F9" s="78" t="s">
        <v>22</v>
      </c>
      <c r="G9" s="78" t="s">
        <v>18</v>
      </c>
      <c r="H9" s="78" t="s">
        <v>19</v>
      </c>
      <c r="I9" s="78">
        <v>0</v>
      </c>
      <c r="J9" s="78">
        <v>477298</v>
      </c>
      <c r="K9" s="78">
        <v>477735</v>
      </c>
      <c r="L9" s="78">
        <v>0</v>
      </c>
      <c r="M9" s="78">
        <v>0</v>
      </c>
      <c r="N9" s="78" t="s">
        <v>120</v>
      </c>
      <c r="O9" s="78" t="s">
        <v>190</v>
      </c>
      <c r="P9" s="78" t="s">
        <v>461</v>
      </c>
      <c r="Q9" s="78">
        <v>8</v>
      </c>
      <c r="R9" s="78">
        <v>0</v>
      </c>
      <c r="S9" s="78" t="s">
        <v>127</v>
      </c>
      <c r="T9" s="78" t="s">
        <v>284</v>
      </c>
      <c r="U9" s="78">
        <v>0</v>
      </c>
      <c r="V9" s="78">
        <v>0</v>
      </c>
      <c r="W9" s="78">
        <v>0</v>
      </c>
      <c r="X9" s="78">
        <v>0</v>
      </c>
      <c r="Y9" s="78">
        <v>0</v>
      </c>
      <c r="Z9" s="78">
        <v>0</v>
      </c>
      <c r="AA9" s="78">
        <v>0</v>
      </c>
      <c r="AB9" s="78">
        <v>0</v>
      </c>
      <c r="AC9" s="78">
        <v>0</v>
      </c>
    </row>
    <row r="10" spans="1:29" x14ac:dyDescent="0.25">
      <c r="A10" s="10">
        <v>45464</v>
      </c>
      <c r="B10" s="78" t="s">
        <v>26</v>
      </c>
      <c r="C10" s="78" t="s">
        <v>15</v>
      </c>
      <c r="D10" s="78" t="s">
        <v>143</v>
      </c>
      <c r="E10" s="78" t="s">
        <v>103</v>
      </c>
      <c r="F10" s="78" t="s">
        <v>445</v>
      </c>
      <c r="G10" s="78" t="s">
        <v>18</v>
      </c>
      <c r="H10" s="78" t="s">
        <v>19</v>
      </c>
      <c r="I10" s="78">
        <v>0</v>
      </c>
      <c r="J10" s="78">
        <v>42481896</v>
      </c>
      <c r="K10" s="78">
        <v>42481896</v>
      </c>
      <c r="L10" s="78">
        <v>0</v>
      </c>
      <c r="M10" s="78">
        <v>0</v>
      </c>
      <c r="N10" s="78" t="s">
        <v>120</v>
      </c>
      <c r="O10" s="78" t="s">
        <v>154</v>
      </c>
      <c r="P10" s="78" t="s">
        <v>461</v>
      </c>
      <c r="Q10" s="78">
        <v>12</v>
      </c>
      <c r="R10" s="78">
        <v>47.25</v>
      </c>
      <c r="S10" s="78" t="s">
        <v>127</v>
      </c>
      <c r="T10" s="78" t="s">
        <v>282</v>
      </c>
      <c r="U10" s="78">
        <v>0</v>
      </c>
      <c r="V10" s="78">
        <v>0</v>
      </c>
      <c r="W10" s="78">
        <v>0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  <c r="AC10" s="78">
        <v>0</v>
      </c>
    </row>
    <row r="11" spans="1:29" x14ac:dyDescent="0.25">
      <c r="A11" s="10">
        <v>45464</v>
      </c>
      <c r="B11" s="78" t="s">
        <v>27</v>
      </c>
      <c r="C11" s="78" t="s">
        <v>15</v>
      </c>
      <c r="D11" s="78" t="s">
        <v>444</v>
      </c>
      <c r="E11" s="78" t="s">
        <v>34</v>
      </c>
      <c r="F11" s="78" t="s">
        <v>22</v>
      </c>
      <c r="G11" s="78" t="s">
        <v>18</v>
      </c>
      <c r="H11" s="78" t="s">
        <v>19</v>
      </c>
      <c r="I11" s="78">
        <v>0</v>
      </c>
      <c r="J11" s="78">
        <v>42511205</v>
      </c>
      <c r="K11" s="78">
        <v>42511205</v>
      </c>
      <c r="L11" s="78">
        <v>0</v>
      </c>
      <c r="M11" s="78">
        <v>0</v>
      </c>
      <c r="N11" s="78" t="s">
        <v>330</v>
      </c>
      <c r="O11" s="78" t="s">
        <v>158</v>
      </c>
      <c r="P11" s="78" t="s">
        <v>461</v>
      </c>
      <c r="Q11" s="78">
        <v>8</v>
      </c>
      <c r="R11" s="78">
        <v>21.71</v>
      </c>
      <c r="S11" s="78" t="s">
        <v>127</v>
      </c>
      <c r="T11" s="78" t="s">
        <v>286</v>
      </c>
      <c r="U11" s="78">
        <v>0</v>
      </c>
      <c r="V11" s="78">
        <v>0</v>
      </c>
      <c r="W11" s="78">
        <v>0</v>
      </c>
      <c r="X11" s="78">
        <v>0</v>
      </c>
      <c r="Y11" s="78">
        <v>0</v>
      </c>
      <c r="Z11" s="78">
        <v>0</v>
      </c>
      <c r="AA11" s="78">
        <v>0</v>
      </c>
      <c r="AB11" s="78">
        <v>0</v>
      </c>
      <c r="AC11" s="78">
        <v>0</v>
      </c>
    </row>
    <row r="12" spans="1:29" x14ac:dyDescent="0.25">
      <c r="A12" s="10">
        <v>45464</v>
      </c>
      <c r="B12" s="78" t="s">
        <v>105</v>
      </c>
      <c r="C12" s="78" t="s">
        <v>15</v>
      </c>
      <c r="D12" s="78" t="s">
        <v>333</v>
      </c>
      <c r="E12" s="78" t="s">
        <v>34</v>
      </c>
      <c r="F12" s="78" t="s">
        <v>22</v>
      </c>
      <c r="G12" s="78" t="s">
        <v>18</v>
      </c>
      <c r="H12" s="78" t="s">
        <v>19</v>
      </c>
      <c r="I12" s="78">
        <v>0</v>
      </c>
      <c r="J12" s="78">
        <v>25480942</v>
      </c>
      <c r="K12" s="78">
        <v>25480942</v>
      </c>
      <c r="L12" s="78">
        <v>0</v>
      </c>
      <c r="M12" s="78">
        <v>0</v>
      </c>
      <c r="N12" s="78" t="s">
        <v>120</v>
      </c>
      <c r="O12" s="78" t="s">
        <v>191</v>
      </c>
      <c r="P12" s="78" t="s">
        <v>461</v>
      </c>
      <c r="Q12" s="78">
        <v>8</v>
      </c>
      <c r="R12" s="78">
        <v>0</v>
      </c>
      <c r="S12" s="78" t="s">
        <v>127</v>
      </c>
      <c r="T12" s="78" t="s">
        <v>285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</row>
    <row r="13" spans="1:29" x14ac:dyDescent="0.25">
      <c r="A13" s="10">
        <v>45464</v>
      </c>
      <c r="B13" s="78" t="s">
        <v>28</v>
      </c>
      <c r="C13" s="78" t="s">
        <v>15</v>
      </c>
      <c r="D13" s="78" t="s">
        <v>423</v>
      </c>
      <c r="E13" s="78" t="s">
        <v>103</v>
      </c>
      <c r="F13" s="78" t="s">
        <v>328</v>
      </c>
      <c r="G13" s="78" t="s">
        <v>18</v>
      </c>
      <c r="H13" s="78" t="s">
        <v>19</v>
      </c>
      <c r="I13" s="78">
        <v>0</v>
      </c>
      <c r="J13" s="78">
        <v>6</v>
      </c>
      <c r="K13" s="78">
        <v>6</v>
      </c>
      <c r="L13" s="78">
        <v>0</v>
      </c>
      <c r="M13" s="78">
        <v>0</v>
      </c>
      <c r="N13" s="78" t="s">
        <v>120</v>
      </c>
      <c r="O13" s="78" t="s">
        <v>154</v>
      </c>
      <c r="P13" s="78" t="s">
        <v>461</v>
      </c>
      <c r="Q13" s="78">
        <v>12</v>
      </c>
      <c r="R13" s="78">
        <v>2.4</v>
      </c>
      <c r="S13" s="78" t="s">
        <v>127</v>
      </c>
      <c r="T13" s="78" t="s">
        <v>282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</row>
    <row r="14" spans="1:29" x14ac:dyDescent="0.25">
      <c r="A14" s="10">
        <v>45464</v>
      </c>
      <c r="B14" s="78" t="s">
        <v>29</v>
      </c>
      <c r="C14" s="78" t="s">
        <v>15</v>
      </c>
      <c r="D14" s="78" t="s">
        <v>390</v>
      </c>
      <c r="E14" s="78" t="s">
        <v>462</v>
      </c>
      <c r="F14" s="78" t="s">
        <v>350</v>
      </c>
      <c r="G14" s="78" t="s">
        <v>18</v>
      </c>
      <c r="H14" s="78" t="s">
        <v>19</v>
      </c>
      <c r="I14" s="78">
        <v>0</v>
      </c>
      <c r="J14" s="78">
        <v>475668</v>
      </c>
      <c r="K14" s="78">
        <v>475668</v>
      </c>
      <c r="L14" s="78">
        <v>0</v>
      </c>
      <c r="M14" s="78">
        <v>0</v>
      </c>
      <c r="N14" s="78" t="s">
        <v>120</v>
      </c>
      <c r="O14" s="78" t="s">
        <v>190</v>
      </c>
      <c r="P14" s="78" t="s">
        <v>461</v>
      </c>
      <c r="Q14" s="78">
        <v>8</v>
      </c>
      <c r="R14" s="78">
        <v>43.5</v>
      </c>
      <c r="S14" s="78" t="s">
        <v>127</v>
      </c>
      <c r="T14" s="78" t="s">
        <v>284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</row>
    <row r="15" spans="1:29" x14ac:dyDescent="0.25">
      <c r="A15" s="10">
        <v>45464</v>
      </c>
      <c r="B15" s="78" t="s">
        <v>106</v>
      </c>
      <c r="C15" s="78" t="s">
        <v>15</v>
      </c>
      <c r="D15" s="78" t="s">
        <v>360</v>
      </c>
      <c r="E15" s="78" t="s">
        <v>39</v>
      </c>
      <c r="F15" s="78" t="s">
        <v>22</v>
      </c>
      <c r="G15" s="78" t="s">
        <v>18</v>
      </c>
      <c r="H15" s="78" t="s">
        <v>19</v>
      </c>
      <c r="I15" s="78">
        <v>0</v>
      </c>
      <c r="J15" s="78">
        <v>7560896</v>
      </c>
      <c r="K15" s="78">
        <v>7560932</v>
      </c>
      <c r="L15" s="78">
        <v>0</v>
      </c>
      <c r="M15" s="78">
        <v>0</v>
      </c>
      <c r="N15" s="78" t="s">
        <v>120</v>
      </c>
      <c r="O15" s="78" t="s">
        <v>191</v>
      </c>
      <c r="P15" s="78" t="s">
        <v>461</v>
      </c>
      <c r="Q15" s="78">
        <v>8</v>
      </c>
      <c r="R15" s="78">
        <v>47</v>
      </c>
      <c r="S15" s="78" t="s">
        <v>127</v>
      </c>
      <c r="T15" s="78" t="s">
        <v>285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</row>
    <row r="16" spans="1:29" x14ac:dyDescent="0.25">
      <c r="A16" s="10">
        <v>45464</v>
      </c>
      <c r="B16" s="78" t="s">
        <v>30</v>
      </c>
      <c r="C16" s="78" t="s">
        <v>15</v>
      </c>
      <c r="D16" s="78" t="s">
        <v>312</v>
      </c>
      <c r="E16" s="78" t="s">
        <v>103</v>
      </c>
      <c r="F16" s="78" t="s">
        <v>445</v>
      </c>
      <c r="G16" s="78" t="s">
        <v>18</v>
      </c>
      <c r="H16" s="78" t="s">
        <v>19</v>
      </c>
      <c r="I16" s="78">
        <v>0</v>
      </c>
      <c r="J16" s="78">
        <v>315</v>
      </c>
      <c r="K16" s="78">
        <v>315</v>
      </c>
      <c r="L16" s="78">
        <v>0</v>
      </c>
      <c r="M16" s="78">
        <v>0</v>
      </c>
      <c r="N16" s="78" t="s">
        <v>120</v>
      </c>
      <c r="O16" s="78" t="s">
        <v>154</v>
      </c>
      <c r="P16" s="78" t="s">
        <v>461</v>
      </c>
      <c r="Q16" s="78">
        <v>12</v>
      </c>
      <c r="R16" s="78">
        <v>4</v>
      </c>
      <c r="S16" s="78" t="s">
        <v>127</v>
      </c>
      <c r="T16" s="78" t="s">
        <v>282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</row>
    <row r="17" spans="1:29" x14ac:dyDescent="0.25">
      <c r="A17" s="10">
        <v>45464</v>
      </c>
      <c r="B17" s="78" t="s">
        <v>31</v>
      </c>
      <c r="C17" s="78" t="s">
        <v>15</v>
      </c>
      <c r="D17" s="78" t="s">
        <v>387</v>
      </c>
      <c r="E17" s="78" t="s">
        <v>462</v>
      </c>
      <c r="F17" s="78" t="s">
        <v>350</v>
      </c>
      <c r="G17" s="78" t="s">
        <v>18</v>
      </c>
      <c r="H17" s="78" t="s">
        <v>19</v>
      </c>
      <c r="I17" s="78">
        <v>0</v>
      </c>
      <c r="J17" s="78">
        <v>57192</v>
      </c>
      <c r="K17" s="78">
        <v>57192</v>
      </c>
      <c r="L17" s="78">
        <v>0</v>
      </c>
      <c r="M17" s="78">
        <v>0</v>
      </c>
      <c r="N17" s="78" t="s">
        <v>120</v>
      </c>
      <c r="O17" s="78" t="s">
        <v>191</v>
      </c>
      <c r="P17" s="78" t="s">
        <v>461</v>
      </c>
      <c r="Q17" s="78">
        <v>8</v>
      </c>
      <c r="R17" s="78">
        <v>47.25</v>
      </c>
      <c r="S17" s="78" t="s">
        <v>127</v>
      </c>
      <c r="T17" s="78" t="s">
        <v>285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</row>
    <row r="18" spans="1:29" x14ac:dyDescent="0.25">
      <c r="A18" s="10">
        <v>45464</v>
      </c>
      <c r="B18" s="78" t="s">
        <v>107</v>
      </c>
      <c r="C18" s="78" t="s">
        <v>15</v>
      </c>
      <c r="D18" s="78" t="s">
        <v>361</v>
      </c>
      <c r="E18" s="78" t="s">
        <v>441</v>
      </c>
      <c r="F18" s="78" t="s">
        <v>22</v>
      </c>
      <c r="G18" s="78" t="s">
        <v>18</v>
      </c>
      <c r="H18" s="78" t="s">
        <v>19</v>
      </c>
      <c r="I18" s="78">
        <v>0</v>
      </c>
      <c r="J18" s="78">
        <v>41439736</v>
      </c>
      <c r="K18" s="78">
        <v>41439736</v>
      </c>
      <c r="L18" s="78">
        <v>0</v>
      </c>
      <c r="M18" s="78">
        <v>0</v>
      </c>
      <c r="N18" s="78" t="s">
        <v>120</v>
      </c>
      <c r="O18" s="78" t="s">
        <v>191</v>
      </c>
      <c r="P18" s="78" t="s">
        <v>461</v>
      </c>
      <c r="Q18" s="78">
        <v>8</v>
      </c>
      <c r="R18" s="78">
        <v>34</v>
      </c>
      <c r="S18" s="78" t="s">
        <v>127</v>
      </c>
      <c r="T18" s="78" t="s">
        <v>285</v>
      </c>
      <c r="U18" s="78">
        <v>0</v>
      </c>
      <c r="V18" s="78">
        <v>0</v>
      </c>
      <c r="W18" s="78">
        <v>0</v>
      </c>
      <c r="X18" s="78">
        <v>0</v>
      </c>
      <c r="Y18" s="78">
        <v>0</v>
      </c>
      <c r="Z18" s="78">
        <v>0</v>
      </c>
      <c r="AA18" s="78">
        <v>0</v>
      </c>
      <c r="AB18" s="78">
        <v>0</v>
      </c>
      <c r="AC18" s="78">
        <v>0</v>
      </c>
    </row>
    <row r="19" spans="1:29" x14ac:dyDescent="0.25">
      <c r="A19" s="10">
        <v>45464</v>
      </c>
      <c r="B19" s="78" t="s">
        <v>32</v>
      </c>
      <c r="C19" s="78" t="s">
        <v>15</v>
      </c>
      <c r="D19" s="78" t="s">
        <v>447</v>
      </c>
      <c r="E19" s="78" t="s">
        <v>103</v>
      </c>
      <c r="F19" s="78" t="s">
        <v>328</v>
      </c>
      <c r="G19" s="78" t="s">
        <v>18</v>
      </c>
      <c r="H19" s="78" t="s">
        <v>19</v>
      </c>
      <c r="I19" s="78">
        <v>0</v>
      </c>
      <c r="J19" s="78">
        <v>33</v>
      </c>
      <c r="K19" s="78">
        <v>33</v>
      </c>
      <c r="L19" s="78">
        <v>0</v>
      </c>
      <c r="M19" s="78">
        <v>0</v>
      </c>
      <c r="N19" s="78" t="s">
        <v>120</v>
      </c>
      <c r="O19" s="78" t="s">
        <v>154</v>
      </c>
      <c r="P19" s="78" t="s">
        <v>461</v>
      </c>
      <c r="Q19" s="78">
        <v>12</v>
      </c>
      <c r="R19" s="78">
        <v>40</v>
      </c>
      <c r="S19" s="78" t="s">
        <v>127</v>
      </c>
      <c r="T19" s="78" t="s">
        <v>282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78">
        <v>0</v>
      </c>
      <c r="AB19" s="78">
        <v>0</v>
      </c>
      <c r="AC19" s="78">
        <v>0</v>
      </c>
    </row>
    <row r="20" spans="1:29" x14ac:dyDescent="0.25">
      <c r="A20" s="10">
        <v>45464</v>
      </c>
      <c r="B20" s="78" t="s">
        <v>33</v>
      </c>
      <c r="C20" s="78" t="s">
        <v>15</v>
      </c>
      <c r="D20" s="78" t="s">
        <v>325</v>
      </c>
      <c r="E20" s="78" t="s">
        <v>34</v>
      </c>
      <c r="F20" s="78" t="s">
        <v>22</v>
      </c>
      <c r="G20" s="78" t="s">
        <v>18</v>
      </c>
      <c r="H20" s="78" t="s">
        <v>19</v>
      </c>
      <c r="I20" s="78">
        <v>0</v>
      </c>
      <c r="J20" s="78">
        <v>1043230</v>
      </c>
      <c r="K20" s="78">
        <v>1043230</v>
      </c>
      <c r="L20" s="78">
        <v>0</v>
      </c>
      <c r="M20" s="78">
        <v>0</v>
      </c>
      <c r="N20" s="78" t="s">
        <v>330</v>
      </c>
      <c r="O20" s="78" t="s">
        <v>155</v>
      </c>
      <c r="P20" s="78" t="s">
        <v>461</v>
      </c>
      <c r="Q20" s="78">
        <v>16</v>
      </c>
      <c r="R20" s="78">
        <v>54.5</v>
      </c>
      <c r="S20" s="78" t="s">
        <v>127</v>
      </c>
      <c r="T20" s="78" t="s">
        <v>283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C20" s="78">
        <v>0</v>
      </c>
    </row>
    <row r="21" spans="1:29" x14ac:dyDescent="0.25">
      <c r="A21" s="10">
        <v>45464</v>
      </c>
      <c r="B21" s="78" t="s">
        <v>35</v>
      </c>
      <c r="C21" s="78" t="s">
        <v>15</v>
      </c>
      <c r="D21" s="78" t="s">
        <v>309</v>
      </c>
      <c r="E21" s="78" t="s">
        <v>103</v>
      </c>
      <c r="F21" s="78" t="s">
        <v>445</v>
      </c>
      <c r="G21" s="78" t="s">
        <v>18</v>
      </c>
      <c r="H21" s="78" t="s">
        <v>19</v>
      </c>
      <c r="I21" s="78">
        <v>0</v>
      </c>
      <c r="J21" s="78">
        <v>40754795</v>
      </c>
      <c r="K21" s="78">
        <v>40755270</v>
      </c>
      <c r="L21" s="78">
        <v>0</v>
      </c>
      <c r="M21" s="78">
        <v>0</v>
      </c>
      <c r="N21" s="78" t="s">
        <v>416</v>
      </c>
      <c r="O21" s="78" t="s">
        <v>154</v>
      </c>
      <c r="P21" s="78" t="s">
        <v>461</v>
      </c>
      <c r="Q21" s="78">
        <v>12</v>
      </c>
      <c r="R21" s="78">
        <v>11</v>
      </c>
      <c r="S21" s="78" t="s">
        <v>127</v>
      </c>
      <c r="T21" s="78" t="s">
        <v>282</v>
      </c>
      <c r="U21" s="78">
        <v>0</v>
      </c>
      <c r="V21" s="78">
        <v>0</v>
      </c>
      <c r="W21" s="78">
        <v>0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</row>
    <row r="22" spans="1:29" x14ac:dyDescent="0.25">
      <c r="A22" s="10">
        <v>45464</v>
      </c>
      <c r="B22" s="78" t="s">
        <v>36</v>
      </c>
      <c r="C22" s="78" t="s">
        <v>15</v>
      </c>
      <c r="D22" s="78" t="s">
        <v>429</v>
      </c>
      <c r="E22" s="78" t="s">
        <v>39</v>
      </c>
      <c r="F22" s="78" t="s">
        <v>17</v>
      </c>
      <c r="G22" s="78" t="s">
        <v>24</v>
      </c>
      <c r="H22" s="78" t="s">
        <v>19</v>
      </c>
      <c r="I22" s="78">
        <v>2215</v>
      </c>
      <c r="J22" s="78">
        <v>1078080665</v>
      </c>
      <c r="K22" s="78">
        <v>1078080665</v>
      </c>
      <c r="L22" s="78">
        <v>0</v>
      </c>
      <c r="M22" s="78">
        <v>12.75</v>
      </c>
      <c r="N22" s="78" t="s">
        <v>407</v>
      </c>
      <c r="O22" s="78" t="s">
        <v>397</v>
      </c>
      <c r="P22" s="78" t="s">
        <v>461</v>
      </c>
      <c r="Q22" s="78">
        <v>8</v>
      </c>
      <c r="R22" s="78">
        <v>47.25</v>
      </c>
      <c r="S22" s="78" t="s">
        <v>126</v>
      </c>
      <c r="T22" s="78" t="s">
        <v>430</v>
      </c>
      <c r="U22" s="78">
        <v>17720</v>
      </c>
      <c r="V22" s="78">
        <v>0.98059895833333333</v>
      </c>
      <c r="W22" s="78">
        <v>1845.845442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  <c r="AC22" s="78">
        <v>0</v>
      </c>
    </row>
    <row r="23" spans="1:29" x14ac:dyDescent="0.25">
      <c r="A23" s="10">
        <v>45464</v>
      </c>
      <c r="B23" s="78" t="s">
        <v>37</v>
      </c>
      <c r="C23" s="78" t="s">
        <v>15</v>
      </c>
      <c r="D23" s="78" t="s">
        <v>395</v>
      </c>
      <c r="E23" s="78" t="s">
        <v>472</v>
      </c>
      <c r="F23" s="78" t="s">
        <v>22</v>
      </c>
      <c r="G23" s="78" t="s">
        <v>18</v>
      </c>
      <c r="H23" s="78" t="s">
        <v>19</v>
      </c>
      <c r="I23" s="78">
        <v>0</v>
      </c>
      <c r="J23" s="78">
        <v>40749774</v>
      </c>
      <c r="K23" s="78">
        <v>40749774</v>
      </c>
      <c r="L23" s="78">
        <v>0</v>
      </c>
      <c r="M23" s="78">
        <v>0</v>
      </c>
      <c r="N23" s="78" t="s">
        <v>330</v>
      </c>
      <c r="O23" s="78" t="s">
        <v>158</v>
      </c>
      <c r="P23" s="78" t="s">
        <v>461</v>
      </c>
      <c r="Q23" s="78">
        <v>8</v>
      </c>
      <c r="R23" s="78">
        <v>12.5</v>
      </c>
      <c r="S23" s="78" t="s">
        <v>127</v>
      </c>
      <c r="T23" s="78" t="s">
        <v>286</v>
      </c>
      <c r="U23" s="78">
        <v>0</v>
      </c>
      <c r="V23" s="78">
        <v>0</v>
      </c>
      <c r="W23" s="78">
        <v>0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C23" s="78">
        <v>0</v>
      </c>
    </row>
    <row r="24" spans="1:29" x14ac:dyDescent="0.25">
      <c r="A24" s="10">
        <v>45464</v>
      </c>
      <c r="B24" s="78" t="s">
        <v>38</v>
      </c>
      <c r="C24" s="78" t="s">
        <v>15</v>
      </c>
      <c r="D24" s="78" t="s">
        <v>351</v>
      </c>
      <c r="E24" s="78" t="s">
        <v>474</v>
      </c>
      <c r="F24" s="78" t="s">
        <v>350</v>
      </c>
      <c r="G24" s="78" t="s">
        <v>18</v>
      </c>
      <c r="H24" s="78" t="s">
        <v>19</v>
      </c>
      <c r="I24" s="78">
        <v>0</v>
      </c>
      <c r="J24" s="78">
        <v>41365070</v>
      </c>
      <c r="K24" s="78">
        <v>41365070</v>
      </c>
      <c r="L24" s="78">
        <v>0</v>
      </c>
      <c r="M24" s="78">
        <v>0</v>
      </c>
      <c r="N24" s="78" t="s">
        <v>357</v>
      </c>
      <c r="O24" s="78" t="s">
        <v>157</v>
      </c>
      <c r="P24" s="78" t="s">
        <v>461</v>
      </c>
      <c r="Q24" s="78">
        <v>8</v>
      </c>
      <c r="R24" s="78">
        <v>11.25</v>
      </c>
      <c r="S24" s="78" t="s">
        <v>127</v>
      </c>
      <c r="T24" s="78" t="s">
        <v>308</v>
      </c>
      <c r="U24" s="78">
        <v>0</v>
      </c>
      <c r="V24" s="78">
        <v>0</v>
      </c>
      <c r="W24" s="78">
        <v>0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</row>
    <row r="25" spans="1:29" x14ac:dyDescent="0.25">
      <c r="A25" s="10">
        <v>45464</v>
      </c>
      <c r="B25" s="78" t="s">
        <v>40</v>
      </c>
      <c r="C25" s="78" t="s">
        <v>15</v>
      </c>
      <c r="D25" s="78" t="s">
        <v>376</v>
      </c>
      <c r="E25" s="78" t="s">
        <v>21</v>
      </c>
      <c r="F25" s="78" t="s">
        <v>350</v>
      </c>
      <c r="G25" s="78" t="s">
        <v>18</v>
      </c>
      <c r="H25" s="78" t="s">
        <v>19</v>
      </c>
      <c r="I25" s="78">
        <v>0</v>
      </c>
      <c r="J25" s="78">
        <v>43697016</v>
      </c>
      <c r="K25" s="78">
        <v>237174</v>
      </c>
      <c r="L25" s="78">
        <v>0</v>
      </c>
      <c r="M25" s="78">
        <v>0</v>
      </c>
      <c r="N25" s="78" t="s">
        <v>330</v>
      </c>
      <c r="O25" s="78" t="s">
        <v>155</v>
      </c>
      <c r="P25" s="78" t="s">
        <v>461</v>
      </c>
      <c r="Q25" s="78">
        <v>16</v>
      </c>
      <c r="R25" s="78">
        <v>11</v>
      </c>
      <c r="S25" s="78" t="s">
        <v>127</v>
      </c>
      <c r="T25" s="78" t="s">
        <v>283</v>
      </c>
      <c r="U25" s="7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</row>
    <row r="26" spans="1:29" x14ac:dyDescent="0.25">
      <c r="A26" s="10">
        <v>45464</v>
      </c>
      <c r="B26" s="78" t="s">
        <v>41</v>
      </c>
      <c r="C26" s="78" t="s">
        <v>15</v>
      </c>
      <c r="D26" s="78" t="s">
        <v>470</v>
      </c>
      <c r="E26" s="78" t="s">
        <v>21</v>
      </c>
      <c r="F26" s="78" t="s">
        <v>350</v>
      </c>
      <c r="G26" s="78" t="s">
        <v>18</v>
      </c>
      <c r="H26" s="78" t="s">
        <v>19</v>
      </c>
      <c r="I26" s="78">
        <v>0</v>
      </c>
      <c r="J26" s="78">
        <v>43108947</v>
      </c>
      <c r="K26" s="78">
        <v>43108947</v>
      </c>
      <c r="L26" s="78">
        <v>0</v>
      </c>
      <c r="M26" s="78">
        <v>0</v>
      </c>
      <c r="N26" s="78" t="s">
        <v>414</v>
      </c>
      <c r="O26" s="78" t="s">
        <v>155</v>
      </c>
      <c r="P26" s="78" t="s">
        <v>461</v>
      </c>
      <c r="Q26" s="78">
        <v>16</v>
      </c>
      <c r="R26" s="78">
        <v>11</v>
      </c>
      <c r="S26" s="78" t="s">
        <v>127</v>
      </c>
      <c r="T26" s="78" t="s">
        <v>283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</row>
    <row r="27" spans="1:29" x14ac:dyDescent="0.25">
      <c r="A27" s="10">
        <v>45464</v>
      </c>
      <c r="B27" s="78" t="s">
        <v>42</v>
      </c>
      <c r="C27" s="78" t="s">
        <v>15</v>
      </c>
      <c r="D27" s="78" t="s">
        <v>476</v>
      </c>
      <c r="E27" s="78" t="s">
        <v>21</v>
      </c>
      <c r="F27" s="78" t="s">
        <v>17</v>
      </c>
      <c r="G27" s="78" t="s">
        <v>18</v>
      </c>
      <c r="H27" s="78" t="s">
        <v>19</v>
      </c>
      <c r="I27" s="78">
        <v>0</v>
      </c>
      <c r="J27" s="78">
        <v>20080868</v>
      </c>
      <c r="K27" s="78">
        <v>1141780</v>
      </c>
      <c r="L27" s="78">
        <v>0</v>
      </c>
      <c r="M27" s="78">
        <v>19.66</v>
      </c>
      <c r="N27" s="78" t="s">
        <v>485</v>
      </c>
      <c r="O27" s="78" t="s">
        <v>163</v>
      </c>
      <c r="P27" s="78" t="s">
        <v>461</v>
      </c>
      <c r="Q27" s="78">
        <v>8</v>
      </c>
      <c r="R27" s="78">
        <v>47.25</v>
      </c>
      <c r="S27" s="78" t="s">
        <v>126</v>
      </c>
      <c r="T27" s="78" t="s">
        <v>364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</row>
    <row r="28" spans="1:29" x14ac:dyDescent="0.25">
      <c r="A28" s="10">
        <v>45464</v>
      </c>
      <c r="B28" s="78" t="s">
        <v>43</v>
      </c>
      <c r="C28" s="78" t="s">
        <v>15</v>
      </c>
      <c r="D28" s="78" t="s">
        <v>388</v>
      </c>
      <c r="E28" s="78" t="s">
        <v>21</v>
      </c>
      <c r="F28" s="78" t="s">
        <v>17</v>
      </c>
      <c r="G28" s="78" t="s">
        <v>24</v>
      </c>
      <c r="H28" s="78" t="s">
        <v>19</v>
      </c>
      <c r="I28" s="78">
        <v>560</v>
      </c>
      <c r="J28" s="78">
        <v>35842702</v>
      </c>
      <c r="K28" s="78">
        <v>35842702</v>
      </c>
      <c r="L28" s="78">
        <v>0</v>
      </c>
      <c r="M28" s="78">
        <v>11.89</v>
      </c>
      <c r="N28" s="78" t="s">
        <v>486</v>
      </c>
      <c r="O28" s="78" t="s">
        <v>153</v>
      </c>
      <c r="P28" s="78" t="s">
        <v>461</v>
      </c>
      <c r="Q28" s="78">
        <v>4</v>
      </c>
      <c r="R28" s="78">
        <v>11.25</v>
      </c>
      <c r="S28" s="78" t="s">
        <v>126</v>
      </c>
      <c r="T28" s="78" t="s">
        <v>281</v>
      </c>
      <c r="U28" s="78">
        <v>2240</v>
      </c>
      <c r="V28" s="78">
        <v>0.23119444444444445</v>
      </c>
      <c r="W28" s="78">
        <v>55.555920000000008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</row>
    <row r="29" spans="1:29" x14ac:dyDescent="0.25">
      <c r="A29" s="10">
        <v>45464</v>
      </c>
      <c r="B29" s="78" t="s">
        <v>44</v>
      </c>
      <c r="C29" s="78" t="s">
        <v>15</v>
      </c>
      <c r="D29" s="78" t="s">
        <v>354</v>
      </c>
      <c r="E29" s="78" t="s">
        <v>21</v>
      </c>
      <c r="F29" s="78" t="s">
        <v>350</v>
      </c>
      <c r="G29" s="78" t="s">
        <v>18</v>
      </c>
      <c r="H29" s="78" t="s">
        <v>19</v>
      </c>
      <c r="I29" s="78">
        <v>0</v>
      </c>
      <c r="J29" s="78">
        <v>41341118</v>
      </c>
      <c r="K29" s="78">
        <v>41343329</v>
      </c>
      <c r="L29" s="78">
        <v>0</v>
      </c>
      <c r="M29" s="78">
        <v>0</v>
      </c>
      <c r="N29" s="78" t="s">
        <v>436</v>
      </c>
      <c r="O29" s="78" t="s">
        <v>157</v>
      </c>
      <c r="P29" s="78" t="s">
        <v>461</v>
      </c>
      <c r="Q29" s="78">
        <v>8</v>
      </c>
      <c r="R29" s="78">
        <v>0.9</v>
      </c>
      <c r="S29" s="78" t="s">
        <v>127</v>
      </c>
      <c r="T29" s="78" t="s">
        <v>308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C29" s="78">
        <v>0</v>
      </c>
    </row>
    <row r="30" spans="1:29" x14ac:dyDescent="0.25">
      <c r="A30" s="10">
        <v>45464</v>
      </c>
      <c r="B30" s="78" t="s">
        <v>45</v>
      </c>
      <c r="C30" s="78" t="s">
        <v>15</v>
      </c>
      <c r="D30" s="78" t="s">
        <v>433</v>
      </c>
      <c r="E30" s="78" t="s">
        <v>21</v>
      </c>
      <c r="F30" s="78" t="s">
        <v>17</v>
      </c>
      <c r="G30" s="78" t="s">
        <v>24</v>
      </c>
      <c r="H30" s="78" t="s">
        <v>19</v>
      </c>
      <c r="I30" s="78">
        <v>2475</v>
      </c>
      <c r="J30" s="78">
        <v>40302194</v>
      </c>
      <c r="K30" s="78">
        <v>40302194</v>
      </c>
      <c r="L30" s="78">
        <v>0</v>
      </c>
      <c r="M30" s="78">
        <v>12.39</v>
      </c>
      <c r="N30" s="78" t="s">
        <v>320</v>
      </c>
      <c r="O30" s="78" t="s">
        <v>153</v>
      </c>
      <c r="P30" s="78" t="s">
        <v>461</v>
      </c>
      <c r="Q30" s="78">
        <v>4</v>
      </c>
      <c r="R30" s="78">
        <v>10.18</v>
      </c>
      <c r="S30" s="78" t="s">
        <v>126</v>
      </c>
      <c r="T30" s="78" t="s">
        <v>281</v>
      </c>
      <c r="U30" s="78">
        <v>9900</v>
      </c>
      <c r="V30" s="78">
        <v>1.0647656249999999</v>
      </c>
      <c r="W30" s="78">
        <v>222.18399720000002</v>
      </c>
      <c r="X30" s="78">
        <v>0</v>
      </c>
      <c r="Y30" s="78">
        <v>0</v>
      </c>
      <c r="Z30" s="78">
        <v>0</v>
      </c>
      <c r="AA30" s="78">
        <v>0</v>
      </c>
      <c r="AB30" s="78">
        <v>0</v>
      </c>
      <c r="AC30" s="78">
        <v>0</v>
      </c>
    </row>
    <row r="31" spans="1:29" x14ac:dyDescent="0.25">
      <c r="A31" s="10">
        <v>45464</v>
      </c>
      <c r="B31" s="78" t="s">
        <v>46</v>
      </c>
      <c r="C31" s="78" t="s">
        <v>15</v>
      </c>
      <c r="D31" s="78" t="s">
        <v>471</v>
      </c>
      <c r="E31" s="78" t="s">
        <v>21</v>
      </c>
      <c r="F31" s="78" t="s">
        <v>22</v>
      </c>
      <c r="G31" s="78" t="s">
        <v>18</v>
      </c>
      <c r="H31" s="78" t="s">
        <v>19</v>
      </c>
      <c r="I31" s="78">
        <v>0</v>
      </c>
      <c r="J31" s="78">
        <v>565034</v>
      </c>
      <c r="K31" s="78">
        <v>565034</v>
      </c>
      <c r="L31" s="78">
        <v>0</v>
      </c>
      <c r="M31" s="78">
        <v>0</v>
      </c>
      <c r="N31" s="78" t="s">
        <v>413</v>
      </c>
      <c r="O31" s="78" t="s">
        <v>157</v>
      </c>
      <c r="P31" s="78" t="s">
        <v>461</v>
      </c>
      <c r="Q31" s="78">
        <v>8</v>
      </c>
      <c r="R31" s="78">
        <v>47.25</v>
      </c>
      <c r="S31" s="78" t="s">
        <v>127</v>
      </c>
      <c r="T31" s="78" t="s">
        <v>308</v>
      </c>
      <c r="U31" s="78">
        <v>0</v>
      </c>
      <c r="V31" s="78">
        <v>0</v>
      </c>
      <c r="W31" s="78">
        <v>0</v>
      </c>
      <c r="X31" s="78">
        <v>0</v>
      </c>
      <c r="Y31" s="78">
        <v>0</v>
      </c>
      <c r="Z31" s="78">
        <v>0</v>
      </c>
      <c r="AA31" s="78">
        <v>0</v>
      </c>
      <c r="AB31" s="78">
        <v>0</v>
      </c>
      <c r="AC31" s="78">
        <v>0</v>
      </c>
    </row>
    <row r="32" spans="1:29" x14ac:dyDescent="0.25">
      <c r="A32" s="10">
        <v>45464</v>
      </c>
      <c r="B32" s="78" t="s">
        <v>47</v>
      </c>
      <c r="C32" s="78" t="s">
        <v>15</v>
      </c>
      <c r="D32" s="78" t="s">
        <v>453</v>
      </c>
      <c r="E32" s="78" t="s">
        <v>120</v>
      </c>
      <c r="F32" s="78" t="s">
        <v>120</v>
      </c>
      <c r="G32" s="78" t="s">
        <v>18</v>
      </c>
      <c r="H32" s="78" t="s">
        <v>19</v>
      </c>
      <c r="I32" s="78">
        <v>0</v>
      </c>
      <c r="J32" s="78">
        <v>42095548</v>
      </c>
      <c r="K32" s="78">
        <v>42095548</v>
      </c>
      <c r="L32" s="78">
        <v>0</v>
      </c>
      <c r="M32" s="78">
        <v>0</v>
      </c>
      <c r="N32" s="78" t="s">
        <v>120</v>
      </c>
      <c r="O32" s="78" t="s">
        <v>191</v>
      </c>
      <c r="P32" s="78" t="s">
        <v>461</v>
      </c>
      <c r="Q32" s="78">
        <v>8</v>
      </c>
      <c r="R32" s="78">
        <v>19.66</v>
      </c>
      <c r="S32" s="78" t="s">
        <v>127</v>
      </c>
      <c r="T32" s="78" t="s">
        <v>285</v>
      </c>
      <c r="U32" s="78">
        <v>0</v>
      </c>
      <c r="V32" s="78">
        <v>0</v>
      </c>
      <c r="W32" s="78">
        <v>0</v>
      </c>
      <c r="X32" s="78">
        <v>0</v>
      </c>
      <c r="Y32" s="78">
        <v>0</v>
      </c>
      <c r="Z32" s="78">
        <v>0</v>
      </c>
      <c r="AA32" s="78">
        <v>0</v>
      </c>
      <c r="AB32" s="78">
        <v>0</v>
      </c>
      <c r="AC32" s="78">
        <v>0</v>
      </c>
    </row>
    <row r="33" spans="1:29" x14ac:dyDescent="0.25">
      <c r="A33" s="10">
        <v>45464</v>
      </c>
      <c r="B33" s="78" t="s">
        <v>110</v>
      </c>
      <c r="C33" s="78" t="s">
        <v>15</v>
      </c>
      <c r="D33" s="78" t="s">
        <v>315</v>
      </c>
      <c r="E33" s="78" t="s">
        <v>34</v>
      </c>
      <c r="F33" s="78" t="s">
        <v>22</v>
      </c>
      <c r="G33" s="78" t="s">
        <v>18</v>
      </c>
      <c r="H33" s="78" t="s">
        <v>48</v>
      </c>
      <c r="I33" s="78">
        <v>0</v>
      </c>
      <c r="J33" s="78">
        <v>19282</v>
      </c>
      <c r="K33" s="78">
        <v>19282</v>
      </c>
      <c r="L33" s="78">
        <v>0</v>
      </c>
      <c r="M33" s="78">
        <v>0</v>
      </c>
      <c r="N33" s="78" t="s">
        <v>120</v>
      </c>
      <c r="O33" s="78" t="s">
        <v>316</v>
      </c>
      <c r="P33" s="78" t="s">
        <v>461</v>
      </c>
      <c r="Q33" s="78">
        <v>16</v>
      </c>
      <c r="R33" s="78">
        <v>47.25</v>
      </c>
      <c r="S33" s="78" t="s">
        <v>127</v>
      </c>
      <c r="T33" s="78" t="s">
        <v>318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</v>
      </c>
      <c r="AC33" s="78">
        <v>0</v>
      </c>
    </row>
    <row r="34" spans="1:29" x14ac:dyDescent="0.25">
      <c r="A34" s="10">
        <v>45464</v>
      </c>
      <c r="B34" s="78" t="s">
        <v>49</v>
      </c>
      <c r="C34" s="78" t="s">
        <v>15</v>
      </c>
      <c r="D34" s="78" t="s">
        <v>399</v>
      </c>
      <c r="E34" s="78" t="s">
        <v>39</v>
      </c>
      <c r="F34" s="78" t="s">
        <v>350</v>
      </c>
      <c r="G34" s="78" t="s">
        <v>18</v>
      </c>
      <c r="H34" s="78" t="s">
        <v>19</v>
      </c>
      <c r="I34" s="78">
        <v>0</v>
      </c>
      <c r="J34" s="78">
        <v>44515453</v>
      </c>
      <c r="K34" s="78">
        <v>44516616</v>
      </c>
      <c r="L34" s="78">
        <v>44516616</v>
      </c>
      <c r="M34" s="78">
        <v>0</v>
      </c>
      <c r="N34" s="78" t="s">
        <v>120</v>
      </c>
      <c r="O34" s="78" t="s">
        <v>191</v>
      </c>
      <c r="P34" s="78" t="s">
        <v>461</v>
      </c>
      <c r="Q34" s="78">
        <v>8</v>
      </c>
      <c r="R34" s="78">
        <v>0</v>
      </c>
      <c r="S34" s="78" t="s">
        <v>127</v>
      </c>
      <c r="T34" s="78" t="s">
        <v>285</v>
      </c>
      <c r="U34" s="78">
        <v>0</v>
      </c>
      <c r="V34" s="78">
        <v>0</v>
      </c>
      <c r="W34" s="78">
        <v>0</v>
      </c>
      <c r="X34" s="78">
        <v>0</v>
      </c>
      <c r="Y34" s="78">
        <v>0</v>
      </c>
      <c r="Z34" s="78">
        <v>0</v>
      </c>
      <c r="AA34" s="78">
        <v>0</v>
      </c>
      <c r="AB34" s="78">
        <v>0</v>
      </c>
      <c r="AC34" s="78">
        <v>0</v>
      </c>
    </row>
    <row r="35" spans="1:29" x14ac:dyDescent="0.25">
      <c r="A35" s="10">
        <v>45464</v>
      </c>
      <c r="B35" s="78" t="s">
        <v>50</v>
      </c>
      <c r="C35" s="78" t="s">
        <v>15</v>
      </c>
      <c r="D35" s="78" t="s">
        <v>446</v>
      </c>
      <c r="E35" s="78" t="s">
        <v>34</v>
      </c>
      <c r="F35" s="78" t="s">
        <v>350</v>
      </c>
      <c r="G35" s="78" t="s">
        <v>18</v>
      </c>
      <c r="H35" s="78"/>
      <c r="I35" s="78">
        <v>0</v>
      </c>
      <c r="J35" s="78">
        <v>22</v>
      </c>
      <c r="K35" s="78">
        <v>22</v>
      </c>
      <c r="L35" s="78">
        <v>0</v>
      </c>
      <c r="M35" s="78">
        <v>0</v>
      </c>
      <c r="N35" s="78" t="s">
        <v>120</v>
      </c>
      <c r="O35" s="78" t="s">
        <v>155</v>
      </c>
      <c r="P35" s="78" t="s">
        <v>461</v>
      </c>
      <c r="Q35" s="78">
        <v>16</v>
      </c>
      <c r="R35" s="78">
        <v>11</v>
      </c>
      <c r="S35" s="78" t="s">
        <v>127</v>
      </c>
      <c r="T35" s="78" t="s">
        <v>283</v>
      </c>
      <c r="U35" s="78">
        <v>0</v>
      </c>
      <c r="V35" s="78">
        <v>0</v>
      </c>
      <c r="W35" s="78">
        <v>0</v>
      </c>
      <c r="X35" s="78">
        <v>0</v>
      </c>
      <c r="Y35" s="78">
        <v>0</v>
      </c>
      <c r="Z35" s="78">
        <v>0</v>
      </c>
      <c r="AA35" s="78">
        <v>0</v>
      </c>
      <c r="AB35" s="78">
        <v>0</v>
      </c>
      <c r="AC35" s="78">
        <v>0</v>
      </c>
    </row>
    <row r="36" spans="1:29" x14ac:dyDescent="0.25">
      <c r="A36" s="10">
        <v>45464</v>
      </c>
      <c r="B36" s="78" t="s">
        <v>51</v>
      </c>
      <c r="C36" s="78" t="s">
        <v>15</v>
      </c>
      <c r="D36" s="78" t="s">
        <v>346</v>
      </c>
      <c r="E36" s="78" t="s">
        <v>383</v>
      </c>
      <c r="F36" s="78" t="s">
        <v>350</v>
      </c>
      <c r="G36" s="78" t="s">
        <v>18</v>
      </c>
      <c r="H36" s="78" t="s">
        <v>19</v>
      </c>
      <c r="I36" s="78">
        <v>0</v>
      </c>
      <c r="J36" s="78">
        <v>33735183</v>
      </c>
      <c r="K36" s="78">
        <v>33735183</v>
      </c>
      <c r="L36" s="78">
        <v>0</v>
      </c>
      <c r="M36" s="78">
        <v>0</v>
      </c>
      <c r="N36" s="78" t="s">
        <v>120</v>
      </c>
      <c r="O36" s="78" t="s">
        <v>190</v>
      </c>
      <c r="P36" s="78" t="s">
        <v>461</v>
      </c>
      <c r="Q36" s="78">
        <v>8</v>
      </c>
      <c r="R36" s="78">
        <v>19.66</v>
      </c>
      <c r="S36" s="78" t="s">
        <v>127</v>
      </c>
      <c r="T36" s="78" t="s">
        <v>284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</row>
    <row r="37" spans="1:29" x14ac:dyDescent="0.25">
      <c r="A37" s="10">
        <v>45464</v>
      </c>
      <c r="B37" s="78" t="s">
        <v>111</v>
      </c>
      <c r="C37" s="78" t="s">
        <v>15</v>
      </c>
      <c r="D37" s="78" t="s">
        <v>477</v>
      </c>
      <c r="E37" s="78" t="s">
        <v>21</v>
      </c>
      <c r="F37" s="78" t="s">
        <v>22</v>
      </c>
      <c r="G37" s="78" t="s">
        <v>18</v>
      </c>
      <c r="H37" s="78" t="s">
        <v>48</v>
      </c>
      <c r="I37" s="78">
        <v>0</v>
      </c>
      <c r="J37" s="78">
        <v>25052487</v>
      </c>
      <c r="K37" s="78">
        <v>25053831</v>
      </c>
      <c r="L37" s="78">
        <v>25053831</v>
      </c>
      <c r="M37" s="78">
        <v>0</v>
      </c>
      <c r="N37" s="78" t="s">
        <v>330</v>
      </c>
      <c r="O37" s="78" t="s">
        <v>158</v>
      </c>
      <c r="P37" s="78" t="s">
        <v>461</v>
      </c>
      <c r="Q37" s="78">
        <v>8</v>
      </c>
      <c r="R37" s="78">
        <v>54.5</v>
      </c>
      <c r="S37" s="78" t="s">
        <v>127</v>
      </c>
      <c r="T37" s="78" t="s">
        <v>286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</row>
    <row r="38" spans="1:29" x14ac:dyDescent="0.25">
      <c r="A38" s="10">
        <v>45464</v>
      </c>
      <c r="B38" s="78" t="s">
        <v>52</v>
      </c>
      <c r="C38" s="78" t="s">
        <v>15</v>
      </c>
      <c r="D38" s="78" t="s">
        <v>347</v>
      </c>
      <c r="E38" s="78" t="s">
        <v>383</v>
      </c>
      <c r="F38" s="78" t="s">
        <v>350</v>
      </c>
      <c r="G38" s="78" t="s">
        <v>18</v>
      </c>
      <c r="H38" s="78" t="s">
        <v>19</v>
      </c>
      <c r="I38" s="78">
        <v>0</v>
      </c>
      <c r="J38" s="78">
        <v>1382031</v>
      </c>
      <c r="K38" s="78">
        <v>816316</v>
      </c>
      <c r="L38" s="78">
        <v>0</v>
      </c>
      <c r="M38" s="78">
        <v>0</v>
      </c>
      <c r="N38" s="78" t="s">
        <v>120</v>
      </c>
      <c r="O38" s="78" t="s">
        <v>191</v>
      </c>
      <c r="P38" s="78" t="s">
        <v>461</v>
      </c>
      <c r="Q38" s="78">
        <v>8</v>
      </c>
      <c r="R38" s="78">
        <v>0</v>
      </c>
      <c r="S38" s="78" t="s">
        <v>127</v>
      </c>
      <c r="T38" s="78" t="s">
        <v>285</v>
      </c>
      <c r="U38" s="78">
        <v>0</v>
      </c>
      <c r="V38" s="78">
        <v>0</v>
      </c>
      <c r="W38" s="78">
        <v>0</v>
      </c>
      <c r="X38" s="78">
        <v>0</v>
      </c>
      <c r="Y38" s="78">
        <v>0</v>
      </c>
      <c r="Z38" s="78">
        <v>0</v>
      </c>
      <c r="AA38" s="78">
        <v>0</v>
      </c>
      <c r="AB38" s="78">
        <v>0</v>
      </c>
      <c r="AC38" s="78">
        <v>0</v>
      </c>
    </row>
    <row r="39" spans="1:29" x14ac:dyDescent="0.25">
      <c r="A39" s="10">
        <v>45464</v>
      </c>
      <c r="B39" s="78" t="s">
        <v>53</v>
      </c>
      <c r="C39" s="78" t="s">
        <v>15</v>
      </c>
      <c r="D39" s="78" t="s">
        <v>378</v>
      </c>
      <c r="E39" s="78" t="s">
        <v>34</v>
      </c>
      <c r="F39" s="78" t="s">
        <v>22</v>
      </c>
      <c r="G39" s="78" t="s">
        <v>18</v>
      </c>
      <c r="H39" s="78"/>
      <c r="I39" s="78">
        <v>0</v>
      </c>
      <c r="J39" s="78">
        <v>25</v>
      </c>
      <c r="K39" s="78">
        <v>25</v>
      </c>
      <c r="L39" s="78">
        <v>0</v>
      </c>
      <c r="M39" s="78">
        <v>0</v>
      </c>
      <c r="N39" s="78" t="s">
        <v>330</v>
      </c>
      <c r="O39" s="78" t="s">
        <v>190</v>
      </c>
      <c r="P39" s="78" t="s">
        <v>461</v>
      </c>
      <c r="Q39" s="78">
        <v>8</v>
      </c>
      <c r="R39" s="78">
        <v>47.25</v>
      </c>
      <c r="S39" s="78" t="s">
        <v>127</v>
      </c>
      <c r="T39" s="78" t="s">
        <v>284</v>
      </c>
      <c r="U39" s="78">
        <v>0</v>
      </c>
      <c r="V39" s="78">
        <v>0</v>
      </c>
      <c r="W39" s="78">
        <v>0</v>
      </c>
      <c r="X39" s="78">
        <v>0</v>
      </c>
      <c r="Y39" s="78">
        <v>0</v>
      </c>
      <c r="Z39" s="78">
        <v>0</v>
      </c>
      <c r="AA39" s="78">
        <v>0</v>
      </c>
      <c r="AB39" s="78">
        <v>0</v>
      </c>
      <c r="AC39" s="78">
        <v>0</v>
      </c>
    </row>
    <row r="40" spans="1:29" x14ac:dyDescent="0.25">
      <c r="A40" s="10">
        <v>45464</v>
      </c>
      <c r="B40" s="78" t="s">
        <v>54</v>
      </c>
      <c r="C40" s="78" t="s">
        <v>15</v>
      </c>
      <c r="D40" s="78" t="s">
        <v>427</v>
      </c>
      <c r="E40" s="78" t="s">
        <v>34</v>
      </c>
      <c r="F40" s="78" t="s">
        <v>22</v>
      </c>
      <c r="G40" s="78" t="s">
        <v>18</v>
      </c>
      <c r="H40" s="78" t="s">
        <v>19</v>
      </c>
      <c r="I40" s="78">
        <v>0</v>
      </c>
      <c r="J40" s="78">
        <v>40295693</v>
      </c>
      <c r="K40" s="78">
        <v>40295693</v>
      </c>
      <c r="L40" s="78">
        <v>0</v>
      </c>
      <c r="M40" s="78">
        <v>0</v>
      </c>
      <c r="N40" s="78" t="s">
        <v>120</v>
      </c>
      <c r="O40" s="78" t="s">
        <v>190</v>
      </c>
      <c r="P40" s="78" t="s">
        <v>461</v>
      </c>
      <c r="Q40" s="78">
        <v>8</v>
      </c>
      <c r="R40" s="78">
        <v>43.5</v>
      </c>
      <c r="S40" s="78" t="s">
        <v>127</v>
      </c>
      <c r="T40" s="78" t="s">
        <v>284</v>
      </c>
      <c r="U40" s="78">
        <v>0</v>
      </c>
      <c r="V40" s="78">
        <v>0</v>
      </c>
      <c r="W40" s="78">
        <v>0</v>
      </c>
      <c r="X40" s="78">
        <v>0</v>
      </c>
      <c r="Y40" s="78">
        <v>0</v>
      </c>
      <c r="Z40" s="78">
        <v>0</v>
      </c>
      <c r="AA40" s="78">
        <v>0</v>
      </c>
      <c r="AB40" s="78">
        <v>0</v>
      </c>
      <c r="AC40" s="78">
        <v>0</v>
      </c>
    </row>
    <row r="41" spans="1:29" x14ac:dyDescent="0.25">
      <c r="A41" s="10">
        <v>45464</v>
      </c>
      <c r="B41" s="78" t="s">
        <v>55</v>
      </c>
      <c r="C41" s="78" t="s">
        <v>15</v>
      </c>
      <c r="D41" s="78" t="s">
        <v>352</v>
      </c>
      <c r="E41" s="78" t="s">
        <v>441</v>
      </c>
      <c r="F41" s="78" t="s">
        <v>22</v>
      </c>
      <c r="G41" s="78" t="s">
        <v>18</v>
      </c>
      <c r="H41" s="78" t="s">
        <v>48</v>
      </c>
      <c r="I41" s="78">
        <v>0</v>
      </c>
      <c r="J41" s="78">
        <v>35238916</v>
      </c>
      <c r="K41" s="78">
        <v>35238916</v>
      </c>
      <c r="L41" s="78">
        <v>0</v>
      </c>
      <c r="M41" s="78">
        <v>0</v>
      </c>
      <c r="N41" s="78" t="s">
        <v>418</v>
      </c>
      <c r="O41" s="78" t="s">
        <v>313</v>
      </c>
      <c r="P41" s="78" t="s">
        <v>461</v>
      </c>
      <c r="Q41" s="78">
        <v>16</v>
      </c>
      <c r="R41" s="78">
        <v>42.5</v>
      </c>
      <c r="S41" s="78" t="s">
        <v>127</v>
      </c>
      <c r="T41" s="78" t="s">
        <v>317</v>
      </c>
      <c r="U41" s="78">
        <v>0</v>
      </c>
      <c r="V41" s="78">
        <v>0</v>
      </c>
      <c r="W41" s="78">
        <v>0</v>
      </c>
      <c r="X41" s="78">
        <v>0</v>
      </c>
      <c r="Y41" s="78">
        <v>0</v>
      </c>
      <c r="Z41" s="78">
        <v>0</v>
      </c>
      <c r="AA41" s="78">
        <v>0</v>
      </c>
      <c r="AB41" s="78">
        <v>0</v>
      </c>
      <c r="AC41" s="78">
        <v>0</v>
      </c>
    </row>
    <row r="42" spans="1:29" x14ac:dyDescent="0.25">
      <c r="A42" s="10">
        <v>45464</v>
      </c>
      <c r="B42" s="78" t="s">
        <v>56</v>
      </c>
      <c r="C42" s="78" t="s">
        <v>15</v>
      </c>
      <c r="D42" s="78" t="s">
        <v>428</v>
      </c>
      <c r="E42" s="78" t="s">
        <v>34</v>
      </c>
      <c r="F42" s="78" t="s">
        <v>22</v>
      </c>
      <c r="G42" s="78" t="s">
        <v>18</v>
      </c>
      <c r="H42" s="78" t="s">
        <v>19</v>
      </c>
      <c r="I42" s="78">
        <v>0</v>
      </c>
      <c r="J42" s="78">
        <v>811599</v>
      </c>
      <c r="K42" s="78">
        <v>811599</v>
      </c>
      <c r="L42" s="78">
        <v>0</v>
      </c>
      <c r="M42" s="78">
        <v>0</v>
      </c>
      <c r="N42" s="78" t="s">
        <v>120</v>
      </c>
      <c r="O42" s="78" t="s">
        <v>191</v>
      </c>
      <c r="P42" s="78" t="s">
        <v>461</v>
      </c>
      <c r="Q42" s="78">
        <v>8</v>
      </c>
      <c r="R42" s="78">
        <v>0</v>
      </c>
      <c r="S42" s="78" t="s">
        <v>127</v>
      </c>
      <c r="T42" s="78" t="s">
        <v>285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</row>
    <row r="43" spans="1:29" x14ac:dyDescent="0.25">
      <c r="A43" s="10">
        <v>45464</v>
      </c>
      <c r="B43" s="78" t="s">
        <v>57</v>
      </c>
      <c r="C43" s="78" t="s">
        <v>15</v>
      </c>
      <c r="D43" s="78" t="s">
        <v>408</v>
      </c>
      <c r="E43" s="78" t="s">
        <v>21</v>
      </c>
      <c r="F43" s="78" t="s">
        <v>22</v>
      </c>
      <c r="G43" s="78" t="s">
        <v>18</v>
      </c>
      <c r="H43" s="78"/>
      <c r="I43" s="78">
        <v>0</v>
      </c>
      <c r="J43" s="78">
        <v>538314727</v>
      </c>
      <c r="K43" s="78">
        <v>538314727</v>
      </c>
      <c r="L43" s="78">
        <v>0</v>
      </c>
      <c r="M43" s="78">
        <v>0</v>
      </c>
      <c r="N43" s="78" t="s">
        <v>120</v>
      </c>
      <c r="O43" s="78" t="s">
        <v>157</v>
      </c>
      <c r="P43" s="78" t="s">
        <v>461</v>
      </c>
      <c r="Q43" s="78">
        <v>8</v>
      </c>
      <c r="R43" s="78">
        <v>44.5</v>
      </c>
      <c r="S43" s="78" t="s">
        <v>127</v>
      </c>
      <c r="T43" s="78" t="s">
        <v>308</v>
      </c>
      <c r="U43" s="78">
        <v>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</row>
    <row r="44" spans="1:29" x14ac:dyDescent="0.25">
      <c r="A44" s="10">
        <v>45464</v>
      </c>
      <c r="B44" s="78" t="s">
        <v>58</v>
      </c>
      <c r="C44" s="78" t="s">
        <v>15</v>
      </c>
      <c r="D44" s="78" t="s">
        <v>344</v>
      </c>
      <c r="E44" s="78" t="s">
        <v>474</v>
      </c>
      <c r="F44" s="78" t="s">
        <v>350</v>
      </c>
      <c r="G44" s="78" t="s">
        <v>18</v>
      </c>
      <c r="H44" s="78" t="s">
        <v>19</v>
      </c>
      <c r="I44" s="78">
        <v>0</v>
      </c>
      <c r="J44" s="78">
        <v>69974</v>
      </c>
      <c r="K44" s="78">
        <v>69974</v>
      </c>
      <c r="L44" s="78">
        <v>0</v>
      </c>
      <c r="M44" s="78">
        <v>0</v>
      </c>
      <c r="N44" s="78" t="s">
        <v>120</v>
      </c>
      <c r="O44" s="78" t="s">
        <v>191</v>
      </c>
      <c r="P44" s="78" t="s">
        <v>461</v>
      </c>
      <c r="Q44" s="78">
        <v>8</v>
      </c>
      <c r="R44" s="78">
        <v>32</v>
      </c>
      <c r="S44" s="78" t="s">
        <v>127</v>
      </c>
      <c r="T44" s="78" t="s">
        <v>285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</row>
    <row r="45" spans="1:29" x14ac:dyDescent="0.25">
      <c r="A45" s="10">
        <v>45464</v>
      </c>
      <c r="B45" s="78" t="s">
        <v>59</v>
      </c>
      <c r="C45" s="78" t="s">
        <v>15</v>
      </c>
      <c r="D45" s="78" t="s">
        <v>375</v>
      </c>
      <c r="E45" s="78" t="s">
        <v>34</v>
      </c>
      <c r="F45" s="78" t="s">
        <v>380</v>
      </c>
      <c r="G45" s="78" t="s">
        <v>18</v>
      </c>
      <c r="H45" s="78" t="s">
        <v>48</v>
      </c>
      <c r="I45" s="78">
        <v>0</v>
      </c>
      <c r="J45" s="78">
        <v>42479538</v>
      </c>
      <c r="K45" s="78">
        <v>42479538</v>
      </c>
      <c r="L45" s="78">
        <v>0</v>
      </c>
      <c r="M45" s="78">
        <v>0</v>
      </c>
      <c r="N45" s="78" t="s">
        <v>120</v>
      </c>
      <c r="O45" s="78" t="s">
        <v>191</v>
      </c>
      <c r="P45" s="78" t="s">
        <v>461</v>
      </c>
      <c r="Q45" s="78">
        <v>8</v>
      </c>
      <c r="R45" s="78">
        <v>44.5</v>
      </c>
      <c r="S45" s="78" t="s">
        <v>127</v>
      </c>
      <c r="T45" s="78" t="s">
        <v>285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C45" s="78">
        <v>0</v>
      </c>
    </row>
    <row r="46" spans="1:29" x14ac:dyDescent="0.25">
      <c r="A46" s="10">
        <v>45464</v>
      </c>
      <c r="B46" s="78" t="s">
        <v>60</v>
      </c>
      <c r="C46" s="78" t="s">
        <v>15</v>
      </c>
      <c r="D46" s="78" t="s">
        <v>343</v>
      </c>
      <c r="E46" s="78" t="s">
        <v>474</v>
      </c>
      <c r="F46" s="78" t="s">
        <v>350</v>
      </c>
      <c r="G46" s="78" t="s">
        <v>18</v>
      </c>
      <c r="H46" s="78" t="s">
        <v>19</v>
      </c>
      <c r="I46" s="78">
        <v>0</v>
      </c>
      <c r="J46" s="78">
        <v>1152253547</v>
      </c>
      <c r="K46" s="78">
        <v>1152253547</v>
      </c>
      <c r="L46" s="78">
        <v>0</v>
      </c>
      <c r="M46" s="78">
        <v>0</v>
      </c>
      <c r="N46" s="78" t="s">
        <v>120</v>
      </c>
      <c r="O46" s="78" t="s">
        <v>190</v>
      </c>
      <c r="P46" s="78" t="s">
        <v>461</v>
      </c>
      <c r="Q46" s="78">
        <v>8</v>
      </c>
      <c r="R46" s="78">
        <v>0</v>
      </c>
      <c r="S46" s="78" t="s">
        <v>127</v>
      </c>
      <c r="T46" s="78" t="s">
        <v>284</v>
      </c>
      <c r="U46" s="78">
        <v>0</v>
      </c>
      <c r="V46" s="78">
        <v>0</v>
      </c>
      <c r="W46" s="78">
        <v>0</v>
      </c>
      <c r="X46" s="78">
        <v>0</v>
      </c>
      <c r="Y46" s="78">
        <v>0</v>
      </c>
      <c r="Z46" s="78">
        <v>0</v>
      </c>
      <c r="AA46" s="78">
        <v>0</v>
      </c>
      <c r="AB46" s="78">
        <v>0</v>
      </c>
      <c r="AC46" s="78">
        <v>0</v>
      </c>
    </row>
    <row r="47" spans="1:29" x14ac:dyDescent="0.25">
      <c r="A47" s="10">
        <v>45464</v>
      </c>
      <c r="B47" s="78" t="s">
        <v>61</v>
      </c>
      <c r="C47" s="78" t="s">
        <v>15</v>
      </c>
      <c r="D47" s="78" t="s">
        <v>120</v>
      </c>
      <c r="E47" s="78" t="s">
        <v>120</v>
      </c>
      <c r="F47" s="78" t="s">
        <v>120</v>
      </c>
      <c r="G47" s="78" t="s">
        <v>18</v>
      </c>
      <c r="H47" s="78"/>
      <c r="I47" s="78">
        <v>0</v>
      </c>
      <c r="J47" s="78">
        <v>23</v>
      </c>
      <c r="K47" s="78">
        <v>23</v>
      </c>
      <c r="L47" s="78">
        <v>0</v>
      </c>
      <c r="M47" s="78">
        <v>0</v>
      </c>
      <c r="N47" s="78" t="s">
        <v>120</v>
      </c>
      <c r="O47" s="78" t="s">
        <v>120</v>
      </c>
      <c r="P47" s="78" t="s">
        <v>461</v>
      </c>
      <c r="Q47" s="78">
        <v>0</v>
      </c>
      <c r="R47" s="78">
        <v>32.25</v>
      </c>
      <c r="S47" s="78"/>
      <c r="T47" s="78"/>
      <c r="U47" s="78">
        <v>0</v>
      </c>
      <c r="V47" s="78">
        <v>0</v>
      </c>
      <c r="W47" s="78">
        <v>0</v>
      </c>
      <c r="X47" s="78">
        <v>0</v>
      </c>
      <c r="Y47" s="78">
        <v>0</v>
      </c>
      <c r="Z47" s="78">
        <v>0</v>
      </c>
      <c r="AA47" s="78">
        <v>0</v>
      </c>
      <c r="AB47" s="78">
        <v>0</v>
      </c>
      <c r="AC47" s="78">
        <v>0</v>
      </c>
    </row>
    <row r="48" spans="1:29" x14ac:dyDescent="0.25">
      <c r="A48" s="10">
        <v>45464</v>
      </c>
      <c r="B48" s="78" t="s">
        <v>62</v>
      </c>
      <c r="C48" s="78" t="s">
        <v>15</v>
      </c>
      <c r="D48" s="78" t="s">
        <v>336</v>
      </c>
      <c r="E48" s="78" t="s">
        <v>34</v>
      </c>
      <c r="F48" s="78" t="s">
        <v>350</v>
      </c>
      <c r="G48" s="78" t="s">
        <v>18</v>
      </c>
      <c r="H48" s="78" t="s">
        <v>19</v>
      </c>
      <c r="I48" s="78">
        <v>0</v>
      </c>
      <c r="J48" s="78">
        <v>475668</v>
      </c>
      <c r="K48" s="78">
        <v>475668</v>
      </c>
      <c r="L48" s="78">
        <v>0</v>
      </c>
      <c r="M48" s="78">
        <v>0</v>
      </c>
      <c r="N48" s="78" t="s">
        <v>120</v>
      </c>
      <c r="O48" s="78" t="s">
        <v>190</v>
      </c>
      <c r="P48" s="78" t="s">
        <v>461</v>
      </c>
      <c r="Q48" s="78">
        <v>8</v>
      </c>
      <c r="R48" s="78">
        <v>0</v>
      </c>
      <c r="S48" s="78" t="s">
        <v>127</v>
      </c>
      <c r="T48" s="78" t="s">
        <v>284</v>
      </c>
      <c r="U48" s="78">
        <v>0</v>
      </c>
      <c r="V48" s="78">
        <v>0</v>
      </c>
      <c r="W48" s="78">
        <v>0</v>
      </c>
      <c r="X48" s="78">
        <v>0</v>
      </c>
      <c r="Y48" s="78">
        <v>0</v>
      </c>
      <c r="Z48" s="78">
        <v>0</v>
      </c>
      <c r="AA48" s="78">
        <v>0</v>
      </c>
      <c r="AB48" s="78">
        <v>0</v>
      </c>
      <c r="AC48" s="78">
        <v>0</v>
      </c>
    </row>
    <row r="49" spans="1:29" x14ac:dyDescent="0.25">
      <c r="A49" s="10">
        <v>45464</v>
      </c>
      <c r="B49" s="78" t="s">
        <v>63</v>
      </c>
      <c r="C49" s="78" t="s">
        <v>15</v>
      </c>
      <c r="D49" s="78" t="s">
        <v>437</v>
      </c>
      <c r="E49" s="78" t="s">
        <v>474</v>
      </c>
      <c r="F49" s="78" t="s">
        <v>350</v>
      </c>
      <c r="G49" s="78" t="s">
        <v>18</v>
      </c>
      <c r="H49" s="78" t="s">
        <v>48</v>
      </c>
      <c r="I49" s="78">
        <v>0</v>
      </c>
      <c r="J49" s="78">
        <v>40006870</v>
      </c>
      <c r="K49" s="78">
        <v>40006870</v>
      </c>
      <c r="L49" s="78">
        <v>0</v>
      </c>
      <c r="M49" s="78">
        <v>0</v>
      </c>
      <c r="N49" s="78" t="s">
        <v>403</v>
      </c>
      <c r="O49" s="78" t="s">
        <v>158</v>
      </c>
      <c r="P49" s="78" t="s">
        <v>461</v>
      </c>
      <c r="Q49" s="78">
        <v>8</v>
      </c>
      <c r="R49" s="78">
        <v>42.25</v>
      </c>
      <c r="S49" s="78" t="s">
        <v>127</v>
      </c>
      <c r="T49" s="78" t="s">
        <v>286</v>
      </c>
      <c r="U49" s="78">
        <v>0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0</v>
      </c>
      <c r="AB49" s="78">
        <v>0</v>
      </c>
      <c r="AC49" s="78">
        <v>0</v>
      </c>
    </row>
    <row r="50" spans="1:29" x14ac:dyDescent="0.25">
      <c r="A50" s="10">
        <v>45464</v>
      </c>
      <c r="B50" s="78" t="s">
        <v>64</v>
      </c>
      <c r="C50" s="78" t="s">
        <v>15</v>
      </c>
      <c r="D50" s="78" t="s">
        <v>334</v>
      </c>
      <c r="E50" s="78" t="s">
        <v>34</v>
      </c>
      <c r="F50" s="78" t="s">
        <v>350</v>
      </c>
      <c r="G50" s="78" t="s">
        <v>18</v>
      </c>
      <c r="H50" s="78" t="s">
        <v>19</v>
      </c>
      <c r="I50" s="78">
        <v>0</v>
      </c>
      <c r="J50" s="78">
        <v>57192</v>
      </c>
      <c r="K50" s="78">
        <v>57192</v>
      </c>
      <c r="L50" s="78">
        <v>0</v>
      </c>
      <c r="M50" s="78">
        <v>0</v>
      </c>
      <c r="N50" s="78" t="s">
        <v>120</v>
      </c>
      <c r="O50" s="78" t="s">
        <v>191</v>
      </c>
      <c r="P50" s="78" t="s">
        <v>461</v>
      </c>
      <c r="Q50" s="78">
        <v>8</v>
      </c>
      <c r="R50" s="78">
        <v>0</v>
      </c>
      <c r="S50" s="78" t="s">
        <v>127</v>
      </c>
      <c r="T50" s="78" t="s">
        <v>285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</row>
    <row r="51" spans="1:29" x14ac:dyDescent="0.25">
      <c r="A51" s="10">
        <v>45464</v>
      </c>
      <c r="B51" s="78" t="s">
        <v>65</v>
      </c>
      <c r="C51" s="78" t="s">
        <v>15</v>
      </c>
      <c r="D51" s="78" t="s">
        <v>120</v>
      </c>
      <c r="E51" s="78" t="s">
        <v>120</v>
      </c>
      <c r="F51" s="78" t="s">
        <v>120</v>
      </c>
      <c r="G51" s="78" t="s">
        <v>18</v>
      </c>
      <c r="H51" s="78"/>
      <c r="I51" s="78">
        <v>0</v>
      </c>
      <c r="J51" s="78">
        <v>494</v>
      </c>
      <c r="K51" s="78">
        <v>494</v>
      </c>
      <c r="L51" s="78">
        <v>0</v>
      </c>
      <c r="M51" s="78">
        <v>0</v>
      </c>
      <c r="N51" s="78" t="s">
        <v>120</v>
      </c>
      <c r="O51" s="78" t="s">
        <v>120</v>
      </c>
      <c r="P51" s="78" t="s">
        <v>461</v>
      </c>
      <c r="Q51" s="78">
        <v>0</v>
      </c>
      <c r="R51" s="78">
        <v>43.5</v>
      </c>
      <c r="S51" s="78"/>
      <c r="T51" s="78"/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</row>
    <row r="52" spans="1:29" x14ac:dyDescent="0.25">
      <c r="A52" s="10">
        <v>45464</v>
      </c>
      <c r="B52" s="78" t="s">
        <v>66</v>
      </c>
      <c r="C52" s="78" t="s">
        <v>15</v>
      </c>
      <c r="D52" s="78" t="s">
        <v>381</v>
      </c>
      <c r="E52" s="78" t="s">
        <v>383</v>
      </c>
      <c r="F52" s="78" t="s">
        <v>350</v>
      </c>
      <c r="G52" s="78" t="s">
        <v>18</v>
      </c>
      <c r="H52" s="78" t="s">
        <v>19</v>
      </c>
      <c r="I52" s="78">
        <v>0</v>
      </c>
      <c r="J52" s="78">
        <v>169901</v>
      </c>
      <c r="K52" s="78">
        <v>169901</v>
      </c>
      <c r="L52" s="78">
        <v>0</v>
      </c>
      <c r="M52" s="78">
        <v>0</v>
      </c>
      <c r="N52" s="78" t="s">
        <v>120</v>
      </c>
      <c r="O52" s="78" t="s">
        <v>191</v>
      </c>
      <c r="P52" s="78" t="s">
        <v>461</v>
      </c>
      <c r="Q52" s="78">
        <v>8</v>
      </c>
      <c r="R52" s="78">
        <v>43.5</v>
      </c>
      <c r="S52" s="78" t="s">
        <v>127</v>
      </c>
      <c r="T52" s="78" t="s">
        <v>285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</row>
    <row r="53" spans="1:29" x14ac:dyDescent="0.25">
      <c r="A53" s="10">
        <v>45464</v>
      </c>
      <c r="B53" s="78" t="s">
        <v>67</v>
      </c>
      <c r="C53" s="78" t="s">
        <v>15</v>
      </c>
      <c r="D53" s="78" t="s">
        <v>348</v>
      </c>
      <c r="E53" s="78" t="s">
        <v>383</v>
      </c>
      <c r="F53" s="78" t="s">
        <v>350</v>
      </c>
      <c r="G53" s="78" t="s">
        <v>18</v>
      </c>
      <c r="H53" s="78" t="s">
        <v>48</v>
      </c>
      <c r="I53" s="78">
        <v>0</v>
      </c>
      <c r="J53" s="78">
        <v>40754577</v>
      </c>
      <c r="K53" s="78">
        <v>40754962</v>
      </c>
      <c r="L53" s="78">
        <v>0</v>
      </c>
      <c r="M53" s="78">
        <v>0</v>
      </c>
      <c r="N53" s="78" t="s">
        <v>478</v>
      </c>
      <c r="O53" s="78" t="s">
        <v>158</v>
      </c>
      <c r="P53" s="78" t="s">
        <v>461</v>
      </c>
      <c r="Q53" s="78">
        <v>8</v>
      </c>
      <c r="R53" s="78">
        <v>43.5</v>
      </c>
      <c r="S53" s="78" t="s">
        <v>127</v>
      </c>
      <c r="T53" s="78" t="s">
        <v>286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</row>
    <row r="54" spans="1:29" x14ac:dyDescent="0.25">
      <c r="A54" s="10">
        <v>45464</v>
      </c>
      <c r="B54" s="78" t="s">
        <v>68</v>
      </c>
      <c r="C54" s="78" t="s">
        <v>15</v>
      </c>
      <c r="D54" s="78" t="s">
        <v>384</v>
      </c>
      <c r="E54" s="78" t="s">
        <v>383</v>
      </c>
      <c r="F54" s="78" t="s">
        <v>350</v>
      </c>
      <c r="G54" s="78" t="s">
        <v>18</v>
      </c>
      <c r="H54" s="78" t="s">
        <v>19</v>
      </c>
      <c r="I54" s="78">
        <v>0</v>
      </c>
      <c r="J54" s="78">
        <v>1078074337</v>
      </c>
      <c r="K54" s="78">
        <v>1078074337</v>
      </c>
      <c r="L54" s="78">
        <v>0</v>
      </c>
      <c r="M54" s="78">
        <v>0</v>
      </c>
      <c r="N54" s="78" t="s">
        <v>120</v>
      </c>
      <c r="O54" s="78" t="s">
        <v>190</v>
      </c>
      <c r="P54" s="78" t="s">
        <v>461</v>
      </c>
      <c r="Q54" s="78">
        <v>8</v>
      </c>
      <c r="R54" s="78">
        <v>0</v>
      </c>
      <c r="S54" s="78" t="s">
        <v>127</v>
      </c>
      <c r="T54" s="78" t="s">
        <v>284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</row>
    <row r="55" spans="1:29" x14ac:dyDescent="0.25">
      <c r="A55" s="10">
        <v>45464</v>
      </c>
      <c r="B55" s="78" t="s">
        <v>69</v>
      </c>
      <c r="C55" s="78" t="s">
        <v>15</v>
      </c>
      <c r="D55" s="78" t="s">
        <v>120</v>
      </c>
      <c r="E55" s="78" t="s">
        <v>120</v>
      </c>
      <c r="F55" s="78" t="s">
        <v>120</v>
      </c>
      <c r="G55" s="78" t="s">
        <v>18</v>
      </c>
      <c r="H55" s="78"/>
      <c r="I55" s="78">
        <v>0</v>
      </c>
      <c r="J55" s="78">
        <v>1077688528</v>
      </c>
      <c r="K55" s="78">
        <v>1077688528</v>
      </c>
      <c r="L55" s="78">
        <v>0</v>
      </c>
      <c r="M55" s="78">
        <v>0</v>
      </c>
      <c r="N55" s="78" t="s">
        <v>120</v>
      </c>
      <c r="O55" s="78" t="s">
        <v>120</v>
      </c>
      <c r="P55" s="78" t="s">
        <v>461</v>
      </c>
      <c r="Q55" s="78">
        <v>0</v>
      </c>
      <c r="R55" s="78">
        <v>47</v>
      </c>
      <c r="S55" s="78"/>
      <c r="T55" s="78"/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</row>
    <row r="56" spans="1:29" x14ac:dyDescent="0.25">
      <c r="A56" s="10">
        <v>45464</v>
      </c>
      <c r="B56" s="78" t="s">
        <v>70</v>
      </c>
      <c r="C56" s="78" t="s">
        <v>15</v>
      </c>
      <c r="D56" s="78" t="s">
        <v>400</v>
      </c>
      <c r="E56" s="78" t="s">
        <v>383</v>
      </c>
      <c r="F56" s="78" t="s">
        <v>350</v>
      </c>
      <c r="G56" s="78" t="s">
        <v>18</v>
      </c>
      <c r="H56" s="78" t="s">
        <v>19</v>
      </c>
      <c r="I56" s="78">
        <v>0</v>
      </c>
      <c r="J56" s="78">
        <v>1027805914</v>
      </c>
      <c r="K56" s="78">
        <v>1027805914</v>
      </c>
      <c r="L56" s="78">
        <v>0</v>
      </c>
      <c r="M56" s="78">
        <v>0</v>
      </c>
      <c r="N56" s="78" t="s">
        <v>120</v>
      </c>
      <c r="O56" s="78" t="s">
        <v>190</v>
      </c>
      <c r="P56" s="78" t="s">
        <v>461</v>
      </c>
      <c r="Q56" s="78">
        <v>8</v>
      </c>
      <c r="R56" s="78">
        <v>43.5</v>
      </c>
      <c r="S56" s="78" t="s">
        <v>127</v>
      </c>
      <c r="T56" s="78" t="s">
        <v>284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</row>
    <row r="57" spans="1:29" x14ac:dyDescent="0.25">
      <c r="A57" s="10">
        <v>45464</v>
      </c>
      <c r="B57" s="78" t="s">
        <v>71</v>
      </c>
      <c r="C57" s="78" t="s">
        <v>15</v>
      </c>
      <c r="D57" s="78" t="s">
        <v>479</v>
      </c>
      <c r="E57" s="78" t="s">
        <v>34</v>
      </c>
      <c r="F57" s="78" t="s">
        <v>380</v>
      </c>
      <c r="G57" s="78" t="s">
        <v>18</v>
      </c>
      <c r="H57" s="78" t="s">
        <v>48</v>
      </c>
      <c r="I57" s="78">
        <v>0</v>
      </c>
      <c r="J57" s="78">
        <v>31231095</v>
      </c>
      <c r="K57" s="78">
        <v>31231095</v>
      </c>
      <c r="L57" s="78">
        <v>0</v>
      </c>
      <c r="M57" s="78">
        <v>0</v>
      </c>
      <c r="N57" s="78" t="s">
        <v>120</v>
      </c>
      <c r="O57" s="78" t="s">
        <v>313</v>
      </c>
      <c r="P57" s="78" t="s">
        <v>461</v>
      </c>
      <c r="Q57" s="78">
        <v>16</v>
      </c>
      <c r="R57" s="78">
        <v>49.5</v>
      </c>
      <c r="S57" s="78" t="s">
        <v>127</v>
      </c>
      <c r="T57" s="78" t="s">
        <v>317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</row>
    <row r="58" spans="1:29" x14ac:dyDescent="0.25">
      <c r="A58" s="10">
        <v>45464</v>
      </c>
      <c r="B58" s="78" t="s">
        <v>72</v>
      </c>
      <c r="C58" s="78" t="s">
        <v>15</v>
      </c>
      <c r="D58" s="78" t="s">
        <v>454</v>
      </c>
      <c r="E58" s="78" t="s">
        <v>331</v>
      </c>
      <c r="F58" s="78" t="s">
        <v>379</v>
      </c>
      <c r="G58" s="78" t="s">
        <v>24</v>
      </c>
      <c r="H58" s="78" t="s">
        <v>19</v>
      </c>
      <c r="I58" s="78">
        <v>2141</v>
      </c>
      <c r="J58" s="78">
        <v>20</v>
      </c>
      <c r="K58" s="78">
        <v>20</v>
      </c>
      <c r="L58" s="78">
        <v>0</v>
      </c>
      <c r="M58" s="78">
        <v>12.9</v>
      </c>
      <c r="N58" s="78" t="s">
        <v>480</v>
      </c>
      <c r="O58" s="78" t="s">
        <v>173</v>
      </c>
      <c r="P58" s="78" t="s">
        <v>461</v>
      </c>
      <c r="Q58" s="78">
        <v>4</v>
      </c>
      <c r="R58" s="78">
        <v>32</v>
      </c>
      <c r="S58" s="78" t="s">
        <v>126</v>
      </c>
      <c r="T58" s="78" t="s">
        <v>337</v>
      </c>
      <c r="U58" s="78">
        <v>8564</v>
      </c>
      <c r="V58" s="78">
        <v>0.9589895833333334</v>
      </c>
      <c r="W58" s="78">
        <v>604.16622080000002</v>
      </c>
      <c r="X58" s="78">
        <v>0</v>
      </c>
      <c r="Y58" s="78">
        <v>0</v>
      </c>
      <c r="Z58" s="78">
        <v>0</v>
      </c>
      <c r="AA58" s="78">
        <v>0</v>
      </c>
      <c r="AB58" s="78">
        <v>0</v>
      </c>
      <c r="AC58" s="78">
        <v>0</v>
      </c>
    </row>
    <row r="59" spans="1:29" x14ac:dyDescent="0.25">
      <c r="A59" s="10">
        <v>45464</v>
      </c>
      <c r="B59" s="78" t="s">
        <v>73</v>
      </c>
      <c r="C59" s="78" t="s">
        <v>15</v>
      </c>
      <c r="D59" s="78" t="s">
        <v>396</v>
      </c>
      <c r="E59" s="78" t="s">
        <v>481</v>
      </c>
      <c r="F59" s="78" t="s">
        <v>380</v>
      </c>
      <c r="G59" s="78" t="s">
        <v>18</v>
      </c>
      <c r="H59" s="78" t="s">
        <v>48</v>
      </c>
      <c r="I59" s="78">
        <v>0</v>
      </c>
      <c r="J59" s="78">
        <v>35281491</v>
      </c>
      <c r="K59" s="78">
        <v>35281491</v>
      </c>
      <c r="L59" s="78">
        <v>0</v>
      </c>
      <c r="M59" s="78">
        <v>0</v>
      </c>
      <c r="N59" s="78" t="s">
        <v>484</v>
      </c>
      <c r="O59" s="78" t="s">
        <v>190</v>
      </c>
      <c r="P59" s="78" t="s">
        <v>461</v>
      </c>
      <c r="Q59" s="78">
        <v>8</v>
      </c>
      <c r="R59" s="78">
        <v>64.5</v>
      </c>
      <c r="S59" s="78" t="s">
        <v>127</v>
      </c>
      <c r="T59" s="78" t="s">
        <v>284</v>
      </c>
      <c r="U59" s="78">
        <v>0</v>
      </c>
      <c r="V59" s="78">
        <v>0</v>
      </c>
      <c r="W59" s="78">
        <v>0</v>
      </c>
      <c r="X59" s="78">
        <v>0</v>
      </c>
      <c r="Y59" s="78">
        <v>0</v>
      </c>
      <c r="Z59" s="78">
        <v>0</v>
      </c>
      <c r="AA59" s="78">
        <v>0</v>
      </c>
      <c r="AB59" s="78">
        <v>0</v>
      </c>
      <c r="AC59" s="78">
        <v>0</v>
      </c>
    </row>
    <row r="60" spans="1:29" x14ac:dyDescent="0.25">
      <c r="A60" s="10">
        <v>45464</v>
      </c>
      <c r="B60" s="78" t="s">
        <v>74</v>
      </c>
      <c r="C60" s="78" t="s">
        <v>15</v>
      </c>
      <c r="D60" s="78" t="s">
        <v>438</v>
      </c>
      <c r="E60" s="78" t="s">
        <v>21</v>
      </c>
      <c r="F60" s="78" t="s">
        <v>379</v>
      </c>
      <c r="G60" s="78" t="s">
        <v>18</v>
      </c>
      <c r="H60" s="78" t="s">
        <v>19</v>
      </c>
      <c r="I60" s="78">
        <v>0</v>
      </c>
      <c r="J60" s="78">
        <v>24181177</v>
      </c>
      <c r="K60" s="78">
        <v>24181177</v>
      </c>
      <c r="L60" s="78">
        <v>0</v>
      </c>
      <c r="M60" s="78">
        <v>0</v>
      </c>
      <c r="N60" s="78" t="s">
        <v>411</v>
      </c>
      <c r="O60" s="78" t="s">
        <v>180</v>
      </c>
      <c r="P60" s="78" t="s">
        <v>461</v>
      </c>
      <c r="Q60" s="78">
        <v>4</v>
      </c>
      <c r="R60" s="78">
        <v>43.5</v>
      </c>
      <c r="S60" s="78" t="s">
        <v>126</v>
      </c>
      <c r="T60" s="78" t="s">
        <v>349</v>
      </c>
      <c r="U60" s="78">
        <v>0</v>
      </c>
      <c r="V60" s="78">
        <v>0</v>
      </c>
      <c r="W60" s="78">
        <v>0</v>
      </c>
      <c r="X60" s="78">
        <v>0</v>
      </c>
      <c r="Y60" s="78">
        <v>0</v>
      </c>
      <c r="Z60" s="78">
        <v>0</v>
      </c>
      <c r="AA60" s="78">
        <v>0</v>
      </c>
      <c r="AB60" s="78">
        <v>0</v>
      </c>
      <c r="AC60" s="78">
        <v>0</v>
      </c>
    </row>
    <row r="61" spans="1:29" x14ac:dyDescent="0.25">
      <c r="A61" s="10">
        <v>45464</v>
      </c>
      <c r="B61" s="78" t="s">
        <v>75</v>
      </c>
      <c r="C61" s="78" t="s">
        <v>15</v>
      </c>
      <c r="D61" s="78" t="s">
        <v>398</v>
      </c>
      <c r="E61" s="78" t="s">
        <v>34</v>
      </c>
      <c r="F61" s="78" t="s">
        <v>350</v>
      </c>
      <c r="G61" s="78" t="s">
        <v>18</v>
      </c>
      <c r="H61" s="78" t="s">
        <v>48</v>
      </c>
      <c r="I61" s="78">
        <v>0</v>
      </c>
      <c r="J61" s="78">
        <v>22421328</v>
      </c>
      <c r="K61" s="78">
        <v>22423236</v>
      </c>
      <c r="L61" s="78">
        <v>22423236</v>
      </c>
      <c r="M61" s="78">
        <v>0</v>
      </c>
      <c r="N61" s="78" t="s">
        <v>120</v>
      </c>
      <c r="O61" s="78" t="s">
        <v>158</v>
      </c>
      <c r="P61" s="78" t="s">
        <v>461</v>
      </c>
      <c r="Q61" s="78">
        <v>8</v>
      </c>
      <c r="R61" s="78">
        <v>32</v>
      </c>
      <c r="S61" s="78" t="s">
        <v>127</v>
      </c>
      <c r="T61" s="78" t="s">
        <v>286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</row>
    <row r="62" spans="1:29" x14ac:dyDescent="0.25">
      <c r="A62" s="10">
        <v>45464</v>
      </c>
      <c r="B62" s="78" t="s">
        <v>76</v>
      </c>
      <c r="C62" s="78" t="s">
        <v>15</v>
      </c>
      <c r="D62" s="78" t="s">
        <v>448</v>
      </c>
      <c r="E62" s="78" t="s">
        <v>455</v>
      </c>
      <c r="F62" s="78" t="s">
        <v>379</v>
      </c>
      <c r="G62" s="78" t="s">
        <v>24</v>
      </c>
      <c r="H62" s="78" t="s">
        <v>19</v>
      </c>
      <c r="I62" s="78">
        <v>2129</v>
      </c>
      <c r="J62" s="78">
        <v>33820417</v>
      </c>
      <c r="K62" s="78">
        <v>33821459</v>
      </c>
      <c r="L62" s="78">
        <v>0</v>
      </c>
      <c r="M62" s="78">
        <v>12.09</v>
      </c>
      <c r="N62" s="78" t="s">
        <v>488</v>
      </c>
      <c r="O62" s="78" t="s">
        <v>173</v>
      </c>
      <c r="P62" s="78" t="s">
        <v>461</v>
      </c>
      <c r="Q62" s="78">
        <v>4</v>
      </c>
      <c r="R62" s="78">
        <v>32</v>
      </c>
      <c r="S62" s="78" t="s">
        <v>126</v>
      </c>
      <c r="T62" s="78" t="s">
        <v>337</v>
      </c>
      <c r="U62" s="78">
        <v>8516</v>
      </c>
      <c r="V62" s="78">
        <v>0.89373645833333337</v>
      </c>
      <c r="W62" s="78">
        <v>600.77995520000013</v>
      </c>
      <c r="X62" s="78">
        <v>0</v>
      </c>
      <c r="Y62" s="78">
        <v>0</v>
      </c>
      <c r="Z62" s="78">
        <v>0</v>
      </c>
      <c r="AA62" s="78">
        <v>0</v>
      </c>
      <c r="AB62" s="78">
        <v>0</v>
      </c>
      <c r="AC62" s="78">
        <v>0</v>
      </c>
    </row>
    <row r="63" spans="1:29" x14ac:dyDescent="0.25">
      <c r="A63" s="10">
        <v>45464</v>
      </c>
      <c r="B63" s="78" t="s">
        <v>77</v>
      </c>
      <c r="C63" s="78" t="s">
        <v>15</v>
      </c>
      <c r="D63" s="78" t="s">
        <v>464</v>
      </c>
      <c r="E63" s="78" t="s">
        <v>34</v>
      </c>
      <c r="F63" s="78" t="s">
        <v>380</v>
      </c>
      <c r="G63" s="78" t="s">
        <v>18</v>
      </c>
      <c r="H63" s="78" t="s">
        <v>48</v>
      </c>
      <c r="I63" s="78">
        <v>0</v>
      </c>
      <c r="J63" s="78">
        <v>33820101</v>
      </c>
      <c r="K63" s="78">
        <v>33820935</v>
      </c>
      <c r="L63" s="78">
        <v>0</v>
      </c>
      <c r="M63" s="78">
        <v>0</v>
      </c>
      <c r="N63" s="78" t="s">
        <v>120</v>
      </c>
      <c r="O63" s="78" t="s">
        <v>316</v>
      </c>
      <c r="P63" s="78" t="s">
        <v>461</v>
      </c>
      <c r="Q63" s="78">
        <v>16</v>
      </c>
      <c r="R63" s="78">
        <v>79</v>
      </c>
      <c r="S63" s="78" t="s">
        <v>127</v>
      </c>
      <c r="T63" s="78" t="s">
        <v>318</v>
      </c>
      <c r="U63" s="78">
        <v>0</v>
      </c>
      <c r="V63" s="78">
        <v>0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C63" s="78">
        <v>0</v>
      </c>
    </row>
    <row r="64" spans="1:29" x14ac:dyDescent="0.25">
      <c r="A64" s="10">
        <v>45464</v>
      </c>
      <c r="B64" s="78" t="s">
        <v>78</v>
      </c>
      <c r="C64" s="78" t="s">
        <v>15</v>
      </c>
      <c r="D64" s="78" t="s">
        <v>358</v>
      </c>
      <c r="E64" s="78" t="s">
        <v>331</v>
      </c>
      <c r="F64" s="78" t="s">
        <v>379</v>
      </c>
      <c r="G64" s="78" t="s">
        <v>18</v>
      </c>
      <c r="H64" s="78" t="s">
        <v>19</v>
      </c>
      <c r="I64" s="78">
        <v>0</v>
      </c>
      <c r="J64" s="78">
        <v>22540903</v>
      </c>
      <c r="K64" s="78">
        <v>22540903</v>
      </c>
      <c r="L64" s="78">
        <v>0</v>
      </c>
      <c r="M64" s="78">
        <v>0</v>
      </c>
      <c r="N64" s="78" t="s">
        <v>293</v>
      </c>
      <c r="O64" s="78" t="s">
        <v>182</v>
      </c>
      <c r="P64" s="78" t="s">
        <v>461</v>
      </c>
      <c r="Q64" s="78">
        <v>4</v>
      </c>
      <c r="R64" s="78">
        <v>43.5</v>
      </c>
      <c r="S64" s="78" t="s">
        <v>126</v>
      </c>
      <c r="T64" s="78" t="s">
        <v>290</v>
      </c>
      <c r="U64" s="78">
        <v>0</v>
      </c>
      <c r="V64" s="78">
        <v>0</v>
      </c>
      <c r="W64" s="78">
        <v>0</v>
      </c>
      <c r="X64" s="78">
        <v>0</v>
      </c>
      <c r="Y64" s="78">
        <v>0</v>
      </c>
      <c r="Z64" s="78">
        <v>0</v>
      </c>
      <c r="AA64" s="78">
        <v>0</v>
      </c>
      <c r="AB64" s="78">
        <v>0</v>
      </c>
      <c r="AC64" s="78">
        <v>0</v>
      </c>
    </row>
    <row r="65" spans="1:29" x14ac:dyDescent="0.25">
      <c r="A65" s="10">
        <v>45464</v>
      </c>
      <c r="B65" s="78" t="s">
        <v>79</v>
      </c>
      <c r="C65" s="78" t="s">
        <v>15</v>
      </c>
      <c r="D65" s="78" t="s">
        <v>393</v>
      </c>
      <c r="E65" s="78" t="s">
        <v>39</v>
      </c>
      <c r="F65" s="78" t="s">
        <v>389</v>
      </c>
      <c r="G65" s="78" t="s">
        <v>24</v>
      </c>
      <c r="H65" s="78" t="s">
        <v>48</v>
      </c>
      <c r="I65" s="78">
        <v>1524</v>
      </c>
      <c r="J65" s="78">
        <v>31231095</v>
      </c>
      <c r="K65" s="78">
        <v>31231095</v>
      </c>
      <c r="L65" s="78">
        <v>0</v>
      </c>
      <c r="M65" s="78">
        <v>14.69</v>
      </c>
      <c r="N65" s="78" t="s">
        <v>392</v>
      </c>
      <c r="O65" s="78" t="s">
        <v>174</v>
      </c>
      <c r="P65" s="78" t="s">
        <v>461</v>
      </c>
      <c r="Q65" s="78">
        <v>4</v>
      </c>
      <c r="R65" s="78">
        <v>43.5</v>
      </c>
      <c r="S65" s="78" t="s">
        <v>126</v>
      </c>
      <c r="T65" s="78" t="s">
        <v>288</v>
      </c>
      <c r="U65" s="78">
        <v>6096</v>
      </c>
      <c r="V65" s="78">
        <v>0.77734583333333329</v>
      </c>
      <c r="W65" s="78">
        <v>584.60700959999997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</row>
    <row r="66" spans="1:29" x14ac:dyDescent="0.25">
      <c r="A66" s="10">
        <v>45464</v>
      </c>
      <c r="B66" s="78" t="s">
        <v>80</v>
      </c>
      <c r="C66" s="78" t="s">
        <v>15</v>
      </c>
      <c r="D66" s="78" t="s">
        <v>385</v>
      </c>
      <c r="E66" s="78" t="s">
        <v>21</v>
      </c>
      <c r="F66" s="78" t="s">
        <v>379</v>
      </c>
      <c r="G66" s="78" t="s">
        <v>24</v>
      </c>
      <c r="H66" s="78" t="s">
        <v>19</v>
      </c>
      <c r="I66" s="78">
        <v>2128</v>
      </c>
      <c r="J66" s="78">
        <v>28525394</v>
      </c>
      <c r="K66" s="78">
        <v>28525394</v>
      </c>
      <c r="L66" s="78">
        <v>0</v>
      </c>
      <c r="M66" s="78">
        <v>13.7</v>
      </c>
      <c r="N66" s="78" t="s">
        <v>320</v>
      </c>
      <c r="O66" s="78" t="s">
        <v>153</v>
      </c>
      <c r="P66" s="78" t="s">
        <v>461</v>
      </c>
      <c r="Q66" s="78">
        <v>4</v>
      </c>
      <c r="R66" s="78">
        <v>43.5</v>
      </c>
      <c r="S66" s="78" t="s">
        <v>126</v>
      </c>
      <c r="T66" s="78" t="s">
        <v>281</v>
      </c>
      <c r="U66" s="78">
        <v>8512</v>
      </c>
      <c r="V66" s="78">
        <v>1.0122777777777778</v>
      </c>
      <c r="W66" s="78">
        <v>816.30165120000004</v>
      </c>
      <c r="X66" s="78">
        <v>0</v>
      </c>
      <c r="Y66" s="78">
        <v>0</v>
      </c>
      <c r="Z66" s="78">
        <v>0</v>
      </c>
      <c r="AA66" s="78">
        <v>0</v>
      </c>
      <c r="AB66" s="78">
        <v>0</v>
      </c>
      <c r="AC66" s="78">
        <v>0</v>
      </c>
    </row>
    <row r="67" spans="1:29" x14ac:dyDescent="0.25">
      <c r="A67" s="10">
        <v>45464</v>
      </c>
      <c r="B67" s="78" t="s">
        <v>81</v>
      </c>
      <c r="C67" s="78" t="s">
        <v>15</v>
      </c>
      <c r="D67" s="78" t="s">
        <v>120</v>
      </c>
      <c r="E67" s="78" t="s">
        <v>39</v>
      </c>
      <c r="F67" s="78" t="s">
        <v>120</v>
      </c>
      <c r="G67" s="78" t="s">
        <v>18</v>
      </c>
      <c r="H67" s="78" t="s">
        <v>48</v>
      </c>
      <c r="I67" s="78">
        <v>0</v>
      </c>
      <c r="J67" s="78">
        <v>28334906</v>
      </c>
      <c r="K67" s="78">
        <v>28334906</v>
      </c>
      <c r="L67" s="78">
        <v>0</v>
      </c>
      <c r="M67" s="78">
        <v>0</v>
      </c>
      <c r="N67" s="78" t="s">
        <v>326</v>
      </c>
      <c r="O67" s="78" t="s">
        <v>176</v>
      </c>
      <c r="P67" s="78" t="s">
        <v>461</v>
      </c>
      <c r="Q67" s="78">
        <v>4</v>
      </c>
      <c r="R67" s="78">
        <v>56</v>
      </c>
      <c r="S67" s="78" t="s">
        <v>126</v>
      </c>
      <c r="T67" s="78" t="s">
        <v>289</v>
      </c>
      <c r="U67" s="78">
        <v>0</v>
      </c>
      <c r="V67" s="78">
        <v>0</v>
      </c>
      <c r="W67" s="78">
        <v>0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C67" s="78">
        <v>0</v>
      </c>
    </row>
    <row r="68" spans="1:29" x14ac:dyDescent="0.25">
      <c r="A68" s="10">
        <v>45464</v>
      </c>
      <c r="B68" s="78" t="s">
        <v>82</v>
      </c>
      <c r="C68" s="78" t="s">
        <v>15</v>
      </c>
      <c r="D68" s="78" t="s">
        <v>426</v>
      </c>
      <c r="E68" s="78" t="s">
        <v>21</v>
      </c>
      <c r="F68" s="78" t="s">
        <v>379</v>
      </c>
      <c r="G68" s="78" t="s">
        <v>24</v>
      </c>
      <c r="H68" s="78" t="s">
        <v>19</v>
      </c>
      <c r="I68" s="78">
        <v>2163</v>
      </c>
      <c r="J68" s="78">
        <v>558658794</v>
      </c>
      <c r="K68" s="78">
        <v>558660957</v>
      </c>
      <c r="L68" s="78">
        <v>558660957</v>
      </c>
      <c r="M68" s="78">
        <v>13</v>
      </c>
      <c r="N68" s="78" t="s">
        <v>320</v>
      </c>
      <c r="O68" s="78" t="s">
        <v>153</v>
      </c>
      <c r="P68" s="78" t="s">
        <v>461</v>
      </c>
      <c r="Q68" s="78">
        <v>4</v>
      </c>
      <c r="R68" s="78">
        <v>43.5</v>
      </c>
      <c r="S68" s="78" t="s">
        <v>126</v>
      </c>
      <c r="T68" s="78" t="s">
        <v>281</v>
      </c>
      <c r="U68" s="78">
        <v>8652</v>
      </c>
      <c r="V68" s="78">
        <v>0.97635416666666663</v>
      </c>
      <c r="W68" s="78">
        <v>829.72766520000005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C68" s="78">
        <v>0</v>
      </c>
    </row>
    <row r="69" spans="1:29" x14ac:dyDescent="0.25">
      <c r="A69" s="10">
        <v>45464</v>
      </c>
      <c r="B69" s="78" t="s">
        <v>83</v>
      </c>
      <c r="C69" s="78" t="s">
        <v>15</v>
      </c>
      <c r="D69" s="78" t="s">
        <v>386</v>
      </c>
      <c r="E69" s="78" t="s">
        <v>39</v>
      </c>
      <c r="F69" s="78" t="s">
        <v>440</v>
      </c>
      <c r="G69" s="78" t="s">
        <v>24</v>
      </c>
      <c r="H69" s="78" t="s">
        <v>48</v>
      </c>
      <c r="I69" s="78">
        <v>2033</v>
      </c>
      <c r="J69" s="78">
        <v>32578818</v>
      </c>
      <c r="K69" s="78">
        <v>32578818</v>
      </c>
      <c r="L69" s="78">
        <v>0</v>
      </c>
      <c r="M69" s="78">
        <v>13.89</v>
      </c>
      <c r="N69" s="78" t="s">
        <v>120</v>
      </c>
      <c r="O69" s="78" t="s">
        <v>176</v>
      </c>
      <c r="P69" s="78" t="s">
        <v>461</v>
      </c>
      <c r="Q69" s="78">
        <v>4</v>
      </c>
      <c r="R69" s="78">
        <v>43.5</v>
      </c>
      <c r="S69" s="78" t="s">
        <v>126</v>
      </c>
      <c r="T69" s="78" t="s">
        <v>289</v>
      </c>
      <c r="U69" s="78">
        <v>8132</v>
      </c>
      <c r="V69" s="78">
        <v>0.98049895833333345</v>
      </c>
      <c r="W69" s="78">
        <v>779.85961320000001</v>
      </c>
      <c r="X69" s="78">
        <v>0</v>
      </c>
      <c r="Y69" s="78">
        <v>0</v>
      </c>
      <c r="Z69" s="78">
        <v>0</v>
      </c>
      <c r="AA69" s="78">
        <v>0</v>
      </c>
      <c r="AB69" s="78">
        <v>0</v>
      </c>
      <c r="AC69" s="78">
        <v>0</v>
      </c>
    </row>
    <row r="70" spans="1:29" x14ac:dyDescent="0.25">
      <c r="A70" s="10">
        <v>45464</v>
      </c>
      <c r="B70" s="78" t="s">
        <v>84</v>
      </c>
      <c r="C70" s="78" t="s">
        <v>15</v>
      </c>
      <c r="D70" s="78" t="s">
        <v>424</v>
      </c>
      <c r="E70" s="78" t="s">
        <v>331</v>
      </c>
      <c r="F70" s="78" t="s">
        <v>379</v>
      </c>
      <c r="G70" s="78" t="s">
        <v>24</v>
      </c>
      <c r="H70" s="78" t="s">
        <v>19</v>
      </c>
      <c r="I70" s="78">
        <v>2044</v>
      </c>
      <c r="J70" s="78">
        <v>30405943</v>
      </c>
      <c r="K70" s="78">
        <v>30407987</v>
      </c>
      <c r="L70" s="78">
        <v>0</v>
      </c>
      <c r="M70" s="78">
        <v>12.6</v>
      </c>
      <c r="N70" s="78" t="s">
        <v>120</v>
      </c>
      <c r="O70" s="78" t="s">
        <v>251</v>
      </c>
      <c r="P70" s="78" t="s">
        <v>461</v>
      </c>
      <c r="Q70" s="78">
        <v>4</v>
      </c>
      <c r="R70" s="78">
        <v>43.5</v>
      </c>
      <c r="S70" s="78"/>
      <c r="T70" s="78"/>
      <c r="U70" s="78">
        <v>8176</v>
      </c>
      <c r="V70" s="78">
        <v>0.89424999999999988</v>
      </c>
      <c r="W70" s="78">
        <v>784.07921760000011</v>
      </c>
      <c r="X70" s="78">
        <v>0</v>
      </c>
      <c r="Y70" s="78">
        <v>0</v>
      </c>
      <c r="Z70" s="78">
        <v>0</v>
      </c>
      <c r="AA70" s="78">
        <v>0</v>
      </c>
      <c r="AB70" s="78">
        <v>0</v>
      </c>
      <c r="AC70" s="78">
        <v>0</v>
      </c>
    </row>
    <row r="71" spans="1:29" x14ac:dyDescent="0.25">
      <c r="A71" s="10">
        <v>45464</v>
      </c>
      <c r="B71" s="78" t="s">
        <v>85</v>
      </c>
      <c r="C71" s="78" t="s">
        <v>15</v>
      </c>
      <c r="D71" s="78" t="s">
        <v>439</v>
      </c>
      <c r="E71" s="78" t="s">
        <v>39</v>
      </c>
      <c r="F71" s="78" t="s">
        <v>389</v>
      </c>
      <c r="G71" s="78" t="s">
        <v>24</v>
      </c>
      <c r="H71" s="78" t="s">
        <v>48</v>
      </c>
      <c r="I71" s="78">
        <v>1514</v>
      </c>
      <c r="J71" s="78">
        <v>35098175</v>
      </c>
      <c r="K71" s="78">
        <v>35098852</v>
      </c>
      <c r="L71" s="78">
        <v>0</v>
      </c>
      <c r="M71" s="78">
        <v>13.79</v>
      </c>
      <c r="N71" s="78" t="s">
        <v>489</v>
      </c>
      <c r="O71" s="78" t="s">
        <v>174</v>
      </c>
      <c r="P71" s="78" t="s">
        <v>461</v>
      </c>
      <c r="Q71" s="78">
        <v>4</v>
      </c>
      <c r="R71" s="78">
        <v>50.5</v>
      </c>
      <c r="S71" s="78" t="s">
        <v>126</v>
      </c>
      <c r="T71" s="78" t="s">
        <v>288</v>
      </c>
      <c r="U71" s="78">
        <v>6056</v>
      </c>
      <c r="V71" s="78">
        <v>0.72493263888888881</v>
      </c>
      <c r="W71" s="78">
        <v>674.22840880000012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C71" s="78">
        <v>0</v>
      </c>
    </row>
    <row r="72" spans="1:29" x14ac:dyDescent="0.25">
      <c r="A72" s="10">
        <v>45464</v>
      </c>
      <c r="B72" s="78" t="s">
        <v>86</v>
      </c>
      <c r="C72" s="78" t="s">
        <v>15</v>
      </c>
      <c r="D72" s="78" t="s">
        <v>469</v>
      </c>
      <c r="E72" s="78" t="s">
        <v>21</v>
      </c>
      <c r="F72" s="78" t="s">
        <v>379</v>
      </c>
      <c r="G72" s="78" t="s">
        <v>24</v>
      </c>
      <c r="H72" s="78" t="s">
        <v>19</v>
      </c>
      <c r="I72" s="78">
        <v>1962</v>
      </c>
      <c r="J72" s="78">
        <v>13175306</v>
      </c>
      <c r="K72" s="78">
        <v>13175306</v>
      </c>
      <c r="L72" s="78">
        <v>0</v>
      </c>
      <c r="M72" s="78">
        <v>14.9</v>
      </c>
      <c r="N72" s="78" t="s">
        <v>293</v>
      </c>
      <c r="O72" s="78" t="s">
        <v>184</v>
      </c>
      <c r="P72" s="78" t="s">
        <v>461</v>
      </c>
      <c r="Q72" s="78">
        <v>4</v>
      </c>
      <c r="R72" s="78">
        <v>0</v>
      </c>
      <c r="S72" s="78" t="s">
        <v>126</v>
      </c>
      <c r="T72" s="78" t="s">
        <v>291</v>
      </c>
      <c r="U72" s="78">
        <v>7848</v>
      </c>
      <c r="V72" s="78">
        <v>1.0150625</v>
      </c>
      <c r="W72" s="78">
        <v>0</v>
      </c>
      <c r="X72" s="78">
        <v>0</v>
      </c>
      <c r="Y72" s="78">
        <v>0</v>
      </c>
      <c r="Z72" s="78">
        <v>0</v>
      </c>
      <c r="AA72" s="78">
        <v>0</v>
      </c>
      <c r="AB72" s="78">
        <v>0</v>
      </c>
      <c r="AC72" s="78">
        <v>0</v>
      </c>
    </row>
    <row r="73" spans="1:29" x14ac:dyDescent="0.25">
      <c r="A73" s="10">
        <v>45464</v>
      </c>
      <c r="B73" s="78" t="s">
        <v>405</v>
      </c>
      <c r="C73" s="78" t="s">
        <v>15</v>
      </c>
      <c r="D73" s="78" t="s">
        <v>410</v>
      </c>
      <c r="E73" s="78" t="s">
        <v>391</v>
      </c>
      <c r="F73" s="78" t="s">
        <v>345</v>
      </c>
      <c r="G73" s="78" t="s">
        <v>18</v>
      </c>
      <c r="H73" s="78" t="s">
        <v>342</v>
      </c>
      <c r="I73" s="78">
        <v>0</v>
      </c>
      <c r="J73" s="78">
        <v>538314727</v>
      </c>
      <c r="K73" s="78">
        <v>538314727</v>
      </c>
      <c r="L73" s="78">
        <v>0</v>
      </c>
      <c r="M73" s="78">
        <v>0</v>
      </c>
      <c r="N73" s="78" t="s">
        <v>120</v>
      </c>
      <c r="O73" s="78" t="s">
        <v>168</v>
      </c>
      <c r="P73" s="78" t="s">
        <v>461</v>
      </c>
      <c r="Q73" s="78">
        <v>16</v>
      </c>
      <c r="R73" s="78">
        <v>43</v>
      </c>
      <c r="S73" s="78" t="s">
        <v>127</v>
      </c>
      <c r="T73" s="78" t="s">
        <v>287</v>
      </c>
      <c r="U73" s="78">
        <v>0</v>
      </c>
      <c r="V73" s="78">
        <v>0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C73" s="78">
        <v>0</v>
      </c>
    </row>
    <row r="74" spans="1:29" x14ac:dyDescent="0.25">
      <c r="A74" s="10">
        <v>45464</v>
      </c>
      <c r="B74" s="78" t="s">
        <v>406</v>
      </c>
      <c r="C74" s="78" t="s">
        <v>15</v>
      </c>
      <c r="D74" s="78" t="s">
        <v>120</v>
      </c>
      <c r="E74" s="78" t="s">
        <v>120</v>
      </c>
      <c r="F74" s="78" t="s">
        <v>120</v>
      </c>
      <c r="G74" s="78" t="s">
        <v>18</v>
      </c>
      <c r="H74" s="78" t="s">
        <v>342</v>
      </c>
      <c r="I74" s="78">
        <v>0</v>
      </c>
      <c r="J74" s="78">
        <v>538314727</v>
      </c>
      <c r="K74" s="78">
        <v>538314727</v>
      </c>
      <c r="L74" s="78">
        <v>0</v>
      </c>
      <c r="M74" s="78">
        <v>0</v>
      </c>
      <c r="N74" s="78" t="s">
        <v>120</v>
      </c>
      <c r="O74" s="78" t="s">
        <v>120</v>
      </c>
      <c r="P74" s="78" t="s">
        <v>461</v>
      </c>
      <c r="Q74" s="78">
        <v>0</v>
      </c>
      <c r="R74" s="78">
        <v>0</v>
      </c>
      <c r="S74" s="78"/>
      <c r="T74" s="78"/>
      <c r="U74" s="78">
        <v>0</v>
      </c>
      <c r="V74" s="78">
        <v>0</v>
      </c>
      <c r="W74" s="78">
        <v>0</v>
      </c>
      <c r="X74" s="78">
        <v>0</v>
      </c>
      <c r="Y74" s="78">
        <v>0</v>
      </c>
      <c r="Z74" s="78">
        <v>0</v>
      </c>
      <c r="AA74" s="78">
        <v>0</v>
      </c>
      <c r="AB74" s="78">
        <v>0</v>
      </c>
      <c r="AC74" s="78">
        <v>0</v>
      </c>
    </row>
    <row r="75" spans="1:29" x14ac:dyDescent="0.25">
      <c r="A75" s="10">
        <v>45464</v>
      </c>
      <c r="B75" s="78" t="s">
        <v>88</v>
      </c>
      <c r="C75" s="78" t="s">
        <v>15</v>
      </c>
      <c r="D75" s="78" t="s">
        <v>419</v>
      </c>
      <c r="E75" s="78" t="s">
        <v>39</v>
      </c>
      <c r="F75" s="78" t="s">
        <v>409</v>
      </c>
      <c r="G75" s="78" t="s">
        <v>18</v>
      </c>
      <c r="H75" s="78" t="s">
        <v>19</v>
      </c>
      <c r="I75" s="78">
        <v>0</v>
      </c>
      <c r="J75" s="78">
        <v>7635475</v>
      </c>
      <c r="K75" s="78">
        <v>7635475</v>
      </c>
      <c r="L75" s="78">
        <v>0</v>
      </c>
      <c r="M75" s="78">
        <v>0</v>
      </c>
      <c r="N75" s="78" t="s">
        <v>120</v>
      </c>
      <c r="O75" s="78" t="s">
        <v>197</v>
      </c>
      <c r="P75" s="78" t="s">
        <v>461</v>
      </c>
      <c r="Q75" s="78">
        <v>4</v>
      </c>
      <c r="R75" s="78">
        <v>32</v>
      </c>
      <c r="S75" s="78" t="s">
        <v>126</v>
      </c>
      <c r="T75" s="78" t="s">
        <v>420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C75" s="78">
        <v>0</v>
      </c>
    </row>
    <row r="76" spans="1:29" x14ac:dyDescent="0.25">
      <c r="A76" s="10">
        <v>45464</v>
      </c>
      <c r="B76" s="78" t="s">
        <v>340</v>
      </c>
      <c r="C76" s="78" t="s">
        <v>15</v>
      </c>
      <c r="D76" s="78" t="s">
        <v>417</v>
      </c>
      <c r="E76" s="78" t="s">
        <v>103</v>
      </c>
      <c r="F76" s="78" t="s">
        <v>328</v>
      </c>
      <c r="G76" s="78" t="s">
        <v>18</v>
      </c>
      <c r="H76" s="78" t="s">
        <v>342</v>
      </c>
      <c r="I76" s="78">
        <v>0</v>
      </c>
      <c r="J76" s="78">
        <v>270053</v>
      </c>
      <c r="K76" s="78">
        <v>270053</v>
      </c>
      <c r="L76" s="78">
        <v>0</v>
      </c>
      <c r="M76" s="78">
        <v>0</v>
      </c>
      <c r="N76" s="78" t="s">
        <v>120</v>
      </c>
      <c r="O76" s="78" t="s">
        <v>154</v>
      </c>
      <c r="P76" s="78" t="s">
        <v>461</v>
      </c>
      <c r="Q76" s="78">
        <v>12</v>
      </c>
      <c r="R76" s="78">
        <v>0.36</v>
      </c>
      <c r="S76" s="78" t="s">
        <v>127</v>
      </c>
      <c r="T76" s="78" t="s">
        <v>282</v>
      </c>
      <c r="U76" s="78">
        <v>0</v>
      </c>
      <c r="V76" s="78">
        <v>0</v>
      </c>
      <c r="W76" s="78">
        <v>0</v>
      </c>
      <c r="X76" s="78">
        <v>0</v>
      </c>
      <c r="Y76" s="78">
        <v>0</v>
      </c>
      <c r="Z76" s="78">
        <v>0</v>
      </c>
      <c r="AA76" s="78">
        <v>0</v>
      </c>
      <c r="AB76" s="78">
        <v>0</v>
      </c>
      <c r="AC76" s="78">
        <v>0</v>
      </c>
    </row>
    <row r="77" spans="1:29" x14ac:dyDescent="0.25">
      <c r="A77" s="10">
        <v>45464</v>
      </c>
      <c r="B77" s="78" t="s">
        <v>341</v>
      </c>
      <c r="C77" s="78" t="s">
        <v>15</v>
      </c>
      <c r="D77" s="78" t="s">
        <v>417</v>
      </c>
      <c r="E77" s="78" t="s">
        <v>103</v>
      </c>
      <c r="F77" s="78" t="s">
        <v>328</v>
      </c>
      <c r="G77" s="78" t="s">
        <v>18</v>
      </c>
      <c r="H77" s="78" t="s">
        <v>19</v>
      </c>
      <c r="I77" s="78">
        <v>0</v>
      </c>
      <c r="J77" s="78">
        <v>538254384</v>
      </c>
      <c r="K77" s="78">
        <v>538254384</v>
      </c>
      <c r="L77" s="78">
        <v>0</v>
      </c>
      <c r="M77" s="78">
        <v>0</v>
      </c>
      <c r="N77" s="78" t="s">
        <v>120</v>
      </c>
      <c r="O77" s="78" t="s">
        <v>154</v>
      </c>
      <c r="P77" s="78" t="s">
        <v>461</v>
      </c>
      <c r="Q77" s="78">
        <v>12</v>
      </c>
      <c r="R77" s="78">
        <v>0</v>
      </c>
      <c r="S77" s="78" t="s">
        <v>127</v>
      </c>
      <c r="T77" s="78" t="s">
        <v>282</v>
      </c>
      <c r="U77" s="78">
        <v>0</v>
      </c>
      <c r="V77" s="78">
        <v>0</v>
      </c>
      <c r="W77" s="78">
        <v>0</v>
      </c>
      <c r="X77" s="78">
        <v>0</v>
      </c>
      <c r="Y77" s="78">
        <v>0</v>
      </c>
      <c r="Z77" s="78">
        <v>0</v>
      </c>
      <c r="AA77" s="78">
        <v>0</v>
      </c>
      <c r="AB77" s="78">
        <v>0</v>
      </c>
      <c r="AC77" s="78">
        <v>0</v>
      </c>
    </row>
    <row r="78" spans="1:29" x14ac:dyDescent="0.25">
      <c r="A78" s="10">
        <v>45464</v>
      </c>
      <c r="B78" s="78" t="s">
        <v>89</v>
      </c>
      <c r="C78" s="78" t="s">
        <v>15</v>
      </c>
      <c r="D78" s="78" t="s">
        <v>449</v>
      </c>
      <c r="E78" s="78" t="s">
        <v>450</v>
      </c>
      <c r="F78" s="78" t="s">
        <v>379</v>
      </c>
      <c r="G78" s="78" t="s">
        <v>24</v>
      </c>
      <c r="H78" s="78" t="s">
        <v>19</v>
      </c>
      <c r="I78" s="78">
        <v>1947</v>
      </c>
      <c r="J78" s="78">
        <v>24749359</v>
      </c>
      <c r="K78" s="78">
        <v>24749359</v>
      </c>
      <c r="L78" s="78">
        <v>0</v>
      </c>
      <c r="M78" s="78">
        <v>13.8</v>
      </c>
      <c r="N78" s="78" t="s">
        <v>120</v>
      </c>
      <c r="O78" s="78" t="s">
        <v>169</v>
      </c>
      <c r="P78" s="78" t="s">
        <v>461</v>
      </c>
      <c r="Q78" s="78">
        <v>4</v>
      </c>
      <c r="R78" s="78">
        <v>0</v>
      </c>
      <c r="S78" s="78" t="s">
        <v>126</v>
      </c>
      <c r="T78" s="78" t="s">
        <v>452</v>
      </c>
      <c r="U78" s="78">
        <v>7788</v>
      </c>
      <c r="V78" s="78">
        <v>0.93293750000000009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  <c r="AC78" s="78">
        <v>0</v>
      </c>
    </row>
    <row r="79" spans="1:29" x14ac:dyDescent="0.25">
      <c r="A79" s="10">
        <v>45464</v>
      </c>
      <c r="B79" s="78" t="s">
        <v>401</v>
      </c>
      <c r="C79" s="78" t="s">
        <v>15</v>
      </c>
      <c r="D79" s="78" t="s">
        <v>431</v>
      </c>
      <c r="E79" s="78" t="s">
        <v>421</v>
      </c>
      <c r="F79" s="78" t="s">
        <v>350</v>
      </c>
      <c r="G79" s="78" t="s">
        <v>18</v>
      </c>
      <c r="H79" s="78" t="s">
        <v>342</v>
      </c>
      <c r="I79" s="78">
        <v>0</v>
      </c>
      <c r="J79" s="78">
        <v>25484144</v>
      </c>
      <c r="K79" s="78">
        <v>25484144</v>
      </c>
      <c r="L79" s="78">
        <v>0</v>
      </c>
      <c r="M79" s="78">
        <v>0</v>
      </c>
      <c r="N79" s="78" t="s">
        <v>468</v>
      </c>
      <c r="O79" s="78" t="s">
        <v>158</v>
      </c>
      <c r="P79" s="78" t="s">
        <v>461</v>
      </c>
      <c r="Q79" s="78">
        <v>8</v>
      </c>
      <c r="R79" s="78">
        <v>0</v>
      </c>
      <c r="S79" s="78" t="s">
        <v>127</v>
      </c>
      <c r="T79" s="78" t="s">
        <v>286</v>
      </c>
      <c r="U79" s="78">
        <v>0</v>
      </c>
      <c r="V79" s="78">
        <v>0</v>
      </c>
      <c r="W79" s="78">
        <v>0</v>
      </c>
      <c r="X79" s="78">
        <v>0</v>
      </c>
      <c r="Y79" s="78">
        <v>0</v>
      </c>
      <c r="Z79" s="78">
        <v>0</v>
      </c>
      <c r="AA79" s="78">
        <v>0</v>
      </c>
      <c r="AB79" s="78">
        <v>0</v>
      </c>
      <c r="AC79" s="78">
        <v>0</v>
      </c>
    </row>
    <row r="80" spans="1:29" x14ac:dyDescent="0.25">
      <c r="A80" s="10">
        <v>45464</v>
      </c>
      <c r="B80" s="78" t="s">
        <v>402</v>
      </c>
      <c r="C80" s="78" t="s">
        <v>15</v>
      </c>
      <c r="D80" s="78" t="s">
        <v>120</v>
      </c>
      <c r="E80" s="78" t="s">
        <v>21</v>
      </c>
      <c r="F80" s="78" t="s">
        <v>350</v>
      </c>
      <c r="G80" s="78" t="s">
        <v>18</v>
      </c>
      <c r="H80" s="78" t="s">
        <v>342</v>
      </c>
      <c r="I80" s="78">
        <v>0</v>
      </c>
      <c r="J80" s="78">
        <v>25484305</v>
      </c>
      <c r="K80" s="78">
        <v>25484305</v>
      </c>
      <c r="L80" s="78">
        <v>0</v>
      </c>
      <c r="M80" s="78">
        <v>0</v>
      </c>
      <c r="N80" s="78" t="s">
        <v>120</v>
      </c>
      <c r="O80" s="78" t="s">
        <v>120</v>
      </c>
      <c r="P80" s="78" t="s">
        <v>461</v>
      </c>
      <c r="Q80" s="78">
        <v>0</v>
      </c>
      <c r="R80" s="78"/>
      <c r="S80" s="78"/>
      <c r="T80" s="78"/>
      <c r="U80" s="78">
        <v>0</v>
      </c>
      <c r="V80" s="78">
        <v>0</v>
      </c>
      <c r="W80" s="78"/>
      <c r="X80" s="78">
        <v>0</v>
      </c>
      <c r="Y80" s="78">
        <v>0</v>
      </c>
      <c r="Z80" s="78">
        <v>0</v>
      </c>
      <c r="AA80" s="78"/>
      <c r="AB80" s="78"/>
      <c r="AC80" s="78"/>
    </row>
    <row r="81" spans="1:29" x14ac:dyDescent="0.25">
      <c r="A81" s="10">
        <v>45464</v>
      </c>
      <c r="B81" s="78" t="s">
        <v>92</v>
      </c>
      <c r="C81" s="78" t="s">
        <v>15</v>
      </c>
      <c r="D81" s="78" t="s">
        <v>456</v>
      </c>
      <c r="E81" s="78" t="s">
        <v>34</v>
      </c>
      <c r="F81" s="78" t="s">
        <v>350</v>
      </c>
      <c r="G81" s="78" t="s">
        <v>18</v>
      </c>
      <c r="H81" s="78" t="s">
        <v>19</v>
      </c>
      <c r="I81" s="78">
        <v>0</v>
      </c>
      <c r="J81" s="78"/>
      <c r="K81" s="78"/>
      <c r="L81" s="78">
        <v>0</v>
      </c>
      <c r="M81" s="78">
        <v>0</v>
      </c>
      <c r="N81" s="78" t="s">
        <v>120</v>
      </c>
      <c r="O81" s="78" t="s">
        <v>168</v>
      </c>
      <c r="P81" s="78" t="s">
        <v>461</v>
      </c>
      <c r="Q81" s="78">
        <v>16</v>
      </c>
      <c r="R81" s="78">
        <v>4.5599999999999996</v>
      </c>
      <c r="S81" s="78" t="s">
        <v>127</v>
      </c>
      <c r="T81" s="78" t="s">
        <v>287</v>
      </c>
      <c r="U81" s="78">
        <v>0</v>
      </c>
      <c r="V81" s="78">
        <v>0</v>
      </c>
      <c r="W81" s="78">
        <v>0</v>
      </c>
      <c r="X81" s="78">
        <v>0</v>
      </c>
      <c r="Y81" s="78">
        <v>0</v>
      </c>
      <c r="Z81" s="78">
        <v>0</v>
      </c>
      <c r="AA81" s="78">
        <v>0</v>
      </c>
      <c r="AB81" s="78">
        <v>0</v>
      </c>
      <c r="AC81" s="78">
        <v>0</v>
      </c>
    </row>
    <row r="82" spans="1:29" x14ac:dyDescent="0.25">
      <c r="A82" s="10">
        <v>45464</v>
      </c>
      <c r="B82" s="78" t="s">
        <v>101</v>
      </c>
      <c r="C82" s="78" t="s">
        <v>112</v>
      </c>
      <c r="D82" s="78" t="s">
        <v>323</v>
      </c>
      <c r="E82" s="78" t="s">
        <v>34</v>
      </c>
      <c r="F82" s="78" t="s">
        <v>22</v>
      </c>
      <c r="G82" s="78" t="s">
        <v>18</v>
      </c>
      <c r="H82" s="78" t="s">
        <v>19</v>
      </c>
      <c r="I82" s="78">
        <v>0</v>
      </c>
      <c r="J82" s="78">
        <v>23</v>
      </c>
      <c r="K82" s="78">
        <v>23</v>
      </c>
      <c r="L82" s="78">
        <v>0</v>
      </c>
      <c r="M82" s="78">
        <v>0</v>
      </c>
      <c r="N82" s="78" t="s">
        <v>120</v>
      </c>
      <c r="O82" s="78" t="s">
        <v>190</v>
      </c>
      <c r="P82" s="78" t="s">
        <v>461</v>
      </c>
      <c r="Q82" s="78">
        <v>8</v>
      </c>
      <c r="R82" s="78">
        <v>16.8</v>
      </c>
      <c r="S82" s="78" t="s">
        <v>127</v>
      </c>
      <c r="T82" s="78" t="s">
        <v>284</v>
      </c>
      <c r="U82" s="78">
        <v>0</v>
      </c>
      <c r="V82" s="78">
        <v>0</v>
      </c>
      <c r="W82" s="78">
        <v>0</v>
      </c>
      <c r="X82" s="78">
        <v>0</v>
      </c>
      <c r="Y82" s="78">
        <v>0</v>
      </c>
      <c r="Z82" s="78">
        <v>0</v>
      </c>
      <c r="AA82" s="78">
        <v>0</v>
      </c>
      <c r="AB82" s="78">
        <v>0</v>
      </c>
      <c r="AC82" s="78">
        <v>0</v>
      </c>
    </row>
    <row r="83" spans="1:29" x14ac:dyDescent="0.25">
      <c r="A83" s="10">
        <v>45464</v>
      </c>
      <c r="B83" s="78" t="s">
        <v>23</v>
      </c>
      <c r="C83" s="78" t="s">
        <v>112</v>
      </c>
      <c r="D83" s="78" t="s">
        <v>102</v>
      </c>
      <c r="E83" s="78" t="s">
        <v>103</v>
      </c>
      <c r="F83" s="78" t="s">
        <v>445</v>
      </c>
      <c r="G83" s="78" t="s">
        <v>18</v>
      </c>
      <c r="H83" s="78" t="s">
        <v>19</v>
      </c>
      <c r="I83" s="78">
        <v>0</v>
      </c>
      <c r="J83" s="78">
        <v>538314727</v>
      </c>
      <c r="K83" s="78">
        <v>538314727</v>
      </c>
      <c r="L83" s="78">
        <v>0</v>
      </c>
      <c r="M83" s="78">
        <v>0</v>
      </c>
      <c r="N83" s="78" t="s">
        <v>120</v>
      </c>
      <c r="O83" s="78" t="s">
        <v>154</v>
      </c>
      <c r="P83" s="78" t="s">
        <v>461</v>
      </c>
      <c r="Q83" s="78">
        <v>12</v>
      </c>
      <c r="R83" s="78">
        <v>2.5</v>
      </c>
      <c r="S83" s="78" t="s">
        <v>127</v>
      </c>
      <c r="T83" s="78" t="s">
        <v>282</v>
      </c>
      <c r="U83" s="78">
        <v>0</v>
      </c>
      <c r="V83" s="78">
        <v>0</v>
      </c>
      <c r="W83" s="78">
        <v>0</v>
      </c>
      <c r="X83" s="78">
        <v>0</v>
      </c>
      <c r="Y83" s="78">
        <v>0</v>
      </c>
      <c r="Z83" s="78">
        <v>0</v>
      </c>
      <c r="AA83" s="78">
        <v>0</v>
      </c>
      <c r="AB83" s="78">
        <v>0</v>
      </c>
      <c r="AC83" s="78">
        <v>0</v>
      </c>
    </row>
    <row r="84" spans="1:29" x14ac:dyDescent="0.25">
      <c r="A84" s="10">
        <v>45464</v>
      </c>
      <c r="B84" s="78" t="s">
        <v>25</v>
      </c>
      <c r="C84" s="78" t="s">
        <v>112</v>
      </c>
      <c r="D84" s="78" t="s">
        <v>425</v>
      </c>
      <c r="E84" s="78" t="s">
        <v>120</v>
      </c>
      <c r="F84" s="78" t="s">
        <v>22</v>
      </c>
      <c r="G84" s="78" t="s">
        <v>18</v>
      </c>
      <c r="H84" s="78" t="s">
        <v>19</v>
      </c>
      <c r="I84" s="78">
        <v>0</v>
      </c>
      <c r="J84" s="78">
        <v>38292355</v>
      </c>
      <c r="K84" s="78">
        <v>38292355</v>
      </c>
      <c r="L84" s="78">
        <v>0</v>
      </c>
      <c r="M84" s="78">
        <v>0</v>
      </c>
      <c r="N84" s="78" t="s">
        <v>120</v>
      </c>
      <c r="O84" s="78" t="s">
        <v>190</v>
      </c>
      <c r="P84" s="78" t="s">
        <v>461</v>
      </c>
      <c r="Q84" s="78">
        <v>8</v>
      </c>
      <c r="R84" s="78">
        <v>4.91</v>
      </c>
      <c r="S84" s="78" t="s">
        <v>127</v>
      </c>
      <c r="T84" s="78" t="s">
        <v>284</v>
      </c>
      <c r="U84" s="78">
        <v>0</v>
      </c>
      <c r="V84" s="78">
        <v>0</v>
      </c>
      <c r="W84" s="78">
        <v>0</v>
      </c>
      <c r="X84" s="78">
        <v>0</v>
      </c>
      <c r="Y84" s="78">
        <v>0</v>
      </c>
      <c r="Z84" s="78">
        <v>0</v>
      </c>
      <c r="AA84" s="78">
        <v>0</v>
      </c>
      <c r="AB84" s="78">
        <v>0</v>
      </c>
      <c r="AC84" s="78">
        <v>0</v>
      </c>
    </row>
    <row r="85" spans="1:29" x14ac:dyDescent="0.25">
      <c r="A85" s="10">
        <v>45464</v>
      </c>
      <c r="B85" s="78" t="s">
        <v>104</v>
      </c>
      <c r="C85" s="78" t="s">
        <v>112</v>
      </c>
      <c r="D85" s="78" t="s">
        <v>327</v>
      </c>
      <c r="E85" s="78" t="s">
        <v>34</v>
      </c>
      <c r="F85" s="78" t="s">
        <v>22</v>
      </c>
      <c r="G85" s="78" t="s">
        <v>18</v>
      </c>
      <c r="H85" s="78" t="s">
        <v>19</v>
      </c>
      <c r="I85" s="78">
        <v>0</v>
      </c>
      <c r="J85" s="78">
        <v>477735</v>
      </c>
      <c r="K85" s="78">
        <v>479156</v>
      </c>
      <c r="L85" s="78">
        <v>0</v>
      </c>
      <c r="M85" s="78">
        <v>0</v>
      </c>
      <c r="N85" s="78" t="s">
        <v>120</v>
      </c>
      <c r="O85" s="78" t="s">
        <v>190</v>
      </c>
      <c r="P85" s="78" t="s">
        <v>461</v>
      </c>
      <c r="Q85" s="78">
        <v>8</v>
      </c>
      <c r="R85" s="78">
        <v>0</v>
      </c>
      <c r="S85" s="78" t="s">
        <v>127</v>
      </c>
      <c r="T85" s="78" t="s">
        <v>284</v>
      </c>
      <c r="U85" s="78">
        <v>0</v>
      </c>
      <c r="V85" s="78">
        <v>0</v>
      </c>
      <c r="W85" s="78">
        <v>0</v>
      </c>
      <c r="X85" s="78">
        <v>0</v>
      </c>
      <c r="Y85" s="78">
        <v>0</v>
      </c>
      <c r="Z85" s="78">
        <v>0</v>
      </c>
      <c r="AA85" s="78">
        <v>0</v>
      </c>
      <c r="AB85" s="78">
        <v>0</v>
      </c>
      <c r="AC85" s="78">
        <v>0</v>
      </c>
    </row>
    <row r="86" spans="1:29" x14ac:dyDescent="0.25">
      <c r="A86" s="10">
        <v>45464</v>
      </c>
      <c r="B86" s="78" t="s">
        <v>26</v>
      </c>
      <c r="C86" s="78" t="s">
        <v>112</v>
      </c>
      <c r="D86" s="78" t="s">
        <v>143</v>
      </c>
      <c r="E86" s="78" t="s">
        <v>103</v>
      </c>
      <c r="F86" s="78" t="s">
        <v>445</v>
      </c>
      <c r="G86" s="78" t="s">
        <v>18</v>
      </c>
      <c r="H86" s="78" t="s">
        <v>19</v>
      </c>
      <c r="I86" s="78">
        <v>0</v>
      </c>
      <c r="J86" s="78">
        <v>42481896</v>
      </c>
      <c r="K86" s="78">
        <v>42481896</v>
      </c>
      <c r="L86" s="78">
        <v>0</v>
      </c>
      <c r="M86" s="78">
        <v>0</v>
      </c>
      <c r="N86" s="78" t="s">
        <v>120</v>
      </c>
      <c r="O86" s="78" t="s">
        <v>154</v>
      </c>
      <c r="P86" s="78" t="s">
        <v>461</v>
      </c>
      <c r="Q86" s="78">
        <v>12</v>
      </c>
      <c r="R86" s="78">
        <v>47.25</v>
      </c>
      <c r="S86" s="78" t="s">
        <v>127</v>
      </c>
      <c r="T86" s="78" t="s">
        <v>282</v>
      </c>
      <c r="U86" s="78">
        <v>0</v>
      </c>
      <c r="V86" s="78">
        <v>0</v>
      </c>
      <c r="W86" s="78">
        <v>0</v>
      </c>
      <c r="X86" s="78">
        <v>0</v>
      </c>
      <c r="Y86" s="78">
        <v>0</v>
      </c>
      <c r="Z86" s="78">
        <v>0</v>
      </c>
      <c r="AA86" s="78">
        <v>0</v>
      </c>
      <c r="AB86" s="78">
        <v>0</v>
      </c>
      <c r="AC86" s="78">
        <v>0</v>
      </c>
    </row>
    <row r="87" spans="1:29" x14ac:dyDescent="0.25">
      <c r="A87" s="10">
        <v>45464</v>
      </c>
      <c r="B87" s="78" t="s">
        <v>27</v>
      </c>
      <c r="C87" s="78" t="s">
        <v>112</v>
      </c>
      <c r="D87" s="78" t="s">
        <v>444</v>
      </c>
      <c r="E87" s="78" t="s">
        <v>34</v>
      </c>
      <c r="F87" s="78" t="s">
        <v>22</v>
      </c>
      <c r="G87" s="78" t="s">
        <v>18</v>
      </c>
      <c r="H87" s="78" t="s">
        <v>19</v>
      </c>
      <c r="I87" s="78">
        <v>0</v>
      </c>
      <c r="J87" s="78">
        <v>42511205</v>
      </c>
      <c r="K87" s="78">
        <v>42511205</v>
      </c>
      <c r="L87" s="78">
        <v>0</v>
      </c>
      <c r="M87" s="78">
        <v>0</v>
      </c>
      <c r="N87" s="78" t="s">
        <v>330</v>
      </c>
      <c r="O87" s="78" t="s">
        <v>158</v>
      </c>
      <c r="P87" s="78" t="s">
        <v>461</v>
      </c>
      <c r="Q87" s="78">
        <v>8</v>
      </c>
      <c r="R87" s="78">
        <v>21.71</v>
      </c>
      <c r="S87" s="78" t="s">
        <v>127</v>
      </c>
      <c r="T87" s="78" t="s">
        <v>286</v>
      </c>
      <c r="U87" s="78">
        <v>0</v>
      </c>
      <c r="V87" s="78">
        <v>0</v>
      </c>
      <c r="W87" s="78">
        <v>0</v>
      </c>
      <c r="X87" s="78">
        <v>0</v>
      </c>
      <c r="Y87" s="78">
        <v>0</v>
      </c>
      <c r="Z87" s="78">
        <v>0</v>
      </c>
      <c r="AA87" s="78">
        <v>0</v>
      </c>
      <c r="AB87" s="78">
        <v>0</v>
      </c>
      <c r="AC87" s="78">
        <v>0</v>
      </c>
    </row>
    <row r="88" spans="1:29" x14ac:dyDescent="0.25">
      <c r="A88" s="10">
        <v>45464</v>
      </c>
      <c r="B88" s="78" t="s">
        <v>105</v>
      </c>
      <c r="C88" s="78" t="s">
        <v>112</v>
      </c>
      <c r="D88" s="78" t="s">
        <v>333</v>
      </c>
      <c r="E88" s="78" t="s">
        <v>34</v>
      </c>
      <c r="F88" s="78" t="s">
        <v>22</v>
      </c>
      <c r="G88" s="78" t="s">
        <v>18</v>
      </c>
      <c r="H88" s="78" t="s">
        <v>19</v>
      </c>
      <c r="I88" s="78">
        <v>0</v>
      </c>
      <c r="J88" s="78">
        <v>25480942</v>
      </c>
      <c r="K88" s="78">
        <v>25486977</v>
      </c>
      <c r="L88" s="78">
        <v>0</v>
      </c>
      <c r="M88" s="78">
        <v>0</v>
      </c>
      <c r="N88" s="78" t="s">
        <v>120</v>
      </c>
      <c r="O88" s="78" t="s">
        <v>191</v>
      </c>
      <c r="P88" s="78" t="s">
        <v>461</v>
      </c>
      <c r="Q88" s="78">
        <v>8</v>
      </c>
      <c r="R88" s="78">
        <v>0</v>
      </c>
      <c r="S88" s="78" t="s">
        <v>127</v>
      </c>
      <c r="T88" s="78" t="s">
        <v>285</v>
      </c>
      <c r="U88" s="78">
        <v>0</v>
      </c>
      <c r="V88" s="78">
        <v>0</v>
      </c>
      <c r="W88" s="78">
        <v>0</v>
      </c>
      <c r="X88" s="78">
        <v>0</v>
      </c>
      <c r="Y88" s="78">
        <v>0</v>
      </c>
      <c r="Z88" s="78">
        <v>0</v>
      </c>
      <c r="AA88" s="78">
        <v>0</v>
      </c>
      <c r="AB88" s="78">
        <v>0</v>
      </c>
      <c r="AC88" s="78">
        <v>0</v>
      </c>
    </row>
    <row r="89" spans="1:29" x14ac:dyDescent="0.25">
      <c r="A89" s="10">
        <v>45464</v>
      </c>
      <c r="B89" s="78" t="s">
        <v>28</v>
      </c>
      <c r="C89" s="78" t="s">
        <v>112</v>
      </c>
      <c r="D89" s="78" t="s">
        <v>423</v>
      </c>
      <c r="E89" s="78" t="s">
        <v>103</v>
      </c>
      <c r="F89" s="78" t="s">
        <v>328</v>
      </c>
      <c r="G89" s="78" t="s">
        <v>18</v>
      </c>
      <c r="H89" s="78" t="s">
        <v>19</v>
      </c>
      <c r="I89" s="78">
        <v>0</v>
      </c>
      <c r="J89" s="78">
        <v>6</v>
      </c>
      <c r="K89" s="78">
        <v>6</v>
      </c>
      <c r="L89" s="78">
        <v>0</v>
      </c>
      <c r="M89" s="78">
        <v>0</v>
      </c>
      <c r="N89" s="78" t="s">
        <v>120</v>
      </c>
      <c r="O89" s="78" t="s">
        <v>154</v>
      </c>
      <c r="P89" s="78" t="s">
        <v>461</v>
      </c>
      <c r="Q89" s="78">
        <v>12</v>
      </c>
      <c r="R89" s="78">
        <v>2.4</v>
      </c>
      <c r="S89" s="78" t="s">
        <v>127</v>
      </c>
      <c r="T89" s="78" t="s">
        <v>282</v>
      </c>
      <c r="U89" s="78">
        <v>0</v>
      </c>
      <c r="V89" s="78">
        <v>0</v>
      </c>
      <c r="W89" s="78">
        <v>0</v>
      </c>
      <c r="X89" s="78">
        <v>0</v>
      </c>
      <c r="Y89" s="78">
        <v>0</v>
      </c>
      <c r="Z89" s="78">
        <v>0</v>
      </c>
      <c r="AA89" s="78">
        <v>0</v>
      </c>
      <c r="AB89" s="78">
        <v>0</v>
      </c>
      <c r="AC89" s="78">
        <v>0</v>
      </c>
    </row>
    <row r="90" spans="1:29" x14ac:dyDescent="0.25">
      <c r="A90" s="10">
        <v>45464</v>
      </c>
      <c r="B90" s="78" t="s">
        <v>29</v>
      </c>
      <c r="C90" s="78" t="s">
        <v>112</v>
      </c>
      <c r="D90" s="78" t="s">
        <v>390</v>
      </c>
      <c r="E90" s="78" t="s">
        <v>462</v>
      </c>
      <c r="F90" s="78" t="s">
        <v>350</v>
      </c>
      <c r="G90" s="78" t="s">
        <v>18</v>
      </c>
      <c r="H90" s="78" t="s">
        <v>19</v>
      </c>
      <c r="I90" s="78">
        <v>0</v>
      </c>
      <c r="J90" s="78">
        <v>475668</v>
      </c>
      <c r="K90" s="78">
        <v>475668</v>
      </c>
      <c r="L90" s="78">
        <v>0</v>
      </c>
      <c r="M90" s="78">
        <v>0</v>
      </c>
      <c r="N90" s="78" t="s">
        <v>120</v>
      </c>
      <c r="O90" s="78" t="s">
        <v>190</v>
      </c>
      <c r="P90" s="78" t="s">
        <v>461</v>
      </c>
      <c r="Q90" s="78">
        <v>8</v>
      </c>
      <c r="R90" s="78">
        <v>43.5</v>
      </c>
      <c r="S90" s="78" t="s">
        <v>127</v>
      </c>
      <c r="T90" s="78" t="s">
        <v>284</v>
      </c>
      <c r="U90" s="78">
        <v>0</v>
      </c>
      <c r="V90" s="78">
        <v>0</v>
      </c>
      <c r="W90" s="78">
        <v>0</v>
      </c>
      <c r="X90" s="78">
        <v>0</v>
      </c>
      <c r="Y90" s="78">
        <v>0</v>
      </c>
      <c r="Z90" s="78">
        <v>0</v>
      </c>
      <c r="AA90" s="78">
        <v>0</v>
      </c>
      <c r="AB90" s="78">
        <v>0</v>
      </c>
      <c r="AC90" s="78">
        <v>0</v>
      </c>
    </row>
    <row r="91" spans="1:29" x14ac:dyDescent="0.25">
      <c r="A91" s="10">
        <v>45464</v>
      </c>
      <c r="B91" s="78" t="s">
        <v>106</v>
      </c>
      <c r="C91" s="78" t="s">
        <v>112</v>
      </c>
      <c r="D91" s="78" t="s">
        <v>360</v>
      </c>
      <c r="E91" s="78" t="s">
        <v>39</v>
      </c>
      <c r="F91" s="78" t="s">
        <v>22</v>
      </c>
      <c r="G91" s="78" t="s">
        <v>18</v>
      </c>
      <c r="H91" s="78" t="s">
        <v>19</v>
      </c>
      <c r="I91" s="78">
        <v>0</v>
      </c>
      <c r="J91" s="78">
        <v>7560932</v>
      </c>
      <c r="K91" s="78">
        <v>7561537</v>
      </c>
      <c r="L91" s="78">
        <v>7561537</v>
      </c>
      <c r="M91" s="78">
        <v>0</v>
      </c>
      <c r="N91" s="78" t="s">
        <v>120</v>
      </c>
      <c r="O91" s="78" t="s">
        <v>191</v>
      </c>
      <c r="P91" s="78" t="s">
        <v>461</v>
      </c>
      <c r="Q91" s="78">
        <v>8</v>
      </c>
      <c r="R91" s="78">
        <v>47</v>
      </c>
      <c r="S91" s="78" t="s">
        <v>127</v>
      </c>
      <c r="T91" s="78" t="s">
        <v>285</v>
      </c>
      <c r="U91" s="78">
        <v>0</v>
      </c>
      <c r="V91" s="78">
        <v>0</v>
      </c>
      <c r="W91" s="78">
        <v>0</v>
      </c>
      <c r="X91" s="78">
        <v>0</v>
      </c>
      <c r="Y91" s="78">
        <v>0</v>
      </c>
      <c r="Z91" s="78">
        <v>0</v>
      </c>
      <c r="AA91" s="78">
        <v>0</v>
      </c>
      <c r="AB91" s="78">
        <v>0</v>
      </c>
      <c r="AC91" s="78">
        <v>0</v>
      </c>
    </row>
    <row r="92" spans="1:29" x14ac:dyDescent="0.25">
      <c r="A92" s="10">
        <v>45464</v>
      </c>
      <c r="B92" s="78" t="s">
        <v>30</v>
      </c>
      <c r="C92" s="78" t="s">
        <v>112</v>
      </c>
      <c r="D92" s="78" t="s">
        <v>312</v>
      </c>
      <c r="E92" s="78" t="s">
        <v>103</v>
      </c>
      <c r="F92" s="78" t="s">
        <v>445</v>
      </c>
      <c r="G92" s="78" t="s">
        <v>18</v>
      </c>
      <c r="H92" s="78" t="s">
        <v>19</v>
      </c>
      <c r="I92" s="78">
        <v>0</v>
      </c>
      <c r="J92" s="78">
        <v>315</v>
      </c>
      <c r="K92" s="78">
        <v>315</v>
      </c>
      <c r="L92" s="78">
        <v>0</v>
      </c>
      <c r="M92" s="78">
        <v>0</v>
      </c>
      <c r="N92" s="78" t="s">
        <v>120</v>
      </c>
      <c r="O92" s="78" t="s">
        <v>154</v>
      </c>
      <c r="P92" s="78" t="s">
        <v>461</v>
      </c>
      <c r="Q92" s="78">
        <v>12</v>
      </c>
      <c r="R92" s="78">
        <v>4</v>
      </c>
      <c r="S92" s="78" t="s">
        <v>127</v>
      </c>
      <c r="T92" s="78" t="s">
        <v>282</v>
      </c>
      <c r="U92" s="78">
        <v>0</v>
      </c>
      <c r="V92" s="78">
        <v>0</v>
      </c>
      <c r="W92" s="78">
        <v>0</v>
      </c>
      <c r="X92" s="78">
        <v>0</v>
      </c>
      <c r="Y92" s="78">
        <v>0</v>
      </c>
      <c r="Z92" s="78">
        <v>0</v>
      </c>
      <c r="AA92" s="78">
        <v>0</v>
      </c>
      <c r="AB92" s="78">
        <v>0</v>
      </c>
      <c r="AC92" s="78">
        <v>0</v>
      </c>
    </row>
    <row r="93" spans="1:29" x14ac:dyDescent="0.25">
      <c r="A93" s="10">
        <v>45464</v>
      </c>
      <c r="B93" s="78" t="s">
        <v>31</v>
      </c>
      <c r="C93" s="78" t="s">
        <v>112</v>
      </c>
      <c r="D93" s="78" t="s">
        <v>387</v>
      </c>
      <c r="E93" s="78" t="s">
        <v>462</v>
      </c>
      <c r="F93" s="78" t="s">
        <v>350</v>
      </c>
      <c r="G93" s="78" t="s">
        <v>18</v>
      </c>
      <c r="H93" s="78" t="s">
        <v>19</v>
      </c>
      <c r="I93" s="78">
        <v>0</v>
      </c>
      <c r="J93" s="78">
        <v>57192</v>
      </c>
      <c r="K93" s="78">
        <v>57192</v>
      </c>
      <c r="L93" s="78">
        <v>0</v>
      </c>
      <c r="M93" s="78">
        <v>0</v>
      </c>
      <c r="N93" s="78" t="s">
        <v>120</v>
      </c>
      <c r="O93" s="78" t="s">
        <v>191</v>
      </c>
      <c r="P93" s="78" t="s">
        <v>461</v>
      </c>
      <c r="Q93" s="78">
        <v>8</v>
      </c>
      <c r="R93" s="78">
        <v>47.25</v>
      </c>
      <c r="S93" s="78" t="s">
        <v>127</v>
      </c>
      <c r="T93" s="78" t="s">
        <v>285</v>
      </c>
      <c r="U93" s="78">
        <v>0</v>
      </c>
      <c r="V93" s="78">
        <v>0</v>
      </c>
      <c r="W93" s="78">
        <v>0</v>
      </c>
      <c r="X93" s="78">
        <v>0</v>
      </c>
      <c r="Y93" s="78">
        <v>0</v>
      </c>
      <c r="Z93" s="78">
        <v>0</v>
      </c>
      <c r="AA93" s="78">
        <v>0</v>
      </c>
      <c r="AB93" s="78">
        <v>0</v>
      </c>
      <c r="AC93" s="78">
        <v>0</v>
      </c>
    </row>
    <row r="94" spans="1:29" x14ac:dyDescent="0.25">
      <c r="A94" s="10">
        <v>45464</v>
      </c>
      <c r="B94" s="78" t="s">
        <v>107</v>
      </c>
      <c r="C94" s="78" t="s">
        <v>112</v>
      </c>
      <c r="D94" s="78" t="s">
        <v>361</v>
      </c>
      <c r="E94" s="78" t="s">
        <v>441</v>
      </c>
      <c r="F94" s="78" t="s">
        <v>22</v>
      </c>
      <c r="G94" s="78" t="s">
        <v>18</v>
      </c>
      <c r="H94" s="78" t="s">
        <v>19</v>
      </c>
      <c r="I94" s="78">
        <v>0</v>
      </c>
      <c r="J94" s="78">
        <v>41439736</v>
      </c>
      <c r="K94" s="78">
        <v>41439736</v>
      </c>
      <c r="L94" s="78">
        <v>0</v>
      </c>
      <c r="M94" s="78">
        <v>0</v>
      </c>
      <c r="N94" s="78" t="s">
        <v>120</v>
      </c>
      <c r="O94" s="78" t="s">
        <v>191</v>
      </c>
      <c r="P94" s="78" t="s">
        <v>461</v>
      </c>
      <c r="Q94" s="78">
        <v>8</v>
      </c>
      <c r="R94" s="78">
        <v>34</v>
      </c>
      <c r="S94" s="78" t="s">
        <v>127</v>
      </c>
      <c r="T94" s="78" t="s">
        <v>285</v>
      </c>
      <c r="U94" s="78">
        <v>0</v>
      </c>
      <c r="V94" s="78">
        <v>0</v>
      </c>
      <c r="W94" s="78">
        <v>0</v>
      </c>
      <c r="X94" s="78">
        <v>0</v>
      </c>
      <c r="Y94" s="78">
        <v>0</v>
      </c>
      <c r="Z94" s="78">
        <v>0</v>
      </c>
      <c r="AA94" s="78">
        <v>0</v>
      </c>
      <c r="AB94" s="78">
        <v>0</v>
      </c>
      <c r="AC94" s="78">
        <v>0</v>
      </c>
    </row>
    <row r="95" spans="1:29" x14ac:dyDescent="0.25">
      <c r="A95" s="10">
        <v>45464</v>
      </c>
      <c r="B95" s="78" t="s">
        <v>32</v>
      </c>
      <c r="C95" s="78" t="s">
        <v>112</v>
      </c>
      <c r="D95" s="78" t="s">
        <v>447</v>
      </c>
      <c r="E95" s="78" t="s">
        <v>467</v>
      </c>
      <c r="F95" s="78" t="s">
        <v>328</v>
      </c>
      <c r="G95" s="78" t="s">
        <v>18</v>
      </c>
      <c r="H95" s="78" t="s">
        <v>19</v>
      </c>
      <c r="I95" s="78">
        <v>0</v>
      </c>
      <c r="J95" s="78">
        <v>33</v>
      </c>
      <c r="K95" s="78">
        <v>33</v>
      </c>
      <c r="L95" s="78">
        <v>0</v>
      </c>
      <c r="M95" s="78">
        <v>0</v>
      </c>
      <c r="N95" s="78" t="s">
        <v>120</v>
      </c>
      <c r="O95" s="78" t="s">
        <v>154</v>
      </c>
      <c r="P95" s="78" t="s">
        <v>461</v>
      </c>
      <c r="Q95" s="78">
        <v>12</v>
      </c>
      <c r="R95" s="78">
        <v>40</v>
      </c>
      <c r="S95" s="78" t="s">
        <v>127</v>
      </c>
      <c r="T95" s="78" t="s">
        <v>282</v>
      </c>
      <c r="U95" s="78">
        <v>0</v>
      </c>
      <c r="V95" s="78">
        <v>0</v>
      </c>
      <c r="W95" s="78">
        <v>0</v>
      </c>
      <c r="X95" s="78">
        <v>0</v>
      </c>
      <c r="Y95" s="78">
        <v>0</v>
      </c>
      <c r="Z95" s="78">
        <v>0</v>
      </c>
      <c r="AA95" s="78">
        <v>0</v>
      </c>
      <c r="AB95" s="78">
        <v>0</v>
      </c>
      <c r="AC95" s="78">
        <v>0</v>
      </c>
    </row>
    <row r="96" spans="1:29" x14ac:dyDescent="0.25">
      <c r="A96" s="10">
        <v>45464</v>
      </c>
      <c r="B96" s="78" t="s">
        <v>33</v>
      </c>
      <c r="C96" s="78" t="s">
        <v>112</v>
      </c>
      <c r="D96" s="78" t="s">
        <v>325</v>
      </c>
      <c r="E96" s="78" t="s">
        <v>34</v>
      </c>
      <c r="F96" s="78" t="s">
        <v>22</v>
      </c>
      <c r="G96" s="78" t="s">
        <v>18</v>
      </c>
      <c r="H96" s="78" t="s">
        <v>19</v>
      </c>
      <c r="I96" s="78">
        <v>0</v>
      </c>
      <c r="J96" s="78">
        <v>1043230</v>
      </c>
      <c r="K96" s="78">
        <v>1043230</v>
      </c>
      <c r="L96" s="78">
        <v>0</v>
      </c>
      <c r="M96" s="78">
        <v>0</v>
      </c>
      <c r="N96" s="78" t="s">
        <v>330</v>
      </c>
      <c r="O96" s="78" t="s">
        <v>155</v>
      </c>
      <c r="P96" s="78" t="s">
        <v>461</v>
      </c>
      <c r="Q96" s="78">
        <v>16</v>
      </c>
      <c r="R96" s="78">
        <v>54.5</v>
      </c>
      <c r="S96" s="78" t="s">
        <v>127</v>
      </c>
      <c r="T96" s="78" t="s">
        <v>283</v>
      </c>
      <c r="U96" s="78">
        <v>0</v>
      </c>
      <c r="V96" s="78">
        <v>0</v>
      </c>
      <c r="W96" s="78">
        <v>0</v>
      </c>
      <c r="X96" s="78">
        <v>0</v>
      </c>
      <c r="Y96" s="78">
        <v>0</v>
      </c>
      <c r="Z96" s="78">
        <v>0</v>
      </c>
      <c r="AA96" s="78">
        <v>0</v>
      </c>
      <c r="AB96" s="78">
        <v>0</v>
      </c>
      <c r="AC96" s="78">
        <v>0</v>
      </c>
    </row>
    <row r="97" spans="1:29" x14ac:dyDescent="0.25">
      <c r="A97" s="10">
        <v>45464</v>
      </c>
      <c r="B97" s="78" t="s">
        <v>35</v>
      </c>
      <c r="C97" s="78" t="s">
        <v>112</v>
      </c>
      <c r="D97" s="78" t="s">
        <v>309</v>
      </c>
      <c r="E97" s="78" t="s">
        <v>103</v>
      </c>
      <c r="F97" s="78" t="s">
        <v>445</v>
      </c>
      <c r="G97" s="78" t="s">
        <v>18</v>
      </c>
      <c r="H97" s="78" t="s">
        <v>19</v>
      </c>
      <c r="I97" s="78">
        <v>0</v>
      </c>
      <c r="J97" s="78">
        <v>40755270</v>
      </c>
      <c r="K97" s="78">
        <v>40756105</v>
      </c>
      <c r="L97" s="78">
        <v>40756105</v>
      </c>
      <c r="M97" s="78">
        <v>0</v>
      </c>
      <c r="N97" s="78" t="s">
        <v>120</v>
      </c>
      <c r="O97" s="78" t="s">
        <v>154</v>
      </c>
      <c r="P97" s="78" t="s">
        <v>461</v>
      </c>
      <c r="Q97" s="78">
        <v>12</v>
      </c>
      <c r="R97" s="78">
        <v>11</v>
      </c>
      <c r="S97" s="78" t="s">
        <v>127</v>
      </c>
      <c r="T97" s="78" t="s">
        <v>282</v>
      </c>
      <c r="U97" s="78">
        <v>0</v>
      </c>
      <c r="V97" s="78">
        <v>0</v>
      </c>
      <c r="W97" s="78">
        <v>0</v>
      </c>
      <c r="X97" s="78">
        <v>0</v>
      </c>
      <c r="Y97" s="78">
        <v>0</v>
      </c>
      <c r="Z97" s="78">
        <v>0</v>
      </c>
      <c r="AA97" s="78">
        <v>0</v>
      </c>
      <c r="AB97" s="78">
        <v>0</v>
      </c>
      <c r="AC97" s="78">
        <v>0</v>
      </c>
    </row>
    <row r="98" spans="1:29" x14ac:dyDescent="0.25">
      <c r="A98" s="10">
        <v>45464</v>
      </c>
      <c r="B98" s="78" t="s">
        <v>36</v>
      </c>
      <c r="C98" s="78" t="s">
        <v>112</v>
      </c>
      <c r="D98" s="78" t="s">
        <v>429</v>
      </c>
      <c r="E98" s="78" t="s">
        <v>39</v>
      </c>
      <c r="F98" s="78" t="s">
        <v>17</v>
      </c>
      <c r="G98" s="78" t="s">
        <v>24</v>
      </c>
      <c r="H98" s="78" t="s">
        <v>19</v>
      </c>
      <c r="I98" s="78">
        <v>2295</v>
      </c>
      <c r="J98" s="78">
        <v>1078080665</v>
      </c>
      <c r="K98" s="78">
        <v>1078080665</v>
      </c>
      <c r="L98" s="78">
        <v>0</v>
      </c>
      <c r="M98" s="78">
        <v>12.75</v>
      </c>
      <c r="N98" s="78" t="s">
        <v>407</v>
      </c>
      <c r="O98" s="78" t="s">
        <v>397</v>
      </c>
      <c r="P98" s="78" t="s">
        <v>461</v>
      </c>
      <c r="Q98" s="78">
        <v>8</v>
      </c>
      <c r="R98" s="78">
        <v>47.25</v>
      </c>
      <c r="S98" s="78" t="s">
        <v>126</v>
      </c>
      <c r="T98" s="78" t="s">
        <v>430</v>
      </c>
      <c r="U98" s="78">
        <v>18360</v>
      </c>
      <c r="V98" s="78">
        <v>1.0160156250000001</v>
      </c>
      <c r="W98" s="78">
        <v>1912.5125460000002</v>
      </c>
      <c r="X98" s="78">
        <v>0</v>
      </c>
      <c r="Y98" s="78">
        <v>0</v>
      </c>
      <c r="Z98" s="78">
        <v>0</v>
      </c>
      <c r="AA98" s="78">
        <v>0</v>
      </c>
      <c r="AB98" s="78">
        <v>0</v>
      </c>
      <c r="AC98" s="78">
        <v>0</v>
      </c>
    </row>
    <row r="99" spans="1:29" x14ac:dyDescent="0.25">
      <c r="A99" s="10">
        <v>45464</v>
      </c>
      <c r="B99" s="78" t="s">
        <v>37</v>
      </c>
      <c r="C99" s="78" t="s">
        <v>112</v>
      </c>
      <c r="D99" s="78" t="s">
        <v>395</v>
      </c>
      <c r="E99" s="78" t="s">
        <v>472</v>
      </c>
      <c r="F99" s="78" t="s">
        <v>22</v>
      </c>
      <c r="G99" s="78" t="s">
        <v>18</v>
      </c>
      <c r="H99" s="78" t="s">
        <v>19</v>
      </c>
      <c r="I99" s="78">
        <v>0</v>
      </c>
      <c r="J99" s="78">
        <v>40749774</v>
      </c>
      <c r="K99" s="78">
        <v>40749774</v>
      </c>
      <c r="L99" s="78">
        <v>0</v>
      </c>
      <c r="M99" s="78">
        <v>0</v>
      </c>
      <c r="N99" s="78" t="s">
        <v>330</v>
      </c>
      <c r="O99" s="78" t="s">
        <v>158</v>
      </c>
      <c r="P99" s="78" t="s">
        <v>461</v>
      </c>
      <c r="Q99" s="78">
        <v>8</v>
      </c>
      <c r="R99" s="78">
        <v>12.5</v>
      </c>
      <c r="S99" s="78" t="s">
        <v>127</v>
      </c>
      <c r="T99" s="78" t="s">
        <v>286</v>
      </c>
      <c r="U99" s="78">
        <v>0</v>
      </c>
      <c r="V99" s="78">
        <v>0</v>
      </c>
      <c r="W99" s="78">
        <v>0</v>
      </c>
      <c r="X99" s="78">
        <v>0</v>
      </c>
      <c r="Y99" s="78">
        <v>0</v>
      </c>
      <c r="Z99" s="78">
        <v>0</v>
      </c>
      <c r="AA99" s="78">
        <v>0</v>
      </c>
      <c r="AB99" s="78">
        <v>0</v>
      </c>
      <c r="AC99" s="78">
        <v>0</v>
      </c>
    </row>
    <row r="100" spans="1:29" x14ac:dyDescent="0.25">
      <c r="A100" s="10">
        <v>45464</v>
      </c>
      <c r="B100" s="78" t="s">
        <v>38</v>
      </c>
      <c r="C100" s="78" t="s">
        <v>112</v>
      </c>
      <c r="D100" s="78" t="s">
        <v>351</v>
      </c>
      <c r="E100" s="78" t="s">
        <v>474</v>
      </c>
      <c r="F100" s="78" t="s">
        <v>350</v>
      </c>
      <c r="G100" s="78" t="s">
        <v>18</v>
      </c>
      <c r="H100" s="78" t="s">
        <v>19</v>
      </c>
      <c r="I100" s="78">
        <v>0</v>
      </c>
      <c r="J100" s="78">
        <v>41365070</v>
      </c>
      <c r="K100" s="78">
        <v>41365070</v>
      </c>
      <c r="L100" s="78">
        <v>0</v>
      </c>
      <c r="M100" s="78">
        <v>0</v>
      </c>
      <c r="N100" s="78" t="s">
        <v>357</v>
      </c>
      <c r="O100" s="78" t="s">
        <v>157</v>
      </c>
      <c r="P100" s="78" t="s">
        <v>461</v>
      </c>
      <c r="Q100" s="78">
        <v>8</v>
      </c>
      <c r="R100" s="78">
        <v>11.25</v>
      </c>
      <c r="S100" s="78" t="s">
        <v>127</v>
      </c>
      <c r="T100" s="78" t="s">
        <v>308</v>
      </c>
      <c r="U100" s="78">
        <v>0</v>
      </c>
      <c r="V100" s="78">
        <v>0</v>
      </c>
      <c r="W100" s="78">
        <v>0</v>
      </c>
      <c r="X100" s="78">
        <v>0</v>
      </c>
      <c r="Y100" s="78">
        <v>0</v>
      </c>
      <c r="Z100" s="78">
        <v>0</v>
      </c>
      <c r="AA100" s="78">
        <v>0</v>
      </c>
      <c r="AB100" s="78">
        <v>0</v>
      </c>
      <c r="AC100" s="78">
        <v>0</v>
      </c>
    </row>
    <row r="101" spans="1:29" x14ac:dyDescent="0.25">
      <c r="A101" s="10">
        <v>45464</v>
      </c>
      <c r="B101" s="78" t="s">
        <v>40</v>
      </c>
      <c r="C101" s="78" t="s">
        <v>112</v>
      </c>
      <c r="D101" s="78" t="s">
        <v>376</v>
      </c>
      <c r="E101" s="78" t="s">
        <v>21</v>
      </c>
      <c r="F101" s="78" t="s">
        <v>350</v>
      </c>
      <c r="G101" s="78" t="s">
        <v>18</v>
      </c>
      <c r="H101" s="78" t="s">
        <v>19</v>
      </c>
      <c r="I101" s="78">
        <v>0</v>
      </c>
      <c r="J101" s="78">
        <v>237174</v>
      </c>
      <c r="K101" s="78">
        <v>239487</v>
      </c>
      <c r="L101" s="78">
        <v>0</v>
      </c>
      <c r="M101" s="78">
        <v>0</v>
      </c>
      <c r="N101" s="78" t="s">
        <v>330</v>
      </c>
      <c r="O101" s="78" t="s">
        <v>155</v>
      </c>
      <c r="P101" s="78" t="s">
        <v>461</v>
      </c>
      <c r="Q101" s="78">
        <v>16</v>
      </c>
      <c r="R101" s="78">
        <v>11</v>
      </c>
      <c r="S101" s="78" t="s">
        <v>127</v>
      </c>
      <c r="T101" s="78" t="s">
        <v>283</v>
      </c>
      <c r="U101" s="78">
        <v>0</v>
      </c>
      <c r="V101" s="78">
        <v>0</v>
      </c>
      <c r="W101" s="78">
        <v>0</v>
      </c>
      <c r="X101" s="78">
        <v>0</v>
      </c>
      <c r="Y101" s="78">
        <v>0</v>
      </c>
      <c r="Z101" s="78">
        <v>0</v>
      </c>
      <c r="AA101" s="78">
        <v>0</v>
      </c>
      <c r="AB101" s="78">
        <v>0</v>
      </c>
      <c r="AC101" s="78">
        <v>0</v>
      </c>
    </row>
    <row r="102" spans="1:29" x14ac:dyDescent="0.25">
      <c r="A102" s="10">
        <v>45464</v>
      </c>
      <c r="B102" s="78" t="s">
        <v>41</v>
      </c>
      <c r="C102" s="78" t="s">
        <v>112</v>
      </c>
      <c r="D102" s="78" t="s">
        <v>470</v>
      </c>
      <c r="E102" s="78" t="s">
        <v>21</v>
      </c>
      <c r="F102" s="78" t="s">
        <v>350</v>
      </c>
      <c r="G102" s="78" t="s">
        <v>18</v>
      </c>
      <c r="H102" s="78" t="s">
        <v>19</v>
      </c>
      <c r="I102" s="78">
        <v>0</v>
      </c>
      <c r="J102" s="78">
        <v>43108947</v>
      </c>
      <c r="K102" s="78">
        <v>43108947</v>
      </c>
      <c r="L102" s="78">
        <v>0</v>
      </c>
      <c r="M102" s="78">
        <v>0</v>
      </c>
      <c r="N102" s="78" t="s">
        <v>414</v>
      </c>
      <c r="O102" s="78" t="s">
        <v>155</v>
      </c>
      <c r="P102" s="78" t="s">
        <v>461</v>
      </c>
      <c r="Q102" s="78">
        <v>16</v>
      </c>
      <c r="R102" s="78">
        <v>11</v>
      </c>
      <c r="S102" s="78" t="s">
        <v>127</v>
      </c>
      <c r="T102" s="78" t="s">
        <v>283</v>
      </c>
      <c r="U102" s="78">
        <v>0</v>
      </c>
      <c r="V102" s="78">
        <v>0</v>
      </c>
      <c r="W102" s="78">
        <v>0</v>
      </c>
      <c r="X102" s="78">
        <v>0</v>
      </c>
      <c r="Y102" s="78">
        <v>0</v>
      </c>
      <c r="Z102" s="78">
        <v>0</v>
      </c>
      <c r="AA102" s="78">
        <v>0</v>
      </c>
      <c r="AB102" s="78">
        <v>0</v>
      </c>
      <c r="AC102" s="78">
        <v>0</v>
      </c>
    </row>
    <row r="103" spans="1:29" x14ac:dyDescent="0.25">
      <c r="A103" s="10">
        <v>45464</v>
      </c>
      <c r="B103" s="78" t="s">
        <v>42</v>
      </c>
      <c r="C103" s="78" t="s">
        <v>112</v>
      </c>
      <c r="D103" s="78" t="s">
        <v>476</v>
      </c>
      <c r="E103" s="78" t="s">
        <v>21</v>
      </c>
      <c r="F103" s="78" t="s">
        <v>17</v>
      </c>
      <c r="G103" s="78" t="s">
        <v>24</v>
      </c>
      <c r="H103" s="78" t="s">
        <v>19</v>
      </c>
      <c r="I103" s="78">
        <v>1968</v>
      </c>
      <c r="J103" s="78">
        <v>1141780</v>
      </c>
      <c r="K103" s="78">
        <v>20083038</v>
      </c>
      <c r="L103" s="78">
        <v>20083038</v>
      </c>
      <c r="M103" s="78">
        <v>13.69</v>
      </c>
      <c r="N103" s="78" t="s">
        <v>485</v>
      </c>
      <c r="O103" s="78" t="s">
        <v>163</v>
      </c>
      <c r="P103" s="78" t="s">
        <v>461</v>
      </c>
      <c r="Q103" s="78">
        <v>8</v>
      </c>
      <c r="R103" s="78">
        <v>47.25</v>
      </c>
      <c r="S103" s="78" t="s">
        <v>126</v>
      </c>
      <c r="T103" s="78" t="s">
        <v>364</v>
      </c>
      <c r="U103" s="78">
        <v>15744</v>
      </c>
      <c r="V103" s="78">
        <v>0.93548333333333322</v>
      </c>
      <c r="W103" s="78">
        <v>1640.0107584000002</v>
      </c>
      <c r="X103" s="78">
        <v>0</v>
      </c>
      <c r="Y103" s="78">
        <v>0</v>
      </c>
      <c r="Z103" s="78">
        <v>0</v>
      </c>
      <c r="AA103" s="78">
        <v>0</v>
      </c>
      <c r="AB103" s="78">
        <v>0</v>
      </c>
      <c r="AC103" s="78">
        <v>0</v>
      </c>
    </row>
    <row r="104" spans="1:29" x14ac:dyDescent="0.25">
      <c r="A104" s="10">
        <v>45464</v>
      </c>
      <c r="B104" s="78" t="s">
        <v>43</v>
      </c>
      <c r="C104" s="78" t="s">
        <v>112</v>
      </c>
      <c r="D104" s="78" t="s">
        <v>388</v>
      </c>
      <c r="E104" s="78" t="s">
        <v>21</v>
      </c>
      <c r="F104" s="78" t="s">
        <v>17</v>
      </c>
      <c r="G104" s="78" t="s">
        <v>24</v>
      </c>
      <c r="H104" s="78" t="s">
        <v>19</v>
      </c>
      <c r="I104" s="78">
        <v>2383</v>
      </c>
      <c r="J104" s="78">
        <v>35842702</v>
      </c>
      <c r="K104" s="78">
        <v>35845526</v>
      </c>
      <c r="L104" s="78">
        <v>0</v>
      </c>
      <c r="M104" s="78">
        <v>12.39</v>
      </c>
      <c r="N104" s="78" t="s">
        <v>486</v>
      </c>
      <c r="O104" s="78" t="s">
        <v>153</v>
      </c>
      <c r="P104" s="78" t="s">
        <v>461</v>
      </c>
      <c r="Q104" s="78">
        <v>4</v>
      </c>
      <c r="R104" s="78">
        <v>11.25</v>
      </c>
      <c r="S104" s="78" t="s">
        <v>126</v>
      </c>
      <c r="T104" s="78" t="s">
        <v>281</v>
      </c>
      <c r="U104" s="78">
        <v>9532</v>
      </c>
      <c r="V104" s="78">
        <v>1.0251864583333334</v>
      </c>
      <c r="W104" s="78">
        <v>236.41028100000003</v>
      </c>
      <c r="X104" s="78">
        <v>0</v>
      </c>
      <c r="Y104" s="78">
        <v>0</v>
      </c>
      <c r="Z104" s="78">
        <v>0</v>
      </c>
      <c r="AA104" s="78">
        <v>0</v>
      </c>
      <c r="AB104" s="78">
        <v>0</v>
      </c>
      <c r="AC104" s="78">
        <v>0</v>
      </c>
    </row>
    <row r="105" spans="1:29" x14ac:dyDescent="0.25">
      <c r="A105" s="10">
        <v>45464</v>
      </c>
      <c r="B105" s="78" t="s">
        <v>44</v>
      </c>
      <c r="C105" s="78" t="s">
        <v>112</v>
      </c>
      <c r="D105" s="78" t="s">
        <v>354</v>
      </c>
      <c r="E105" s="78" t="s">
        <v>21</v>
      </c>
      <c r="F105" s="78" t="s">
        <v>350</v>
      </c>
      <c r="G105" s="78" t="s">
        <v>18</v>
      </c>
      <c r="H105" s="78" t="s">
        <v>19</v>
      </c>
      <c r="I105" s="78">
        <v>0</v>
      </c>
      <c r="J105" s="78">
        <v>41343329</v>
      </c>
      <c r="K105" s="78">
        <v>41345519</v>
      </c>
      <c r="L105" s="78">
        <v>41345519</v>
      </c>
      <c r="M105" s="78">
        <v>0</v>
      </c>
      <c r="N105" s="78" t="s">
        <v>436</v>
      </c>
      <c r="O105" s="78" t="s">
        <v>157</v>
      </c>
      <c r="P105" s="78" t="s">
        <v>461</v>
      </c>
      <c r="Q105" s="78">
        <v>8</v>
      </c>
      <c r="R105" s="78">
        <v>0.9</v>
      </c>
      <c r="S105" s="78" t="s">
        <v>127</v>
      </c>
      <c r="T105" s="78" t="s">
        <v>308</v>
      </c>
      <c r="U105" s="78">
        <v>0</v>
      </c>
      <c r="V105" s="78">
        <v>0</v>
      </c>
      <c r="W105" s="78">
        <v>0</v>
      </c>
      <c r="X105" s="78">
        <v>0</v>
      </c>
      <c r="Y105" s="78">
        <v>0</v>
      </c>
      <c r="Z105" s="78">
        <v>0</v>
      </c>
      <c r="AA105" s="78">
        <v>0</v>
      </c>
      <c r="AB105" s="78">
        <v>0</v>
      </c>
      <c r="AC105" s="78">
        <v>0</v>
      </c>
    </row>
    <row r="106" spans="1:29" x14ac:dyDescent="0.25">
      <c r="A106" s="10">
        <v>45464</v>
      </c>
      <c r="B106" s="78" t="s">
        <v>45</v>
      </c>
      <c r="C106" s="78" t="s">
        <v>112</v>
      </c>
      <c r="D106" s="78" t="s">
        <v>433</v>
      </c>
      <c r="E106" s="78" t="s">
        <v>21</v>
      </c>
      <c r="F106" s="78" t="s">
        <v>17</v>
      </c>
      <c r="G106" s="78" t="s">
        <v>24</v>
      </c>
      <c r="H106" s="78" t="s">
        <v>19</v>
      </c>
      <c r="I106" s="78">
        <v>2545</v>
      </c>
      <c r="J106" s="78">
        <v>40302194</v>
      </c>
      <c r="K106" s="78">
        <v>40302194</v>
      </c>
      <c r="L106" s="78">
        <v>0</v>
      </c>
      <c r="M106" s="78">
        <v>12.39</v>
      </c>
      <c r="N106" s="78" t="s">
        <v>320</v>
      </c>
      <c r="O106" s="78" t="s">
        <v>153</v>
      </c>
      <c r="P106" s="78" t="s">
        <v>461</v>
      </c>
      <c r="Q106" s="78">
        <v>4</v>
      </c>
      <c r="R106" s="78">
        <v>10.18</v>
      </c>
      <c r="S106" s="78" t="s">
        <v>126</v>
      </c>
      <c r="T106" s="78" t="s">
        <v>281</v>
      </c>
      <c r="U106" s="78">
        <v>10180</v>
      </c>
      <c r="V106" s="78">
        <v>1.0948802083333333</v>
      </c>
      <c r="W106" s="78">
        <v>228.46798903999999</v>
      </c>
      <c r="X106" s="78">
        <v>0</v>
      </c>
      <c r="Y106" s="78">
        <v>0</v>
      </c>
      <c r="Z106" s="78">
        <v>0</v>
      </c>
      <c r="AA106" s="78">
        <v>0</v>
      </c>
      <c r="AB106" s="78">
        <v>0</v>
      </c>
      <c r="AC106" s="78">
        <v>0</v>
      </c>
    </row>
    <row r="107" spans="1:29" x14ac:dyDescent="0.25">
      <c r="A107" s="10">
        <v>45464</v>
      </c>
      <c r="B107" s="78" t="s">
        <v>46</v>
      </c>
      <c r="C107" s="78" t="s">
        <v>112</v>
      </c>
      <c r="D107" s="78" t="s">
        <v>471</v>
      </c>
      <c r="E107" s="78" t="s">
        <v>21</v>
      </c>
      <c r="F107" s="78" t="s">
        <v>22</v>
      </c>
      <c r="G107" s="78" t="s">
        <v>18</v>
      </c>
      <c r="H107" s="78" t="s">
        <v>19</v>
      </c>
      <c r="I107" s="78">
        <v>0</v>
      </c>
      <c r="J107" s="78">
        <v>565034</v>
      </c>
      <c r="K107" s="78">
        <v>565034</v>
      </c>
      <c r="L107" s="78">
        <v>0</v>
      </c>
      <c r="M107" s="78">
        <v>0</v>
      </c>
      <c r="N107" s="78" t="s">
        <v>413</v>
      </c>
      <c r="O107" s="78" t="s">
        <v>157</v>
      </c>
      <c r="P107" s="78" t="s">
        <v>461</v>
      </c>
      <c r="Q107" s="78">
        <v>8</v>
      </c>
      <c r="R107" s="78">
        <v>47.25</v>
      </c>
      <c r="S107" s="78" t="s">
        <v>127</v>
      </c>
      <c r="T107" s="78" t="s">
        <v>308</v>
      </c>
      <c r="U107" s="78">
        <v>0</v>
      </c>
      <c r="V107" s="78">
        <v>0</v>
      </c>
      <c r="W107" s="78">
        <v>0</v>
      </c>
      <c r="X107" s="78">
        <v>0</v>
      </c>
      <c r="Y107" s="78">
        <v>0</v>
      </c>
      <c r="Z107" s="78">
        <v>0</v>
      </c>
      <c r="AA107" s="78">
        <v>0</v>
      </c>
      <c r="AB107" s="78">
        <v>0</v>
      </c>
      <c r="AC107" s="78">
        <v>0</v>
      </c>
    </row>
    <row r="108" spans="1:29" x14ac:dyDescent="0.25">
      <c r="A108" s="10">
        <v>45464</v>
      </c>
      <c r="B108" s="78" t="s">
        <v>47</v>
      </c>
      <c r="C108" s="78" t="s">
        <v>112</v>
      </c>
      <c r="D108" s="78" t="s">
        <v>453</v>
      </c>
      <c r="E108" s="78" t="s">
        <v>120</v>
      </c>
      <c r="F108" s="78" t="s">
        <v>120</v>
      </c>
      <c r="G108" s="78" t="s">
        <v>18</v>
      </c>
      <c r="H108" s="78" t="s">
        <v>19</v>
      </c>
      <c r="I108" s="78">
        <v>0</v>
      </c>
      <c r="J108" s="78">
        <v>42095548</v>
      </c>
      <c r="K108" s="78">
        <v>42095548</v>
      </c>
      <c r="L108" s="78">
        <v>0</v>
      </c>
      <c r="M108" s="78">
        <v>0</v>
      </c>
      <c r="N108" s="78" t="s">
        <v>120</v>
      </c>
      <c r="O108" s="78" t="s">
        <v>191</v>
      </c>
      <c r="P108" s="78" t="s">
        <v>461</v>
      </c>
      <c r="Q108" s="78">
        <v>8</v>
      </c>
      <c r="R108" s="78">
        <v>19.66</v>
      </c>
      <c r="S108" s="78" t="s">
        <v>127</v>
      </c>
      <c r="T108" s="78" t="s">
        <v>285</v>
      </c>
      <c r="U108" s="78">
        <v>0</v>
      </c>
      <c r="V108" s="78">
        <v>0</v>
      </c>
      <c r="W108" s="78">
        <v>0</v>
      </c>
      <c r="X108" s="78">
        <v>0</v>
      </c>
      <c r="Y108" s="78">
        <v>0</v>
      </c>
      <c r="Z108" s="78">
        <v>0</v>
      </c>
      <c r="AA108" s="78">
        <v>0</v>
      </c>
      <c r="AB108" s="78">
        <v>0</v>
      </c>
      <c r="AC108" s="78">
        <v>0</v>
      </c>
    </row>
    <row r="109" spans="1:29" x14ac:dyDescent="0.25">
      <c r="A109" s="10">
        <v>45464</v>
      </c>
      <c r="B109" s="78" t="s">
        <v>110</v>
      </c>
      <c r="C109" s="78" t="s">
        <v>112</v>
      </c>
      <c r="D109" s="78" t="s">
        <v>315</v>
      </c>
      <c r="E109" s="78" t="s">
        <v>34</v>
      </c>
      <c r="F109" s="78" t="s">
        <v>22</v>
      </c>
      <c r="G109" s="78" t="s">
        <v>18</v>
      </c>
      <c r="H109" s="78" t="s">
        <v>48</v>
      </c>
      <c r="I109" s="78">
        <v>0</v>
      </c>
      <c r="J109" s="78">
        <v>19282</v>
      </c>
      <c r="K109" s="78">
        <v>19282</v>
      </c>
      <c r="L109" s="78">
        <v>0</v>
      </c>
      <c r="M109" s="78">
        <v>0</v>
      </c>
      <c r="N109" s="78" t="s">
        <v>120</v>
      </c>
      <c r="O109" s="78" t="s">
        <v>316</v>
      </c>
      <c r="P109" s="78" t="s">
        <v>461</v>
      </c>
      <c r="Q109" s="78">
        <v>16</v>
      </c>
      <c r="R109" s="78">
        <v>47.25</v>
      </c>
      <c r="S109" s="78" t="s">
        <v>127</v>
      </c>
      <c r="T109" s="78" t="s">
        <v>318</v>
      </c>
      <c r="U109" s="78">
        <v>0</v>
      </c>
      <c r="V109" s="78">
        <v>0</v>
      </c>
      <c r="W109" s="78">
        <v>0</v>
      </c>
      <c r="X109" s="78">
        <v>0</v>
      </c>
      <c r="Y109" s="78">
        <v>0</v>
      </c>
      <c r="Z109" s="78">
        <v>0</v>
      </c>
      <c r="AA109" s="78">
        <v>0</v>
      </c>
      <c r="AB109" s="78">
        <v>0</v>
      </c>
      <c r="AC109" s="78">
        <v>0</v>
      </c>
    </row>
    <row r="110" spans="1:29" x14ac:dyDescent="0.25">
      <c r="A110" s="10">
        <v>45464</v>
      </c>
      <c r="B110" s="78" t="s">
        <v>49</v>
      </c>
      <c r="C110" s="78" t="s">
        <v>112</v>
      </c>
      <c r="D110" s="78" t="s">
        <v>399</v>
      </c>
      <c r="E110" s="78" t="s">
        <v>39</v>
      </c>
      <c r="F110" s="78" t="s">
        <v>350</v>
      </c>
      <c r="G110" s="78" t="s">
        <v>18</v>
      </c>
      <c r="H110" s="78" t="s">
        <v>19</v>
      </c>
      <c r="I110" s="78">
        <v>0</v>
      </c>
      <c r="J110" s="78">
        <v>44516616</v>
      </c>
      <c r="K110" s="78">
        <v>44517970</v>
      </c>
      <c r="L110" s="78">
        <v>44517970</v>
      </c>
      <c r="M110" s="78">
        <v>0</v>
      </c>
      <c r="N110" s="78" t="s">
        <v>120</v>
      </c>
      <c r="O110" s="78" t="s">
        <v>191</v>
      </c>
      <c r="P110" s="78" t="s">
        <v>461</v>
      </c>
      <c r="Q110" s="78">
        <v>8</v>
      </c>
      <c r="R110" s="78">
        <v>0</v>
      </c>
      <c r="S110" s="78" t="s">
        <v>127</v>
      </c>
      <c r="T110" s="78" t="s">
        <v>285</v>
      </c>
      <c r="U110" s="78">
        <v>0</v>
      </c>
      <c r="V110" s="78">
        <v>0</v>
      </c>
      <c r="W110" s="78">
        <v>0</v>
      </c>
      <c r="X110" s="78">
        <v>0</v>
      </c>
      <c r="Y110" s="78">
        <v>0</v>
      </c>
      <c r="Z110" s="78">
        <v>0</v>
      </c>
      <c r="AA110" s="78">
        <v>0</v>
      </c>
      <c r="AB110" s="78">
        <v>0</v>
      </c>
      <c r="AC110" s="78">
        <v>0</v>
      </c>
    </row>
    <row r="111" spans="1:29" x14ac:dyDescent="0.25">
      <c r="A111" s="10">
        <v>45464</v>
      </c>
      <c r="B111" s="78" t="s">
        <v>50</v>
      </c>
      <c r="C111" s="78" t="s">
        <v>112</v>
      </c>
      <c r="D111" s="78" t="s">
        <v>446</v>
      </c>
      <c r="E111" s="78" t="s">
        <v>34</v>
      </c>
      <c r="F111" s="78" t="s">
        <v>350</v>
      </c>
      <c r="G111" s="78" t="s">
        <v>18</v>
      </c>
      <c r="H111" s="78"/>
      <c r="I111" s="78">
        <v>0</v>
      </c>
      <c r="J111" s="78">
        <v>22</v>
      </c>
      <c r="K111" s="78">
        <v>22</v>
      </c>
      <c r="L111" s="78">
        <v>0</v>
      </c>
      <c r="M111" s="78">
        <v>0</v>
      </c>
      <c r="N111" s="78" t="s">
        <v>120</v>
      </c>
      <c r="O111" s="78" t="s">
        <v>155</v>
      </c>
      <c r="P111" s="78" t="s">
        <v>461</v>
      </c>
      <c r="Q111" s="78">
        <v>16</v>
      </c>
      <c r="R111" s="78">
        <v>11</v>
      </c>
      <c r="S111" s="78" t="s">
        <v>127</v>
      </c>
      <c r="T111" s="78" t="s">
        <v>283</v>
      </c>
      <c r="U111" s="78">
        <v>0</v>
      </c>
      <c r="V111" s="78">
        <v>0</v>
      </c>
      <c r="W111" s="78">
        <v>0</v>
      </c>
      <c r="X111" s="78">
        <v>0</v>
      </c>
      <c r="Y111" s="78">
        <v>0</v>
      </c>
      <c r="Z111" s="78">
        <v>0</v>
      </c>
      <c r="AA111" s="78">
        <v>0</v>
      </c>
      <c r="AB111" s="78">
        <v>0</v>
      </c>
      <c r="AC111" s="78">
        <v>0</v>
      </c>
    </row>
    <row r="112" spans="1:29" x14ac:dyDescent="0.25">
      <c r="A112" s="10">
        <v>45464</v>
      </c>
      <c r="B112" s="78" t="s">
        <v>51</v>
      </c>
      <c r="C112" s="78" t="s">
        <v>112</v>
      </c>
      <c r="D112" s="78" t="s">
        <v>346</v>
      </c>
      <c r="E112" s="78" t="s">
        <v>383</v>
      </c>
      <c r="F112" s="78" t="s">
        <v>350</v>
      </c>
      <c r="G112" s="78" t="s">
        <v>18</v>
      </c>
      <c r="H112" s="78" t="s">
        <v>19</v>
      </c>
      <c r="I112" s="78">
        <v>0</v>
      </c>
      <c r="J112" s="78">
        <v>33735183</v>
      </c>
      <c r="K112" s="78">
        <v>33735183</v>
      </c>
      <c r="L112" s="78">
        <v>0</v>
      </c>
      <c r="M112" s="78">
        <v>0</v>
      </c>
      <c r="N112" s="78" t="s">
        <v>120</v>
      </c>
      <c r="O112" s="78" t="s">
        <v>190</v>
      </c>
      <c r="P112" s="78" t="s">
        <v>461</v>
      </c>
      <c r="Q112" s="78">
        <v>8</v>
      </c>
      <c r="R112" s="78">
        <v>19.66</v>
      </c>
      <c r="S112" s="78" t="s">
        <v>127</v>
      </c>
      <c r="T112" s="78" t="s">
        <v>284</v>
      </c>
      <c r="U112" s="78">
        <v>0</v>
      </c>
      <c r="V112" s="78">
        <v>0</v>
      </c>
      <c r="W112" s="78">
        <v>0</v>
      </c>
      <c r="X112" s="78">
        <v>0</v>
      </c>
      <c r="Y112" s="78">
        <v>0</v>
      </c>
      <c r="Z112" s="78">
        <v>0</v>
      </c>
      <c r="AA112" s="78">
        <v>0</v>
      </c>
      <c r="AB112" s="78">
        <v>0</v>
      </c>
      <c r="AC112" s="78">
        <v>0</v>
      </c>
    </row>
    <row r="113" spans="1:29" x14ac:dyDescent="0.25">
      <c r="A113" s="10">
        <v>45464</v>
      </c>
      <c r="B113" s="78" t="s">
        <v>111</v>
      </c>
      <c r="C113" s="78" t="s">
        <v>112</v>
      </c>
      <c r="D113" s="78" t="s">
        <v>477</v>
      </c>
      <c r="E113" s="78" t="s">
        <v>21</v>
      </c>
      <c r="F113" s="78" t="s">
        <v>22</v>
      </c>
      <c r="G113" s="78" t="s">
        <v>18</v>
      </c>
      <c r="H113" s="78" t="s">
        <v>48</v>
      </c>
      <c r="I113" s="78">
        <v>0</v>
      </c>
      <c r="J113" s="78">
        <v>25053831</v>
      </c>
      <c r="K113" s="78">
        <v>25055164</v>
      </c>
      <c r="L113" s="78">
        <v>25055164</v>
      </c>
      <c r="M113" s="78">
        <v>0</v>
      </c>
      <c r="N113" s="78" t="s">
        <v>330</v>
      </c>
      <c r="O113" s="78" t="s">
        <v>158</v>
      </c>
      <c r="P113" s="78" t="s">
        <v>461</v>
      </c>
      <c r="Q113" s="78">
        <v>8</v>
      </c>
      <c r="R113" s="78">
        <v>54.5</v>
      </c>
      <c r="S113" s="78" t="s">
        <v>127</v>
      </c>
      <c r="T113" s="78" t="s">
        <v>286</v>
      </c>
      <c r="U113" s="78">
        <v>0</v>
      </c>
      <c r="V113" s="78">
        <v>0</v>
      </c>
      <c r="W113" s="78">
        <v>0</v>
      </c>
      <c r="X113" s="78">
        <v>0</v>
      </c>
      <c r="Y113" s="78">
        <v>0</v>
      </c>
      <c r="Z113" s="78">
        <v>0</v>
      </c>
      <c r="AA113" s="78">
        <v>0</v>
      </c>
      <c r="AB113" s="78">
        <v>0</v>
      </c>
      <c r="AC113" s="78">
        <v>0</v>
      </c>
    </row>
    <row r="114" spans="1:29" x14ac:dyDescent="0.25">
      <c r="A114" s="10">
        <v>45464</v>
      </c>
      <c r="B114" s="78" t="s">
        <v>52</v>
      </c>
      <c r="C114" s="78" t="s">
        <v>112</v>
      </c>
      <c r="D114" s="78" t="s">
        <v>347</v>
      </c>
      <c r="E114" s="78" t="s">
        <v>383</v>
      </c>
      <c r="F114" s="78" t="s">
        <v>350</v>
      </c>
      <c r="G114" s="78" t="s">
        <v>18</v>
      </c>
      <c r="H114" s="78" t="s">
        <v>19</v>
      </c>
      <c r="I114" s="78">
        <v>0</v>
      </c>
      <c r="J114" s="78">
        <v>816316</v>
      </c>
      <c r="K114" s="78">
        <v>1384279</v>
      </c>
      <c r="L114" s="78">
        <v>1384279</v>
      </c>
      <c r="M114" s="78">
        <v>0</v>
      </c>
      <c r="N114" s="78" t="s">
        <v>120</v>
      </c>
      <c r="O114" s="78" t="s">
        <v>191</v>
      </c>
      <c r="P114" s="78" t="s">
        <v>461</v>
      </c>
      <c r="Q114" s="78">
        <v>8</v>
      </c>
      <c r="R114" s="78">
        <v>0</v>
      </c>
      <c r="S114" s="78" t="s">
        <v>127</v>
      </c>
      <c r="T114" s="78" t="s">
        <v>285</v>
      </c>
      <c r="U114" s="78">
        <v>0</v>
      </c>
      <c r="V114" s="78">
        <v>0</v>
      </c>
      <c r="W114" s="78">
        <v>0</v>
      </c>
      <c r="X114" s="78">
        <v>0</v>
      </c>
      <c r="Y114" s="78">
        <v>0</v>
      </c>
      <c r="Z114" s="78">
        <v>0</v>
      </c>
      <c r="AA114" s="78">
        <v>0</v>
      </c>
      <c r="AB114" s="78">
        <v>0</v>
      </c>
      <c r="AC114" s="78">
        <v>0</v>
      </c>
    </row>
    <row r="115" spans="1:29" x14ac:dyDescent="0.25">
      <c r="A115" s="10">
        <v>45464</v>
      </c>
      <c r="B115" s="78" t="s">
        <v>53</v>
      </c>
      <c r="C115" s="78" t="s">
        <v>112</v>
      </c>
      <c r="D115" s="78" t="s">
        <v>378</v>
      </c>
      <c r="E115" s="78" t="s">
        <v>34</v>
      </c>
      <c r="F115" s="78" t="s">
        <v>22</v>
      </c>
      <c r="G115" s="78" t="s">
        <v>18</v>
      </c>
      <c r="H115" s="78"/>
      <c r="I115" s="78">
        <v>0</v>
      </c>
      <c r="J115" s="78">
        <v>25</v>
      </c>
      <c r="K115" s="78">
        <v>25</v>
      </c>
      <c r="L115" s="78">
        <v>0</v>
      </c>
      <c r="M115" s="78">
        <v>0</v>
      </c>
      <c r="N115" s="78" t="s">
        <v>330</v>
      </c>
      <c r="O115" s="78" t="s">
        <v>190</v>
      </c>
      <c r="P115" s="78" t="s">
        <v>461</v>
      </c>
      <c r="Q115" s="78">
        <v>8</v>
      </c>
      <c r="R115" s="78">
        <v>47.25</v>
      </c>
      <c r="S115" s="78" t="s">
        <v>127</v>
      </c>
      <c r="T115" s="78" t="s">
        <v>284</v>
      </c>
      <c r="U115" s="78">
        <v>0</v>
      </c>
      <c r="V115" s="78">
        <v>0</v>
      </c>
      <c r="W115" s="78">
        <v>0</v>
      </c>
      <c r="X115" s="78">
        <v>0</v>
      </c>
      <c r="Y115" s="78">
        <v>0</v>
      </c>
      <c r="Z115" s="78">
        <v>0</v>
      </c>
      <c r="AA115" s="78">
        <v>0</v>
      </c>
      <c r="AB115" s="78">
        <v>0</v>
      </c>
      <c r="AC115" s="78">
        <v>0</v>
      </c>
    </row>
    <row r="116" spans="1:29" x14ac:dyDescent="0.25">
      <c r="A116" s="10">
        <v>45464</v>
      </c>
      <c r="B116" s="78" t="s">
        <v>54</v>
      </c>
      <c r="C116" s="78" t="s">
        <v>112</v>
      </c>
      <c r="D116" s="78" t="s">
        <v>427</v>
      </c>
      <c r="E116" s="78" t="s">
        <v>34</v>
      </c>
      <c r="F116" s="78" t="s">
        <v>22</v>
      </c>
      <c r="G116" s="78" t="s">
        <v>18</v>
      </c>
      <c r="H116" s="78" t="s">
        <v>19</v>
      </c>
      <c r="I116" s="78">
        <v>0</v>
      </c>
      <c r="J116" s="78">
        <v>40295693</v>
      </c>
      <c r="K116" s="78">
        <v>40295693</v>
      </c>
      <c r="L116" s="78">
        <v>0</v>
      </c>
      <c r="M116" s="78">
        <v>0</v>
      </c>
      <c r="N116" s="78" t="s">
        <v>120</v>
      </c>
      <c r="O116" s="78" t="s">
        <v>190</v>
      </c>
      <c r="P116" s="78" t="s">
        <v>461</v>
      </c>
      <c r="Q116" s="78">
        <v>8</v>
      </c>
      <c r="R116" s="78">
        <v>43.5</v>
      </c>
      <c r="S116" s="78" t="s">
        <v>127</v>
      </c>
      <c r="T116" s="78" t="s">
        <v>284</v>
      </c>
      <c r="U116" s="78">
        <v>0</v>
      </c>
      <c r="V116" s="78">
        <v>0</v>
      </c>
      <c r="W116" s="78">
        <v>0</v>
      </c>
      <c r="X116" s="78">
        <v>0</v>
      </c>
      <c r="Y116" s="78">
        <v>0</v>
      </c>
      <c r="Z116" s="78">
        <v>0</v>
      </c>
      <c r="AA116" s="78">
        <v>0</v>
      </c>
      <c r="AB116" s="78">
        <v>0</v>
      </c>
      <c r="AC116" s="78">
        <v>0</v>
      </c>
    </row>
    <row r="117" spans="1:29" x14ac:dyDescent="0.25">
      <c r="A117" s="10">
        <v>45464</v>
      </c>
      <c r="B117" s="78" t="s">
        <v>55</v>
      </c>
      <c r="C117" s="78" t="s">
        <v>112</v>
      </c>
      <c r="D117" s="78" t="s">
        <v>352</v>
      </c>
      <c r="E117" s="78" t="s">
        <v>441</v>
      </c>
      <c r="F117" s="78" t="s">
        <v>22</v>
      </c>
      <c r="G117" s="78" t="s">
        <v>18</v>
      </c>
      <c r="H117" s="78" t="s">
        <v>48</v>
      </c>
      <c r="I117" s="78">
        <v>0</v>
      </c>
      <c r="J117" s="78">
        <v>35238916</v>
      </c>
      <c r="K117" s="78">
        <v>35238916</v>
      </c>
      <c r="L117" s="78">
        <v>0</v>
      </c>
      <c r="M117" s="78">
        <v>0</v>
      </c>
      <c r="N117" s="78" t="s">
        <v>418</v>
      </c>
      <c r="O117" s="78" t="s">
        <v>313</v>
      </c>
      <c r="P117" s="78" t="s">
        <v>461</v>
      </c>
      <c r="Q117" s="78">
        <v>16</v>
      </c>
      <c r="R117" s="78">
        <v>42.5</v>
      </c>
      <c r="S117" s="78" t="s">
        <v>127</v>
      </c>
      <c r="T117" s="78" t="s">
        <v>317</v>
      </c>
      <c r="U117" s="78">
        <v>0</v>
      </c>
      <c r="V117" s="78">
        <v>0</v>
      </c>
      <c r="W117" s="78">
        <v>0</v>
      </c>
      <c r="X117" s="78">
        <v>0</v>
      </c>
      <c r="Y117" s="78">
        <v>0</v>
      </c>
      <c r="Z117" s="78">
        <v>0</v>
      </c>
      <c r="AA117" s="78">
        <v>0</v>
      </c>
      <c r="AB117" s="78">
        <v>0</v>
      </c>
      <c r="AC117" s="78">
        <v>0</v>
      </c>
    </row>
    <row r="118" spans="1:29" x14ac:dyDescent="0.25">
      <c r="A118" s="10">
        <v>45464</v>
      </c>
      <c r="B118" s="78" t="s">
        <v>56</v>
      </c>
      <c r="C118" s="78" t="s">
        <v>112</v>
      </c>
      <c r="D118" s="78" t="s">
        <v>428</v>
      </c>
      <c r="E118" s="78" t="s">
        <v>34</v>
      </c>
      <c r="F118" s="78" t="s">
        <v>22</v>
      </c>
      <c r="G118" s="78" t="s">
        <v>18</v>
      </c>
      <c r="H118" s="78" t="s">
        <v>19</v>
      </c>
      <c r="I118" s="78">
        <v>0</v>
      </c>
      <c r="J118" s="78">
        <v>811599</v>
      </c>
      <c r="K118" s="78">
        <v>811599</v>
      </c>
      <c r="L118" s="78">
        <v>0</v>
      </c>
      <c r="M118" s="78">
        <v>0</v>
      </c>
      <c r="N118" s="78" t="s">
        <v>120</v>
      </c>
      <c r="O118" s="78" t="s">
        <v>191</v>
      </c>
      <c r="P118" s="78" t="s">
        <v>461</v>
      </c>
      <c r="Q118" s="78">
        <v>8</v>
      </c>
      <c r="R118" s="78">
        <v>0</v>
      </c>
      <c r="S118" s="78" t="s">
        <v>127</v>
      </c>
      <c r="T118" s="78" t="s">
        <v>285</v>
      </c>
      <c r="U118" s="78">
        <v>0</v>
      </c>
      <c r="V118" s="78">
        <v>0</v>
      </c>
      <c r="W118" s="78">
        <v>0</v>
      </c>
      <c r="X118" s="78">
        <v>0</v>
      </c>
      <c r="Y118" s="78">
        <v>0</v>
      </c>
      <c r="Z118" s="78">
        <v>0</v>
      </c>
      <c r="AA118" s="78">
        <v>0</v>
      </c>
      <c r="AB118" s="78">
        <v>0</v>
      </c>
      <c r="AC118" s="78">
        <v>0</v>
      </c>
    </row>
    <row r="119" spans="1:29" x14ac:dyDescent="0.25">
      <c r="A119" s="10">
        <v>45464</v>
      </c>
      <c r="B119" s="78" t="s">
        <v>57</v>
      </c>
      <c r="C119" s="78" t="s">
        <v>112</v>
      </c>
      <c r="D119" s="78" t="s">
        <v>408</v>
      </c>
      <c r="E119" s="78" t="s">
        <v>21</v>
      </c>
      <c r="F119" s="78" t="s">
        <v>22</v>
      </c>
      <c r="G119" s="78" t="s">
        <v>18</v>
      </c>
      <c r="H119" s="78"/>
      <c r="I119" s="78">
        <v>0</v>
      </c>
      <c r="J119" s="78">
        <v>538314727</v>
      </c>
      <c r="K119" s="78">
        <v>538314727</v>
      </c>
      <c r="L119" s="78">
        <v>0</v>
      </c>
      <c r="M119" s="78">
        <v>0</v>
      </c>
      <c r="N119" s="78" t="s">
        <v>120</v>
      </c>
      <c r="O119" s="78" t="s">
        <v>157</v>
      </c>
      <c r="P119" s="78" t="s">
        <v>461</v>
      </c>
      <c r="Q119" s="78">
        <v>8</v>
      </c>
      <c r="R119" s="78">
        <v>44.5</v>
      </c>
      <c r="S119" s="78" t="s">
        <v>127</v>
      </c>
      <c r="T119" s="78" t="s">
        <v>308</v>
      </c>
      <c r="U119" s="78">
        <v>0</v>
      </c>
      <c r="V119" s="78">
        <v>0</v>
      </c>
      <c r="W119" s="78">
        <v>0</v>
      </c>
      <c r="X119" s="78">
        <v>0</v>
      </c>
      <c r="Y119" s="78">
        <v>0</v>
      </c>
      <c r="Z119" s="78">
        <v>0</v>
      </c>
      <c r="AA119" s="78">
        <v>0</v>
      </c>
      <c r="AB119" s="78">
        <v>0</v>
      </c>
      <c r="AC119" s="78">
        <v>0</v>
      </c>
    </row>
    <row r="120" spans="1:29" x14ac:dyDescent="0.25">
      <c r="A120" s="10">
        <v>45464</v>
      </c>
      <c r="B120" s="78" t="s">
        <v>58</v>
      </c>
      <c r="C120" s="78" t="s">
        <v>112</v>
      </c>
      <c r="D120" s="78" t="s">
        <v>344</v>
      </c>
      <c r="E120" s="78" t="s">
        <v>474</v>
      </c>
      <c r="F120" s="78" t="s">
        <v>350</v>
      </c>
      <c r="G120" s="78" t="s">
        <v>18</v>
      </c>
      <c r="H120" s="78" t="s">
        <v>19</v>
      </c>
      <c r="I120" s="78">
        <v>0</v>
      </c>
      <c r="J120" s="78">
        <v>69974</v>
      </c>
      <c r="K120" s="78">
        <v>69974</v>
      </c>
      <c r="L120" s="78">
        <v>0</v>
      </c>
      <c r="M120" s="78">
        <v>0</v>
      </c>
      <c r="N120" s="78" t="s">
        <v>120</v>
      </c>
      <c r="O120" s="78" t="s">
        <v>191</v>
      </c>
      <c r="P120" s="78" t="s">
        <v>461</v>
      </c>
      <c r="Q120" s="78">
        <v>8</v>
      </c>
      <c r="R120" s="78">
        <v>32</v>
      </c>
      <c r="S120" s="78" t="s">
        <v>127</v>
      </c>
      <c r="T120" s="78" t="s">
        <v>285</v>
      </c>
      <c r="U120" s="78">
        <v>0</v>
      </c>
      <c r="V120" s="78">
        <v>0</v>
      </c>
      <c r="W120" s="78">
        <v>0</v>
      </c>
      <c r="X120" s="78">
        <v>0</v>
      </c>
      <c r="Y120" s="78">
        <v>0</v>
      </c>
      <c r="Z120" s="78">
        <v>0</v>
      </c>
      <c r="AA120" s="78">
        <v>0</v>
      </c>
      <c r="AB120" s="78">
        <v>0</v>
      </c>
      <c r="AC120" s="78">
        <v>0</v>
      </c>
    </row>
    <row r="121" spans="1:29" x14ac:dyDescent="0.25">
      <c r="A121" s="10">
        <v>45464</v>
      </c>
      <c r="B121" s="78" t="s">
        <v>59</v>
      </c>
      <c r="C121" s="78" t="s">
        <v>112</v>
      </c>
      <c r="D121" s="78" t="s">
        <v>375</v>
      </c>
      <c r="E121" s="78" t="s">
        <v>34</v>
      </c>
      <c r="F121" s="78" t="s">
        <v>380</v>
      </c>
      <c r="G121" s="78" t="s">
        <v>18</v>
      </c>
      <c r="H121" s="78" t="s">
        <v>48</v>
      </c>
      <c r="I121" s="78">
        <v>0</v>
      </c>
      <c r="J121" s="78">
        <v>42479538</v>
      </c>
      <c r="K121" s="78">
        <v>42479538</v>
      </c>
      <c r="L121" s="78">
        <v>0</v>
      </c>
      <c r="M121" s="78">
        <v>0</v>
      </c>
      <c r="N121" s="78" t="s">
        <v>120</v>
      </c>
      <c r="O121" s="78" t="s">
        <v>191</v>
      </c>
      <c r="P121" s="78" t="s">
        <v>461</v>
      </c>
      <c r="Q121" s="78">
        <v>8</v>
      </c>
      <c r="R121" s="78">
        <v>44.5</v>
      </c>
      <c r="S121" s="78" t="s">
        <v>127</v>
      </c>
      <c r="T121" s="78" t="s">
        <v>285</v>
      </c>
      <c r="U121" s="78">
        <v>0</v>
      </c>
      <c r="V121" s="78">
        <v>0</v>
      </c>
      <c r="W121" s="78">
        <v>0</v>
      </c>
      <c r="X121" s="78">
        <v>0</v>
      </c>
      <c r="Y121" s="78">
        <v>0</v>
      </c>
      <c r="Z121" s="78">
        <v>0</v>
      </c>
      <c r="AA121" s="78">
        <v>0</v>
      </c>
      <c r="AB121" s="78">
        <v>0</v>
      </c>
      <c r="AC121" s="78">
        <v>0</v>
      </c>
    </row>
    <row r="122" spans="1:29" x14ac:dyDescent="0.25">
      <c r="A122" s="10">
        <v>45464</v>
      </c>
      <c r="B122" s="78" t="s">
        <v>60</v>
      </c>
      <c r="C122" s="78" t="s">
        <v>112</v>
      </c>
      <c r="D122" s="78" t="s">
        <v>343</v>
      </c>
      <c r="E122" s="78" t="s">
        <v>474</v>
      </c>
      <c r="F122" s="78" t="s">
        <v>350</v>
      </c>
      <c r="G122" s="78" t="s">
        <v>18</v>
      </c>
      <c r="H122" s="78" t="s">
        <v>19</v>
      </c>
      <c r="I122" s="78">
        <v>0</v>
      </c>
      <c r="J122" s="78">
        <v>1152253547</v>
      </c>
      <c r="K122" s="78">
        <v>1152253547</v>
      </c>
      <c r="L122" s="78">
        <v>0</v>
      </c>
      <c r="M122" s="78">
        <v>0</v>
      </c>
      <c r="N122" s="78" t="s">
        <v>120</v>
      </c>
      <c r="O122" s="78" t="s">
        <v>190</v>
      </c>
      <c r="P122" s="78" t="s">
        <v>461</v>
      </c>
      <c r="Q122" s="78">
        <v>8</v>
      </c>
      <c r="R122" s="78">
        <v>0</v>
      </c>
      <c r="S122" s="78" t="s">
        <v>127</v>
      </c>
      <c r="T122" s="78" t="s">
        <v>284</v>
      </c>
      <c r="U122" s="78">
        <v>0</v>
      </c>
      <c r="V122" s="78">
        <v>0</v>
      </c>
      <c r="W122" s="78">
        <v>0</v>
      </c>
      <c r="X122" s="78">
        <v>0</v>
      </c>
      <c r="Y122" s="78">
        <v>0</v>
      </c>
      <c r="Z122" s="78">
        <v>0</v>
      </c>
      <c r="AA122" s="78">
        <v>0</v>
      </c>
      <c r="AB122" s="78">
        <v>0</v>
      </c>
      <c r="AC122" s="78">
        <v>0</v>
      </c>
    </row>
    <row r="123" spans="1:29" x14ac:dyDescent="0.25">
      <c r="A123" s="10">
        <v>45464</v>
      </c>
      <c r="B123" s="78" t="s">
        <v>61</v>
      </c>
      <c r="C123" s="78" t="s">
        <v>112</v>
      </c>
      <c r="D123" s="78" t="s">
        <v>120</v>
      </c>
      <c r="E123" s="78" t="s">
        <v>120</v>
      </c>
      <c r="F123" s="78" t="s">
        <v>120</v>
      </c>
      <c r="G123" s="78" t="s">
        <v>18</v>
      </c>
      <c r="H123" s="78"/>
      <c r="I123" s="78">
        <v>0</v>
      </c>
      <c r="J123" s="78">
        <v>23</v>
      </c>
      <c r="K123" s="78">
        <v>23</v>
      </c>
      <c r="L123" s="78">
        <v>0</v>
      </c>
      <c r="M123" s="78">
        <v>0</v>
      </c>
      <c r="N123" s="78" t="s">
        <v>120</v>
      </c>
      <c r="O123" s="78" t="s">
        <v>120</v>
      </c>
      <c r="P123" s="78" t="s">
        <v>461</v>
      </c>
      <c r="Q123" s="78">
        <v>0</v>
      </c>
      <c r="R123" s="78">
        <v>32.25</v>
      </c>
      <c r="S123" s="78"/>
      <c r="T123" s="78"/>
      <c r="U123" s="78">
        <v>0</v>
      </c>
      <c r="V123" s="78">
        <v>0</v>
      </c>
      <c r="W123" s="78">
        <v>0</v>
      </c>
      <c r="X123" s="78">
        <v>0</v>
      </c>
      <c r="Y123" s="78">
        <v>0</v>
      </c>
      <c r="Z123" s="78">
        <v>0</v>
      </c>
      <c r="AA123" s="78">
        <v>0</v>
      </c>
      <c r="AB123" s="78">
        <v>0</v>
      </c>
      <c r="AC123" s="78">
        <v>0</v>
      </c>
    </row>
    <row r="124" spans="1:29" x14ac:dyDescent="0.25">
      <c r="A124" s="10">
        <v>45464</v>
      </c>
      <c r="B124" s="78" t="s">
        <v>62</v>
      </c>
      <c r="C124" s="78" t="s">
        <v>112</v>
      </c>
      <c r="D124" s="78" t="s">
        <v>336</v>
      </c>
      <c r="E124" s="78" t="s">
        <v>34</v>
      </c>
      <c r="F124" s="78" t="s">
        <v>350</v>
      </c>
      <c r="G124" s="78" t="s">
        <v>18</v>
      </c>
      <c r="H124" s="78" t="s">
        <v>19</v>
      </c>
      <c r="I124" s="78">
        <v>0</v>
      </c>
      <c r="J124" s="78">
        <v>475668</v>
      </c>
      <c r="K124" s="78">
        <v>475668</v>
      </c>
      <c r="L124" s="78">
        <v>0</v>
      </c>
      <c r="M124" s="78">
        <v>0</v>
      </c>
      <c r="N124" s="78" t="s">
        <v>120</v>
      </c>
      <c r="O124" s="78" t="s">
        <v>190</v>
      </c>
      <c r="P124" s="78" t="s">
        <v>461</v>
      </c>
      <c r="Q124" s="78">
        <v>8</v>
      </c>
      <c r="R124" s="78">
        <v>0</v>
      </c>
      <c r="S124" s="78" t="s">
        <v>127</v>
      </c>
      <c r="T124" s="78" t="s">
        <v>284</v>
      </c>
      <c r="U124" s="78">
        <v>0</v>
      </c>
      <c r="V124" s="78">
        <v>0</v>
      </c>
      <c r="W124" s="78">
        <v>0</v>
      </c>
      <c r="X124" s="78">
        <v>0</v>
      </c>
      <c r="Y124" s="78">
        <v>0</v>
      </c>
      <c r="Z124" s="78">
        <v>0</v>
      </c>
      <c r="AA124" s="78">
        <v>0</v>
      </c>
      <c r="AB124" s="78">
        <v>0</v>
      </c>
      <c r="AC124" s="78">
        <v>0</v>
      </c>
    </row>
    <row r="125" spans="1:29" x14ac:dyDescent="0.25">
      <c r="A125" s="10">
        <v>45464</v>
      </c>
      <c r="B125" s="78" t="s">
        <v>63</v>
      </c>
      <c r="C125" s="78" t="s">
        <v>112</v>
      </c>
      <c r="D125" s="78" t="s">
        <v>437</v>
      </c>
      <c r="E125" s="78" t="s">
        <v>474</v>
      </c>
      <c r="F125" s="78" t="s">
        <v>350</v>
      </c>
      <c r="G125" s="78" t="s">
        <v>18</v>
      </c>
      <c r="H125" s="78" t="s">
        <v>48</v>
      </c>
      <c r="I125" s="78">
        <v>0</v>
      </c>
      <c r="J125" s="78">
        <v>40006870</v>
      </c>
      <c r="K125" s="78">
        <v>40006870</v>
      </c>
      <c r="L125" s="78">
        <v>0</v>
      </c>
      <c r="M125" s="78">
        <v>0</v>
      </c>
      <c r="N125" s="78" t="s">
        <v>403</v>
      </c>
      <c r="O125" s="78" t="s">
        <v>158</v>
      </c>
      <c r="P125" s="78" t="s">
        <v>461</v>
      </c>
      <c r="Q125" s="78">
        <v>8</v>
      </c>
      <c r="R125" s="78">
        <v>42.25</v>
      </c>
      <c r="S125" s="78" t="s">
        <v>127</v>
      </c>
      <c r="T125" s="78" t="s">
        <v>286</v>
      </c>
      <c r="U125" s="78">
        <v>0</v>
      </c>
      <c r="V125" s="78">
        <v>0</v>
      </c>
      <c r="W125" s="78">
        <v>0</v>
      </c>
      <c r="X125" s="78">
        <v>0</v>
      </c>
      <c r="Y125" s="78">
        <v>0</v>
      </c>
      <c r="Z125" s="78">
        <v>0</v>
      </c>
      <c r="AA125" s="78">
        <v>0</v>
      </c>
      <c r="AB125" s="78">
        <v>0</v>
      </c>
      <c r="AC125" s="78">
        <v>0</v>
      </c>
    </row>
    <row r="126" spans="1:29" x14ac:dyDescent="0.25">
      <c r="A126" s="10">
        <v>45464</v>
      </c>
      <c r="B126" s="78" t="s">
        <v>64</v>
      </c>
      <c r="C126" s="78" t="s">
        <v>112</v>
      </c>
      <c r="D126" s="78" t="s">
        <v>334</v>
      </c>
      <c r="E126" s="78" t="s">
        <v>34</v>
      </c>
      <c r="F126" s="78" t="s">
        <v>350</v>
      </c>
      <c r="G126" s="78" t="s">
        <v>18</v>
      </c>
      <c r="H126" s="78" t="s">
        <v>19</v>
      </c>
      <c r="I126" s="78">
        <v>0</v>
      </c>
      <c r="J126" s="78">
        <v>57192</v>
      </c>
      <c r="K126" s="78">
        <v>57192</v>
      </c>
      <c r="L126" s="78">
        <v>0</v>
      </c>
      <c r="M126" s="78">
        <v>0</v>
      </c>
      <c r="N126" s="78" t="s">
        <v>120</v>
      </c>
      <c r="O126" s="78" t="s">
        <v>191</v>
      </c>
      <c r="P126" s="78" t="s">
        <v>461</v>
      </c>
      <c r="Q126" s="78">
        <v>8</v>
      </c>
      <c r="R126" s="78">
        <v>0</v>
      </c>
      <c r="S126" s="78" t="s">
        <v>127</v>
      </c>
      <c r="T126" s="78" t="s">
        <v>285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</row>
    <row r="127" spans="1:29" x14ac:dyDescent="0.25">
      <c r="A127" s="10">
        <v>45464</v>
      </c>
      <c r="B127" s="78" t="s">
        <v>65</v>
      </c>
      <c r="C127" s="78" t="s">
        <v>112</v>
      </c>
      <c r="D127" s="78" t="s">
        <v>120</v>
      </c>
      <c r="E127" s="78" t="s">
        <v>120</v>
      </c>
      <c r="F127" s="78" t="s">
        <v>120</v>
      </c>
      <c r="G127" s="78" t="s">
        <v>18</v>
      </c>
      <c r="H127" s="78"/>
      <c r="I127" s="78">
        <v>0</v>
      </c>
      <c r="J127" s="78">
        <v>494</v>
      </c>
      <c r="K127" s="78">
        <v>494</v>
      </c>
      <c r="L127" s="78">
        <v>0</v>
      </c>
      <c r="M127" s="78">
        <v>0</v>
      </c>
      <c r="N127" s="78" t="s">
        <v>120</v>
      </c>
      <c r="O127" s="78" t="s">
        <v>120</v>
      </c>
      <c r="P127" s="78" t="s">
        <v>461</v>
      </c>
      <c r="Q127" s="78">
        <v>0</v>
      </c>
      <c r="R127" s="78">
        <v>43.5</v>
      </c>
      <c r="S127" s="78"/>
      <c r="T127" s="78"/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</row>
    <row r="128" spans="1:29" x14ac:dyDescent="0.25">
      <c r="A128" s="10">
        <v>45464</v>
      </c>
      <c r="B128" s="78" t="s">
        <v>66</v>
      </c>
      <c r="C128" s="78" t="s">
        <v>112</v>
      </c>
      <c r="D128" s="78" t="s">
        <v>381</v>
      </c>
      <c r="E128" s="78" t="s">
        <v>383</v>
      </c>
      <c r="F128" s="78" t="s">
        <v>350</v>
      </c>
      <c r="G128" s="78" t="s">
        <v>18</v>
      </c>
      <c r="H128" s="78" t="s">
        <v>19</v>
      </c>
      <c r="I128" s="78">
        <v>0</v>
      </c>
      <c r="J128" s="78">
        <v>169901</v>
      </c>
      <c r="K128" s="78">
        <v>169901</v>
      </c>
      <c r="L128" s="78">
        <v>0</v>
      </c>
      <c r="M128" s="78">
        <v>0</v>
      </c>
      <c r="N128" s="78" t="s">
        <v>120</v>
      </c>
      <c r="O128" s="78" t="s">
        <v>191</v>
      </c>
      <c r="P128" s="78" t="s">
        <v>461</v>
      </c>
      <c r="Q128" s="78">
        <v>8</v>
      </c>
      <c r="R128" s="78">
        <v>43.5</v>
      </c>
      <c r="S128" s="78" t="s">
        <v>127</v>
      </c>
      <c r="T128" s="78" t="s">
        <v>285</v>
      </c>
      <c r="U128" s="78">
        <v>0</v>
      </c>
      <c r="V128" s="78">
        <v>0</v>
      </c>
      <c r="W128" s="78">
        <v>0</v>
      </c>
      <c r="X128" s="78">
        <v>0</v>
      </c>
      <c r="Y128" s="78">
        <v>0</v>
      </c>
      <c r="Z128" s="78">
        <v>0</v>
      </c>
      <c r="AA128" s="78">
        <v>0</v>
      </c>
      <c r="AB128" s="78">
        <v>0</v>
      </c>
      <c r="AC128" s="78">
        <v>0</v>
      </c>
    </row>
    <row r="129" spans="1:29" x14ac:dyDescent="0.25">
      <c r="A129" s="10">
        <v>45464</v>
      </c>
      <c r="B129" s="78" t="s">
        <v>67</v>
      </c>
      <c r="C129" s="78" t="s">
        <v>112</v>
      </c>
      <c r="D129" s="78" t="s">
        <v>348</v>
      </c>
      <c r="E129" s="78" t="s">
        <v>383</v>
      </c>
      <c r="F129" s="78" t="s">
        <v>350</v>
      </c>
      <c r="G129" s="78" t="s">
        <v>18</v>
      </c>
      <c r="H129" s="78" t="s">
        <v>48</v>
      </c>
      <c r="I129" s="78">
        <v>0</v>
      </c>
      <c r="J129" s="78">
        <v>40754962</v>
      </c>
      <c r="K129" s="78">
        <v>40755678</v>
      </c>
      <c r="L129" s="78">
        <v>0</v>
      </c>
      <c r="M129" s="78">
        <v>0</v>
      </c>
      <c r="N129" s="78" t="s">
        <v>478</v>
      </c>
      <c r="O129" s="78" t="s">
        <v>158</v>
      </c>
      <c r="P129" s="78" t="s">
        <v>461</v>
      </c>
      <c r="Q129" s="78">
        <v>8</v>
      </c>
      <c r="R129" s="78">
        <v>43.5</v>
      </c>
      <c r="S129" s="78" t="s">
        <v>127</v>
      </c>
      <c r="T129" s="78" t="s">
        <v>286</v>
      </c>
      <c r="U129" s="78">
        <v>0</v>
      </c>
      <c r="V129" s="78">
        <v>0</v>
      </c>
      <c r="W129" s="78">
        <v>0</v>
      </c>
      <c r="X129" s="78">
        <v>0</v>
      </c>
      <c r="Y129" s="78">
        <v>0</v>
      </c>
      <c r="Z129" s="78">
        <v>0</v>
      </c>
      <c r="AA129" s="78">
        <v>0</v>
      </c>
      <c r="AB129" s="78">
        <v>0</v>
      </c>
      <c r="AC129" s="78">
        <v>0</v>
      </c>
    </row>
    <row r="130" spans="1:29" x14ac:dyDescent="0.25">
      <c r="A130" s="10">
        <v>45464</v>
      </c>
      <c r="B130" s="78" t="s">
        <v>68</v>
      </c>
      <c r="C130" s="78" t="s">
        <v>112</v>
      </c>
      <c r="D130" s="78" t="s">
        <v>384</v>
      </c>
      <c r="E130" s="78" t="s">
        <v>383</v>
      </c>
      <c r="F130" s="78" t="s">
        <v>350</v>
      </c>
      <c r="G130" s="78" t="s">
        <v>18</v>
      </c>
      <c r="H130" s="78" t="s">
        <v>19</v>
      </c>
      <c r="I130" s="78">
        <v>0</v>
      </c>
      <c r="J130" s="78">
        <v>1078074337</v>
      </c>
      <c r="K130" s="78">
        <v>1078074337</v>
      </c>
      <c r="L130" s="78">
        <v>0</v>
      </c>
      <c r="M130" s="78">
        <v>0</v>
      </c>
      <c r="N130" s="78" t="s">
        <v>120</v>
      </c>
      <c r="O130" s="78" t="s">
        <v>190</v>
      </c>
      <c r="P130" s="78" t="s">
        <v>461</v>
      </c>
      <c r="Q130" s="78">
        <v>8</v>
      </c>
      <c r="R130" s="78">
        <v>0</v>
      </c>
      <c r="S130" s="78" t="s">
        <v>127</v>
      </c>
      <c r="T130" s="78" t="s">
        <v>284</v>
      </c>
      <c r="U130" s="78">
        <v>0</v>
      </c>
      <c r="V130" s="78">
        <v>0</v>
      </c>
      <c r="W130" s="78">
        <v>0</v>
      </c>
      <c r="X130" s="78">
        <v>0</v>
      </c>
      <c r="Y130" s="78">
        <v>0</v>
      </c>
      <c r="Z130" s="78">
        <v>0</v>
      </c>
      <c r="AA130" s="78">
        <v>0</v>
      </c>
      <c r="AB130" s="78">
        <v>0</v>
      </c>
      <c r="AC130" s="78">
        <v>0</v>
      </c>
    </row>
    <row r="131" spans="1:29" x14ac:dyDescent="0.25">
      <c r="A131" s="10">
        <v>45464</v>
      </c>
      <c r="B131" s="78" t="s">
        <v>69</v>
      </c>
      <c r="C131" s="78" t="s">
        <v>112</v>
      </c>
      <c r="D131" s="78" t="s">
        <v>120</v>
      </c>
      <c r="E131" s="78" t="s">
        <v>120</v>
      </c>
      <c r="F131" s="78" t="s">
        <v>120</v>
      </c>
      <c r="G131" s="78" t="s">
        <v>18</v>
      </c>
      <c r="H131" s="78"/>
      <c r="I131" s="78">
        <v>0</v>
      </c>
      <c r="J131" s="78">
        <v>1077688528</v>
      </c>
      <c r="K131" s="78">
        <v>1077688528</v>
      </c>
      <c r="L131" s="78">
        <v>0</v>
      </c>
      <c r="M131" s="78">
        <v>0</v>
      </c>
      <c r="N131" s="78" t="s">
        <v>120</v>
      </c>
      <c r="O131" s="78" t="s">
        <v>120</v>
      </c>
      <c r="P131" s="78" t="s">
        <v>461</v>
      </c>
      <c r="Q131" s="78">
        <v>0</v>
      </c>
      <c r="R131" s="78">
        <v>47</v>
      </c>
      <c r="S131" s="78"/>
      <c r="T131" s="78"/>
      <c r="U131" s="78">
        <v>0</v>
      </c>
      <c r="V131" s="78">
        <v>0</v>
      </c>
      <c r="W131" s="78">
        <v>0</v>
      </c>
      <c r="X131" s="78">
        <v>0</v>
      </c>
      <c r="Y131" s="78">
        <v>0</v>
      </c>
      <c r="Z131" s="78">
        <v>0</v>
      </c>
      <c r="AA131" s="78">
        <v>0</v>
      </c>
      <c r="AB131" s="78">
        <v>0</v>
      </c>
      <c r="AC131" s="78">
        <v>0</v>
      </c>
    </row>
    <row r="132" spans="1:29" x14ac:dyDescent="0.25">
      <c r="A132" s="10">
        <v>45464</v>
      </c>
      <c r="B132" s="78" t="s">
        <v>70</v>
      </c>
      <c r="C132" s="78" t="s">
        <v>112</v>
      </c>
      <c r="D132" s="78" t="s">
        <v>400</v>
      </c>
      <c r="E132" s="78" t="s">
        <v>383</v>
      </c>
      <c r="F132" s="78" t="s">
        <v>350</v>
      </c>
      <c r="G132" s="78" t="s">
        <v>18</v>
      </c>
      <c r="H132" s="78" t="s">
        <v>19</v>
      </c>
      <c r="I132" s="78">
        <v>0</v>
      </c>
      <c r="J132" s="78">
        <v>1027805914</v>
      </c>
      <c r="K132" s="78">
        <v>1027805914</v>
      </c>
      <c r="L132" s="78">
        <v>0</v>
      </c>
      <c r="M132" s="78">
        <v>0</v>
      </c>
      <c r="N132" s="78" t="s">
        <v>120</v>
      </c>
      <c r="O132" s="78" t="s">
        <v>190</v>
      </c>
      <c r="P132" s="78" t="s">
        <v>461</v>
      </c>
      <c r="Q132" s="78">
        <v>8</v>
      </c>
      <c r="R132" s="78">
        <v>43.5</v>
      </c>
      <c r="S132" s="78" t="s">
        <v>127</v>
      </c>
      <c r="T132" s="78" t="s">
        <v>284</v>
      </c>
      <c r="U132" s="78">
        <v>0</v>
      </c>
      <c r="V132" s="78">
        <v>0</v>
      </c>
      <c r="W132" s="78">
        <v>0</v>
      </c>
      <c r="X132" s="78">
        <v>0</v>
      </c>
      <c r="Y132" s="78">
        <v>0</v>
      </c>
      <c r="Z132" s="78">
        <v>0</v>
      </c>
      <c r="AA132" s="78">
        <v>0</v>
      </c>
      <c r="AB132" s="78">
        <v>0</v>
      </c>
      <c r="AC132" s="78">
        <v>0</v>
      </c>
    </row>
    <row r="133" spans="1:29" x14ac:dyDescent="0.25">
      <c r="A133" s="10">
        <v>45464</v>
      </c>
      <c r="B133" s="78" t="s">
        <v>71</v>
      </c>
      <c r="C133" s="78" t="s">
        <v>112</v>
      </c>
      <c r="D133" s="78" t="s">
        <v>479</v>
      </c>
      <c r="E133" s="78" t="s">
        <v>34</v>
      </c>
      <c r="F133" s="78" t="s">
        <v>380</v>
      </c>
      <c r="G133" s="78" t="s">
        <v>18</v>
      </c>
      <c r="H133" s="78" t="s">
        <v>48</v>
      </c>
      <c r="I133" s="78">
        <v>0</v>
      </c>
      <c r="J133" s="78">
        <v>31231095</v>
      </c>
      <c r="K133" s="78">
        <v>31231095</v>
      </c>
      <c r="L133" s="78">
        <v>0</v>
      </c>
      <c r="M133" s="78">
        <v>0</v>
      </c>
      <c r="N133" s="78" t="s">
        <v>120</v>
      </c>
      <c r="O133" s="78" t="s">
        <v>313</v>
      </c>
      <c r="P133" s="78" t="s">
        <v>461</v>
      </c>
      <c r="Q133" s="78">
        <v>16</v>
      </c>
      <c r="R133" s="78">
        <v>49.5</v>
      </c>
      <c r="S133" s="78" t="s">
        <v>127</v>
      </c>
      <c r="T133" s="78" t="s">
        <v>317</v>
      </c>
      <c r="U133" s="78">
        <v>0</v>
      </c>
      <c r="V133" s="78">
        <v>0</v>
      </c>
      <c r="W133" s="78">
        <v>0</v>
      </c>
      <c r="X133" s="78">
        <v>0</v>
      </c>
      <c r="Y133" s="78">
        <v>0</v>
      </c>
      <c r="Z133" s="78">
        <v>0</v>
      </c>
      <c r="AA133" s="78">
        <v>0</v>
      </c>
      <c r="AB133" s="78">
        <v>0</v>
      </c>
      <c r="AC133" s="78">
        <v>0</v>
      </c>
    </row>
    <row r="134" spans="1:29" x14ac:dyDescent="0.25">
      <c r="A134" s="10">
        <v>45464</v>
      </c>
      <c r="B134" s="78" t="s">
        <v>72</v>
      </c>
      <c r="C134" s="78" t="s">
        <v>112</v>
      </c>
      <c r="D134" s="78" t="s">
        <v>454</v>
      </c>
      <c r="E134" s="78" t="s">
        <v>331</v>
      </c>
      <c r="F134" s="78" t="s">
        <v>379</v>
      </c>
      <c r="G134" s="78" t="s">
        <v>24</v>
      </c>
      <c r="H134" s="78" t="s">
        <v>19</v>
      </c>
      <c r="I134" s="78">
        <v>2274</v>
      </c>
      <c r="J134" s="78">
        <v>20</v>
      </c>
      <c r="K134" s="78">
        <v>20</v>
      </c>
      <c r="L134" s="78">
        <v>0</v>
      </c>
      <c r="M134" s="78">
        <v>12.9</v>
      </c>
      <c r="N134" s="78" t="s">
        <v>480</v>
      </c>
      <c r="O134" s="78" t="s">
        <v>173</v>
      </c>
      <c r="P134" s="78" t="s">
        <v>461</v>
      </c>
      <c r="Q134" s="78">
        <v>4</v>
      </c>
      <c r="R134" s="78">
        <v>32</v>
      </c>
      <c r="S134" s="78" t="s">
        <v>126</v>
      </c>
      <c r="T134" s="78" t="s">
        <v>337</v>
      </c>
      <c r="U134" s="78">
        <v>9096</v>
      </c>
      <c r="V134" s="78">
        <v>1.0185625</v>
      </c>
      <c r="W134" s="78">
        <v>641.69733120000001</v>
      </c>
      <c r="X134" s="78">
        <v>0</v>
      </c>
      <c r="Y134" s="78">
        <v>0</v>
      </c>
      <c r="Z134" s="78">
        <v>0</v>
      </c>
      <c r="AA134" s="78">
        <v>0</v>
      </c>
      <c r="AB134" s="78">
        <v>0</v>
      </c>
      <c r="AC134" s="78">
        <v>0</v>
      </c>
    </row>
    <row r="135" spans="1:29" x14ac:dyDescent="0.25">
      <c r="A135" s="10">
        <v>45464</v>
      </c>
      <c r="B135" s="78" t="s">
        <v>73</v>
      </c>
      <c r="C135" s="78" t="s">
        <v>112</v>
      </c>
      <c r="D135" s="78" t="s">
        <v>396</v>
      </c>
      <c r="E135" s="78" t="s">
        <v>481</v>
      </c>
      <c r="F135" s="78" t="s">
        <v>380</v>
      </c>
      <c r="G135" s="78" t="s">
        <v>18</v>
      </c>
      <c r="H135" s="78" t="s">
        <v>48</v>
      </c>
      <c r="I135" s="78">
        <v>0</v>
      </c>
      <c r="J135" s="78">
        <v>35281491</v>
      </c>
      <c r="K135" s="78">
        <v>35281491</v>
      </c>
      <c r="L135" s="78">
        <v>0</v>
      </c>
      <c r="M135" s="78">
        <v>0</v>
      </c>
      <c r="N135" s="78" t="s">
        <v>484</v>
      </c>
      <c r="O135" s="78" t="s">
        <v>190</v>
      </c>
      <c r="P135" s="78" t="s">
        <v>461</v>
      </c>
      <c r="Q135" s="78">
        <v>8</v>
      </c>
      <c r="R135" s="78">
        <v>64.5</v>
      </c>
      <c r="S135" s="78" t="s">
        <v>127</v>
      </c>
      <c r="T135" s="78" t="s">
        <v>284</v>
      </c>
      <c r="U135" s="78">
        <v>0</v>
      </c>
      <c r="V135" s="78">
        <v>0</v>
      </c>
      <c r="W135" s="78">
        <v>0</v>
      </c>
      <c r="X135" s="78">
        <v>0</v>
      </c>
      <c r="Y135" s="78">
        <v>0</v>
      </c>
      <c r="Z135" s="78">
        <v>0</v>
      </c>
      <c r="AA135" s="78">
        <v>0</v>
      </c>
      <c r="AB135" s="78">
        <v>0</v>
      </c>
      <c r="AC135" s="78">
        <v>0</v>
      </c>
    </row>
    <row r="136" spans="1:29" x14ac:dyDescent="0.25">
      <c r="A136" s="10">
        <v>45464</v>
      </c>
      <c r="B136" s="78" t="s">
        <v>74</v>
      </c>
      <c r="C136" s="78" t="s">
        <v>112</v>
      </c>
      <c r="D136" s="78" t="s">
        <v>438</v>
      </c>
      <c r="E136" s="78" t="s">
        <v>21</v>
      </c>
      <c r="F136" s="78" t="s">
        <v>379</v>
      </c>
      <c r="G136" s="78" t="s">
        <v>18</v>
      </c>
      <c r="H136" s="78" t="s">
        <v>19</v>
      </c>
      <c r="I136" s="78">
        <v>0</v>
      </c>
      <c r="J136" s="78">
        <v>24181177</v>
      </c>
      <c r="K136" s="78">
        <v>24181177</v>
      </c>
      <c r="L136" s="78">
        <v>0</v>
      </c>
      <c r="M136" s="78">
        <v>0</v>
      </c>
      <c r="N136" s="78" t="s">
        <v>411</v>
      </c>
      <c r="O136" s="78" t="s">
        <v>180</v>
      </c>
      <c r="P136" s="78" t="s">
        <v>461</v>
      </c>
      <c r="Q136" s="78">
        <v>4</v>
      </c>
      <c r="R136" s="78">
        <v>43.5</v>
      </c>
      <c r="S136" s="78" t="s">
        <v>126</v>
      </c>
      <c r="T136" s="78" t="s">
        <v>349</v>
      </c>
      <c r="U136" s="78">
        <v>0</v>
      </c>
      <c r="V136" s="78">
        <v>0</v>
      </c>
      <c r="W136" s="78">
        <v>0</v>
      </c>
      <c r="X136" s="78">
        <v>0</v>
      </c>
      <c r="Y136" s="78">
        <v>0</v>
      </c>
      <c r="Z136" s="78">
        <v>0</v>
      </c>
      <c r="AA136" s="78">
        <v>0</v>
      </c>
      <c r="AB136" s="78">
        <v>0</v>
      </c>
      <c r="AC136" s="78">
        <v>0</v>
      </c>
    </row>
    <row r="137" spans="1:29" x14ac:dyDescent="0.25">
      <c r="A137" s="10">
        <v>45464</v>
      </c>
      <c r="B137" s="78" t="s">
        <v>75</v>
      </c>
      <c r="C137" s="78" t="s">
        <v>112</v>
      </c>
      <c r="D137" s="78" t="s">
        <v>398</v>
      </c>
      <c r="E137" s="78" t="s">
        <v>34</v>
      </c>
      <c r="F137" s="78" t="s">
        <v>350</v>
      </c>
      <c r="G137" s="78" t="s">
        <v>18</v>
      </c>
      <c r="H137" s="78" t="s">
        <v>48</v>
      </c>
      <c r="I137" s="78">
        <v>0</v>
      </c>
      <c r="J137" s="78">
        <v>22423236</v>
      </c>
      <c r="K137" s="78">
        <v>22424995</v>
      </c>
      <c r="L137" s="78">
        <v>22424995</v>
      </c>
      <c r="M137" s="78">
        <v>0</v>
      </c>
      <c r="N137" s="78" t="s">
        <v>120</v>
      </c>
      <c r="O137" s="78" t="s">
        <v>158</v>
      </c>
      <c r="P137" s="78" t="s">
        <v>461</v>
      </c>
      <c r="Q137" s="78">
        <v>8</v>
      </c>
      <c r="R137" s="78">
        <v>32</v>
      </c>
      <c r="S137" s="78" t="s">
        <v>127</v>
      </c>
      <c r="T137" s="78" t="s">
        <v>286</v>
      </c>
      <c r="U137" s="78">
        <v>0</v>
      </c>
      <c r="V137" s="78">
        <v>0</v>
      </c>
      <c r="W137" s="78">
        <v>0</v>
      </c>
      <c r="X137" s="78">
        <v>0</v>
      </c>
      <c r="Y137" s="78">
        <v>0</v>
      </c>
      <c r="Z137" s="78">
        <v>0</v>
      </c>
      <c r="AA137" s="78">
        <v>0</v>
      </c>
      <c r="AB137" s="78">
        <v>0</v>
      </c>
      <c r="AC137" s="78">
        <v>0</v>
      </c>
    </row>
    <row r="138" spans="1:29" x14ac:dyDescent="0.25">
      <c r="A138" s="10">
        <v>45464</v>
      </c>
      <c r="B138" s="78" t="s">
        <v>76</v>
      </c>
      <c r="C138" s="78" t="s">
        <v>112</v>
      </c>
      <c r="D138" s="78" t="s">
        <v>448</v>
      </c>
      <c r="E138" s="78" t="s">
        <v>455</v>
      </c>
      <c r="F138" s="78" t="s">
        <v>379</v>
      </c>
      <c r="G138" s="78" t="s">
        <v>24</v>
      </c>
      <c r="H138" s="78" t="s">
        <v>19</v>
      </c>
      <c r="I138" s="78">
        <v>2463</v>
      </c>
      <c r="J138" s="78">
        <v>33821459</v>
      </c>
      <c r="K138" s="78">
        <v>33824743</v>
      </c>
      <c r="L138" s="78">
        <v>0</v>
      </c>
      <c r="M138" s="78">
        <v>12.1</v>
      </c>
      <c r="N138" s="78" t="s">
        <v>488</v>
      </c>
      <c r="O138" s="78" t="s">
        <v>173</v>
      </c>
      <c r="P138" s="78" t="s">
        <v>461</v>
      </c>
      <c r="Q138" s="78">
        <v>4</v>
      </c>
      <c r="R138" s="78">
        <v>32</v>
      </c>
      <c r="S138" s="78" t="s">
        <v>126</v>
      </c>
      <c r="T138" s="78" t="s">
        <v>337</v>
      </c>
      <c r="U138" s="78">
        <v>9852</v>
      </c>
      <c r="V138" s="78">
        <v>1.0348020833333333</v>
      </c>
      <c r="W138" s="78">
        <v>695.0310144</v>
      </c>
      <c r="X138" s="78">
        <v>0</v>
      </c>
      <c r="Y138" s="78">
        <v>0</v>
      </c>
      <c r="Z138" s="78">
        <v>0</v>
      </c>
      <c r="AA138" s="78">
        <v>0</v>
      </c>
      <c r="AB138" s="78">
        <v>0</v>
      </c>
      <c r="AC138" s="78">
        <v>0</v>
      </c>
    </row>
    <row r="139" spans="1:29" x14ac:dyDescent="0.25">
      <c r="A139" s="10">
        <v>45464</v>
      </c>
      <c r="B139" s="78" t="s">
        <v>77</v>
      </c>
      <c r="C139" s="78" t="s">
        <v>112</v>
      </c>
      <c r="D139" s="78" t="s">
        <v>464</v>
      </c>
      <c r="E139" s="78" t="s">
        <v>34</v>
      </c>
      <c r="F139" s="78" t="s">
        <v>380</v>
      </c>
      <c r="G139" s="78" t="s">
        <v>18</v>
      </c>
      <c r="H139" s="78" t="s">
        <v>48</v>
      </c>
      <c r="I139" s="78">
        <v>0</v>
      </c>
      <c r="J139" s="78">
        <v>33820935</v>
      </c>
      <c r="K139" s="78">
        <v>33820935</v>
      </c>
      <c r="L139" s="78">
        <v>0</v>
      </c>
      <c r="M139" s="78">
        <v>0</v>
      </c>
      <c r="N139" s="78" t="s">
        <v>120</v>
      </c>
      <c r="O139" s="78" t="s">
        <v>316</v>
      </c>
      <c r="P139" s="78" t="s">
        <v>461</v>
      </c>
      <c r="Q139" s="78">
        <v>16</v>
      </c>
      <c r="R139" s="78">
        <v>79</v>
      </c>
      <c r="S139" s="78" t="s">
        <v>127</v>
      </c>
      <c r="T139" s="78" t="s">
        <v>318</v>
      </c>
      <c r="U139" s="78">
        <v>0</v>
      </c>
      <c r="V139" s="78">
        <v>0</v>
      </c>
      <c r="W139" s="78">
        <v>0</v>
      </c>
      <c r="X139" s="78">
        <v>0</v>
      </c>
      <c r="Y139" s="78">
        <v>0</v>
      </c>
      <c r="Z139" s="78">
        <v>0</v>
      </c>
      <c r="AA139" s="78">
        <v>0</v>
      </c>
      <c r="AB139" s="78">
        <v>0</v>
      </c>
      <c r="AC139" s="78">
        <v>0</v>
      </c>
    </row>
    <row r="140" spans="1:29" x14ac:dyDescent="0.25">
      <c r="A140" s="10">
        <v>45464</v>
      </c>
      <c r="B140" s="78" t="s">
        <v>78</v>
      </c>
      <c r="C140" s="78" t="s">
        <v>112</v>
      </c>
      <c r="D140" s="78" t="s">
        <v>358</v>
      </c>
      <c r="E140" s="78" t="s">
        <v>331</v>
      </c>
      <c r="F140" s="78" t="s">
        <v>379</v>
      </c>
      <c r="G140" s="78" t="s">
        <v>18</v>
      </c>
      <c r="H140" s="78" t="s">
        <v>19</v>
      </c>
      <c r="I140" s="78">
        <v>0</v>
      </c>
      <c r="J140" s="78">
        <v>22540903</v>
      </c>
      <c r="K140" s="78">
        <v>22540903</v>
      </c>
      <c r="L140" s="78">
        <v>0</v>
      </c>
      <c r="M140" s="78">
        <v>0</v>
      </c>
      <c r="N140" s="78" t="s">
        <v>293</v>
      </c>
      <c r="O140" s="78" t="s">
        <v>182</v>
      </c>
      <c r="P140" s="78" t="s">
        <v>461</v>
      </c>
      <c r="Q140" s="78">
        <v>4</v>
      </c>
      <c r="R140" s="78">
        <v>43.5</v>
      </c>
      <c r="S140" s="78" t="s">
        <v>126</v>
      </c>
      <c r="T140" s="78" t="s">
        <v>290</v>
      </c>
      <c r="U140" s="78">
        <v>0</v>
      </c>
      <c r="V140" s="78">
        <v>0</v>
      </c>
      <c r="W140" s="78">
        <v>0</v>
      </c>
      <c r="X140" s="78">
        <v>0</v>
      </c>
      <c r="Y140" s="78">
        <v>0</v>
      </c>
      <c r="Z140" s="78">
        <v>0</v>
      </c>
      <c r="AA140" s="78">
        <v>0</v>
      </c>
      <c r="AB140" s="78">
        <v>0</v>
      </c>
      <c r="AC140" s="78">
        <v>0</v>
      </c>
    </row>
    <row r="141" spans="1:29" x14ac:dyDescent="0.25">
      <c r="A141" s="10">
        <v>45464</v>
      </c>
      <c r="B141" s="78" t="s">
        <v>79</v>
      </c>
      <c r="C141" s="78" t="s">
        <v>112</v>
      </c>
      <c r="D141" s="78" t="s">
        <v>393</v>
      </c>
      <c r="E141" s="78" t="s">
        <v>39</v>
      </c>
      <c r="F141" s="78" t="s">
        <v>389</v>
      </c>
      <c r="G141" s="78" t="s">
        <v>24</v>
      </c>
      <c r="H141" s="78" t="s">
        <v>48</v>
      </c>
      <c r="I141" s="78">
        <v>2195</v>
      </c>
      <c r="J141" s="78">
        <v>31231095</v>
      </c>
      <c r="K141" s="78">
        <v>31231095</v>
      </c>
      <c r="L141" s="78">
        <v>0</v>
      </c>
      <c r="M141" s="78">
        <v>14.69</v>
      </c>
      <c r="N141" s="78" t="s">
        <v>392</v>
      </c>
      <c r="O141" s="78" t="s">
        <v>174</v>
      </c>
      <c r="P141" s="78" t="s">
        <v>461</v>
      </c>
      <c r="Q141" s="78">
        <v>4</v>
      </c>
      <c r="R141" s="78">
        <v>43.5</v>
      </c>
      <c r="S141" s="78" t="s">
        <v>126</v>
      </c>
      <c r="T141" s="78" t="s">
        <v>288</v>
      </c>
      <c r="U141" s="78">
        <v>8780</v>
      </c>
      <c r="V141" s="78">
        <v>1.1196024305555556</v>
      </c>
      <c r="W141" s="78">
        <v>842.00287800000001</v>
      </c>
      <c r="X141" s="78">
        <v>0</v>
      </c>
      <c r="Y141" s="78">
        <v>0</v>
      </c>
      <c r="Z141" s="78">
        <v>0</v>
      </c>
      <c r="AA141" s="78">
        <v>0</v>
      </c>
      <c r="AB141" s="78">
        <v>0</v>
      </c>
      <c r="AC141" s="78">
        <v>0</v>
      </c>
    </row>
    <row r="142" spans="1:29" x14ac:dyDescent="0.25">
      <c r="A142" s="10">
        <v>45464</v>
      </c>
      <c r="B142" s="78" t="s">
        <v>80</v>
      </c>
      <c r="C142" s="78" t="s">
        <v>112</v>
      </c>
      <c r="D142" s="78" t="s">
        <v>385</v>
      </c>
      <c r="E142" s="78" t="s">
        <v>21</v>
      </c>
      <c r="F142" s="78" t="s">
        <v>379</v>
      </c>
      <c r="G142" s="78" t="s">
        <v>24</v>
      </c>
      <c r="H142" s="78" t="s">
        <v>19</v>
      </c>
      <c r="I142" s="78">
        <v>2242</v>
      </c>
      <c r="J142" s="78">
        <v>28525394</v>
      </c>
      <c r="K142" s="78">
        <v>28525394</v>
      </c>
      <c r="L142" s="78">
        <v>0</v>
      </c>
      <c r="M142" s="78">
        <v>13.7</v>
      </c>
      <c r="N142" s="78" t="s">
        <v>320</v>
      </c>
      <c r="O142" s="78" t="s">
        <v>153</v>
      </c>
      <c r="P142" s="78" t="s">
        <v>461</v>
      </c>
      <c r="Q142" s="78">
        <v>4</v>
      </c>
      <c r="R142" s="78">
        <v>43.5</v>
      </c>
      <c r="S142" s="78" t="s">
        <v>126</v>
      </c>
      <c r="T142" s="78" t="s">
        <v>281</v>
      </c>
      <c r="U142" s="78">
        <v>8968</v>
      </c>
      <c r="V142" s="78">
        <v>1.0665069444444444</v>
      </c>
      <c r="W142" s="78">
        <v>860.03209680000009</v>
      </c>
      <c r="X142" s="78">
        <v>0</v>
      </c>
      <c r="Y142" s="78">
        <v>0</v>
      </c>
      <c r="Z142" s="78">
        <v>0</v>
      </c>
      <c r="AA142" s="78">
        <v>0</v>
      </c>
      <c r="AB142" s="78">
        <v>0</v>
      </c>
      <c r="AC142" s="78">
        <v>0</v>
      </c>
    </row>
    <row r="143" spans="1:29" x14ac:dyDescent="0.25">
      <c r="A143" s="10">
        <v>45464</v>
      </c>
      <c r="B143" s="78" t="s">
        <v>81</v>
      </c>
      <c r="C143" s="78" t="s">
        <v>112</v>
      </c>
      <c r="D143" s="78" t="s">
        <v>120</v>
      </c>
      <c r="E143" s="78" t="s">
        <v>39</v>
      </c>
      <c r="F143" s="78" t="s">
        <v>120</v>
      </c>
      <c r="G143" s="78" t="s">
        <v>18</v>
      </c>
      <c r="H143" s="78" t="s">
        <v>48</v>
      </c>
      <c r="I143" s="78">
        <v>0</v>
      </c>
      <c r="J143" s="78">
        <v>28334906</v>
      </c>
      <c r="K143" s="78">
        <v>28334906</v>
      </c>
      <c r="L143" s="78">
        <v>0</v>
      </c>
      <c r="M143" s="78">
        <v>0</v>
      </c>
      <c r="N143" s="78" t="s">
        <v>326</v>
      </c>
      <c r="O143" s="78" t="s">
        <v>176</v>
      </c>
      <c r="P143" s="78" t="s">
        <v>461</v>
      </c>
      <c r="Q143" s="78">
        <v>4</v>
      </c>
      <c r="R143" s="78">
        <v>56</v>
      </c>
      <c r="S143" s="78" t="s">
        <v>126</v>
      </c>
      <c r="T143" s="78" t="s">
        <v>289</v>
      </c>
      <c r="U143" s="78">
        <v>0</v>
      </c>
      <c r="V143" s="78">
        <v>0</v>
      </c>
      <c r="W143" s="78">
        <v>0</v>
      </c>
      <c r="X143" s="78">
        <v>0</v>
      </c>
      <c r="Y143" s="78">
        <v>0</v>
      </c>
      <c r="Z143" s="78">
        <v>0</v>
      </c>
      <c r="AA143" s="78">
        <v>0</v>
      </c>
      <c r="AB143" s="78">
        <v>0</v>
      </c>
      <c r="AC143" s="78">
        <v>0</v>
      </c>
    </row>
    <row r="144" spans="1:29" x14ac:dyDescent="0.25">
      <c r="A144" s="10">
        <v>45464</v>
      </c>
      <c r="B144" s="78" t="s">
        <v>82</v>
      </c>
      <c r="C144" s="78" t="s">
        <v>112</v>
      </c>
      <c r="D144" s="78" t="s">
        <v>426</v>
      </c>
      <c r="E144" s="78" t="s">
        <v>21</v>
      </c>
      <c r="F144" s="78" t="s">
        <v>379</v>
      </c>
      <c r="G144" s="78" t="s">
        <v>24</v>
      </c>
      <c r="H144" s="78" t="s">
        <v>19</v>
      </c>
      <c r="I144" s="78">
        <v>2090</v>
      </c>
      <c r="J144" s="78">
        <v>558660957</v>
      </c>
      <c r="K144" s="78">
        <v>558663047</v>
      </c>
      <c r="L144" s="78">
        <v>558663047</v>
      </c>
      <c r="M144" s="78">
        <v>12.99</v>
      </c>
      <c r="N144" s="78" t="s">
        <v>320</v>
      </c>
      <c r="O144" s="78" t="s">
        <v>153</v>
      </c>
      <c r="P144" s="78" t="s">
        <v>461</v>
      </c>
      <c r="Q144" s="78">
        <v>4</v>
      </c>
      <c r="R144" s="78">
        <v>43.5</v>
      </c>
      <c r="S144" s="78" t="s">
        <v>126</v>
      </c>
      <c r="T144" s="78" t="s">
        <v>281</v>
      </c>
      <c r="U144" s="78">
        <v>8360</v>
      </c>
      <c r="V144" s="78">
        <v>0.94267708333333344</v>
      </c>
      <c r="W144" s="78">
        <v>801.72483599999998</v>
      </c>
      <c r="X144" s="78">
        <v>0</v>
      </c>
      <c r="Y144" s="78">
        <v>0</v>
      </c>
      <c r="Z144" s="78">
        <v>0</v>
      </c>
      <c r="AA144" s="78">
        <v>0</v>
      </c>
      <c r="AB144" s="78">
        <v>0</v>
      </c>
      <c r="AC144" s="78">
        <v>0</v>
      </c>
    </row>
    <row r="145" spans="1:29" x14ac:dyDescent="0.25">
      <c r="A145" s="10">
        <v>45464</v>
      </c>
      <c r="B145" s="78" t="s">
        <v>83</v>
      </c>
      <c r="C145" s="78" t="s">
        <v>112</v>
      </c>
      <c r="D145" s="78" t="s">
        <v>386</v>
      </c>
      <c r="E145" s="78" t="s">
        <v>39</v>
      </c>
      <c r="F145" s="78" t="s">
        <v>440</v>
      </c>
      <c r="G145" s="78" t="s">
        <v>24</v>
      </c>
      <c r="H145" s="78" t="s">
        <v>48</v>
      </c>
      <c r="I145" s="78">
        <v>2095</v>
      </c>
      <c r="J145" s="78">
        <v>32578818</v>
      </c>
      <c r="K145" s="78">
        <v>32578818</v>
      </c>
      <c r="L145" s="78">
        <v>0</v>
      </c>
      <c r="M145" s="78">
        <v>13.89</v>
      </c>
      <c r="N145" s="78" t="s">
        <v>120</v>
      </c>
      <c r="O145" s="78" t="s">
        <v>176</v>
      </c>
      <c r="P145" s="78" t="s">
        <v>461</v>
      </c>
      <c r="Q145" s="78">
        <v>4</v>
      </c>
      <c r="R145" s="78">
        <v>43.5</v>
      </c>
      <c r="S145" s="78" t="s">
        <v>126</v>
      </c>
      <c r="T145" s="78" t="s">
        <v>289</v>
      </c>
      <c r="U145" s="78">
        <v>8380</v>
      </c>
      <c r="V145" s="78">
        <v>1.0104010416666667</v>
      </c>
      <c r="W145" s="78">
        <v>803.64283799999998</v>
      </c>
      <c r="X145" s="78">
        <v>0</v>
      </c>
      <c r="Y145" s="78">
        <v>0</v>
      </c>
      <c r="Z145" s="78">
        <v>0</v>
      </c>
      <c r="AA145" s="78">
        <v>0</v>
      </c>
      <c r="AB145" s="78">
        <v>0</v>
      </c>
      <c r="AC145" s="78">
        <v>0</v>
      </c>
    </row>
    <row r="146" spans="1:29" x14ac:dyDescent="0.25">
      <c r="A146" s="10">
        <v>45464</v>
      </c>
      <c r="B146" s="78" t="s">
        <v>84</v>
      </c>
      <c r="C146" s="78" t="s">
        <v>112</v>
      </c>
      <c r="D146" s="78" t="s">
        <v>424</v>
      </c>
      <c r="E146" s="78" t="s">
        <v>331</v>
      </c>
      <c r="F146" s="78" t="s">
        <v>379</v>
      </c>
      <c r="G146" s="78" t="s">
        <v>24</v>
      </c>
      <c r="H146" s="78" t="s">
        <v>19</v>
      </c>
      <c r="I146" s="78">
        <v>2162</v>
      </c>
      <c r="J146" s="78">
        <v>30407987</v>
      </c>
      <c r="K146" s="78">
        <v>30410149</v>
      </c>
      <c r="L146" s="78">
        <v>30410149</v>
      </c>
      <c r="M146" s="78">
        <v>12.6</v>
      </c>
      <c r="N146" s="78" t="s">
        <v>120</v>
      </c>
      <c r="O146" s="78" t="s">
        <v>251</v>
      </c>
      <c r="P146" s="78" t="s">
        <v>461</v>
      </c>
      <c r="Q146" s="78">
        <v>4</v>
      </c>
      <c r="R146" s="78">
        <v>43.5</v>
      </c>
      <c r="S146" s="78"/>
      <c r="T146" s="78"/>
      <c r="U146" s="78">
        <v>8648</v>
      </c>
      <c r="V146" s="78">
        <v>0.94587500000000002</v>
      </c>
      <c r="W146" s="78">
        <v>829.34406480000007</v>
      </c>
      <c r="X146" s="78">
        <v>0</v>
      </c>
      <c r="Y146" s="78">
        <v>0</v>
      </c>
      <c r="Z146" s="78">
        <v>0</v>
      </c>
      <c r="AA146" s="78">
        <v>0</v>
      </c>
      <c r="AB146" s="78">
        <v>0</v>
      </c>
      <c r="AC146" s="78">
        <v>0</v>
      </c>
    </row>
    <row r="147" spans="1:29" x14ac:dyDescent="0.25">
      <c r="A147" s="10">
        <v>45464</v>
      </c>
      <c r="B147" s="78" t="s">
        <v>85</v>
      </c>
      <c r="C147" s="78" t="s">
        <v>112</v>
      </c>
      <c r="D147" s="78" t="s">
        <v>439</v>
      </c>
      <c r="E147" s="78" t="s">
        <v>39</v>
      </c>
      <c r="F147" s="78" t="s">
        <v>389</v>
      </c>
      <c r="G147" s="78" t="s">
        <v>24</v>
      </c>
      <c r="H147" s="78" t="s">
        <v>48</v>
      </c>
      <c r="I147" s="78">
        <v>1514</v>
      </c>
      <c r="J147" s="78">
        <v>35098852</v>
      </c>
      <c r="K147" s="78">
        <v>35101487</v>
      </c>
      <c r="L147" s="78">
        <v>0</v>
      </c>
      <c r="M147" s="78">
        <v>13.9</v>
      </c>
      <c r="N147" s="78" t="s">
        <v>489</v>
      </c>
      <c r="O147" s="78" t="s">
        <v>174</v>
      </c>
      <c r="P147" s="78" t="s">
        <v>461</v>
      </c>
      <c r="Q147" s="78">
        <v>4</v>
      </c>
      <c r="R147" s="78">
        <v>50.5</v>
      </c>
      <c r="S147" s="78" t="s">
        <v>126</v>
      </c>
      <c r="T147" s="78" t="s">
        <v>288</v>
      </c>
      <c r="U147" s="78">
        <v>6056</v>
      </c>
      <c r="V147" s="78">
        <v>0.73071527777777789</v>
      </c>
      <c r="W147" s="78">
        <v>674.22840880000012</v>
      </c>
      <c r="X147" s="78">
        <v>0</v>
      </c>
      <c r="Y147" s="78">
        <v>0</v>
      </c>
      <c r="Z147" s="78">
        <v>0</v>
      </c>
      <c r="AA147" s="78">
        <v>0</v>
      </c>
      <c r="AB147" s="78">
        <v>0</v>
      </c>
      <c r="AC147" s="78">
        <v>0</v>
      </c>
    </row>
    <row r="148" spans="1:29" x14ac:dyDescent="0.25">
      <c r="A148" s="10">
        <v>45464</v>
      </c>
      <c r="B148" s="78" t="s">
        <v>86</v>
      </c>
      <c r="C148" s="78" t="s">
        <v>112</v>
      </c>
      <c r="D148" s="78" t="s">
        <v>469</v>
      </c>
      <c r="E148" s="78" t="s">
        <v>21</v>
      </c>
      <c r="F148" s="78" t="s">
        <v>379</v>
      </c>
      <c r="G148" s="78" t="s">
        <v>24</v>
      </c>
      <c r="H148" s="78" t="s">
        <v>19</v>
      </c>
      <c r="I148" s="78">
        <v>2024</v>
      </c>
      <c r="J148" s="78">
        <v>13175306</v>
      </c>
      <c r="K148" s="78">
        <v>13175306</v>
      </c>
      <c r="L148" s="78">
        <v>0</v>
      </c>
      <c r="M148" s="78">
        <v>14.9</v>
      </c>
      <c r="N148" s="78" t="s">
        <v>293</v>
      </c>
      <c r="O148" s="78" t="s">
        <v>184</v>
      </c>
      <c r="P148" s="78" t="s">
        <v>461</v>
      </c>
      <c r="Q148" s="78">
        <v>4</v>
      </c>
      <c r="R148" s="78">
        <v>0</v>
      </c>
      <c r="S148" s="78" t="s">
        <v>126</v>
      </c>
      <c r="T148" s="78" t="s">
        <v>291</v>
      </c>
      <c r="U148" s="78">
        <v>8096</v>
      </c>
      <c r="V148" s="78">
        <v>1.0471388888888891</v>
      </c>
      <c r="W148" s="78">
        <v>0</v>
      </c>
      <c r="X148" s="78">
        <v>0</v>
      </c>
      <c r="Y148" s="78">
        <v>0</v>
      </c>
      <c r="Z148" s="78">
        <v>0</v>
      </c>
      <c r="AA148" s="78">
        <v>0</v>
      </c>
      <c r="AB148" s="78">
        <v>0</v>
      </c>
      <c r="AC148" s="78">
        <v>0</v>
      </c>
    </row>
    <row r="149" spans="1:29" x14ac:dyDescent="0.25">
      <c r="A149" s="10">
        <v>45464</v>
      </c>
      <c r="B149" s="78" t="s">
        <v>405</v>
      </c>
      <c r="C149" s="78" t="s">
        <v>112</v>
      </c>
      <c r="D149" s="78" t="s">
        <v>410</v>
      </c>
      <c r="E149" s="78" t="s">
        <v>391</v>
      </c>
      <c r="F149" s="78" t="s">
        <v>345</v>
      </c>
      <c r="G149" s="78" t="s">
        <v>18</v>
      </c>
      <c r="H149" s="78" t="s">
        <v>342</v>
      </c>
      <c r="I149" s="78">
        <v>0</v>
      </c>
      <c r="J149" s="78">
        <v>538314727</v>
      </c>
      <c r="K149" s="78">
        <v>538314727</v>
      </c>
      <c r="L149" s="78">
        <v>0</v>
      </c>
      <c r="M149" s="78">
        <v>0</v>
      </c>
      <c r="N149" s="78" t="s">
        <v>120</v>
      </c>
      <c r="O149" s="78" t="s">
        <v>168</v>
      </c>
      <c r="P149" s="78" t="s">
        <v>461</v>
      </c>
      <c r="Q149" s="78">
        <v>16</v>
      </c>
      <c r="R149" s="78">
        <v>43</v>
      </c>
      <c r="S149" s="78" t="s">
        <v>127</v>
      </c>
      <c r="T149" s="78" t="s">
        <v>287</v>
      </c>
      <c r="U149" s="78">
        <v>0</v>
      </c>
      <c r="V149" s="78">
        <v>0</v>
      </c>
      <c r="W149" s="78">
        <v>0</v>
      </c>
      <c r="X149" s="78">
        <v>0</v>
      </c>
      <c r="Y149" s="78">
        <v>0</v>
      </c>
      <c r="Z149" s="78">
        <v>0</v>
      </c>
      <c r="AA149" s="78">
        <v>0</v>
      </c>
      <c r="AB149" s="78">
        <v>0</v>
      </c>
      <c r="AC149" s="78">
        <v>0</v>
      </c>
    </row>
    <row r="150" spans="1:29" x14ac:dyDescent="0.25">
      <c r="A150" s="10">
        <v>45464</v>
      </c>
      <c r="B150" s="78" t="s">
        <v>406</v>
      </c>
      <c r="C150" s="78" t="s">
        <v>112</v>
      </c>
      <c r="D150" s="78" t="s">
        <v>120</v>
      </c>
      <c r="E150" s="78" t="s">
        <v>120</v>
      </c>
      <c r="F150" s="78" t="s">
        <v>120</v>
      </c>
      <c r="G150" s="78" t="s">
        <v>18</v>
      </c>
      <c r="H150" s="78" t="s">
        <v>342</v>
      </c>
      <c r="I150" s="78">
        <v>0</v>
      </c>
      <c r="J150" s="78">
        <v>538314727</v>
      </c>
      <c r="K150" s="78">
        <v>538314727</v>
      </c>
      <c r="L150" s="78">
        <v>0</v>
      </c>
      <c r="M150" s="78">
        <v>0</v>
      </c>
      <c r="N150" s="78" t="s">
        <v>120</v>
      </c>
      <c r="O150" s="78" t="s">
        <v>120</v>
      </c>
      <c r="P150" s="78" t="s">
        <v>461</v>
      </c>
      <c r="Q150" s="78">
        <v>0</v>
      </c>
      <c r="R150" s="78">
        <v>0</v>
      </c>
      <c r="S150" s="78"/>
      <c r="T150" s="78"/>
      <c r="U150" s="78">
        <v>0</v>
      </c>
      <c r="V150" s="78">
        <v>0</v>
      </c>
      <c r="W150" s="78">
        <v>0</v>
      </c>
      <c r="X150" s="78">
        <v>0</v>
      </c>
      <c r="Y150" s="78">
        <v>0</v>
      </c>
      <c r="Z150" s="78">
        <v>0</v>
      </c>
      <c r="AA150" s="78">
        <v>0</v>
      </c>
      <c r="AB150" s="78">
        <v>0</v>
      </c>
      <c r="AC150" s="78">
        <v>0</v>
      </c>
    </row>
    <row r="151" spans="1:29" x14ac:dyDescent="0.25">
      <c r="A151" s="10">
        <v>45464</v>
      </c>
      <c r="B151" s="78" t="s">
        <v>88</v>
      </c>
      <c r="C151" s="78" t="s">
        <v>112</v>
      </c>
      <c r="D151" s="78" t="s">
        <v>419</v>
      </c>
      <c r="E151" s="78" t="s">
        <v>39</v>
      </c>
      <c r="F151" s="78" t="s">
        <v>409</v>
      </c>
      <c r="G151" s="78" t="s">
        <v>18</v>
      </c>
      <c r="H151" s="78" t="s">
        <v>19</v>
      </c>
      <c r="I151" s="78">
        <v>0</v>
      </c>
      <c r="J151" s="78">
        <v>7635475</v>
      </c>
      <c r="K151" s="78">
        <v>7635475</v>
      </c>
      <c r="L151" s="78">
        <v>0</v>
      </c>
      <c r="M151" s="78">
        <v>0</v>
      </c>
      <c r="N151" s="78" t="s">
        <v>120</v>
      </c>
      <c r="O151" s="78" t="s">
        <v>197</v>
      </c>
      <c r="P151" s="78" t="s">
        <v>461</v>
      </c>
      <c r="Q151" s="78">
        <v>4</v>
      </c>
      <c r="R151" s="78">
        <v>32</v>
      </c>
      <c r="S151" s="78" t="s">
        <v>126</v>
      </c>
      <c r="T151" s="78" t="s">
        <v>420</v>
      </c>
      <c r="U151" s="78">
        <v>0</v>
      </c>
      <c r="V151" s="78">
        <v>0</v>
      </c>
      <c r="W151" s="78">
        <v>0</v>
      </c>
      <c r="X151" s="78">
        <v>0</v>
      </c>
      <c r="Y151" s="78">
        <v>0</v>
      </c>
      <c r="Z151" s="78">
        <v>0</v>
      </c>
      <c r="AA151" s="78">
        <v>0</v>
      </c>
      <c r="AB151" s="78">
        <v>0</v>
      </c>
      <c r="AC151" s="78">
        <v>0</v>
      </c>
    </row>
    <row r="152" spans="1:29" x14ac:dyDescent="0.25">
      <c r="A152" s="10">
        <v>45464</v>
      </c>
      <c r="B152" s="78" t="s">
        <v>340</v>
      </c>
      <c r="C152" s="78" t="s">
        <v>112</v>
      </c>
      <c r="D152" s="78" t="s">
        <v>417</v>
      </c>
      <c r="E152" s="78" t="s">
        <v>103</v>
      </c>
      <c r="F152" s="78" t="s">
        <v>328</v>
      </c>
      <c r="G152" s="78" t="s">
        <v>18</v>
      </c>
      <c r="H152" s="78" t="s">
        <v>342</v>
      </c>
      <c r="I152" s="78">
        <v>0</v>
      </c>
      <c r="J152" s="78">
        <v>270053</v>
      </c>
      <c r="K152" s="78">
        <v>270053</v>
      </c>
      <c r="L152" s="78">
        <v>0</v>
      </c>
      <c r="M152" s="78">
        <v>0</v>
      </c>
      <c r="N152" s="78" t="s">
        <v>120</v>
      </c>
      <c r="O152" s="78" t="s">
        <v>154</v>
      </c>
      <c r="P152" s="78" t="s">
        <v>461</v>
      </c>
      <c r="Q152" s="78">
        <v>12</v>
      </c>
      <c r="R152" s="78">
        <v>0.36</v>
      </c>
      <c r="S152" s="78" t="s">
        <v>127</v>
      </c>
      <c r="T152" s="78" t="s">
        <v>282</v>
      </c>
      <c r="U152" s="78">
        <v>0</v>
      </c>
      <c r="V152" s="78">
        <v>0</v>
      </c>
      <c r="W152" s="78">
        <v>0</v>
      </c>
      <c r="X152" s="78">
        <v>0</v>
      </c>
      <c r="Y152" s="78">
        <v>0</v>
      </c>
      <c r="Z152" s="78">
        <v>0</v>
      </c>
      <c r="AA152" s="78">
        <v>0</v>
      </c>
      <c r="AB152" s="78">
        <v>0</v>
      </c>
      <c r="AC152" s="78">
        <v>0</v>
      </c>
    </row>
    <row r="153" spans="1:29" x14ac:dyDescent="0.25">
      <c r="A153" s="10">
        <v>45464</v>
      </c>
      <c r="B153" s="78" t="s">
        <v>341</v>
      </c>
      <c r="C153" s="78" t="s">
        <v>112</v>
      </c>
      <c r="D153" s="78" t="s">
        <v>417</v>
      </c>
      <c r="E153" s="78" t="s">
        <v>103</v>
      </c>
      <c r="F153" s="78" t="s">
        <v>328</v>
      </c>
      <c r="G153" s="78" t="s">
        <v>18</v>
      </c>
      <c r="H153" s="78" t="s">
        <v>19</v>
      </c>
      <c r="I153" s="78">
        <v>0</v>
      </c>
      <c r="J153" s="78">
        <v>538254384</v>
      </c>
      <c r="K153" s="78">
        <v>538254384</v>
      </c>
      <c r="L153" s="78">
        <v>0</v>
      </c>
      <c r="M153" s="78">
        <v>0</v>
      </c>
      <c r="N153" s="78" t="s">
        <v>120</v>
      </c>
      <c r="O153" s="78" t="s">
        <v>154</v>
      </c>
      <c r="P153" s="78" t="s">
        <v>461</v>
      </c>
      <c r="Q153" s="78">
        <v>12</v>
      </c>
      <c r="R153" s="78">
        <v>0</v>
      </c>
      <c r="S153" s="78" t="s">
        <v>127</v>
      </c>
      <c r="T153" s="78" t="s">
        <v>282</v>
      </c>
      <c r="U153" s="78">
        <v>0</v>
      </c>
      <c r="V153" s="78">
        <v>0</v>
      </c>
      <c r="W153" s="78">
        <v>0</v>
      </c>
      <c r="X153" s="78">
        <v>0</v>
      </c>
      <c r="Y153" s="78">
        <v>0</v>
      </c>
      <c r="Z153" s="78">
        <v>0</v>
      </c>
      <c r="AA153" s="78">
        <v>0</v>
      </c>
      <c r="AB153" s="78">
        <v>0</v>
      </c>
      <c r="AC153" s="78">
        <v>0</v>
      </c>
    </row>
    <row r="154" spans="1:29" x14ac:dyDescent="0.25">
      <c r="A154" s="10">
        <v>45464</v>
      </c>
      <c r="B154" s="78" t="s">
        <v>89</v>
      </c>
      <c r="C154" s="78" t="s">
        <v>112</v>
      </c>
      <c r="D154" s="78" t="s">
        <v>449</v>
      </c>
      <c r="E154" s="78" t="s">
        <v>450</v>
      </c>
      <c r="F154" s="78" t="s">
        <v>379</v>
      </c>
      <c r="G154" s="78" t="s">
        <v>24</v>
      </c>
      <c r="H154" s="78" t="s">
        <v>19</v>
      </c>
      <c r="I154" s="78">
        <v>1292</v>
      </c>
      <c r="J154" s="78">
        <v>24749359</v>
      </c>
      <c r="K154" s="78">
        <v>24749359</v>
      </c>
      <c r="L154" s="78">
        <v>0</v>
      </c>
      <c r="M154" s="78">
        <v>13.8</v>
      </c>
      <c r="N154" s="78" t="s">
        <v>120</v>
      </c>
      <c r="O154" s="78" t="s">
        <v>169</v>
      </c>
      <c r="P154" s="78" t="s">
        <v>461</v>
      </c>
      <c r="Q154" s="78">
        <v>4</v>
      </c>
      <c r="R154" s="78">
        <v>0</v>
      </c>
      <c r="S154" s="78" t="s">
        <v>126</v>
      </c>
      <c r="T154" s="78" t="s">
        <v>452</v>
      </c>
      <c r="U154" s="78">
        <v>5168</v>
      </c>
      <c r="V154" s="78">
        <v>0.61908333333333343</v>
      </c>
      <c r="W154" s="78">
        <v>0</v>
      </c>
      <c r="X154" s="78">
        <v>0</v>
      </c>
      <c r="Y154" s="78">
        <v>0</v>
      </c>
      <c r="Z154" s="78">
        <v>0</v>
      </c>
      <c r="AA154" s="78">
        <v>0</v>
      </c>
      <c r="AB154" s="78">
        <v>0</v>
      </c>
      <c r="AC154" s="78">
        <v>0</v>
      </c>
    </row>
    <row r="155" spans="1:29" x14ac:dyDescent="0.25">
      <c r="A155" s="10">
        <v>45464</v>
      </c>
      <c r="B155" s="78" t="s">
        <v>401</v>
      </c>
      <c r="C155" s="78" t="s">
        <v>112</v>
      </c>
      <c r="D155" s="78" t="s">
        <v>431</v>
      </c>
      <c r="E155" s="78" t="s">
        <v>421</v>
      </c>
      <c r="F155" s="78" t="s">
        <v>350</v>
      </c>
      <c r="G155" s="78" t="s">
        <v>18</v>
      </c>
      <c r="H155" s="78" t="s">
        <v>342</v>
      </c>
      <c r="I155" s="78">
        <v>0</v>
      </c>
      <c r="J155" s="78">
        <v>25484144</v>
      </c>
      <c r="K155" s="78">
        <v>25484144</v>
      </c>
      <c r="L155" s="78">
        <v>0</v>
      </c>
      <c r="M155" s="78">
        <v>0</v>
      </c>
      <c r="N155" s="78" t="s">
        <v>468</v>
      </c>
      <c r="O155" s="78" t="s">
        <v>158</v>
      </c>
      <c r="P155" s="78" t="s">
        <v>461</v>
      </c>
      <c r="Q155" s="78">
        <v>8</v>
      </c>
      <c r="R155" s="78">
        <v>0</v>
      </c>
      <c r="S155" s="78" t="s">
        <v>127</v>
      </c>
      <c r="T155" s="78" t="s">
        <v>286</v>
      </c>
      <c r="U155" s="78">
        <v>0</v>
      </c>
      <c r="V155" s="78">
        <v>0</v>
      </c>
      <c r="W155" s="78">
        <v>0</v>
      </c>
      <c r="X155" s="78">
        <v>0</v>
      </c>
      <c r="Y155" s="78">
        <v>0</v>
      </c>
      <c r="Z155" s="78">
        <v>0</v>
      </c>
      <c r="AA155" s="78">
        <v>0</v>
      </c>
      <c r="AB155" s="78">
        <v>0</v>
      </c>
      <c r="AC155" s="78">
        <v>0</v>
      </c>
    </row>
    <row r="156" spans="1:29" x14ac:dyDescent="0.25">
      <c r="A156" s="10">
        <v>45464</v>
      </c>
      <c r="B156" s="78" t="s">
        <v>402</v>
      </c>
      <c r="C156" s="78" t="s">
        <v>112</v>
      </c>
      <c r="D156" s="78" t="s">
        <v>120</v>
      </c>
      <c r="E156" s="78" t="s">
        <v>21</v>
      </c>
      <c r="F156" s="78" t="s">
        <v>350</v>
      </c>
      <c r="G156" s="78" t="s">
        <v>18</v>
      </c>
      <c r="H156" s="78" t="s">
        <v>342</v>
      </c>
      <c r="I156" s="78">
        <v>0</v>
      </c>
      <c r="J156" s="78">
        <v>25484305</v>
      </c>
      <c r="K156" s="78">
        <v>25484305</v>
      </c>
      <c r="L156" s="78">
        <v>0</v>
      </c>
      <c r="M156" s="78">
        <v>0</v>
      </c>
      <c r="N156" s="78" t="s">
        <v>120</v>
      </c>
      <c r="O156" s="78" t="s">
        <v>120</v>
      </c>
      <c r="P156" s="78" t="s">
        <v>461</v>
      </c>
      <c r="Q156" s="78">
        <v>0</v>
      </c>
      <c r="R156" s="78"/>
      <c r="S156" s="78"/>
      <c r="T156" s="78"/>
      <c r="U156" s="78">
        <v>0</v>
      </c>
      <c r="V156" s="78">
        <v>0</v>
      </c>
      <c r="W156" s="78"/>
      <c r="X156" s="78">
        <v>0</v>
      </c>
      <c r="Y156" s="78">
        <v>0</v>
      </c>
      <c r="Z156" s="78">
        <v>0</v>
      </c>
      <c r="AA156" s="78"/>
      <c r="AB156" s="78"/>
      <c r="AC156" s="78"/>
    </row>
    <row r="157" spans="1:29" x14ac:dyDescent="0.25">
      <c r="A157" s="10">
        <v>45464</v>
      </c>
      <c r="B157" s="78" t="s">
        <v>92</v>
      </c>
      <c r="C157" s="78" t="s">
        <v>112</v>
      </c>
      <c r="D157" s="78" t="s">
        <v>456</v>
      </c>
      <c r="E157" s="78" t="s">
        <v>34</v>
      </c>
      <c r="F157" s="78" t="s">
        <v>350</v>
      </c>
      <c r="G157" s="78" t="s">
        <v>18</v>
      </c>
      <c r="H157" s="78" t="s">
        <v>19</v>
      </c>
      <c r="I157" s="78">
        <v>0</v>
      </c>
      <c r="J157" s="78"/>
      <c r="K157" s="78"/>
      <c r="L157" s="78">
        <v>0</v>
      </c>
      <c r="M157" s="78">
        <v>0</v>
      </c>
      <c r="N157" s="78" t="s">
        <v>120</v>
      </c>
      <c r="O157" s="78" t="s">
        <v>168</v>
      </c>
      <c r="P157" s="78" t="s">
        <v>461</v>
      </c>
      <c r="Q157" s="78">
        <v>16</v>
      </c>
      <c r="R157" s="78">
        <v>4.5599999999999996</v>
      </c>
      <c r="S157" s="78" t="s">
        <v>127</v>
      </c>
      <c r="T157" s="78" t="s">
        <v>287</v>
      </c>
      <c r="U157" s="78">
        <v>0</v>
      </c>
      <c r="V157" s="78">
        <v>0</v>
      </c>
      <c r="W157" s="78">
        <v>0</v>
      </c>
      <c r="X157" s="78">
        <v>0</v>
      </c>
      <c r="Y157" s="78">
        <v>0</v>
      </c>
      <c r="Z157" s="78">
        <v>0</v>
      </c>
      <c r="AA157" s="78">
        <v>0</v>
      </c>
      <c r="AB157" s="78">
        <v>0</v>
      </c>
      <c r="AC157" s="78">
        <v>0</v>
      </c>
    </row>
    <row r="158" spans="1:29" x14ac:dyDescent="0.25">
      <c r="A158" s="10">
        <v>45464</v>
      </c>
      <c r="B158" s="78" t="s">
        <v>14</v>
      </c>
      <c r="C158" s="78" t="s">
        <v>109</v>
      </c>
      <c r="D158" s="78" t="s">
        <v>319</v>
      </c>
      <c r="E158" s="78" t="s">
        <v>21</v>
      </c>
      <c r="F158" s="78" t="s">
        <v>22</v>
      </c>
      <c r="G158" s="78" t="s">
        <v>18</v>
      </c>
      <c r="H158" s="78" t="s">
        <v>19</v>
      </c>
      <c r="I158" s="78">
        <v>0</v>
      </c>
      <c r="J158" s="78">
        <v>220783</v>
      </c>
      <c r="K158" s="78">
        <v>220783</v>
      </c>
      <c r="L158" s="78">
        <v>0</v>
      </c>
      <c r="M158" s="78">
        <v>0</v>
      </c>
      <c r="N158" s="78" t="s">
        <v>330</v>
      </c>
      <c r="O158" s="78" t="s">
        <v>155</v>
      </c>
      <c r="P158" s="78" t="s">
        <v>461</v>
      </c>
      <c r="Q158" s="78">
        <v>16</v>
      </c>
      <c r="R158" s="78">
        <v>47.25</v>
      </c>
      <c r="S158" s="78" t="s">
        <v>127</v>
      </c>
      <c r="T158" s="78" t="s">
        <v>283</v>
      </c>
      <c r="U158" s="78">
        <v>0</v>
      </c>
      <c r="V158" s="78">
        <v>0</v>
      </c>
      <c r="W158" s="78">
        <v>0</v>
      </c>
      <c r="X158" s="78">
        <v>0</v>
      </c>
      <c r="Y158" s="78">
        <v>0</v>
      </c>
      <c r="Z158" s="78">
        <v>0</v>
      </c>
      <c r="AA158" s="78">
        <v>0</v>
      </c>
      <c r="AB158" s="78">
        <v>0</v>
      </c>
      <c r="AC158" s="78">
        <v>0</v>
      </c>
    </row>
    <row r="159" spans="1:29" x14ac:dyDescent="0.25">
      <c r="A159" s="10">
        <v>45464</v>
      </c>
      <c r="B159" s="78" t="s">
        <v>20</v>
      </c>
      <c r="C159" s="78" t="s">
        <v>109</v>
      </c>
      <c r="D159" s="78" t="s">
        <v>359</v>
      </c>
      <c r="E159" s="78" t="s">
        <v>34</v>
      </c>
      <c r="F159" s="78" t="s">
        <v>22</v>
      </c>
      <c r="G159" s="78" t="s">
        <v>18</v>
      </c>
      <c r="H159" s="78" t="s">
        <v>19</v>
      </c>
      <c r="I159" s="78">
        <v>0</v>
      </c>
      <c r="J159" s="78">
        <v>42267878</v>
      </c>
      <c r="K159" s="78">
        <v>42267878</v>
      </c>
      <c r="L159" s="78">
        <v>0</v>
      </c>
      <c r="M159" s="78">
        <v>0</v>
      </c>
      <c r="N159" s="78" t="s">
        <v>120</v>
      </c>
      <c r="O159" s="78" t="s">
        <v>190</v>
      </c>
      <c r="P159" s="78" t="s">
        <v>461</v>
      </c>
      <c r="Q159" s="78">
        <v>8</v>
      </c>
      <c r="R159" s="78">
        <v>32</v>
      </c>
      <c r="S159" s="78" t="s">
        <v>127</v>
      </c>
      <c r="T159" s="78" t="s">
        <v>284</v>
      </c>
      <c r="U159" s="78">
        <v>0</v>
      </c>
      <c r="V159" s="78">
        <v>0</v>
      </c>
      <c r="W159" s="78">
        <v>0</v>
      </c>
      <c r="X159" s="78">
        <v>0</v>
      </c>
      <c r="Y159" s="78">
        <v>0</v>
      </c>
      <c r="Z159" s="78">
        <v>0</v>
      </c>
      <c r="AA159" s="78">
        <v>0</v>
      </c>
      <c r="AB159" s="78">
        <v>0</v>
      </c>
      <c r="AC159" s="78">
        <v>0</v>
      </c>
    </row>
    <row r="160" spans="1:29" x14ac:dyDescent="0.25">
      <c r="A160" s="10">
        <v>45464</v>
      </c>
      <c r="B160" s="78" t="s">
        <v>101</v>
      </c>
      <c r="C160" s="78" t="s">
        <v>109</v>
      </c>
      <c r="D160" s="78" t="s">
        <v>323</v>
      </c>
      <c r="E160" s="78" t="s">
        <v>34</v>
      </c>
      <c r="F160" s="78" t="s">
        <v>22</v>
      </c>
      <c r="G160" s="78" t="s">
        <v>18</v>
      </c>
      <c r="H160" s="78" t="s">
        <v>19</v>
      </c>
      <c r="I160" s="78">
        <v>0</v>
      </c>
      <c r="J160" s="78">
        <v>23</v>
      </c>
      <c r="K160" s="78">
        <v>23</v>
      </c>
      <c r="L160" s="78">
        <v>0</v>
      </c>
      <c r="M160" s="78">
        <v>0</v>
      </c>
      <c r="N160" s="78" t="s">
        <v>120</v>
      </c>
      <c r="O160" s="78" t="s">
        <v>190</v>
      </c>
      <c r="P160" s="78" t="s">
        <v>461</v>
      </c>
      <c r="Q160" s="78">
        <v>8</v>
      </c>
      <c r="R160" s="78">
        <v>16.8</v>
      </c>
      <c r="S160" s="78" t="s">
        <v>127</v>
      </c>
      <c r="T160" s="78" t="s">
        <v>284</v>
      </c>
      <c r="U160" s="78">
        <v>0</v>
      </c>
      <c r="V160" s="78">
        <v>0</v>
      </c>
      <c r="W160" s="78">
        <v>0</v>
      </c>
      <c r="X160" s="78">
        <v>0</v>
      </c>
      <c r="Y160" s="78">
        <v>0</v>
      </c>
      <c r="Z160" s="78">
        <v>0</v>
      </c>
      <c r="AA160" s="78">
        <v>0</v>
      </c>
      <c r="AB160" s="78">
        <v>0</v>
      </c>
      <c r="AC160" s="78">
        <v>0</v>
      </c>
    </row>
    <row r="161" spans="1:29" x14ac:dyDescent="0.25">
      <c r="A161" s="10">
        <v>45464</v>
      </c>
      <c r="B161" s="78" t="s">
        <v>23</v>
      </c>
      <c r="C161" s="78" t="s">
        <v>109</v>
      </c>
      <c r="D161" s="78" t="s">
        <v>102</v>
      </c>
      <c r="E161" s="78" t="s">
        <v>103</v>
      </c>
      <c r="F161" s="78" t="s">
        <v>445</v>
      </c>
      <c r="G161" s="78" t="s">
        <v>18</v>
      </c>
      <c r="H161" s="78" t="s">
        <v>19</v>
      </c>
      <c r="I161" s="78">
        <v>0</v>
      </c>
      <c r="J161" s="78">
        <v>538314727</v>
      </c>
      <c r="K161" s="78">
        <v>538314727</v>
      </c>
      <c r="L161" s="78">
        <v>0</v>
      </c>
      <c r="M161" s="78">
        <v>0</v>
      </c>
      <c r="N161" s="78" t="s">
        <v>120</v>
      </c>
      <c r="O161" s="78" t="s">
        <v>154</v>
      </c>
      <c r="P161" s="78" t="s">
        <v>461</v>
      </c>
      <c r="Q161" s="78">
        <v>12</v>
      </c>
      <c r="R161" s="78">
        <v>2.5</v>
      </c>
      <c r="S161" s="78" t="s">
        <v>127</v>
      </c>
      <c r="T161" s="78" t="s">
        <v>282</v>
      </c>
      <c r="U161" s="78">
        <v>0</v>
      </c>
      <c r="V161" s="78">
        <v>0</v>
      </c>
      <c r="W161" s="78">
        <v>0</v>
      </c>
      <c r="X161" s="78">
        <v>0</v>
      </c>
      <c r="Y161" s="78">
        <v>0</v>
      </c>
      <c r="Z161" s="78">
        <v>0</v>
      </c>
      <c r="AA161" s="78">
        <v>0</v>
      </c>
      <c r="AB161" s="78">
        <v>0</v>
      </c>
      <c r="AC161" s="78">
        <v>0</v>
      </c>
    </row>
    <row r="162" spans="1:29" x14ac:dyDescent="0.25">
      <c r="A162" s="10">
        <v>45464</v>
      </c>
      <c r="B162" s="78" t="s">
        <v>25</v>
      </c>
      <c r="C162" s="78" t="s">
        <v>109</v>
      </c>
      <c r="D162" s="78" t="s">
        <v>425</v>
      </c>
      <c r="E162" s="78" t="s">
        <v>120</v>
      </c>
      <c r="F162" s="78" t="s">
        <v>22</v>
      </c>
      <c r="G162" s="78" t="s">
        <v>18</v>
      </c>
      <c r="H162" s="78" t="s">
        <v>19</v>
      </c>
      <c r="I162" s="78">
        <v>0</v>
      </c>
      <c r="J162" s="78">
        <v>38292355</v>
      </c>
      <c r="K162" s="78">
        <v>38292355</v>
      </c>
      <c r="L162" s="78">
        <v>0</v>
      </c>
      <c r="M162" s="78">
        <v>0</v>
      </c>
      <c r="N162" s="78" t="s">
        <v>120</v>
      </c>
      <c r="O162" s="78" t="s">
        <v>190</v>
      </c>
      <c r="P162" s="78" t="s">
        <v>461</v>
      </c>
      <c r="Q162" s="78">
        <v>8</v>
      </c>
      <c r="R162" s="78">
        <v>4.91</v>
      </c>
      <c r="S162" s="78" t="s">
        <v>127</v>
      </c>
      <c r="T162" s="78" t="s">
        <v>284</v>
      </c>
      <c r="U162" s="78">
        <v>0</v>
      </c>
      <c r="V162" s="78">
        <v>0</v>
      </c>
      <c r="W162" s="78">
        <v>0</v>
      </c>
      <c r="X162" s="78">
        <v>0</v>
      </c>
      <c r="Y162" s="78">
        <v>0</v>
      </c>
      <c r="Z162" s="78">
        <v>0</v>
      </c>
      <c r="AA162" s="78">
        <v>0</v>
      </c>
      <c r="AB162" s="78">
        <v>0</v>
      </c>
      <c r="AC162" s="78">
        <v>0</v>
      </c>
    </row>
    <row r="163" spans="1:29" x14ac:dyDescent="0.25">
      <c r="A163" s="10">
        <v>45464</v>
      </c>
      <c r="B163" s="78" t="s">
        <v>104</v>
      </c>
      <c r="C163" s="78" t="s">
        <v>109</v>
      </c>
      <c r="D163" s="78" t="s">
        <v>327</v>
      </c>
      <c r="E163" s="78" t="s">
        <v>34</v>
      </c>
      <c r="F163" s="78" t="s">
        <v>22</v>
      </c>
      <c r="G163" s="78" t="s">
        <v>18</v>
      </c>
      <c r="H163" s="78" t="s">
        <v>19</v>
      </c>
      <c r="I163" s="78">
        <v>0</v>
      </c>
      <c r="J163" s="78">
        <v>479156</v>
      </c>
      <c r="K163" s="78">
        <v>480142</v>
      </c>
      <c r="L163" s="78">
        <v>0</v>
      </c>
      <c r="M163" s="78">
        <v>0</v>
      </c>
      <c r="N163" s="78" t="s">
        <v>120</v>
      </c>
      <c r="O163" s="78" t="s">
        <v>190</v>
      </c>
      <c r="P163" s="78" t="s">
        <v>461</v>
      </c>
      <c r="Q163" s="78">
        <v>8</v>
      </c>
      <c r="R163" s="78">
        <v>0</v>
      </c>
      <c r="S163" s="78" t="s">
        <v>127</v>
      </c>
      <c r="T163" s="78" t="s">
        <v>284</v>
      </c>
      <c r="U163" s="78">
        <v>0</v>
      </c>
      <c r="V163" s="78">
        <v>0</v>
      </c>
      <c r="W163" s="78">
        <v>0</v>
      </c>
      <c r="X163" s="78">
        <v>0</v>
      </c>
      <c r="Y163" s="78">
        <v>0</v>
      </c>
      <c r="Z163" s="78">
        <v>0</v>
      </c>
      <c r="AA163" s="78">
        <v>0</v>
      </c>
      <c r="AB163" s="78">
        <v>0</v>
      </c>
      <c r="AC163" s="78">
        <v>0</v>
      </c>
    </row>
    <row r="164" spans="1:29" x14ac:dyDescent="0.25">
      <c r="A164" s="10">
        <v>45464</v>
      </c>
      <c r="B164" s="78" t="s">
        <v>26</v>
      </c>
      <c r="C164" s="78" t="s">
        <v>109</v>
      </c>
      <c r="D164" s="78" t="s">
        <v>143</v>
      </c>
      <c r="E164" s="78" t="s">
        <v>103</v>
      </c>
      <c r="F164" s="78" t="s">
        <v>445</v>
      </c>
      <c r="G164" s="78" t="s">
        <v>18</v>
      </c>
      <c r="H164" s="78" t="s">
        <v>19</v>
      </c>
      <c r="I164" s="78">
        <v>0</v>
      </c>
      <c r="J164" s="78">
        <v>42481896</v>
      </c>
      <c r="K164" s="78">
        <v>42481896</v>
      </c>
      <c r="L164" s="78">
        <v>0</v>
      </c>
      <c r="M164" s="78">
        <v>0</v>
      </c>
      <c r="N164" s="78" t="s">
        <v>120</v>
      </c>
      <c r="O164" s="78" t="s">
        <v>154</v>
      </c>
      <c r="P164" s="78" t="s">
        <v>461</v>
      </c>
      <c r="Q164" s="78">
        <v>12</v>
      </c>
      <c r="R164" s="78">
        <v>47.25</v>
      </c>
      <c r="S164" s="78" t="s">
        <v>127</v>
      </c>
      <c r="T164" s="78" t="s">
        <v>282</v>
      </c>
      <c r="U164" s="78">
        <v>0</v>
      </c>
      <c r="V164" s="78">
        <v>0</v>
      </c>
      <c r="W164" s="78">
        <v>0</v>
      </c>
      <c r="X164" s="78">
        <v>0</v>
      </c>
      <c r="Y164" s="78">
        <v>0</v>
      </c>
      <c r="Z164" s="78">
        <v>0</v>
      </c>
      <c r="AA164" s="78">
        <v>0</v>
      </c>
      <c r="AB164" s="78">
        <v>0</v>
      </c>
      <c r="AC164" s="78">
        <v>0</v>
      </c>
    </row>
    <row r="165" spans="1:29" x14ac:dyDescent="0.25">
      <c r="A165" s="10">
        <v>45464</v>
      </c>
      <c r="B165" s="78" t="s">
        <v>27</v>
      </c>
      <c r="C165" s="78" t="s">
        <v>109</v>
      </c>
      <c r="D165" s="78" t="s">
        <v>444</v>
      </c>
      <c r="E165" s="78" t="s">
        <v>34</v>
      </c>
      <c r="F165" s="78" t="s">
        <v>22</v>
      </c>
      <c r="G165" s="78" t="s">
        <v>18</v>
      </c>
      <c r="H165" s="78" t="s">
        <v>19</v>
      </c>
      <c r="I165" s="78">
        <v>0</v>
      </c>
      <c r="J165" s="78">
        <v>42511205</v>
      </c>
      <c r="K165" s="78">
        <v>42511205</v>
      </c>
      <c r="L165" s="78">
        <v>0</v>
      </c>
      <c r="M165" s="78">
        <v>0</v>
      </c>
      <c r="N165" s="78" t="s">
        <v>330</v>
      </c>
      <c r="O165" s="78" t="s">
        <v>158</v>
      </c>
      <c r="P165" s="78" t="s">
        <v>461</v>
      </c>
      <c r="Q165" s="78">
        <v>8</v>
      </c>
      <c r="R165" s="78">
        <v>21.71</v>
      </c>
      <c r="S165" s="78" t="s">
        <v>127</v>
      </c>
      <c r="T165" s="78" t="s">
        <v>286</v>
      </c>
      <c r="U165" s="78">
        <v>0</v>
      </c>
      <c r="V165" s="78">
        <v>0</v>
      </c>
      <c r="W165" s="78">
        <v>0</v>
      </c>
      <c r="X165" s="78">
        <v>0</v>
      </c>
      <c r="Y165" s="78">
        <v>0</v>
      </c>
      <c r="Z165" s="78">
        <v>0</v>
      </c>
      <c r="AA165" s="78">
        <v>0</v>
      </c>
      <c r="AB165" s="78">
        <v>0</v>
      </c>
      <c r="AC165" s="78">
        <v>0</v>
      </c>
    </row>
    <row r="166" spans="1:29" x14ac:dyDescent="0.25">
      <c r="A166" s="10">
        <v>45464</v>
      </c>
      <c r="B166" s="78" t="s">
        <v>105</v>
      </c>
      <c r="C166" s="78" t="s">
        <v>109</v>
      </c>
      <c r="D166" s="78" t="s">
        <v>333</v>
      </c>
      <c r="E166" s="78" t="s">
        <v>34</v>
      </c>
      <c r="F166" s="78" t="s">
        <v>22</v>
      </c>
      <c r="G166" s="78" t="s">
        <v>18</v>
      </c>
      <c r="H166" s="78" t="s">
        <v>19</v>
      </c>
      <c r="I166" s="78">
        <v>0</v>
      </c>
      <c r="J166" s="78">
        <v>25486977</v>
      </c>
      <c r="K166" s="78">
        <v>25488330</v>
      </c>
      <c r="L166" s="78">
        <v>0</v>
      </c>
      <c r="M166" s="78">
        <v>0</v>
      </c>
      <c r="N166" s="78" t="s">
        <v>120</v>
      </c>
      <c r="O166" s="78" t="s">
        <v>191</v>
      </c>
      <c r="P166" s="78" t="s">
        <v>461</v>
      </c>
      <c r="Q166" s="78">
        <v>8</v>
      </c>
      <c r="R166" s="78">
        <v>0</v>
      </c>
      <c r="S166" s="78" t="s">
        <v>127</v>
      </c>
      <c r="T166" s="78" t="s">
        <v>285</v>
      </c>
      <c r="U166" s="78">
        <v>0</v>
      </c>
      <c r="V166" s="78">
        <v>0</v>
      </c>
      <c r="W166" s="78">
        <v>0</v>
      </c>
      <c r="X166" s="78">
        <v>0</v>
      </c>
      <c r="Y166" s="78">
        <v>0</v>
      </c>
      <c r="Z166" s="78">
        <v>0</v>
      </c>
      <c r="AA166" s="78">
        <v>0</v>
      </c>
      <c r="AB166" s="78">
        <v>0</v>
      </c>
      <c r="AC166" s="78">
        <v>0</v>
      </c>
    </row>
    <row r="167" spans="1:29" x14ac:dyDescent="0.25">
      <c r="A167" s="10">
        <v>45464</v>
      </c>
      <c r="B167" s="78" t="s">
        <v>28</v>
      </c>
      <c r="C167" s="78" t="s">
        <v>109</v>
      </c>
      <c r="D167" s="78" t="s">
        <v>423</v>
      </c>
      <c r="E167" s="78" t="s">
        <v>103</v>
      </c>
      <c r="F167" s="78" t="s">
        <v>328</v>
      </c>
      <c r="G167" s="78" t="s">
        <v>18</v>
      </c>
      <c r="H167" s="78" t="s">
        <v>19</v>
      </c>
      <c r="I167" s="78">
        <v>0</v>
      </c>
      <c r="J167" s="78">
        <v>6</v>
      </c>
      <c r="K167" s="78">
        <v>589</v>
      </c>
      <c r="L167" s="78">
        <v>0</v>
      </c>
      <c r="M167" s="78">
        <v>0</v>
      </c>
      <c r="N167" s="78" t="s">
        <v>120</v>
      </c>
      <c r="O167" s="78" t="s">
        <v>154</v>
      </c>
      <c r="P167" s="78" t="s">
        <v>461</v>
      </c>
      <c r="Q167" s="78">
        <v>12</v>
      </c>
      <c r="R167" s="78">
        <v>2.4</v>
      </c>
      <c r="S167" s="78" t="s">
        <v>127</v>
      </c>
      <c r="T167" s="78" t="s">
        <v>282</v>
      </c>
      <c r="U167" s="78">
        <v>0</v>
      </c>
      <c r="V167" s="78">
        <v>0</v>
      </c>
      <c r="W167" s="78">
        <v>0</v>
      </c>
      <c r="X167" s="78">
        <v>0</v>
      </c>
      <c r="Y167" s="78">
        <v>0</v>
      </c>
      <c r="Z167" s="78">
        <v>0</v>
      </c>
      <c r="AA167" s="78">
        <v>0</v>
      </c>
      <c r="AB167" s="78">
        <v>0</v>
      </c>
      <c r="AC167" s="78">
        <v>0</v>
      </c>
    </row>
    <row r="168" spans="1:29" x14ac:dyDescent="0.25">
      <c r="A168" s="10">
        <v>45464</v>
      </c>
      <c r="B168" s="78" t="s">
        <v>29</v>
      </c>
      <c r="C168" s="78" t="s">
        <v>109</v>
      </c>
      <c r="D168" s="78" t="s">
        <v>390</v>
      </c>
      <c r="E168" s="78" t="s">
        <v>462</v>
      </c>
      <c r="F168" s="78" t="s">
        <v>350</v>
      </c>
      <c r="G168" s="78" t="s">
        <v>18</v>
      </c>
      <c r="H168" s="78" t="s">
        <v>19</v>
      </c>
      <c r="I168" s="78">
        <v>0</v>
      </c>
      <c r="J168" s="78">
        <v>475668</v>
      </c>
      <c r="K168" s="78">
        <v>479985</v>
      </c>
      <c r="L168" s="78">
        <v>0</v>
      </c>
      <c r="M168" s="78">
        <v>0</v>
      </c>
      <c r="N168" s="78" t="s">
        <v>120</v>
      </c>
      <c r="O168" s="78" t="s">
        <v>190</v>
      </c>
      <c r="P168" s="78" t="s">
        <v>461</v>
      </c>
      <c r="Q168" s="78">
        <v>8</v>
      </c>
      <c r="R168" s="78">
        <v>43.5</v>
      </c>
      <c r="S168" s="78" t="s">
        <v>127</v>
      </c>
      <c r="T168" s="78" t="s">
        <v>284</v>
      </c>
      <c r="U168" s="78">
        <v>0</v>
      </c>
      <c r="V168" s="78">
        <v>0</v>
      </c>
      <c r="W168" s="78">
        <v>0</v>
      </c>
      <c r="X168" s="78">
        <v>0</v>
      </c>
      <c r="Y168" s="78">
        <v>0</v>
      </c>
      <c r="Z168" s="78">
        <v>0</v>
      </c>
      <c r="AA168" s="78">
        <v>0</v>
      </c>
      <c r="AB168" s="78">
        <v>0</v>
      </c>
      <c r="AC168" s="78">
        <v>0</v>
      </c>
    </row>
    <row r="169" spans="1:29" x14ac:dyDescent="0.25">
      <c r="A169" s="10">
        <v>45464</v>
      </c>
      <c r="B169" s="78" t="s">
        <v>106</v>
      </c>
      <c r="C169" s="78" t="s">
        <v>109</v>
      </c>
      <c r="D169" s="78" t="s">
        <v>360</v>
      </c>
      <c r="E169" s="78" t="s">
        <v>39</v>
      </c>
      <c r="F169" s="78" t="s">
        <v>22</v>
      </c>
      <c r="G169" s="78" t="s">
        <v>18</v>
      </c>
      <c r="H169" s="78" t="s">
        <v>19</v>
      </c>
      <c r="I169" s="78">
        <v>0</v>
      </c>
      <c r="J169" s="78">
        <v>7561537</v>
      </c>
      <c r="K169" s="78">
        <v>7561537</v>
      </c>
      <c r="L169" s="78">
        <v>7561537</v>
      </c>
      <c r="M169" s="78">
        <v>0</v>
      </c>
      <c r="N169" s="78" t="s">
        <v>120</v>
      </c>
      <c r="O169" s="78" t="s">
        <v>191</v>
      </c>
      <c r="P169" s="78" t="s">
        <v>461</v>
      </c>
      <c r="Q169" s="78">
        <v>8</v>
      </c>
      <c r="R169" s="78">
        <v>47</v>
      </c>
      <c r="S169" s="78" t="s">
        <v>127</v>
      </c>
      <c r="T169" s="78" t="s">
        <v>285</v>
      </c>
      <c r="U169" s="78">
        <v>0</v>
      </c>
      <c r="V169" s="78">
        <v>0</v>
      </c>
      <c r="W169" s="78">
        <v>0</v>
      </c>
      <c r="X169" s="78">
        <v>0</v>
      </c>
      <c r="Y169" s="78">
        <v>0</v>
      </c>
      <c r="Z169" s="78">
        <v>0</v>
      </c>
      <c r="AA169" s="78">
        <v>0</v>
      </c>
      <c r="AB169" s="78">
        <v>0</v>
      </c>
      <c r="AC169" s="78">
        <v>0</v>
      </c>
    </row>
    <row r="170" spans="1:29" x14ac:dyDescent="0.25">
      <c r="A170" s="10">
        <v>45464</v>
      </c>
      <c r="B170" s="78" t="s">
        <v>30</v>
      </c>
      <c r="C170" s="78" t="s">
        <v>109</v>
      </c>
      <c r="D170" s="78" t="s">
        <v>312</v>
      </c>
      <c r="E170" s="78" t="s">
        <v>103</v>
      </c>
      <c r="F170" s="78" t="s">
        <v>445</v>
      </c>
      <c r="G170" s="78" t="s">
        <v>18</v>
      </c>
      <c r="H170" s="78" t="s">
        <v>19</v>
      </c>
      <c r="I170" s="78">
        <v>0</v>
      </c>
      <c r="J170" s="78">
        <v>315</v>
      </c>
      <c r="K170" s="78">
        <v>315</v>
      </c>
      <c r="L170" s="78">
        <v>0</v>
      </c>
      <c r="M170" s="78">
        <v>0</v>
      </c>
      <c r="N170" s="78" t="s">
        <v>120</v>
      </c>
      <c r="O170" s="78" t="s">
        <v>154</v>
      </c>
      <c r="P170" s="78" t="s">
        <v>461</v>
      </c>
      <c r="Q170" s="78">
        <v>12</v>
      </c>
      <c r="R170" s="78">
        <v>4</v>
      </c>
      <c r="S170" s="78" t="s">
        <v>127</v>
      </c>
      <c r="T170" s="78" t="s">
        <v>282</v>
      </c>
      <c r="U170" s="78">
        <v>0</v>
      </c>
      <c r="V170" s="78">
        <v>0</v>
      </c>
      <c r="W170" s="78">
        <v>0</v>
      </c>
      <c r="X170" s="78">
        <v>0</v>
      </c>
      <c r="Y170" s="78">
        <v>0</v>
      </c>
      <c r="Z170" s="78">
        <v>0</v>
      </c>
      <c r="AA170" s="78">
        <v>0</v>
      </c>
      <c r="AB170" s="78">
        <v>0</v>
      </c>
      <c r="AC170" s="78">
        <v>0</v>
      </c>
    </row>
    <row r="171" spans="1:29" x14ac:dyDescent="0.25">
      <c r="A171" s="10">
        <v>45464</v>
      </c>
      <c r="B171" s="78" t="s">
        <v>31</v>
      </c>
      <c r="C171" s="78" t="s">
        <v>109</v>
      </c>
      <c r="D171" s="78" t="s">
        <v>387</v>
      </c>
      <c r="E171" s="78" t="s">
        <v>462</v>
      </c>
      <c r="F171" s="78" t="s">
        <v>350</v>
      </c>
      <c r="G171" s="78" t="s">
        <v>18</v>
      </c>
      <c r="H171" s="78" t="s">
        <v>19</v>
      </c>
      <c r="I171" s="78">
        <v>0</v>
      </c>
      <c r="J171" s="78">
        <v>57192</v>
      </c>
      <c r="K171" s="78">
        <v>57192</v>
      </c>
      <c r="L171" s="78">
        <v>0</v>
      </c>
      <c r="M171" s="78">
        <v>0</v>
      </c>
      <c r="N171" s="78" t="s">
        <v>120</v>
      </c>
      <c r="O171" s="78" t="s">
        <v>191</v>
      </c>
      <c r="P171" s="78" t="s">
        <v>461</v>
      </c>
      <c r="Q171" s="78">
        <v>8</v>
      </c>
      <c r="R171" s="78">
        <v>47.25</v>
      </c>
      <c r="S171" s="78" t="s">
        <v>127</v>
      </c>
      <c r="T171" s="78" t="s">
        <v>285</v>
      </c>
      <c r="U171" s="78">
        <v>0</v>
      </c>
      <c r="V171" s="78">
        <v>0</v>
      </c>
      <c r="W171" s="78">
        <v>0</v>
      </c>
      <c r="X171" s="78">
        <v>0</v>
      </c>
      <c r="Y171" s="78">
        <v>0</v>
      </c>
      <c r="Z171" s="78">
        <v>0</v>
      </c>
      <c r="AA171" s="78">
        <v>0</v>
      </c>
      <c r="AB171" s="78">
        <v>0</v>
      </c>
      <c r="AC171" s="78">
        <v>0</v>
      </c>
    </row>
    <row r="172" spans="1:29" x14ac:dyDescent="0.25">
      <c r="A172" s="10">
        <v>45464</v>
      </c>
      <c r="B172" s="78" t="s">
        <v>107</v>
      </c>
      <c r="C172" s="78" t="s">
        <v>109</v>
      </c>
      <c r="D172" s="78" t="s">
        <v>361</v>
      </c>
      <c r="E172" s="78" t="s">
        <v>441</v>
      </c>
      <c r="F172" s="78" t="s">
        <v>22</v>
      </c>
      <c r="G172" s="78" t="s">
        <v>18</v>
      </c>
      <c r="H172" s="78" t="s">
        <v>19</v>
      </c>
      <c r="I172" s="78">
        <v>0</v>
      </c>
      <c r="J172" s="78">
        <v>41439736</v>
      </c>
      <c r="K172" s="78">
        <v>41439736</v>
      </c>
      <c r="L172" s="78">
        <v>0</v>
      </c>
      <c r="M172" s="78">
        <v>0</v>
      </c>
      <c r="N172" s="78" t="s">
        <v>120</v>
      </c>
      <c r="O172" s="78" t="s">
        <v>191</v>
      </c>
      <c r="P172" s="78" t="s">
        <v>461</v>
      </c>
      <c r="Q172" s="78">
        <v>8</v>
      </c>
      <c r="R172" s="78">
        <v>34</v>
      </c>
      <c r="S172" s="78" t="s">
        <v>127</v>
      </c>
      <c r="T172" s="78" t="s">
        <v>285</v>
      </c>
      <c r="U172" s="78">
        <v>0</v>
      </c>
      <c r="V172" s="78">
        <v>0</v>
      </c>
      <c r="W172" s="78">
        <v>0</v>
      </c>
      <c r="X172" s="78">
        <v>0</v>
      </c>
      <c r="Y172" s="78">
        <v>0</v>
      </c>
      <c r="Z172" s="78">
        <v>0</v>
      </c>
      <c r="AA172" s="78">
        <v>0</v>
      </c>
      <c r="AB172" s="78">
        <v>0</v>
      </c>
      <c r="AC172" s="78">
        <v>0</v>
      </c>
    </row>
    <row r="173" spans="1:29" x14ac:dyDescent="0.25">
      <c r="A173" s="10">
        <v>45464</v>
      </c>
      <c r="B173" s="78" t="s">
        <v>32</v>
      </c>
      <c r="C173" s="78" t="s">
        <v>109</v>
      </c>
      <c r="D173" s="78" t="s">
        <v>447</v>
      </c>
      <c r="E173" s="78" t="s">
        <v>467</v>
      </c>
      <c r="F173" s="78" t="s">
        <v>328</v>
      </c>
      <c r="G173" s="78" t="s">
        <v>18</v>
      </c>
      <c r="H173" s="78" t="s">
        <v>19</v>
      </c>
      <c r="I173" s="78">
        <v>0</v>
      </c>
      <c r="J173" s="78">
        <v>33</v>
      </c>
      <c r="K173" s="78">
        <v>33</v>
      </c>
      <c r="L173" s="78">
        <v>0</v>
      </c>
      <c r="M173" s="78">
        <v>0</v>
      </c>
      <c r="N173" s="78" t="s">
        <v>120</v>
      </c>
      <c r="O173" s="78" t="s">
        <v>154</v>
      </c>
      <c r="P173" s="78" t="s">
        <v>461</v>
      </c>
      <c r="Q173" s="78">
        <v>12</v>
      </c>
      <c r="R173" s="78">
        <v>40</v>
      </c>
      <c r="S173" s="78" t="s">
        <v>127</v>
      </c>
      <c r="T173" s="78" t="s">
        <v>282</v>
      </c>
      <c r="U173" s="78">
        <v>0</v>
      </c>
      <c r="V173" s="78">
        <v>0</v>
      </c>
      <c r="W173" s="78">
        <v>0</v>
      </c>
      <c r="X173" s="78">
        <v>0</v>
      </c>
      <c r="Y173" s="78">
        <v>0</v>
      </c>
      <c r="Z173" s="78">
        <v>0</v>
      </c>
      <c r="AA173" s="78">
        <v>0</v>
      </c>
      <c r="AB173" s="78">
        <v>0</v>
      </c>
      <c r="AC173" s="78">
        <v>0</v>
      </c>
    </row>
    <row r="174" spans="1:29" x14ac:dyDescent="0.25">
      <c r="A174" s="10">
        <v>45464</v>
      </c>
      <c r="B174" s="78" t="s">
        <v>33</v>
      </c>
      <c r="C174" s="78" t="s">
        <v>109</v>
      </c>
      <c r="D174" s="78" t="s">
        <v>325</v>
      </c>
      <c r="E174" s="78" t="s">
        <v>34</v>
      </c>
      <c r="F174" s="78" t="s">
        <v>22</v>
      </c>
      <c r="G174" s="78" t="s">
        <v>18</v>
      </c>
      <c r="H174" s="78" t="s">
        <v>19</v>
      </c>
      <c r="I174" s="78">
        <v>0</v>
      </c>
      <c r="J174" s="78">
        <v>1043230</v>
      </c>
      <c r="K174" s="78">
        <v>1043230</v>
      </c>
      <c r="L174" s="78">
        <v>0</v>
      </c>
      <c r="M174" s="78">
        <v>0</v>
      </c>
      <c r="N174" s="78" t="s">
        <v>330</v>
      </c>
      <c r="O174" s="78" t="s">
        <v>155</v>
      </c>
      <c r="P174" s="78" t="s">
        <v>461</v>
      </c>
      <c r="Q174" s="78">
        <v>16</v>
      </c>
      <c r="R174" s="78">
        <v>54.5</v>
      </c>
      <c r="S174" s="78" t="s">
        <v>127</v>
      </c>
      <c r="T174" s="78" t="s">
        <v>283</v>
      </c>
      <c r="U174" s="78">
        <v>0</v>
      </c>
      <c r="V174" s="78">
        <v>0</v>
      </c>
      <c r="W174" s="78">
        <v>0</v>
      </c>
      <c r="X174" s="78">
        <v>0</v>
      </c>
      <c r="Y174" s="78">
        <v>0</v>
      </c>
      <c r="Z174" s="78">
        <v>0</v>
      </c>
      <c r="AA174" s="78">
        <v>0</v>
      </c>
      <c r="AB174" s="78">
        <v>0</v>
      </c>
      <c r="AC174" s="78">
        <v>0</v>
      </c>
    </row>
    <row r="175" spans="1:29" x14ac:dyDescent="0.25">
      <c r="A175" s="10">
        <v>45464</v>
      </c>
      <c r="B175" s="78" t="s">
        <v>35</v>
      </c>
      <c r="C175" s="78" t="s">
        <v>109</v>
      </c>
      <c r="D175" s="78" t="s">
        <v>309</v>
      </c>
      <c r="E175" s="78" t="s">
        <v>103</v>
      </c>
      <c r="F175" s="78" t="s">
        <v>445</v>
      </c>
      <c r="G175" s="78" t="s">
        <v>18</v>
      </c>
      <c r="H175" s="78" t="s">
        <v>19</v>
      </c>
      <c r="I175" s="78">
        <v>0</v>
      </c>
      <c r="J175" s="78">
        <v>40756105</v>
      </c>
      <c r="K175" s="78">
        <v>40756510</v>
      </c>
      <c r="L175" s="78">
        <v>40756510</v>
      </c>
      <c r="M175" s="78">
        <v>0</v>
      </c>
      <c r="N175" s="78" t="s">
        <v>120</v>
      </c>
      <c r="O175" s="78" t="s">
        <v>154</v>
      </c>
      <c r="P175" s="78" t="s">
        <v>461</v>
      </c>
      <c r="Q175" s="78">
        <v>12</v>
      </c>
      <c r="R175" s="78">
        <v>11</v>
      </c>
      <c r="S175" s="78" t="s">
        <v>127</v>
      </c>
      <c r="T175" s="78" t="s">
        <v>282</v>
      </c>
      <c r="U175" s="78">
        <v>0</v>
      </c>
      <c r="V175" s="78">
        <v>0</v>
      </c>
      <c r="W175" s="78">
        <v>0</v>
      </c>
      <c r="X175" s="78">
        <v>0</v>
      </c>
      <c r="Y175" s="78">
        <v>0</v>
      </c>
      <c r="Z175" s="78">
        <v>0</v>
      </c>
      <c r="AA175" s="78">
        <v>0</v>
      </c>
      <c r="AB175" s="78">
        <v>0</v>
      </c>
      <c r="AC175" s="78">
        <v>0</v>
      </c>
    </row>
    <row r="176" spans="1:29" x14ac:dyDescent="0.25">
      <c r="A176" s="10">
        <v>45464</v>
      </c>
      <c r="B176" s="78" t="s">
        <v>36</v>
      </c>
      <c r="C176" s="78" t="s">
        <v>109</v>
      </c>
      <c r="D176" s="78" t="s">
        <v>429</v>
      </c>
      <c r="E176" s="78" t="s">
        <v>39</v>
      </c>
      <c r="F176" s="78" t="s">
        <v>17</v>
      </c>
      <c r="G176" s="78" t="s">
        <v>24</v>
      </c>
      <c r="H176" s="78" t="s">
        <v>19</v>
      </c>
      <c r="I176" s="78">
        <v>2225</v>
      </c>
      <c r="J176" s="78">
        <v>1078080665</v>
      </c>
      <c r="K176" s="78">
        <v>1078080665</v>
      </c>
      <c r="L176" s="78">
        <v>0</v>
      </c>
      <c r="M176" s="78">
        <v>12.75</v>
      </c>
      <c r="N176" s="78" t="s">
        <v>407</v>
      </c>
      <c r="O176" s="78" t="s">
        <v>397</v>
      </c>
      <c r="P176" s="78" t="s">
        <v>461</v>
      </c>
      <c r="Q176" s="78">
        <v>8</v>
      </c>
      <c r="R176" s="78">
        <v>47.25</v>
      </c>
      <c r="S176" s="78" t="s">
        <v>126</v>
      </c>
      <c r="T176" s="78" t="s">
        <v>430</v>
      </c>
      <c r="U176" s="78">
        <v>17800</v>
      </c>
      <c r="V176" s="78">
        <v>0.98502604166666663</v>
      </c>
      <c r="W176" s="78">
        <v>1854.1788300000001</v>
      </c>
      <c r="X176" s="78">
        <v>0</v>
      </c>
      <c r="Y176" s="78">
        <v>0</v>
      </c>
      <c r="Z176" s="78">
        <v>0</v>
      </c>
      <c r="AA176" s="78">
        <v>0</v>
      </c>
      <c r="AB176" s="78">
        <v>0</v>
      </c>
      <c r="AC176" s="78">
        <v>0</v>
      </c>
    </row>
    <row r="177" spans="1:29" x14ac:dyDescent="0.25">
      <c r="A177" s="10">
        <v>45464</v>
      </c>
      <c r="B177" s="78" t="s">
        <v>37</v>
      </c>
      <c r="C177" s="78" t="s">
        <v>109</v>
      </c>
      <c r="D177" s="78" t="s">
        <v>395</v>
      </c>
      <c r="E177" s="78" t="s">
        <v>472</v>
      </c>
      <c r="F177" s="78" t="s">
        <v>22</v>
      </c>
      <c r="G177" s="78" t="s">
        <v>18</v>
      </c>
      <c r="H177" s="78" t="s">
        <v>19</v>
      </c>
      <c r="I177" s="78">
        <v>0</v>
      </c>
      <c r="J177" s="78">
        <v>40749774</v>
      </c>
      <c r="K177" s="78">
        <v>40756510</v>
      </c>
      <c r="L177" s="78">
        <v>0</v>
      </c>
      <c r="M177" s="78">
        <v>0</v>
      </c>
      <c r="N177" s="78" t="s">
        <v>330</v>
      </c>
      <c r="O177" s="78" t="s">
        <v>158</v>
      </c>
      <c r="P177" s="78" t="s">
        <v>461</v>
      </c>
      <c r="Q177" s="78">
        <v>8</v>
      </c>
      <c r="R177" s="78">
        <v>12.5</v>
      </c>
      <c r="S177" s="78" t="s">
        <v>127</v>
      </c>
      <c r="T177" s="78" t="s">
        <v>286</v>
      </c>
      <c r="U177" s="78">
        <v>0</v>
      </c>
      <c r="V177" s="78">
        <v>0</v>
      </c>
      <c r="W177" s="78">
        <v>0</v>
      </c>
      <c r="X177" s="78">
        <v>0</v>
      </c>
      <c r="Y177" s="78">
        <v>0</v>
      </c>
      <c r="Z177" s="78">
        <v>0</v>
      </c>
      <c r="AA177" s="78">
        <v>0</v>
      </c>
      <c r="AB177" s="78">
        <v>0</v>
      </c>
      <c r="AC177" s="78">
        <v>0</v>
      </c>
    </row>
    <row r="178" spans="1:29" x14ac:dyDescent="0.25">
      <c r="A178" s="10">
        <v>45464</v>
      </c>
      <c r="B178" s="78" t="s">
        <v>38</v>
      </c>
      <c r="C178" s="78" t="s">
        <v>109</v>
      </c>
      <c r="D178" s="78" t="s">
        <v>351</v>
      </c>
      <c r="E178" s="78" t="s">
        <v>474</v>
      </c>
      <c r="F178" s="78" t="s">
        <v>350</v>
      </c>
      <c r="G178" s="78" t="s">
        <v>18</v>
      </c>
      <c r="H178" s="78" t="s">
        <v>19</v>
      </c>
      <c r="I178" s="78">
        <v>0</v>
      </c>
      <c r="J178" s="78">
        <v>41365070</v>
      </c>
      <c r="K178" s="78">
        <v>468218</v>
      </c>
      <c r="L178" s="78">
        <v>468218</v>
      </c>
      <c r="M178" s="78">
        <v>0</v>
      </c>
      <c r="N178" s="78" t="s">
        <v>357</v>
      </c>
      <c r="O178" s="78" t="s">
        <v>157</v>
      </c>
      <c r="P178" s="78" t="s">
        <v>461</v>
      </c>
      <c r="Q178" s="78">
        <v>8</v>
      </c>
      <c r="R178" s="78">
        <v>11.25</v>
      </c>
      <c r="S178" s="78" t="s">
        <v>127</v>
      </c>
      <c r="T178" s="78" t="s">
        <v>308</v>
      </c>
      <c r="U178" s="78">
        <v>0</v>
      </c>
      <c r="V178" s="78">
        <v>0</v>
      </c>
      <c r="W178" s="78">
        <v>0</v>
      </c>
      <c r="X178" s="78">
        <v>0</v>
      </c>
      <c r="Y178" s="78">
        <v>0</v>
      </c>
      <c r="Z178" s="78">
        <v>0</v>
      </c>
      <c r="AA178" s="78">
        <v>0</v>
      </c>
      <c r="AB178" s="78">
        <v>0</v>
      </c>
      <c r="AC178" s="78">
        <v>0</v>
      </c>
    </row>
    <row r="179" spans="1:29" x14ac:dyDescent="0.25">
      <c r="A179" s="10">
        <v>45464</v>
      </c>
      <c r="B179" s="78" t="s">
        <v>40</v>
      </c>
      <c r="C179" s="78" t="s">
        <v>109</v>
      </c>
      <c r="D179" s="78" t="s">
        <v>376</v>
      </c>
      <c r="E179" s="78" t="s">
        <v>21</v>
      </c>
      <c r="F179" s="78" t="s">
        <v>350</v>
      </c>
      <c r="G179" s="78" t="s">
        <v>18</v>
      </c>
      <c r="H179" s="78" t="s">
        <v>19</v>
      </c>
      <c r="I179" s="78">
        <v>0</v>
      </c>
      <c r="J179" s="78">
        <v>239487</v>
      </c>
      <c r="K179" s="78">
        <v>240911</v>
      </c>
      <c r="L179" s="78">
        <v>0</v>
      </c>
      <c r="M179" s="78">
        <v>0</v>
      </c>
      <c r="N179" s="78" t="s">
        <v>330</v>
      </c>
      <c r="O179" s="78" t="s">
        <v>155</v>
      </c>
      <c r="P179" s="78" t="s">
        <v>461</v>
      </c>
      <c r="Q179" s="78">
        <v>16</v>
      </c>
      <c r="R179" s="78">
        <v>11</v>
      </c>
      <c r="S179" s="78" t="s">
        <v>127</v>
      </c>
      <c r="T179" s="78" t="s">
        <v>283</v>
      </c>
      <c r="U179" s="78">
        <v>0</v>
      </c>
      <c r="V179" s="78">
        <v>0</v>
      </c>
      <c r="W179" s="78">
        <v>0</v>
      </c>
      <c r="X179" s="78">
        <v>0</v>
      </c>
      <c r="Y179" s="78">
        <v>0</v>
      </c>
      <c r="Z179" s="78">
        <v>0</v>
      </c>
      <c r="AA179" s="78">
        <v>0</v>
      </c>
      <c r="AB179" s="78">
        <v>0</v>
      </c>
      <c r="AC179" s="78">
        <v>0</v>
      </c>
    </row>
    <row r="180" spans="1:29" x14ac:dyDescent="0.25">
      <c r="A180" s="10">
        <v>45464</v>
      </c>
      <c r="B180" s="78" t="s">
        <v>41</v>
      </c>
      <c r="C180" s="78" t="s">
        <v>109</v>
      </c>
      <c r="D180" s="78" t="s">
        <v>470</v>
      </c>
      <c r="E180" s="78" t="s">
        <v>21</v>
      </c>
      <c r="F180" s="78" t="s">
        <v>350</v>
      </c>
      <c r="G180" s="78" t="s">
        <v>18</v>
      </c>
      <c r="H180" s="78" t="s">
        <v>19</v>
      </c>
      <c r="I180" s="78">
        <v>0</v>
      </c>
      <c r="J180" s="78">
        <v>43108947</v>
      </c>
      <c r="K180" s="78">
        <v>43108947</v>
      </c>
      <c r="L180" s="78">
        <v>0</v>
      </c>
      <c r="M180" s="78">
        <v>0</v>
      </c>
      <c r="N180" s="78" t="s">
        <v>414</v>
      </c>
      <c r="O180" s="78" t="s">
        <v>155</v>
      </c>
      <c r="P180" s="78" t="s">
        <v>461</v>
      </c>
      <c r="Q180" s="78">
        <v>16</v>
      </c>
      <c r="R180" s="78">
        <v>11</v>
      </c>
      <c r="S180" s="78" t="s">
        <v>127</v>
      </c>
      <c r="T180" s="78" t="s">
        <v>283</v>
      </c>
      <c r="U180" s="78">
        <v>0</v>
      </c>
      <c r="V180" s="78">
        <v>0</v>
      </c>
      <c r="W180" s="78">
        <v>0</v>
      </c>
      <c r="X180" s="78">
        <v>0</v>
      </c>
      <c r="Y180" s="78">
        <v>0</v>
      </c>
      <c r="Z180" s="78">
        <v>0</v>
      </c>
      <c r="AA180" s="78">
        <v>0</v>
      </c>
      <c r="AB180" s="78">
        <v>0</v>
      </c>
      <c r="AC180" s="78">
        <v>0</v>
      </c>
    </row>
    <row r="181" spans="1:29" x14ac:dyDescent="0.25">
      <c r="A181" s="10">
        <v>45464</v>
      </c>
      <c r="B181" s="78" t="s">
        <v>42</v>
      </c>
      <c r="C181" s="78" t="s">
        <v>109</v>
      </c>
      <c r="D181" s="78" t="s">
        <v>476</v>
      </c>
      <c r="E181" s="78" t="s">
        <v>21</v>
      </c>
      <c r="F181" s="78" t="s">
        <v>17</v>
      </c>
      <c r="G181" s="78" t="s">
        <v>24</v>
      </c>
      <c r="H181" s="78" t="s">
        <v>19</v>
      </c>
      <c r="I181" s="78">
        <v>2126</v>
      </c>
      <c r="J181" s="78">
        <v>20083038</v>
      </c>
      <c r="K181" s="78">
        <v>20085164</v>
      </c>
      <c r="L181" s="78">
        <v>20085164</v>
      </c>
      <c r="M181" s="78">
        <v>13.59</v>
      </c>
      <c r="N181" s="78" t="s">
        <v>120</v>
      </c>
      <c r="O181" s="78" t="s">
        <v>163</v>
      </c>
      <c r="P181" s="78" t="s">
        <v>461</v>
      </c>
      <c r="Q181" s="78">
        <v>8</v>
      </c>
      <c r="R181" s="78">
        <v>47.25</v>
      </c>
      <c r="S181" s="78" t="s">
        <v>126</v>
      </c>
      <c r="T181" s="78" t="s">
        <v>364</v>
      </c>
      <c r="U181" s="78">
        <v>17008</v>
      </c>
      <c r="V181" s="78">
        <v>1.0032062500000001</v>
      </c>
      <c r="W181" s="78">
        <v>1771.6782888</v>
      </c>
      <c r="X181" s="78">
        <v>0</v>
      </c>
      <c r="Y181" s="78">
        <v>0</v>
      </c>
      <c r="Z181" s="78">
        <v>0</v>
      </c>
      <c r="AA181" s="78">
        <v>0</v>
      </c>
      <c r="AB181" s="78">
        <v>0</v>
      </c>
      <c r="AC181" s="78">
        <v>0</v>
      </c>
    </row>
    <row r="182" spans="1:29" x14ac:dyDescent="0.25">
      <c r="A182" s="10">
        <v>45464</v>
      </c>
      <c r="B182" s="78" t="s">
        <v>43</v>
      </c>
      <c r="C182" s="78" t="s">
        <v>109</v>
      </c>
      <c r="D182" s="78" t="s">
        <v>388</v>
      </c>
      <c r="E182" s="78" t="s">
        <v>21</v>
      </c>
      <c r="F182" s="78" t="s">
        <v>17</v>
      </c>
      <c r="G182" s="78" t="s">
        <v>24</v>
      </c>
      <c r="H182" s="78" t="s">
        <v>19</v>
      </c>
      <c r="I182" s="78">
        <v>2401</v>
      </c>
      <c r="J182" s="78">
        <v>35845526</v>
      </c>
      <c r="K182" s="78">
        <v>35847927</v>
      </c>
      <c r="L182" s="78">
        <v>0</v>
      </c>
      <c r="M182" s="78">
        <v>12.4</v>
      </c>
      <c r="N182" s="78" t="s">
        <v>320</v>
      </c>
      <c r="O182" s="78" t="s">
        <v>153</v>
      </c>
      <c r="P182" s="78" t="s">
        <v>461</v>
      </c>
      <c r="Q182" s="78">
        <v>4</v>
      </c>
      <c r="R182" s="78">
        <v>11.25</v>
      </c>
      <c r="S182" s="78" t="s">
        <v>126</v>
      </c>
      <c r="T182" s="78" t="s">
        <v>281</v>
      </c>
      <c r="U182" s="78">
        <v>9604</v>
      </c>
      <c r="V182" s="78">
        <v>1.0337638888888889</v>
      </c>
      <c r="W182" s="78">
        <v>238.19600700000001</v>
      </c>
      <c r="X182" s="78">
        <v>0</v>
      </c>
      <c r="Y182" s="78">
        <v>0</v>
      </c>
      <c r="Z182" s="78">
        <v>0</v>
      </c>
      <c r="AA182" s="78">
        <v>0</v>
      </c>
      <c r="AB182" s="78">
        <v>0</v>
      </c>
      <c r="AC182" s="78">
        <v>0</v>
      </c>
    </row>
    <row r="183" spans="1:29" x14ac:dyDescent="0.25">
      <c r="A183" s="10">
        <v>45464</v>
      </c>
      <c r="B183" s="78" t="s">
        <v>44</v>
      </c>
      <c r="C183" s="78" t="s">
        <v>109</v>
      </c>
      <c r="D183" s="78" t="s">
        <v>354</v>
      </c>
      <c r="E183" s="78" t="s">
        <v>21</v>
      </c>
      <c r="F183" s="78" t="s">
        <v>350</v>
      </c>
      <c r="G183" s="78" t="s">
        <v>18</v>
      </c>
      <c r="H183" s="78" t="s">
        <v>19</v>
      </c>
      <c r="I183" s="78">
        <v>0</v>
      </c>
      <c r="J183" s="78">
        <v>41345519</v>
      </c>
      <c r="K183" s="78">
        <v>41347704</v>
      </c>
      <c r="L183" s="78">
        <v>41347704</v>
      </c>
      <c r="M183" s="78">
        <v>0</v>
      </c>
      <c r="N183" s="78" t="s">
        <v>436</v>
      </c>
      <c r="O183" s="78" t="s">
        <v>157</v>
      </c>
      <c r="P183" s="78" t="s">
        <v>461</v>
      </c>
      <c r="Q183" s="78">
        <v>8</v>
      </c>
      <c r="R183" s="78">
        <v>0.9</v>
      </c>
      <c r="S183" s="78" t="s">
        <v>127</v>
      </c>
      <c r="T183" s="78" t="s">
        <v>308</v>
      </c>
      <c r="U183" s="78">
        <v>0</v>
      </c>
      <c r="V183" s="78">
        <v>0</v>
      </c>
      <c r="W183" s="78">
        <v>0</v>
      </c>
      <c r="X183" s="78">
        <v>0</v>
      </c>
      <c r="Y183" s="78">
        <v>0</v>
      </c>
      <c r="Z183" s="78">
        <v>0</v>
      </c>
      <c r="AA183" s="78">
        <v>0</v>
      </c>
      <c r="AB183" s="78">
        <v>0</v>
      </c>
      <c r="AC183" s="78">
        <v>0</v>
      </c>
    </row>
    <row r="184" spans="1:29" x14ac:dyDescent="0.25">
      <c r="A184" s="10">
        <v>45464</v>
      </c>
      <c r="B184" s="78" t="s">
        <v>45</v>
      </c>
      <c r="C184" s="78" t="s">
        <v>109</v>
      </c>
      <c r="D184" s="78" t="s">
        <v>433</v>
      </c>
      <c r="E184" s="78" t="s">
        <v>21</v>
      </c>
      <c r="F184" s="78" t="s">
        <v>17</v>
      </c>
      <c r="G184" s="78" t="s">
        <v>24</v>
      </c>
      <c r="H184" s="78" t="s">
        <v>19</v>
      </c>
      <c r="I184" s="78">
        <v>2481</v>
      </c>
      <c r="J184" s="78">
        <v>40302194</v>
      </c>
      <c r="K184" s="78">
        <v>40302194</v>
      </c>
      <c r="L184" s="78">
        <v>0</v>
      </c>
      <c r="M184" s="78">
        <v>12.39</v>
      </c>
      <c r="N184" s="78" t="s">
        <v>320</v>
      </c>
      <c r="O184" s="78" t="s">
        <v>153</v>
      </c>
      <c r="P184" s="78" t="s">
        <v>461</v>
      </c>
      <c r="Q184" s="78">
        <v>4</v>
      </c>
      <c r="R184" s="78">
        <v>10.18</v>
      </c>
      <c r="S184" s="78" t="s">
        <v>126</v>
      </c>
      <c r="T184" s="78" t="s">
        <v>281</v>
      </c>
      <c r="U184" s="78">
        <v>9924</v>
      </c>
      <c r="V184" s="78">
        <v>1.0673468749999999</v>
      </c>
      <c r="W184" s="78">
        <v>222.722625072</v>
      </c>
      <c r="X184" s="78">
        <v>0</v>
      </c>
      <c r="Y184" s="78">
        <v>0</v>
      </c>
      <c r="Z184" s="78">
        <v>0</v>
      </c>
      <c r="AA184" s="78">
        <v>0</v>
      </c>
      <c r="AB184" s="78">
        <v>0</v>
      </c>
      <c r="AC184" s="78">
        <v>0</v>
      </c>
    </row>
    <row r="185" spans="1:29" x14ac:dyDescent="0.25">
      <c r="A185" s="10">
        <v>45464</v>
      </c>
      <c r="B185" s="78" t="s">
        <v>46</v>
      </c>
      <c r="C185" s="78" t="s">
        <v>109</v>
      </c>
      <c r="D185" s="78" t="s">
        <v>471</v>
      </c>
      <c r="E185" s="78" t="s">
        <v>21</v>
      </c>
      <c r="F185" s="78" t="s">
        <v>22</v>
      </c>
      <c r="G185" s="78" t="s">
        <v>18</v>
      </c>
      <c r="H185" s="78" t="s">
        <v>19</v>
      </c>
      <c r="I185" s="78">
        <v>0</v>
      </c>
      <c r="J185" s="78">
        <v>565034</v>
      </c>
      <c r="K185" s="78">
        <v>565034</v>
      </c>
      <c r="L185" s="78">
        <v>0</v>
      </c>
      <c r="M185" s="78">
        <v>0</v>
      </c>
      <c r="N185" s="78" t="s">
        <v>413</v>
      </c>
      <c r="O185" s="78" t="s">
        <v>157</v>
      </c>
      <c r="P185" s="78" t="s">
        <v>461</v>
      </c>
      <c r="Q185" s="78">
        <v>8</v>
      </c>
      <c r="R185" s="78">
        <v>47.25</v>
      </c>
      <c r="S185" s="78" t="s">
        <v>127</v>
      </c>
      <c r="T185" s="78" t="s">
        <v>308</v>
      </c>
      <c r="U185" s="78">
        <v>0</v>
      </c>
      <c r="V185" s="78">
        <v>0</v>
      </c>
      <c r="W185" s="78">
        <v>0</v>
      </c>
      <c r="X185" s="78">
        <v>0</v>
      </c>
      <c r="Y185" s="78">
        <v>0</v>
      </c>
      <c r="Z185" s="78">
        <v>0</v>
      </c>
      <c r="AA185" s="78">
        <v>0</v>
      </c>
      <c r="AB185" s="78">
        <v>0</v>
      </c>
      <c r="AC185" s="78">
        <v>0</v>
      </c>
    </row>
    <row r="186" spans="1:29" x14ac:dyDescent="0.25">
      <c r="A186" s="10">
        <v>45464</v>
      </c>
      <c r="B186" s="78" t="s">
        <v>47</v>
      </c>
      <c r="C186" s="78" t="s">
        <v>109</v>
      </c>
      <c r="D186" s="78" t="s">
        <v>453</v>
      </c>
      <c r="E186" s="78" t="s">
        <v>120</v>
      </c>
      <c r="F186" s="78" t="s">
        <v>120</v>
      </c>
      <c r="G186" s="78" t="s">
        <v>18</v>
      </c>
      <c r="H186" s="78" t="s">
        <v>19</v>
      </c>
      <c r="I186" s="78">
        <v>0</v>
      </c>
      <c r="J186" s="78">
        <v>42095548</v>
      </c>
      <c r="K186" s="78">
        <v>42095548</v>
      </c>
      <c r="L186" s="78">
        <v>0</v>
      </c>
      <c r="M186" s="78">
        <v>0</v>
      </c>
      <c r="N186" s="78" t="s">
        <v>120</v>
      </c>
      <c r="O186" s="78" t="s">
        <v>191</v>
      </c>
      <c r="P186" s="78" t="s">
        <v>461</v>
      </c>
      <c r="Q186" s="78">
        <v>8</v>
      </c>
      <c r="R186" s="78">
        <v>19.66</v>
      </c>
      <c r="S186" s="78" t="s">
        <v>127</v>
      </c>
      <c r="T186" s="78" t="s">
        <v>285</v>
      </c>
      <c r="U186" s="78">
        <v>0</v>
      </c>
      <c r="V186" s="78">
        <v>0</v>
      </c>
      <c r="W186" s="78">
        <v>0</v>
      </c>
      <c r="X186" s="78">
        <v>0</v>
      </c>
      <c r="Y186" s="78">
        <v>0</v>
      </c>
      <c r="Z186" s="78">
        <v>0</v>
      </c>
      <c r="AA186" s="78">
        <v>0</v>
      </c>
      <c r="AB186" s="78">
        <v>0</v>
      </c>
      <c r="AC186" s="78">
        <v>0</v>
      </c>
    </row>
    <row r="187" spans="1:29" x14ac:dyDescent="0.25">
      <c r="A187" s="10">
        <v>45464</v>
      </c>
      <c r="B187" s="78" t="s">
        <v>110</v>
      </c>
      <c r="C187" s="78" t="s">
        <v>109</v>
      </c>
      <c r="D187" s="78" t="s">
        <v>315</v>
      </c>
      <c r="E187" s="78" t="s">
        <v>34</v>
      </c>
      <c r="F187" s="78" t="s">
        <v>22</v>
      </c>
      <c r="G187" s="78" t="s">
        <v>18</v>
      </c>
      <c r="H187" s="78" t="s">
        <v>48</v>
      </c>
      <c r="I187" s="78">
        <v>0</v>
      </c>
      <c r="J187" s="78">
        <v>19282</v>
      </c>
      <c r="K187" s="78">
        <v>19282</v>
      </c>
      <c r="L187" s="78">
        <v>0</v>
      </c>
      <c r="M187" s="78">
        <v>0</v>
      </c>
      <c r="N187" s="78" t="s">
        <v>120</v>
      </c>
      <c r="O187" s="78" t="s">
        <v>316</v>
      </c>
      <c r="P187" s="78" t="s">
        <v>461</v>
      </c>
      <c r="Q187" s="78">
        <v>16</v>
      </c>
      <c r="R187" s="78">
        <v>47.25</v>
      </c>
      <c r="S187" s="78" t="s">
        <v>127</v>
      </c>
      <c r="T187" s="78" t="s">
        <v>318</v>
      </c>
      <c r="U187" s="78">
        <v>0</v>
      </c>
      <c r="V187" s="78">
        <v>0</v>
      </c>
      <c r="W187" s="78">
        <v>0</v>
      </c>
      <c r="X187" s="78">
        <v>0</v>
      </c>
      <c r="Y187" s="78">
        <v>0</v>
      </c>
      <c r="Z187" s="78">
        <v>0</v>
      </c>
      <c r="AA187" s="78">
        <v>0</v>
      </c>
      <c r="AB187" s="78">
        <v>0</v>
      </c>
      <c r="AC187" s="78">
        <v>0</v>
      </c>
    </row>
    <row r="188" spans="1:29" x14ac:dyDescent="0.25">
      <c r="A188" s="10">
        <v>45464</v>
      </c>
      <c r="B188" s="78" t="s">
        <v>49</v>
      </c>
      <c r="C188" s="78" t="s">
        <v>109</v>
      </c>
      <c r="D188" s="78" t="s">
        <v>399</v>
      </c>
      <c r="E188" s="78" t="s">
        <v>39</v>
      </c>
      <c r="F188" s="78" t="s">
        <v>350</v>
      </c>
      <c r="G188" s="78" t="s">
        <v>18</v>
      </c>
      <c r="H188" s="78" t="s">
        <v>19</v>
      </c>
      <c r="I188" s="78">
        <v>0</v>
      </c>
      <c r="J188" s="78">
        <v>44517970</v>
      </c>
      <c r="K188" s="78">
        <v>44519286</v>
      </c>
      <c r="L188" s="78">
        <v>44519286</v>
      </c>
      <c r="M188" s="78">
        <v>0</v>
      </c>
      <c r="N188" s="78" t="s">
        <v>120</v>
      </c>
      <c r="O188" s="78" t="s">
        <v>191</v>
      </c>
      <c r="P188" s="78" t="s">
        <v>461</v>
      </c>
      <c r="Q188" s="78">
        <v>8</v>
      </c>
      <c r="R188" s="78">
        <v>0</v>
      </c>
      <c r="S188" s="78" t="s">
        <v>127</v>
      </c>
      <c r="T188" s="78" t="s">
        <v>285</v>
      </c>
      <c r="U188" s="78">
        <v>0</v>
      </c>
      <c r="V188" s="78">
        <v>0</v>
      </c>
      <c r="W188" s="78">
        <v>0</v>
      </c>
      <c r="X188" s="78">
        <v>0</v>
      </c>
      <c r="Y188" s="78">
        <v>0</v>
      </c>
      <c r="Z188" s="78">
        <v>0</v>
      </c>
      <c r="AA188" s="78">
        <v>0</v>
      </c>
      <c r="AB188" s="78">
        <v>0</v>
      </c>
      <c r="AC188" s="78">
        <v>0</v>
      </c>
    </row>
    <row r="189" spans="1:29" x14ac:dyDescent="0.25">
      <c r="A189" s="10">
        <v>45464</v>
      </c>
      <c r="B189" s="78" t="s">
        <v>50</v>
      </c>
      <c r="C189" s="78" t="s">
        <v>109</v>
      </c>
      <c r="D189" s="78" t="s">
        <v>446</v>
      </c>
      <c r="E189" s="78" t="s">
        <v>34</v>
      </c>
      <c r="F189" s="78" t="s">
        <v>350</v>
      </c>
      <c r="G189" s="78" t="s">
        <v>18</v>
      </c>
      <c r="H189" s="78"/>
      <c r="I189" s="78">
        <v>0</v>
      </c>
      <c r="J189" s="78">
        <v>22</v>
      </c>
      <c r="K189" s="78">
        <v>22</v>
      </c>
      <c r="L189" s="78">
        <v>0</v>
      </c>
      <c r="M189" s="78">
        <v>0</v>
      </c>
      <c r="N189" s="78" t="s">
        <v>120</v>
      </c>
      <c r="O189" s="78" t="s">
        <v>155</v>
      </c>
      <c r="P189" s="78" t="s">
        <v>461</v>
      </c>
      <c r="Q189" s="78">
        <v>16</v>
      </c>
      <c r="R189" s="78">
        <v>11</v>
      </c>
      <c r="S189" s="78" t="s">
        <v>127</v>
      </c>
      <c r="T189" s="78" t="s">
        <v>283</v>
      </c>
      <c r="U189" s="78">
        <v>0</v>
      </c>
      <c r="V189" s="78">
        <v>0</v>
      </c>
      <c r="W189" s="78">
        <v>0</v>
      </c>
      <c r="X189" s="78">
        <v>0</v>
      </c>
      <c r="Y189" s="78">
        <v>0</v>
      </c>
      <c r="Z189" s="78">
        <v>0</v>
      </c>
      <c r="AA189" s="78">
        <v>0</v>
      </c>
      <c r="AB189" s="78">
        <v>0</v>
      </c>
      <c r="AC189" s="78">
        <v>0</v>
      </c>
    </row>
    <row r="190" spans="1:29" x14ac:dyDescent="0.25">
      <c r="A190" s="10">
        <v>45464</v>
      </c>
      <c r="B190" s="78" t="s">
        <v>51</v>
      </c>
      <c r="C190" s="78" t="s">
        <v>109</v>
      </c>
      <c r="D190" s="78" t="s">
        <v>346</v>
      </c>
      <c r="E190" s="78" t="s">
        <v>383</v>
      </c>
      <c r="F190" s="78" t="s">
        <v>350</v>
      </c>
      <c r="G190" s="78" t="s">
        <v>18</v>
      </c>
      <c r="H190" s="78" t="s">
        <v>19</v>
      </c>
      <c r="I190" s="78">
        <v>0</v>
      </c>
      <c r="J190" s="78">
        <v>33735183</v>
      </c>
      <c r="K190" s="78">
        <v>33735183</v>
      </c>
      <c r="L190" s="78">
        <v>0</v>
      </c>
      <c r="M190" s="78">
        <v>0</v>
      </c>
      <c r="N190" s="78" t="s">
        <v>120</v>
      </c>
      <c r="O190" s="78" t="s">
        <v>190</v>
      </c>
      <c r="P190" s="78" t="s">
        <v>461</v>
      </c>
      <c r="Q190" s="78">
        <v>8</v>
      </c>
      <c r="R190" s="78">
        <v>19.66</v>
      </c>
      <c r="S190" s="78" t="s">
        <v>127</v>
      </c>
      <c r="T190" s="78" t="s">
        <v>284</v>
      </c>
      <c r="U190" s="78">
        <v>0</v>
      </c>
      <c r="V190" s="78">
        <v>0</v>
      </c>
      <c r="W190" s="78">
        <v>0</v>
      </c>
      <c r="X190" s="78">
        <v>0</v>
      </c>
      <c r="Y190" s="78">
        <v>0</v>
      </c>
      <c r="Z190" s="78">
        <v>0</v>
      </c>
      <c r="AA190" s="78">
        <v>0</v>
      </c>
      <c r="AB190" s="78">
        <v>0</v>
      </c>
      <c r="AC190" s="78">
        <v>0</v>
      </c>
    </row>
    <row r="191" spans="1:29" x14ac:dyDescent="0.25">
      <c r="A191" s="10">
        <v>45464</v>
      </c>
      <c r="B191" s="78" t="s">
        <v>111</v>
      </c>
      <c r="C191" s="78" t="s">
        <v>109</v>
      </c>
      <c r="D191" s="78" t="s">
        <v>477</v>
      </c>
      <c r="E191" s="78" t="s">
        <v>21</v>
      </c>
      <c r="F191" s="78" t="s">
        <v>22</v>
      </c>
      <c r="G191" s="78" t="s">
        <v>18</v>
      </c>
      <c r="H191" s="78" t="s">
        <v>48</v>
      </c>
      <c r="I191" s="78">
        <v>0</v>
      </c>
      <c r="J191" s="78">
        <v>25055164</v>
      </c>
      <c r="K191" s="78">
        <v>25056513</v>
      </c>
      <c r="L191" s="78">
        <v>25056513</v>
      </c>
      <c r="M191" s="78">
        <v>0</v>
      </c>
      <c r="N191" s="78" t="s">
        <v>330</v>
      </c>
      <c r="O191" s="78" t="s">
        <v>158</v>
      </c>
      <c r="P191" s="78" t="s">
        <v>461</v>
      </c>
      <c r="Q191" s="78">
        <v>8</v>
      </c>
      <c r="R191" s="78">
        <v>54.5</v>
      </c>
      <c r="S191" s="78" t="s">
        <v>127</v>
      </c>
      <c r="T191" s="78" t="s">
        <v>286</v>
      </c>
      <c r="U191" s="78">
        <v>0</v>
      </c>
      <c r="V191" s="78">
        <v>0</v>
      </c>
      <c r="W191" s="78">
        <v>0</v>
      </c>
      <c r="X191" s="78">
        <v>0</v>
      </c>
      <c r="Y191" s="78">
        <v>0</v>
      </c>
      <c r="Z191" s="78">
        <v>0</v>
      </c>
      <c r="AA191" s="78">
        <v>0</v>
      </c>
      <c r="AB191" s="78">
        <v>0</v>
      </c>
      <c r="AC191" s="78">
        <v>0</v>
      </c>
    </row>
    <row r="192" spans="1:29" x14ac:dyDescent="0.25">
      <c r="A192" s="10">
        <v>45464</v>
      </c>
      <c r="B192" s="78" t="s">
        <v>52</v>
      </c>
      <c r="C192" s="78" t="s">
        <v>109</v>
      </c>
      <c r="D192" s="78" t="s">
        <v>347</v>
      </c>
      <c r="E192" s="78" t="s">
        <v>383</v>
      </c>
      <c r="F192" s="78" t="s">
        <v>350</v>
      </c>
      <c r="G192" s="78" t="s">
        <v>18</v>
      </c>
      <c r="H192" s="78" t="s">
        <v>19</v>
      </c>
      <c r="I192" s="78">
        <v>0</v>
      </c>
      <c r="J192" s="78">
        <v>1384279</v>
      </c>
      <c r="K192" s="78">
        <v>1385095</v>
      </c>
      <c r="L192" s="78">
        <v>1385095</v>
      </c>
      <c r="M192" s="78">
        <v>0</v>
      </c>
      <c r="N192" s="78" t="s">
        <v>120</v>
      </c>
      <c r="O192" s="78" t="s">
        <v>191</v>
      </c>
      <c r="P192" s="78" t="s">
        <v>461</v>
      </c>
      <c r="Q192" s="78">
        <v>8</v>
      </c>
      <c r="R192" s="78">
        <v>0</v>
      </c>
      <c r="S192" s="78" t="s">
        <v>127</v>
      </c>
      <c r="T192" s="78" t="s">
        <v>285</v>
      </c>
      <c r="U192" s="78">
        <v>0</v>
      </c>
      <c r="V192" s="78">
        <v>0</v>
      </c>
      <c r="W192" s="78">
        <v>0</v>
      </c>
      <c r="X192" s="78">
        <v>0</v>
      </c>
      <c r="Y192" s="78">
        <v>0</v>
      </c>
      <c r="Z192" s="78">
        <v>0</v>
      </c>
      <c r="AA192" s="78">
        <v>0</v>
      </c>
      <c r="AB192" s="78">
        <v>0</v>
      </c>
      <c r="AC192" s="78">
        <v>0</v>
      </c>
    </row>
    <row r="193" spans="1:29" x14ac:dyDescent="0.25">
      <c r="A193" s="10">
        <v>45464</v>
      </c>
      <c r="B193" s="78" t="s">
        <v>53</v>
      </c>
      <c r="C193" s="78" t="s">
        <v>109</v>
      </c>
      <c r="D193" s="78" t="s">
        <v>378</v>
      </c>
      <c r="E193" s="78" t="s">
        <v>34</v>
      </c>
      <c r="F193" s="78" t="s">
        <v>22</v>
      </c>
      <c r="G193" s="78" t="s">
        <v>18</v>
      </c>
      <c r="H193" s="78"/>
      <c r="I193" s="78">
        <v>0</v>
      </c>
      <c r="J193" s="78">
        <v>25</v>
      </c>
      <c r="K193" s="78">
        <v>25</v>
      </c>
      <c r="L193" s="78">
        <v>0</v>
      </c>
      <c r="M193" s="78">
        <v>0</v>
      </c>
      <c r="N193" s="78" t="s">
        <v>330</v>
      </c>
      <c r="O193" s="78" t="s">
        <v>190</v>
      </c>
      <c r="P193" s="78" t="s">
        <v>461</v>
      </c>
      <c r="Q193" s="78">
        <v>8</v>
      </c>
      <c r="R193" s="78">
        <v>47.25</v>
      </c>
      <c r="S193" s="78" t="s">
        <v>127</v>
      </c>
      <c r="T193" s="78" t="s">
        <v>284</v>
      </c>
      <c r="U193" s="78">
        <v>0</v>
      </c>
      <c r="V193" s="78">
        <v>0</v>
      </c>
      <c r="W193" s="78">
        <v>0</v>
      </c>
      <c r="X193" s="78">
        <v>0</v>
      </c>
      <c r="Y193" s="78">
        <v>0</v>
      </c>
      <c r="Z193" s="78">
        <v>0</v>
      </c>
      <c r="AA193" s="78">
        <v>0</v>
      </c>
      <c r="AB193" s="78">
        <v>0</v>
      </c>
      <c r="AC193" s="78">
        <v>0</v>
      </c>
    </row>
    <row r="194" spans="1:29" x14ac:dyDescent="0.25">
      <c r="A194" s="10">
        <v>45464</v>
      </c>
      <c r="B194" s="78" t="s">
        <v>54</v>
      </c>
      <c r="C194" s="78" t="s">
        <v>109</v>
      </c>
      <c r="D194" s="78" t="s">
        <v>427</v>
      </c>
      <c r="E194" s="78" t="s">
        <v>34</v>
      </c>
      <c r="F194" s="78" t="s">
        <v>22</v>
      </c>
      <c r="G194" s="78" t="s">
        <v>18</v>
      </c>
      <c r="H194" s="78" t="s">
        <v>19</v>
      </c>
      <c r="I194" s="78">
        <v>0</v>
      </c>
      <c r="J194" s="78">
        <v>40295693</v>
      </c>
      <c r="K194" s="78">
        <v>40295693</v>
      </c>
      <c r="L194" s="78">
        <v>0</v>
      </c>
      <c r="M194" s="78">
        <v>0</v>
      </c>
      <c r="N194" s="78" t="s">
        <v>120</v>
      </c>
      <c r="O194" s="78" t="s">
        <v>190</v>
      </c>
      <c r="P194" s="78" t="s">
        <v>461</v>
      </c>
      <c r="Q194" s="78">
        <v>8</v>
      </c>
      <c r="R194" s="78">
        <v>43.5</v>
      </c>
      <c r="S194" s="78" t="s">
        <v>127</v>
      </c>
      <c r="T194" s="78" t="s">
        <v>284</v>
      </c>
      <c r="U194" s="78">
        <v>0</v>
      </c>
      <c r="V194" s="78">
        <v>0</v>
      </c>
      <c r="W194" s="78">
        <v>0</v>
      </c>
      <c r="X194" s="78">
        <v>0</v>
      </c>
      <c r="Y194" s="78">
        <v>0</v>
      </c>
      <c r="Z194" s="78">
        <v>0</v>
      </c>
      <c r="AA194" s="78">
        <v>0</v>
      </c>
      <c r="AB194" s="78">
        <v>0</v>
      </c>
      <c r="AC194" s="78">
        <v>0</v>
      </c>
    </row>
    <row r="195" spans="1:29" x14ac:dyDescent="0.25">
      <c r="A195" s="10">
        <v>45464</v>
      </c>
      <c r="B195" s="78" t="s">
        <v>55</v>
      </c>
      <c r="C195" s="78" t="s">
        <v>109</v>
      </c>
      <c r="D195" s="78" t="s">
        <v>352</v>
      </c>
      <c r="E195" s="78" t="s">
        <v>441</v>
      </c>
      <c r="F195" s="78" t="s">
        <v>22</v>
      </c>
      <c r="G195" s="78" t="s">
        <v>18</v>
      </c>
      <c r="H195" s="78" t="s">
        <v>48</v>
      </c>
      <c r="I195" s="78">
        <v>0</v>
      </c>
      <c r="J195" s="78">
        <v>35238916</v>
      </c>
      <c r="K195" s="78">
        <v>35238916</v>
      </c>
      <c r="L195" s="78">
        <v>0</v>
      </c>
      <c r="M195" s="78">
        <v>0</v>
      </c>
      <c r="N195" s="78" t="s">
        <v>418</v>
      </c>
      <c r="O195" s="78" t="s">
        <v>313</v>
      </c>
      <c r="P195" s="78" t="s">
        <v>461</v>
      </c>
      <c r="Q195" s="78">
        <v>16</v>
      </c>
      <c r="R195" s="78">
        <v>42.5</v>
      </c>
      <c r="S195" s="78" t="s">
        <v>127</v>
      </c>
      <c r="T195" s="78" t="s">
        <v>317</v>
      </c>
      <c r="U195" s="78">
        <v>0</v>
      </c>
      <c r="V195" s="78">
        <v>0</v>
      </c>
      <c r="W195" s="78">
        <v>0</v>
      </c>
      <c r="X195" s="78">
        <v>0</v>
      </c>
      <c r="Y195" s="78">
        <v>0</v>
      </c>
      <c r="Z195" s="78">
        <v>0</v>
      </c>
      <c r="AA195" s="78">
        <v>0</v>
      </c>
      <c r="AB195" s="78">
        <v>0</v>
      </c>
      <c r="AC195" s="78">
        <v>0</v>
      </c>
    </row>
    <row r="196" spans="1:29" x14ac:dyDescent="0.25">
      <c r="A196" s="10">
        <v>45464</v>
      </c>
      <c r="B196" s="78" t="s">
        <v>56</v>
      </c>
      <c r="C196" s="78" t="s">
        <v>109</v>
      </c>
      <c r="D196" s="78" t="s">
        <v>428</v>
      </c>
      <c r="E196" s="78" t="s">
        <v>34</v>
      </c>
      <c r="F196" s="78" t="s">
        <v>22</v>
      </c>
      <c r="G196" s="78" t="s">
        <v>18</v>
      </c>
      <c r="H196" s="78" t="s">
        <v>19</v>
      </c>
      <c r="I196" s="78">
        <v>0</v>
      </c>
      <c r="J196" s="78">
        <v>811599</v>
      </c>
      <c r="K196" s="78">
        <v>822836</v>
      </c>
      <c r="L196" s="78">
        <v>822836</v>
      </c>
      <c r="M196" s="78">
        <v>0</v>
      </c>
      <c r="N196" s="78" t="s">
        <v>120</v>
      </c>
      <c r="O196" s="78" t="s">
        <v>191</v>
      </c>
      <c r="P196" s="78" t="s">
        <v>461</v>
      </c>
      <c r="Q196" s="78">
        <v>8</v>
      </c>
      <c r="R196" s="78">
        <v>0</v>
      </c>
      <c r="S196" s="78" t="s">
        <v>127</v>
      </c>
      <c r="T196" s="78" t="s">
        <v>285</v>
      </c>
      <c r="U196" s="78">
        <v>0</v>
      </c>
      <c r="V196" s="78">
        <v>0</v>
      </c>
      <c r="W196" s="78">
        <v>0</v>
      </c>
      <c r="X196" s="78">
        <v>0</v>
      </c>
      <c r="Y196" s="78">
        <v>0</v>
      </c>
      <c r="Z196" s="78">
        <v>0</v>
      </c>
      <c r="AA196" s="78">
        <v>0</v>
      </c>
      <c r="AB196" s="78">
        <v>0</v>
      </c>
      <c r="AC196" s="78">
        <v>0</v>
      </c>
    </row>
    <row r="197" spans="1:29" x14ac:dyDescent="0.25">
      <c r="A197" s="10">
        <v>45464</v>
      </c>
      <c r="B197" s="78" t="s">
        <v>57</v>
      </c>
      <c r="C197" s="78" t="s">
        <v>109</v>
      </c>
      <c r="D197" s="78" t="s">
        <v>408</v>
      </c>
      <c r="E197" s="78" t="s">
        <v>21</v>
      </c>
      <c r="F197" s="78" t="s">
        <v>22</v>
      </c>
      <c r="G197" s="78" t="s">
        <v>18</v>
      </c>
      <c r="H197" s="78"/>
      <c r="I197" s="78">
        <v>0</v>
      </c>
      <c r="J197" s="78">
        <v>538314727</v>
      </c>
      <c r="K197" s="78">
        <v>538314727</v>
      </c>
      <c r="L197" s="78">
        <v>0</v>
      </c>
      <c r="M197" s="78">
        <v>0</v>
      </c>
      <c r="N197" s="78" t="s">
        <v>120</v>
      </c>
      <c r="O197" s="78" t="s">
        <v>157</v>
      </c>
      <c r="P197" s="78" t="s">
        <v>461</v>
      </c>
      <c r="Q197" s="78">
        <v>8</v>
      </c>
      <c r="R197" s="78">
        <v>44.5</v>
      </c>
      <c r="S197" s="78" t="s">
        <v>127</v>
      </c>
      <c r="T197" s="78" t="s">
        <v>308</v>
      </c>
      <c r="U197" s="78">
        <v>0</v>
      </c>
      <c r="V197" s="78">
        <v>0</v>
      </c>
      <c r="W197" s="78">
        <v>0</v>
      </c>
      <c r="X197" s="78">
        <v>0</v>
      </c>
      <c r="Y197" s="78">
        <v>0</v>
      </c>
      <c r="Z197" s="78">
        <v>0</v>
      </c>
      <c r="AA197" s="78">
        <v>0</v>
      </c>
      <c r="AB197" s="78">
        <v>0</v>
      </c>
      <c r="AC197" s="78">
        <v>0</v>
      </c>
    </row>
    <row r="198" spans="1:29" x14ac:dyDescent="0.25">
      <c r="A198" s="10">
        <v>45464</v>
      </c>
      <c r="B198" s="78" t="s">
        <v>58</v>
      </c>
      <c r="C198" s="78" t="s">
        <v>109</v>
      </c>
      <c r="D198" s="78" t="s">
        <v>344</v>
      </c>
      <c r="E198" s="78" t="s">
        <v>474</v>
      </c>
      <c r="F198" s="78" t="s">
        <v>350</v>
      </c>
      <c r="G198" s="78" t="s">
        <v>18</v>
      </c>
      <c r="H198" s="78" t="s">
        <v>19</v>
      </c>
      <c r="I198" s="78">
        <v>0</v>
      </c>
      <c r="J198" s="78">
        <v>69974</v>
      </c>
      <c r="K198" s="78">
        <v>69974</v>
      </c>
      <c r="L198" s="78">
        <v>0</v>
      </c>
      <c r="M198" s="78">
        <v>0</v>
      </c>
      <c r="N198" s="78" t="s">
        <v>120</v>
      </c>
      <c r="O198" s="78" t="s">
        <v>191</v>
      </c>
      <c r="P198" s="78" t="s">
        <v>461</v>
      </c>
      <c r="Q198" s="78">
        <v>8</v>
      </c>
      <c r="R198" s="78">
        <v>32</v>
      </c>
      <c r="S198" s="78" t="s">
        <v>127</v>
      </c>
      <c r="T198" s="78" t="s">
        <v>285</v>
      </c>
      <c r="U198" s="78">
        <v>0</v>
      </c>
      <c r="V198" s="78">
        <v>0</v>
      </c>
      <c r="W198" s="78">
        <v>0</v>
      </c>
      <c r="X198" s="78">
        <v>0</v>
      </c>
      <c r="Y198" s="78">
        <v>0</v>
      </c>
      <c r="Z198" s="78">
        <v>0</v>
      </c>
      <c r="AA198" s="78">
        <v>0</v>
      </c>
      <c r="AB198" s="78">
        <v>0</v>
      </c>
      <c r="AC198" s="78">
        <v>0</v>
      </c>
    </row>
    <row r="199" spans="1:29" x14ac:dyDescent="0.25">
      <c r="A199" s="10">
        <v>45464</v>
      </c>
      <c r="B199" s="78" t="s">
        <v>59</v>
      </c>
      <c r="C199" s="78" t="s">
        <v>109</v>
      </c>
      <c r="D199" s="78" t="s">
        <v>375</v>
      </c>
      <c r="E199" s="78" t="s">
        <v>34</v>
      </c>
      <c r="F199" s="78" t="s">
        <v>380</v>
      </c>
      <c r="G199" s="78" t="s">
        <v>18</v>
      </c>
      <c r="H199" s="78" t="s">
        <v>48</v>
      </c>
      <c r="I199" s="78">
        <v>0</v>
      </c>
      <c r="J199" s="78">
        <v>42479538</v>
      </c>
      <c r="K199" s="78">
        <v>42479538</v>
      </c>
      <c r="L199" s="78">
        <v>0</v>
      </c>
      <c r="M199" s="78">
        <v>0</v>
      </c>
      <c r="N199" s="78" t="s">
        <v>120</v>
      </c>
      <c r="O199" s="78" t="s">
        <v>191</v>
      </c>
      <c r="P199" s="78" t="s">
        <v>461</v>
      </c>
      <c r="Q199" s="78">
        <v>8</v>
      </c>
      <c r="R199" s="78">
        <v>44.5</v>
      </c>
      <c r="S199" s="78" t="s">
        <v>127</v>
      </c>
      <c r="T199" s="78" t="s">
        <v>285</v>
      </c>
      <c r="U199" s="78">
        <v>0</v>
      </c>
      <c r="V199" s="78">
        <v>0</v>
      </c>
      <c r="W199" s="78">
        <v>0</v>
      </c>
      <c r="X199" s="78">
        <v>0</v>
      </c>
      <c r="Y199" s="78">
        <v>0</v>
      </c>
      <c r="Z199" s="78">
        <v>0</v>
      </c>
      <c r="AA199" s="78">
        <v>0</v>
      </c>
      <c r="AB199" s="78">
        <v>0</v>
      </c>
      <c r="AC199" s="78">
        <v>0</v>
      </c>
    </row>
    <row r="200" spans="1:29" x14ac:dyDescent="0.25">
      <c r="A200" s="10">
        <v>45464</v>
      </c>
      <c r="B200" s="78" t="s">
        <v>60</v>
      </c>
      <c r="C200" s="78" t="s">
        <v>109</v>
      </c>
      <c r="D200" s="78" t="s">
        <v>343</v>
      </c>
      <c r="E200" s="78" t="s">
        <v>474</v>
      </c>
      <c r="F200" s="78" t="s">
        <v>350</v>
      </c>
      <c r="G200" s="78" t="s">
        <v>18</v>
      </c>
      <c r="H200" s="78" t="s">
        <v>19</v>
      </c>
      <c r="I200" s="78">
        <v>0</v>
      </c>
      <c r="J200" s="78">
        <v>1152253547</v>
      </c>
      <c r="K200" s="78">
        <v>1152253547</v>
      </c>
      <c r="L200" s="78">
        <v>0</v>
      </c>
      <c r="M200" s="78">
        <v>0</v>
      </c>
      <c r="N200" s="78" t="s">
        <v>120</v>
      </c>
      <c r="O200" s="78" t="s">
        <v>190</v>
      </c>
      <c r="P200" s="78" t="s">
        <v>461</v>
      </c>
      <c r="Q200" s="78">
        <v>8</v>
      </c>
      <c r="R200" s="78">
        <v>0</v>
      </c>
      <c r="S200" s="78" t="s">
        <v>127</v>
      </c>
      <c r="T200" s="78" t="s">
        <v>284</v>
      </c>
      <c r="U200" s="78">
        <v>0</v>
      </c>
      <c r="V200" s="78">
        <v>0</v>
      </c>
      <c r="W200" s="78">
        <v>0</v>
      </c>
      <c r="X200" s="78">
        <v>0</v>
      </c>
      <c r="Y200" s="78">
        <v>0</v>
      </c>
      <c r="Z200" s="78">
        <v>0</v>
      </c>
      <c r="AA200" s="78">
        <v>0</v>
      </c>
      <c r="AB200" s="78">
        <v>0</v>
      </c>
      <c r="AC200" s="78">
        <v>0</v>
      </c>
    </row>
    <row r="201" spans="1:29" x14ac:dyDescent="0.25">
      <c r="A201" s="10">
        <v>45464</v>
      </c>
      <c r="B201" s="78" t="s">
        <v>61</v>
      </c>
      <c r="C201" s="78" t="s">
        <v>109</v>
      </c>
      <c r="D201" s="78" t="s">
        <v>120</v>
      </c>
      <c r="E201" s="78" t="s">
        <v>120</v>
      </c>
      <c r="F201" s="78" t="s">
        <v>120</v>
      </c>
      <c r="G201" s="78" t="s">
        <v>18</v>
      </c>
      <c r="H201" s="78"/>
      <c r="I201" s="78">
        <v>0</v>
      </c>
      <c r="J201" s="78">
        <v>23</v>
      </c>
      <c r="K201" s="78">
        <v>23</v>
      </c>
      <c r="L201" s="78">
        <v>0</v>
      </c>
      <c r="M201" s="78">
        <v>0</v>
      </c>
      <c r="N201" s="78" t="s">
        <v>120</v>
      </c>
      <c r="O201" s="78" t="s">
        <v>120</v>
      </c>
      <c r="P201" s="78" t="s">
        <v>461</v>
      </c>
      <c r="Q201" s="78">
        <v>0</v>
      </c>
      <c r="R201" s="78">
        <v>32.25</v>
      </c>
      <c r="S201" s="78"/>
      <c r="T201" s="78"/>
      <c r="U201" s="78">
        <v>0</v>
      </c>
      <c r="V201" s="78">
        <v>0</v>
      </c>
      <c r="W201" s="78">
        <v>0</v>
      </c>
      <c r="X201" s="78">
        <v>0</v>
      </c>
      <c r="Y201" s="78">
        <v>0</v>
      </c>
      <c r="Z201" s="78">
        <v>0</v>
      </c>
      <c r="AA201" s="78">
        <v>0</v>
      </c>
      <c r="AB201" s="78">
        <v>0</v>
      </c>
      <c r="AC201" s="78">
        <v>0</v>
      </c>
    </row>
    <row r="202" spans="1:29" x14ac:dyDescent="0.25">
      <c r="A202" s="10">
        <v>45464</v>
      </c>
      <c r="B202" s="78" t="s">
        <v>62</v>
      </c>
      <c r="C202" s="78" t="s">
        <v>109</v>
      </c>
      <c r="D202" s="78" t="s">
        <v>336</v>
      </c>
      <c r="E202" s="78" t="s">
        <v>34</v>
      </c>
      <c r="F202" s="78" t="s">
        <v>350</v>
      </c>
      <c r="G202" s="78" t="s">
        <v>18</v>
      </c>
      <c r="H202" s="78" t="s">
        <v>19</v>
      </c>
      <c r="I202" s="78">
        <v>0</v>
      </c>
      <c r="J202" s="78">
        <v>475668</v>
      </c>
      <c r="K202" s="78">
        <v>480046</v>
      </c>
      <c r="L202" s="78">
        <v>0</v>
      </c>
      <c r="M202" s="78">
        <v>0</v>
      </c>
      <c r="N202" s="78" t="s">
        <v>120</v>
      </c>
      <c r="O202" s="78" t="s">
        <v>190</v>
      </c>
      <c r="P202" s="78" t="s">
        <v>461</v>
      </c>
      <c r="Q202" s="78">
        <v>8</v>
      </c>
      <c r="R202" s="78">
        <v>0</v>
      </c>
      <c r="S202" s="78" t="s">
        <v>127</v>
      </c>
      <c r="T202" s="78" t="s">
        <v>284</v>
      </c>
      <c r="U202" s="78">
        <v>0</v>
      </c>
      <c r="V202" s="78">
        <v>0</v>
      </c>
      <c r="W202" s="78">
        <v>0</v>
      </c>
      <c r="X202" s="78">
        <v>0</v>
      </c>
      <c r="Y202" s="78">
        <v>0</v>
      </c>
      <c r="Z202" s="78">
        <v>0</v>
      </c>
      <c r="AA202" s="78">
        <v>0</v>
      </c>
      <c r="AB202" s="78">
        <v>0</v>
      </c>
      <c r="AC202" s="78">
        <v>0</v>
      </c>
    </row>
    <row r="203" spans="1:29" x14ac:dyDescent="0.25">
      <c r="A203" s="10">
        <v>45464</v>
      </c>
      <c r="B203" s="78" t="s">
        <v>63</v>
      </c>
      <c r="C203" s="78" t="s">
        <v>109</v>
      </c>
      <c r="D203" s="78" t="s">
        <v>437</v>
      </c>
      <c r="E203" s="78" t="s">
        <v>474</v>
      </c>
      <c r="F203" s="78" t="s">
        <v>350</v>
      </c>
      <c r="G203" s="78" t="s">
        <v>18</v>
      </c>
      <c r="H203" s="78" t="s">
        <v>48</v>
      </c>
      <c r="I203" s="78">
        <v>0</v>
      </c>
      <c r="J203" s="78">
        <v>40006870</v>
      </c>
      <c r="K203" s="78">
        <v>40006870</v>
      </c>
      <c r="L203" s="78">
        <v>0</v>
      </c>
      <c r="M203" s="78">
        <v>0</v>
      </c>
      <c r="N203" s="78" t="s">
        <v>403</v>
      </c>
      <c r="O203" s="78" t="s">
        <v>158</v>
      </c>
      <c r="P203" s="78" t="s">
        <v>461</v>
      </c>
      <c r="Q203" s="78">
        <v>8</v>
      </c>
      <c r="R203" s="78">
        <v>42.25</v>
      </c>
      <c r="S203" s="78" t="s">
        <v>127</v>
      </c>
      <c r="T203" s="78" t="s">
        <v>286</v>
      </c>
      <c r="U203" s="78">
        <v>0</v>
      </c>
      <c r="V203" s="78">
        <v>0</v>
      </c>
      <c r="W203" s="78">
        <v>0</v>
      </c>
      <c r="X203" s="78">
        <v>0</v>
      </c>
      <c r="Y203" s="78">
        <v>0</v>
      </c>
      <c r="Z203" s="78">
        <v>0</v>
      </c>
      <c r="AA203" s="78">
        <v>0</v>
      </c>
      <c r="AB203" s="78">
        <v>0</v>
      </c>
      <c r="AC203" s="78">
        <v>0</v>
      </c>
    </row>
    <row r="204" spans="1:29" x14ac:dyDescent="0.25">
      <c r="A204" s="10">
        <v>45464</v>
      </c>
      <c r="B204" s="78" t="s">
        <v>64</v>
      </c>
      <c r="C204" s="78" t="s">
        <v>109</v>
      </c>
      <c r="D204" s="78" t="s">
        <v>334</v>
      </c>
      <c r="E204" s="78" t="s">
        <v>34</v>
      </c>
      <c r="F204" s="78" t="s">
        <v>350</v>
      </c>
      <c r="G204" s="78" t="s">
        <v>18</v>
      </c>
      <c r="H204" s="78" t="s">
        <v>19</v>
      </c>
      <c r="I204" s="78">
        <v>0</v>
      </c>
      <c r="J204" s="78">
        <v>57192</v>
      </c>
      <c r="K204" s="78">
        <v>57192</v>
      </c>
      <c r="L204" s="78">
        <v>0</v>
      </c>
      <c r="M204" s="78">
        <v>0</v>
      </c>
      <c r="N204" s="78" t="s">
        <v>120</v>
      </c>
      <c r="O204" s="78" t="s">
        <v>191</v>
      </c>
      <c r="P204" s="78" t="s">
        <v>461</v>
      </c>
      <c r="Q204" s="78">
        <v>8</v>
      </c>
      <c r="R204" s="78">
        <v>0</v>
      </c>
      <c r="S204" s="78" t="s">
        <v>127</v>
      </c>
      <c r="T204" s="78" t="s">
        <v>285</v>
      </c>
      <c r="U204" s="78">
        <v>0</v>
      </c>
      <c r="V204" s="78">
        <v>0</v>
      </c>
      <c r="W204" s="78">
        <v>0</v>
      </c>
      <c r="X204" s="78">
        <v>0</v>
      </c>
      <c r="Y204" s="78">
        <v>0</v>
      </c>
      <c r="Z204" s="78">
        <v>0</v>
      </c>
      <c r="AA204" s="78">
        <v>0</v>
      </c>
      <c r="AB204" s="78">
        <v>0</v>
      </c>
      <c r="AC204" s="78">
        <v>0</v>
      </c>
    </row>
    <row r="205" spans="1:29" x14ac:dyDescent="0.25">
      <c r="A205" s="10">
        <v>45464</v>
      </c>
      <c r="B205" s="78" t="s">
        <v>65</v>
      </c>
      <c r="C205" s="78" t="s">
        <v>109</v>
      </c>
      <c r="D205" s="78" t="s">
        <v>120</v>
      </c>
      <c r="E205" s="78" t="s">
        <v>120</v>
      </c>
      <c r="F205" s="78" t="s">
        <v>120</v>
      </c>
      <c r="G205" s="78" t="s">
        <v>18</v>
      </c>
      <c r="H205" s="78"/>
      <c r="I205" s="78">
        <v>0</v>
      </c>
      <c r="J205" s="78">
        <v>494</v>
      </c>
      <c r="K205" s="78">
        <v>494</v>
      </c>
      <c r="L205" s="78">
        <v>0</v>
      </c>
      <c r="M205" s="78">
        <v>0</v>
      </c>
      <c r="N205" s="78" t="s">
        <v>120</v>
      </c>
      <c r="O205" s="78" t="s">
        <v>120</v>
      </c>
      <c r="P205" s="78" t="s">
        <v>461</v>
      </c>
      <c r="Q205" s="78">
        <v>0</v>
      </c>
      <c r="R205" s="78">
        <v>43.5</v>
      </c>
      <c r="S205" s="78"/>
      <c r="T205" s="78"/>
      <c r="U205" s="78">
        <v>0</v>
      </c>
      <c r="V205" s="78">
        <v>0</v>
      </c>
      <c r="W205" s="78">
        <v>0</v>
      </c>
      <c r="X205" s="78">
        <v>0</v>
      </c>
      <c r="Y205" s="78">
        <v>0</v>
      </c>
      <c r="Z205" s="78">
        <v>0</v>
      </c>
      <c r="AA205" s="78">
        <v>0</v>
      </c>
      <c r="AB205" s="78">
        <v>0</v>
      </c>
      <c r="AC205" s="78">
        <v>0</v>
      </c>
    </row>
    <row r="206" spans="1:29" x14ac:dyDescent="0.25">
      <c r="A206" s="10">
        <v>45464</v>
      </c>
      <c r="B206" s="78" t="s">
        <v>66</v>
      </c>
      <c r="C206" s="78" t="s">
        <v>109</v>
      </c>
      <c r="D206" s="78" t="s">
        <v>381</v>
      </c>
      <c r="E206" s="78" t="s">
        <v>383</v>
      </c>
      <c r="F206" s="78" t="s">
        <v>350</v>
      </c>
      <c r="G206" s="78" t="s">
        <v>18</v>
      </c>
      <c r="H206" s="78" t="s">
        <v>19</v>
      </c>
      <c r="I206" s="78">
        <v>0</v>
      </c>
      <c r="J206" s="78">
        <v>169901</v>
      </c>
      <c r="K206" s="78">
        <v>169901</v>
      </c>
      <c r="L206" s="78">
        <v>0</v>
      </c>
      <c r="M206" s="78">
        <v>0</v>
      </c>
      <c r="N206" s="78" t="s">
        <v>120</v>
      </c>
      <c r="O206" s="78" t="s">
        <v>191</v>
      </c>
      <c r="P206" s="78" t="s">
        <v>461</v>
      </c>
      <c r="Q206" s="78">
        <v>8</v>
      </c>
      <c r="R206" s="78">
        <v>43.5</v>
      </c>
      <c r="S206" s="78" t="s">
        <v>127</v>
      </c>
      <c r="T206" s="78" t="s">
        <v>285</v>
      </c>
      <c r="U206" s="78">
        <v>0</v>
      </c>
      <c r="V206" s="78">
        <v>0</v>
      </c>
      <c r="W206" s="78">
        <v>0</v>
      </c>
      <c r="X206" s="78">
        <v>0</v>
      </c>
      <c r="Y206" s="78">
        <v>0</v>
      </c>
      <c r="Z206" s="78">
        <v>0</v>
      </c>
      <c r="AA206" s="78">
        <v>0</v>
      </c>
      <c r="AB206" s="78">
        <v>0</v>
      </c>
      <c r="AC206" s="78">
        <v>0</v>
      </c>
    </row>
    <row r="207" spans="1:29" x14ac:dyDescent="0.25">
      <c r="A207" s="10">
        <v>45464</v>
      </c>
      <c r="B207" s="78" t="s">
        <v>67</v>
      </c>
      <c r="C207" s="78" t="s">
        <v>109</v>
      </c>
      <c r="D207" s="78" t="s">
        <v>348</v>
      </c>
      <c r="E207" s="78" t="s">
        <v>383</v>
      </c>
      <c r="F207" s="78" t="s">
        <v>350</v>
      </c>
      <c r="G207" s="78" t="s">
        <v>18</v>
      </c>
      <c r="H207" s="78" t="s">
        <v>48</v>
      </c>
      <c r="I207" s="78">
        <v>0</v>
      </c>
      <c r="J207" s="78">
        <v>40755678</v>
      </c>
      <c r="K207" s="78">
        <v>40756510</v>
      </c>
      <c r="L207" s="78">
        <v>0</v>
      </c>
      <c r="M207" s="78">
        <v>0</v>
      </c>
      <c r="N207" s="78" t="s">
        <v>478</v>
      </c>
      <c r="O207" s="78" t="s">
        <v>158</v>
      </c>
      <c r="P207" s="78" t="s">
        <v>461</v>
      </c>
      <c r="Q207" s="78">
        <v>8</v>
      </c>
      <c r="R207" s="78">
        <v>43.5</v>
      </c>
      <c r="S207" s="78" t="s">
        <v>127</v>
      </c>
      <c r="T207" s="78" t="s">
        <v>286</v>
      </c>
      <c r="U207" s="78">
        <v>0</v>
      </c>
      <c r="V207" s="78">
        <v>0</v>
      </c>
      <c r="W207" s="78">
        <v>0</v>
      </c>
      <c r="X207" s="78">
        <v>0</v>
      </c>
      <c r="Y207" s="78">
        <v>0</v>
      </c>
      <c r="Z207" s="78">
        <v>0</v>
      </c>
      <c r="AA207" s="78">
        <v>0</v>
      </c>
      <c r="AB207" s="78">
        <v>0</v>
      </c>
      <c r="AC207" s="78">
        <v>0</v>
      </c>
    </row>
    <row r="208" spans="1:29" x14ac:dyDescent="0.25">
      <c r="A208" s="10">
        <v>45464</v>
      </c>
      <c r="B208" s="78" t="s">
        <v>68</v>
      </c>
      <c r="C208" s="78" t="s">
        <v>109</v>
      </c>
      <c r="D208" s="78" t="s">
        <v>384</v>
      </c>
      <c r="E208" s="78" t="s">
        <v>383</v>
      </c>
      <c r="F208" s="78" t="s">
        <v>350</v>
      </c>
      <c r="G208" s="78" t="s">
        <v>18</v>
      </c>
      <c r="H208" s="78" t="s">
        <v>19</v>
      </c>
      <c r="I208" s="78">
        <v>0</v>
      </c>
      <c r="J208" s="78">
        <v>1078074337</v>
      </c>
      <c r="K208" s="78">
        <v>1078074337</v>
      </c>
      <c r="L208" s="78">
        <v>0</v>
      </c>
      <c r="M208" s="78">
        <v>0</v>
      </c>
      <c r="N208" s="78" t="s">
        <v>120</v>
      </c>
      <c r="O208" s="78" t="s">
        <v>190</v>
      </c>
      <c r="P208" s="78" t="s">
        <v>461</v>
      </c>
      <c r="Q208" s="78">
        <v>8</v>
      </c>
      <c r="R208" s="78">
        <v>0</v>
      </c>
      <c r="S208" s="78" t="s">
        <v>127</v>
      </c>
      <c r="T208" s="78" t="s">
        <v>284</v>
      </c>
      <c r="U208" s="78">
        <v>0</v>
      </c>
      <c r="V208" s="78">
        <v>0</v>
      </c>
      <c r="W208" s="78">
        <v>0</v>
      </c>
      <c r="X208" s="78">
        <v>0</v>
      </c>
      <c r="Y208" s="78">
        <v>0</v>
      </c>
      <c r="Z208" s="78">
        <v>0</v>
      </c>
      <c r="AA208" s="78">
        <v>0</v>
      </c>
      <c r="AB208" s="78">
        <v>0</v>
      </c>
      <c r="AC208" s="78">
        <v>0</v>
      </c>
    </row>
    <row r="209" spans="1:29" x14ac:dyDescent="0.25">
      <c r="A209" s="10">
        <v>45464</v>
      </c>
      <c r="B209" s="78" t="s">
        <v>69</v>
      </c>
      <c r="C209" s="78" t="s">
        <v>109</v>
      </c>
      <c r="D209" s="78" t="s">
        <v>120</v>
      </c>
      <c r="E209" s="78" t="s">
        <v>120</v>
      </c>
      <c r="F209" s="78" t="s">
        <v>120</v>
      </c>
      <c r="G209" s="78" t="s">
        <v>18</v>
      </c>
      <c r="H209" s="78"/>
      <c r="I209" s="78">
        <v>0</v>
      </c>
      <c r="J209" s="78">
        <v>1077688528</v>
      </c>
      <c r="K209" s="78">
        <v>1077688528</v>
      </c>
      <c r="L209" s="78">
        <v>0</v>
      </c>
      <c r="M209" s="78">
        <v>0</v>
      </c>
      <c r="N209" s="78" t="s">
        <v>120</v>
      </c>
      <c r="O209" s="78" t="s">
        <v>120</v>
      </c>
      <c r="P209" s="78" t="s">
        <v>461</v>
      </c>
      <c r="Q209" s="78">
        <v>0</v>
      </c>
      <c r="R209" s="78">
        <v>47</v>
      </c>
      <c r="S209" s="78"/>
      <c r="T209" s="78"/>
      <c r="U209" s="78">
        <v>0</v>
      </c>
      <c r="V209" s="78">
        <v>0</v>
      </c>
      <c r="W209" s="78">
        <v>0</v>
      </c>
      <c r="X209" s="78">
        <v>0</v>
      </c>
      <c r="Y209" s="78">
        <v>0</v>
      </c>
      <c r="Z209" s="78">
        <v>0</v>
      </c>
      <c r="AA209" s="78">
        <v>0</v>
      </c>
      <c r="AB209" s="78">
        <v>0</v>
      </c>
      <c r="AC209" s="78">
        <v>0</v>
      </c>
    </row>
    <row r="210" spans="1:29" x14ac:dyDescent="0.25">
      <c r="A210" s="10">
        <v>45464</v>
      </c>
      <c r="B210" s="78" t="s">
        <v>70</v>
      </c>
      <c r="C210" s="78" t="s">
        <v>109</v>
      </c>
      <c r="D210" s="78" t="s">
        <v>400</v>
      </c>
      <c r="E210" s="78" t="s">
        <v>383</v>
      </c>
      <c r="F210" s="78" t="s">
        <v>350</v>
      </c>
      <c r="G210" s="78" t="s">
        <v>18</v>
      </c>
      <c r="H210" s="78" t="s">
        <v>19</v>
      </c>
      <c r="I210" s="78">
        <v>0</v>
      </c>
      <c r="J210" s="78">
        <v>1027805914</v>
      </c>
      <c r="K210" s="78">
        <v>1027805914</v>
      </c>
      <c r="L210" s="78">
        <v>0</v>
      </c>
      <c r="M210" s="78">
        <v>0</v>
      </c>
      <c r="N210" s="78" t="s">
        <v>120</v>
      </c>
      <c r="O210" s="78" t="s">
        <v>190</v>
      </c>
      <c r="P210" s="78" t="s">
        <v>461</v>
      </c>
      <c r="Q210" s="78">
        <v>8</v>
      </c>
      <c r="R210" s="78">
        <v>43.5</v>
      </c>
      <c r="S210" s="78" t="s">
        <v>127</v>
      </c>
      <c r="T210" s="78" t="s">
        <v>284</v>
      </c>
      <c r="U210" s="78">
        <v>0</v>
      </c>
      <c r="V210" s="78">
        <v>0</v>
      </c>
      <c r="W210" s="78">
        <v>0</v>
      </c>
      <c r="X210" s="78">
        <v>0</v>
      </c>
      <c r="Y210" s="78">
        <v>0</v>
      </c>
      <c r="Z210" s="78">
        <v>0</v>
      </c>
      <c r="AA210" s="78">
        <v>0</v>
      </c>
      <c r="AB210" s="78">
        <v>0</v>
      </c>
      <c r="AC210" s="78">
        <v>0</v>
      </c>
    </row>
    <row r="211" spans="1:29" x14ac:dyDescent="0.25">
      <c r="A211" s="10">
        <v>45464</v>
      </c>
      <c r="B211" s="78" t="s">
        <v>71</v>
      </c>
      <c r="C211" s="78" t="s">
        <v>109</v>
      </c>
      <c r="D211" s="78" t="s">
        <v>479</v>
      </c>
      <c r="E211" s="78" t="s">
        <v>34</v>
      </c>
      <c r="F211" s="78" t="s">
        <v>380</v>
      </c>
      <c r="G211" s="78" t="s">
        <v>18</v>
      </c>
      <c r="H211" s="78" t="s">
        <v>48</v>
      </c>
      <c r="I211" s="78">
        <v>0</v>
      </c>
      <c r="J211" s="78">
        <v>31231095</v>
      </c>
      <c r="K211" s="78">
        <v>31231095</v>
      </c>
      <c r="L211" s="78">
        <v>0</v>
      </c>
      <c r="M211" s="78">
        <v>0</v>
      </c>
      <c r="N211" s="78" t="s">
        <v>120</v>
      </c>
      <c r="O211" s="78" t="s">
        <v>313</v>
      </c>
      <c r="P211" s="78" t="s">
        <v>461</v>
      </c>
      <c r="Q211" s="78">
        <v>16</v>
      </c>
      <c r="R211" s="78">
        <v>49.5</v>
      </c>
      <c r="S211" s="78" t="s">
        <v>127</v>
      </c>
      <c r="T211" s="78" t="s">
        <v>317</v>
      </c>
      <c r="U211" s="78">
        <v>0</v>
      </c>
      <c r="V211" s="78">
        <v>0</v>
      </c>
      <c r="W211" s="78">
        <v>0</v>
      </c>
      <c r="X211" s="78">
        <v>0</v>
      </c>
      <c r="Y211" s="78">
        <v>0</v>
      </c>
      <c r="Z211" s="78">
        <v>0</v>
      </c>
      <c r="AA211" s="78">
        <v>0</v>
      </c>
      <c r="AB211" s="78">
        <v>0</v>
      </c>
      <c r="AC211" s="78">
        <v>0</v>
      </c>
    </row>
    <row r="212" spans="1:29" x14ac:dyDescent="0.25">
      <c r="A212" s="10">
        <v>45464</v>
      </c>
      <c r="B212" s="78" t="s">
        <v>72</v>
      </c>
      <c r="C212" s="78" t="s">
        <v>109</v>
      </c>
      <c r="D212" s="78" t="s">
        <v>454</v>
      </c>
      <c r="E212" s="78" t="s">
        <v>331</v>
      </c>
      <c r="F212" s="78" t="s">
        <v>379</v>
      </c>
      <c r="G212" s="78" t="s">
        <v>24</v>
      </c>
      <c r="H212" s="78" t="s">
        <v>19</v>
      </c>
      <c r="I212" s="78">
        <v>88</v>
      </c>
      <c r="J212" s="78">
        <v>20</v>
      </c>
      <c r="K212" s="78">
        <v>20</v>
      </c>
      <c r="L212" s="78">
        <v>0</v>
      </c>
      <c r="M212" s="78">
        <v>12.9</v>
      </c>
      <c r="N212" s="78" t="s">
        <v>480</v>
      </c>
      <c r="O212" s="78" t="s">
        <v>173</v>
      </c>
      <c r="P212" s="78" t="s">
        <v>461</v>
      </c>
      <c r="Q212" s="78">
        <v>4</v>
      </c>
      <c r="R212" s="78">
        <v>32</v>
      </c>
      <c r="S212" s="78" t="s">
        <v>126</v>
      </c>
      <c r="T212" s="78" t="s">
        <v>337</v>
      </c>
      <c r="U212" s="78">
        <v>352</v>
      </c>
      <c r="V212" s="78">
        <v>3.9416666666666669E-2</v>
      </c>
      <c r="W212" s="78">
        <v>24.832614400000001</v>
      </c>
      <c r="X212" s="78">
        <v>0</v>
      </c>
      <c r="Y212" s="78">
        <v>0</v>
      </c>
      <c r="Z212" s="78">
        <v>0</v>
      </c>
      <c r="AA212" s="78">
        <v>0</v>
      </c>
      <c r="AB212" s="78">
        <v>0</v>
      </c>
      <c r="AC212" s="78">
        <v>0</v>
      </c>
    </row>
    <row r="213" spans="1:29" x14ac:dyDescent="0.25">
      <c r="A213" s="10">
        <v>45464</v>
      </c>
      <c r="B213" s="78" t="s">
        <v>73</v>
      </c>
      <c r="C213" s="78" t="s">
        <v>109</v>
      </c>
      <c r="D213" s="78" t="s">
        <v>396</v>
      </c>
      <c r="E213" s="78" t="s">
        <v>481</v>
      </c>
      <c r="F213" s="78" t="s">
        <v>380</v>
      </c>
      <c r="G213" s="78" t="s">
        <v>18</v>
      </c>
      <c r="H213" s="78" t="s">
        <v>48</v>
      </c>
      <c r="I213" s="78">
        <v>0</v>
      </c>
      <c r="J213" s="78">
        <v>35281491</v>
      </c>
      <c r="K213" s="78">
        <v>35281491</v>
      </c>
      <c r="L213" s="78">
        <v>0</v>
      </c>
      <c r="M213" s="78">
        <v>0</v>
      </c>
      <c r="N213" s="78" t="s">
        <v>484</v>
      </c>
      <c r="O213" s="78" t="s">
        <v>190</v>
      </c>
      <c r="P213" s="78" t="s">
        <v>461</v>
      </c>
      <c r="Q213" s="78">
        <v>8</v>
      </c>
      <c r="R213" s="78">
        <v>64.5</v>
      </c>
      <c r="S213" s="78" t="s">
        <v>127</v>
      </c>
      <c r="T213" s="78" t="s">
        <v>284</v>
      </c>
      <c r="U213" s="78">
        <v>0</v>
      </c>
      <c r="V213" s="78">
        <v>0</v>
      </c>
      <c r="W213" s="78">
        <v>0</v>
      </c>
      <c r="X213" s="78">
        <v>0</v>
      </c>
      <c r="Y213" s="78">
        <v>0</v>
      </c>
      <c r="Z213" s="78">
        <v>0</v>
      </c>
      <c r="AA213" s="78">
        <v>0</v>
      </c>
      <c r="AB213" s="78">
        <v>0</v>
      </c>
      <c r="AC213" s="78">
        <v>0</v>
      </c>
    </row>
    <row r="214" spans="1:29" x14ac:dyDescent="0.25">
      <c r="A214" s="10">
        <v>45464</v>
      </c>
      <c r="B214" s="78" t="s">
        <v>74</v>
      </c>
      <c r="C214" s="78" t="s">
        <v>109</v>
      </c>
      <c r="D214" s="78" t="s">
        <v>438</v>
      </c>
      <c r="E214" s="78" t="s">
        <v>21</v>
      </c>
      <c r="F214" s="78" t="s">
        <v>379</v>
      </c>
      <c r="G214" s="78" t="s">
        <v>18</v>
      </c>
      <c r="H214" s="78" t="s">
        <v>19</v>
      </c>
      <c r="I214" s="78">
        <v>0</v>
      </c>
      <c r="J214" s="78">
        <v>24181177</v>
      </c>
      <c r="K214" s="78">
        <v>24181177</v>
      </c>
      <c r="L214" s="78">
        <v>0</v>
      </c>
      <c r="M214" s="78">
        <v>0</v>
      </c>
      <c r="N214" s="78" t="s">
        <v>411</v>
      </c>
      <c r="O214" s="78" t="s">
        <v>180</v>
      </c>
      <c r="P214" s="78" t="s">
        <v>461</v>
      </c>
      <c r="Q214" s="78">
        <v>4</v>
      </c>
      <c r="R214" s="78">
        <v>43.5</v>
      </c>
      <c r="S214" s="78" t="s">
        <v>126</v>
      </c>
      <c r="T214" s="78" t="s">
        <v>349</v>
      </c>
      <c r="U214" s="78">
        <v>0</v>
      </c>
      <c r="V214" s="78">
        <v>0</v>
      </c>
      <c r="W214" s="78">
        <v>0</v>
      </c>
      <c r="X214" s="78">
        <v>0</v>
      </c>
      <c r="Y214" s="78">
        <v>0</v>
      </c>
      <c r="Z214" s="78">
        <v>0</v>
      </c>
      <c r="AA214" s="78">
        <v>0</v>
      </c>
      <c r="AB214" s="78">
        <v>0</v>
      </c>
      <c r="AC214" s="78">
        <v>0</v>
      </c>
    </row>
    <row r="215" spans="1:29" x14ac:dyDescent="0.25">
      <c r="A215" s="10">
        <v>45464</v>
      </c>
      <c r="B215" s="78" t="s">
        <v>75</v>
      </c>
      <c r="C215" s="78" t="s">
        <v>109</v>
      </c>
      <c r="D215" s="78" t="s">
        <v>398</v>
      </c>
      <c r="E215" s="78" t="s">
        <v>34</v>
      </c>
      <c r="F215" s="78" t="s">
        <v>350</v>
      </c>
      <c r="G215" s="78" t="s">
        <v>18</v>
      </c>
      <c r="H215" s="78" t="s">
        <v>48</v>
      </c>
      <c r="I215" s="78">
        <v>0</v>
      </c>
      <c r="J215" s="78">
        <v>22424995</v>
      </c>
      <c r="K215" s="78">
        <v>22426329</v>
      </c>
      <c r="L215" s="78">
        <v>22426329</v>
      </c>
      <c r="M215" s="78">
        <v>0</v>
      </c>
      <c r="N215" s="78" t="s">
        <v>120</v>
      </c>
      <c r="O215" s="78" t="s">
        <v>158</v>
      </c>
      <c r="P215" s="78" t="s">
        <v>461</v>
      </c>
      <c r="Q215" s="78">
        <v>8</v>
      </c>
      <c r="R215" s="78">
        <v>32</v>
      </c>
      <c r="S215" s="78" t="s">
        <v>127</v>
      </c>
      <c r="T215" s="78" t="s">
        <v>286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  <c r="AC215" s="78">
        <v>0</v>
      </c>
    </row>
    <row r="216" spans="1:29" x14ac:dyDescent="0.25">
      <c r="A216" s="10">
        <v>45464</v>
      </c>
      <c r="B216" s="78" t="s">
        <v>76</v>
      </c>
      <c r="C216" s="78" t="s">
        <v>109</v>
      </c>
      <c r="D216" s="78" t="s">
        <v>448</v>
      </c>
      <c r="E216" s="78" t="s">
        <v>455</v>
      </c>
      <c r="F216" s="78" t="s">
        <v>379</v>
      </c>
      <c r="G216" s="78" t="s">
        <v>24</v>
      </c>
      <c r="H216" s="78" t="s">
        <v>19</v>
      </c>
      <c r="I216" s="78">
        <v>2307</v>
      </c>
      <c r="J216" s="78">
        <v>33824743</v>
      </c>
      <c r="K216" s="78">
        <v>33827338</v>
      </c>
      <c r="L216" s="78">
        <v>33827338</v>
      </c>
      <c r="M216" s="78">
        <v>12.09</v>
      </c>
      <c r="N216" s="78" t="s">
        <v>120</v>
      </c>
      <c r="O216" s="78" t="s">
        <v>173</v>
      </c>
      <c r="P216" s="78" t="s">
        <v>461</v>
      </c>
      <c r="Q216" s="78">
        <v>4</v>
      </c>
      <c r="R216" s="78">
        <v>32</v>
      </c>
      <c r="S216" s="78" t="s">
        <v>126</v>
      </c>
      <c r="T216" s="78" t="s">
        <v>337</v>
      </c>
      <c r="U216" s="78">
        <v>9228</v>
      </c>
      <c r="V216" s="78">
        <v>0.96845937500000001</v>
      </c>
      <c r="W216" s="78">
        <v>651.00956159999998</v>
      </c>
      <c r="X216" s="78">
        <v>0</v>
      </c>
      <c r="Y216" s="78">
        <v>0</v>
      </c>
      <c r="Z216" s="78">
        <v>0</v>
      </c>
      <c r="AA216" s="78">
        <v>0</v>
      </c>
      <c r="AB216" s="78">
        <v>0</v>
      </c>
      <c r="AC216" s="78">
        <v>0</v>
      </c>
    </row>
    <row r="217" spans="1:29" x14ac:dyDescent="0.25">
      <c r="A217" s="10">
        <v>45464</v>
      </c>
      <c r="B217" s="78" t="s">
        <v>77</v>
      </c>
      <c r="C217" s="78" t="s">
        <v>109</v>
      </c>
      <c r="D217" s="78" t="s">
        <v>464</v>
      </c>
      <c r="E217" s="78" t="s">
        <v>34</v>
      </c>
      <c r="F217" s="78" t="s">
        <v>380</v>
      </c>
      <c r="G217" s="78" t="s">
        <v>18</v>
      </c>
      <c r="H217" s="78" t="s">
        <v>48</v>
      </c>
      <c r="I217" s="78">
        <v>0</v>
      </c>
      <c r="J217" s="78">
        <v>33820935</v>
      </c>
      <c r="K217" s="78">
        <v>24181177</v>
      </c>
      <c r="L217" s="78">
        <v>0</v>
      </c>
      <c r="M217" s="78">
        <v>0</v>
      </c>
      <c r="N217" s="78" t="s">
        <v>120</v>
      </c>
      <c r="O217" s="78" t="s">
        <v>316</v>
      </c>
      <c r="P217" s="78" t="s">
        <v>461</v>
      </c>
      <c r="Q217" s="78">
        <v>16</v>
      </c>
      <c r="R217" s="78">
        <v>79</v>
      </c>
      <c r="S217" s="78" t="s">
        <v>127</v>
      </c>
      <c r="T217" s="78" t="s">
        <v>318</v>
      </c>
      <c r="U217" s="78">
        <v>0</v>
      </c>
      <c r="V217" s="78">
        <v>0</v>
      </c>
      <c r="W217" s="78">
        <v>0</v>
      </c>
      <c r="X217" s="78">
        <v>0</v>
      </c>
      <c r="Y217" s="78">
        <v>0</v>
      </c>
      <c r="Z217" s="78">
        <v>0</v>
      </c>
      <c r="AA217" s="78">
        <v>0</v>
      </c>
      <c r="AB217" s="78">
        <v>0</v>
      </c>
      <c r="AC217" s="78">
        <v>0</v>
      </c>
    </row>
    <row r="218" spans="1:29" x14ac:dyDescent="0.25">
      <c r="A218" s="10">
        <v>45464</v>
      </c>
      <c r="B218" s="78" t="s">
        <v>78</v>
      </c>
      <c r="C218" s="78" t="s">
        <v>109</v>
      </c>
      <c r="D218" s="78" t="s">
        <v>358</v>
      </c>
      <c r="E218" s="78" t="s">
        <v>331</v>
      </c>
      <c r="F218" s="78" t="s">
        <v>379</v>
      </c>
      <c r="G218" s="78" t="s">
        <v>18</v>
      </c>
      <c r="H218" s="78" t="s">
        <v>19</v>
      </c>
      <c r="I218" s="78">
        <v>0</v>
      </c>
      <c r="J218" s="78">
        <v>22540903</v>
      </c>
      <c r="K218" s="78">
        <v>22540903</v>
      </c>
      <c r="L218" s="78">
        <v>0</v>
      </c>
      <c r="M218" s="78">
        <v>0</v>
      </c>
      <c r="N218" s="78" t="s">
        <v>293</v>
      </c>
      <c r="O218" s="78" t="s">
        <v>182</v>
      </c>
      <c r="P218" s="78" t="s">
        <v>461</v>
      </c>
      <c r="Q218" s="78">
        <v>4</v>
      </c>
      <c r="R218" s="78">
        <v>43.5</v>
      </c>
      <c r="S218" s="78" t="s">
        <v>126</v>
      </c>
      <c r="T218" s="78" t="s">
        <v>290</v>
      </c>
      <c r="U218" s="78">
        <v>0</v>
      </c>
      <c r="V218" s="78">
        <v>0</v>
      </c>
      <c r="W218" s="78">
        <v>0</v>
      </c>
      <c r="X218" s="78">
        <v>0</v>
      </c>
      <c r="Y218" s="78">
        <v>0</v>
      </c>
      <c r="Z218" s="78">
        <v>0</v>
      </c>
      <c r="AA218" s="78">
        <v>0</v>
      </c>
      <c r="AB218" s="78">
        <v>0</v>
      </c>
      <c r="AC218" s="78">
        <v>0</v>
      </c>
    </row>
    <row r="219" spans="1:29" x14ac:dyDescent="0.25">
      <c r="A219" s="10">
        <v>45464</v>
      </c>
      <c r="B219" s="78" t="s">
        <v>79</v>
      </c>
      <c r="C219" s="78" t="s">
        <v>109</v>
      </c>
      <c r="D219" s="78" t="s">
        <v>393</v>
      </c>
      <c r="E219" s="78" t="s">
        <v>39</v>
      </c>
      <c r="F219" s="78" t="s">
        <v>389</v>
      </c>
      <c r="G219" s="78" t="s">
        <v>24</v>
      </c>
      <c r="H219" s="78" t="s">
        <v>48</v>
      </c>
      <c r="I219" s="78">
        <v>572</v>
      </c>
      <c r="J219" s="78">
        <v>31231095</v>
      </c>
      <c r="K219" s="78">
        <v>31231095</v>
      </c>
      <c r="L219" s="78">
        <v>0</v>
      </c>
      <c r="M219" s="78">
        <v>14.69</v>
      </c>
      <c r="N219" s="78" t="s">
        <v>392</v>
      </c>
      <c r="O219" s="78" t="s">
        <v>174</v>
      </c>
      <c r="P219" s="78" t="s">
        <v>461</v>
      </c>
      <c r="Q219" s="78">
        <v>4</v>
      </c>
      <c r="R219" s="78">
        <v>43.5</v>
      </c>
      <c r="S219" s="78" t="s">
        <v>126</v>
      </c>
      <c r="T219" s="78" t="s">
        <v>288</v>
      </c>
      <c r="U219" s="78">
        <v>2288</v>
      </c>
      <c r="V219" s="78">
        <v>0.29175972222222224</v>
      </c>
      <c r="W219" s="78">
        <v>219.41942880000002</v>
      </c>
      <c r="X219" s="78">
        <v>0</v>
      </c>
      <c r="Y219" s="78">
        <v>0</v>
      </c>
      <c r="Z219" s="78">
        <v>0</v>
      </c>
      <c r="AA219" s="78">
        <v>0</v>
      </c>
      <c r="AB219" s="78">
        <v>0</v>
      </c>
      <c r="AC219" s="78">
        <v>0</v>
      </c>
    </row>
    <row r="220" spans="1:29" x14ac:dyDescent="0.25">
      <c r="A220" s="10">
        <v>45464</v>
      </c>
      <c r="B220" s="78" t="s">
        <v>80</v>
      </c>
      <c r="C220" s="78" t="s">
        <v>109</v>
      </c>
      <c r="D220" s="78" t="s">
        <v>385</v>
      </c>
      <c r="E220" s="78" t="s">
        <v>21</v>
      </c>
      <c r="F220" s="78" t="s">
        <v>379</v>
      </c>
      <c r="G220" s="78" t="s">
        <v>24</v>
      </c>
      <c r="H220" s="78" t="s">
        <v>19</v>
      </c>
      <c r="I220" s="78">
        <v>2037</v>
      </c>
      <c r="J220" s="78">
        <v>28525394</v>
      </c>
      <c r="K220" s="78">
        <v>28525394</v>
      </c>
      <c r="L220" s="78">
        <v>0</v>
      </c>
      <c r="M220" s="78">
        <v>13.7</v>
      </c>
      <c r="N220" s="78" t="s">
        <v>320</v>
      </c>
      <c r="O220" s="78" t="s">
        <v>153</v>
      </c>
      <c r="P220" s="78" t="s">
        <v>461</v>
      </c>
      <c r="Q220" s="78">
        <v>4</v>
      </c>
      <c r="R220" s="78">
        <v>43.5</v>
      </c>
      <c r="S220" s="78" t="s">
        <v>126</v>
      </c>
      <c r="T220" s="78" t="s">
        <v>281</v>
      </c>
      <c r="U220" s="78">
        <v>8148</v>
      </c>
      <c r="V220" s="78">
        <v>0.96898958333333329</v>
      </c>
      <c r="W220" s="78">
        <v>781.39401480000004</v>
      </c>
      <c r="X220" s="78">
        <v>0</v>
      </c>
      <c r="Y220" s="78">
        <v>0</v>
      </c>
      <c r="Z220" s="78">
        <v>0</v>
      </c>
      <c r="AA220" s="78">
        <v>0</v>
      </c>
      <c r="AB220" s="78">
        <v>0</v>
      </c>
      <c r="AC220" s="78">
        <v>0</v>
      </c>
    </row>
    <row r="221" spans="1:29" x14ac:dyDescent="0.25">
      <c r="A221" s="10">
        <v>45464</v>
      </c>
      <c r="B221" s="78" t="s">
        <v>81</v>
      </c>
      <c r="C221" s="78" t="s">
        <v>109</v>
      </c>
      <c r="D221" s="78" t="s">
        <v>120</v>
      </c>
      <c r="E221" s="78" t="s">
        <v>39</v>
      </c>
      <c r="F221" s="78" t="s">
        <v>120</v>
      </c>
      <c r="G221" s="78" t="s">
        <v>18</v>
      </c>
      <c r="H221" s="78" t="s">
        <v>48</v>
      </c>
      <c r="I221" s="78">
        <v>0</v>
      </c>
      <c r="J221" s="78">
        <v>28334906</v>
      </c>
      <c r="K221" s="78">
        <v>28334906</v>
      </c>
      <c r="L221" s="78">
        <v>0</v>
      </c>
      <c r="M221" s="78">
        <v>0</v>
      </c>
      <c r="N221" s="78" t="s">
        <v>326</v>
      </c>
      <c r="O221" s="78" t="s">
        <v>176</v>
      </c>
      <c r="P221" s="78" t="s">
        <v>461</v>
      </c>
      <c r="Q221" s="78">
        <v>4</v>
      </c>
      <c r="R221" s="78">
        <v>56</v>
      </c>
      <c r="S221" s="78" t="s">
        <v>126</v>
      </c>
      <c r="T221" s="78" t="s">
        <v>289</v>
      </c>
      <c r="U221" s="78">
        <v>0</v>
      </c>
      <c r="V221" s="78">
        <v>0</v>
      </c>
      <c r="W221" s="78">
        <v>0</v>
      </c>
      <c r="X221" s="78">
        <v>0</v>
      </c>
      <c r="Y221" s="78">
        <v>0</v>
      </c>
      <c r="Z221" s="78">
        <v>0</v>
      </c>
      <c r="AA221" s="78">
        <v>0</v>
      </c>
      <c r="AB221" s="78">
        <v>0</v>
      </c>
      <c r="AC221" s="78">
        <v>0</v>
      </c>
    </row>
    <row r="222" spans="1:29" x14ac:dyDescent="0.25">
      <c r="A222" s="10">
        <v>45464</v>
      </c>
      <c r="B222" s="78" t="s">
        <v>82</v>
      </c>
      <c r="C222" s="78" t="s">
        <v>109</v>
      </c>
      <c r="D222" s="78" t="s">
        <v>426</v>
      </c>
      <c r="E222" s="78" t="s">
        <v>21</v>
      </c>
      <c r="F222" s="78" t="s">
        <v>379</v>
      </c>
      <c r="G222" s="78" t="s">
        <v>24</v>
      </c>
      <c r="H222" s="78" t="s">
        <v>19</v>
      </c>
      <c r="I222" s="78">
        <v>2237</v>
      </c>
      <c r="J222" s="78">
        <v>558663047</v>
      </c>
      <c r="K222" s="78">
        <v>558665284</v>
      </c>
      <c r="L222" s="78">
        <v>558665284</v>
      </c>
      <c r="M222" s="78">
        <v>13.09</v>
      </c>
      <c r="N222" s="78" t="s">
        <v>320</v>
      </c>
      <c r="O222" s="78" t="s">
        <v>153</v>
      </c>
      <c r="P222" s="78" t="s">
        <v>461</v>
      </c>
      <c r="Q222" s="78">
        <v>4</v>
      </c>
      <c r="R222" s="78">
        <v>43.5</v>
      </c>
      <c r="S222" s="78" t="s">
        <v>126</v>
      </c>
      <c r="T222" s="78" t="s">
        <v>281</v>
      </c>
      <c r="U222" s="78">
        <v>8948</v>
      </c>
      <c r="V222" s="78">
        <v>1.0167475694444443</v>
      </c>
      <c r="W222" s="78">
        <v>858.11409480000009</v>
      </c>
      <c r="X222" s="78">
        <v>0</v>
      </c>
      <c r="Y222" s="78">
        <v>0</v>
      </c>
      <c r="Z222" s="78">
        <v>0</v>
      </c>
      <c r="AA222" s="78">
        <v>0</v>
      </c>
      <c r="AB222" s="78">
        <v>0</v>
      </c>
      <c r="AC222" s="78">
        <v>0</v>
      </c>
    </row>
    <row r="223" spans="1:29" x14ac:dyDescent="0.25">
      <c r="A223" s="10">
        <v>45464</v>
      </c>
      <c r="B223" s="78" t="s">
        <v>83</v>
      </c>
      <c r="C223" s="78" t="s">
        <v>109</v>
      </c>
      <c r="D223" s="78" t="s">
        <v>386</v>
      </c>
      <c r="E223" s="78" t="s">
        <v>39</v>
      </c>
      <c r="F223" s="78" t="s">
        <v>440</v>
      </c>
      <c r="G223" s="78" t="s">
        <v>24</v>
      </c>
      <c r="H223" s="78" t="s">
        <v>48</v>
      </c>
      <c r="I223" s="78">
        <v>1936</v>
      </c>
      <c r="J223" s="78">
        <v>32578818</v>
      </c>
      <c r="K223" s="78">
        <v>32578818</v>
      </c>
      <c r="L223" s="78">
        <v>0</v>
      </c>
      <c r="M223" s="78">
        <v>13.89</v>
      </c>
      <c r="N223" s="78" t="s">
        <v>120</v>
      </c>
      <c r="O223" s="78" t="s">
        <v>176</v>
      </c>
      <c r="P223" s="78" t="s">
        <v>461</v>
      </c>
      <c r="Q223" s="78">
        <v>4</v>
      </c>
      <c r="R223" s="78">
        <v>43.5</v>
      </c>
      <c r="S223" s="78" t="s">
        <v>126</v>
      </c>
      <c r="T223" s="78" t="s">
        <v>289</v>
      </c>
      <c r="U223" s="78">
        <v>7744</v>
      </c>
      <c r="V223" s="78">
        <v>0.93371666666666675</v>
      </c>
      <c r="W223" s="78">
        <v>742.65037440000003</v>
      </c>
      <c r="X223" s="78">
        <v>0</v>
      </c>
      <c r="Y223" s="78">
        <v>0</v>
      </c>
      <c r="Z223" s="78">
        <v>0</v>
      </c>
      <c r="AA223" s="78">
        <v>0</v>
      </c>
      <c r="AB223" s="78">
        <v>0</v>
      </c>
      <c r="AC223" s="78">
        <v>0</v>
      </c>
    </row>
    <row r="224" spans="1:29" x14ac:dyDescent="0.25">
      <c r="A224" s="10">
        <v>45464</v>
      </c>
      <c r="B224" s="78" t="s">
        <v>84</v>
      </c>
      <c r="C224" s="78" t="s">
        <v>109</v>
      </c>
      <c r="D224" s="78" t="s">
        <v>424</v>
      </c>
      <c r="E224" s="78" t="s">
        <v>331</v>
      </c>
      <c r="F224" s="78" t="s">
        <v>379</v>
      </c>
      <c r="G224" s="78" t="s">
        <v>24</v>
      </c>
      <c r="H224" s="78" t="s">
        <v>19</v>
      </c>
      <c r="I224" s="78">
        <v>2164</v>
      </c>
      <c r="J224" s="78">
        <v>30410149</v>
      </c>
      <c r="K224" s="78">
        <v>30412313</v>
      </c>
      <c r="L224" s="78">
        <v>30412313</v>
      </c>
      <c r="M224" s="78">
        <v>12.6</v>
      </c>
      <c r="N224" s="78" t="s">
        <v>120</v>
      </c>
      <c r="O224" s="78" t="s">
        <v>251</v>
      </c>
      <c r="P224" s="78" t="s">
        <v>461</v>
      </c>
      <c r="Q224" s="78">
        <v>4</v>
      </c>
      <c r="R224" s="78">
        <v>43.5</v>
      </c>
      <c r="S224" s="78"/>
      <c r="T224" s="78"/>
      <c r="U224" s="78">
        <v>8656</v>
      </c>
      <c r="V224" s="78">
        <v>0.94674999999999987</v>
      </c>
      <c r="W224" s="78">
        <v>830.11126560000002</v>
      </c>
      <c r="X224" s="78">
        <v>0</v>
      </c>
      <c r="Y224" s="78">
        <v>0</v>
      </c>
      <c r="Z224" s="78">
        <v>0</v>
      </c>
      <c r="AA224" s="78">
        <v>0</v>
      </c>
      <c r="AB224" s="78">
        <v>0</v>
      </c>
      <c r="AC224" s="78">
        <v>0</v>
      </c>
    </row>
    <row r="225" spans="1:29" x14ac:dyDescent="0.25">
      <c r="A225" s="10">
        <v>45464</v>
      </c>
      <c r="B225" s="78" t="s">
        <v>85</v>
      </c>
      <c r="C225" s="78" t="s">
        <v>109</v>
      </c>
      <c r="D225" s="78" t="s">
        <v>439</v>
      </c>
      <c r="E225" s="78" t="s">
        <v>39</v>
      </c>
      <c r="F225" s="78" t="s">
        <v>389</v>
      </c>
      <c r="G225" s="78" t="s">
        <v>24</v>
      </c>
      <c r="H225" s="78" t="s">
        <v>48</v>
      </c>
      <c r="I225" s="78">
        <v>2200</v>
      </c>
      <c r="J225" s="78">
        <v>35101487</v>
      </c>
      <c r="K225" s="78">
        <v>35103687</v>
      </c>
      <c r="L225" s="78">
        <v>35103687</v>
      </c>
      <c r="M225" s="78">
        <v>13.9</v>
      </c>
      <c r="N225" s="78" t="s">
        <v>392</v>
      </c>
      <c r="O225" s="78" t="s">
        <v>174</v>
      </c>
      <c r="P225" s="78" t="s">
        <v>461</v>
      </c>
      <c r="Q225" s="78">
        <v>4</v>
      </c>
      <c r="R225" s="78">
        <v>50.5</v>
      </c>
      <c r="S225" s="78" t="s">
        <v>126</v>
      </c>
      <c r="T225" s="78" t="s">
        <v>288</v>
      </c>
      <c r="U225" s="78">
        <v>8800</v>
      </c>
      <c r="V225" s="78">
        <v>1.0618055555555554</v>
      </c>
      <c r="W225" s="78">
        <v>979.72424000000012</v>
      </c>
      <c r="X225" s="78">
        <v>0</v>
      </c>
      <c r="Y225" s="78">
        <v>0</v>
      </c>
      <c r="Z225" s="78">
        <v>0</v>
      </c>
      <c r="AA225" s="78">
        <v>0</v>
      </c>
      <c r="AB225" s="78">
        <v>0</v>
      </c>
      <c r="AC225" s="78">
        <v>0</v>
      </c>
    </row>
    <row r="226" spans="1:29" x14ac:dyDescent="0.25">
      <c r="A226" s="10">
        <v>45464</v>
      </c>
      <c r="B226" s="78" t="s">
        <v>86</v>
      </c>
      <c r="C226" s="78" t="s">
        <v>109</v>
      </c>
      <c r="D226" s="78" t="s">
        <v>469</v>
      </c>
      <c r="E226" s="78" t="s">
        <v>21</v>
      </c>
      <c r="F226" s="78" t="s">
        <v>379</v>
      </c>
      <c r="G226" s="78" t="s">
        <v>24</v>
      </c>
      <c r="H226" s="78" t="s">
        <v>19</v>
      </c>
      <c r="I226" s="78">
        <v>1886</v>
      </c>
      <c r="J226" s="78">
        <v>13175306</v>
      </c>
      <c r="K226" s="78">
        <v>13175306</v>
      </c>
      <c r="L226" s="78">
        <v>0</v>
      </c>
      <c r="M226" s="78">
        <v>14.9</v>
      </c>
      <c r="N226" s="78" t="s">
        <v>293</v>
      </c>
      <c r="O226" s="78" t="s">
        <v>184</v>
      </c>
      <c r="P226" s="78" t="s">
        <v>461</v>
      </c>
      <c r="Q226" s="78">
        <v>4</v>
      </c>
      <c r="R226" s="78">
        <v>0</v>
      </c>
      <c r="S226" s="78" t="s">
        <v>126</v>
      </c>
      <c r="T226" s="78" t="s">
        <v>291</v>
      </c>
      <c r="U226" s="78">
        <v>7544</v>
      </c>
      <c r="V226" s="78">
        <v>0.97574305555555563</v>
      </c>
      <c r="W226" s="78">
        <v>0</v>
      </c>
      <c r="X226" s="78">
        <v>0</v>
      </c>
      <c r="Y226" s="78">
        <v>0</v>
      </c>
      <c r="Z226" s="78">
        <v>0</v>
      </c>
      <c r="AA226" s="78">
        <v>0</v>
      </c>
      <c r="AB226" s="78">
        <v>0</v>
      </c>
      <c r="AC226" s="78">
        <v>0</v>
      </c>
    </row>
    <row r="227" spans="1:29" x14ac:dyDescent="0.25">
      <c r="A227" s="10">
        <v>45464</v>
      </c>
      <c r="B227" s="78" t="s">
        <v>405</v>
      </c>
      <c r="C227" s="78" t="s">
        <v>109</v>
      </c>
      <c r="D227" s="78" t="s">
        <v>410</v>
      </c>
      <c r="E227" s="78" t="s">
        <v>391</v>
      </c>
      <c r="F227" s="78" t="s">
        <v>345</v>
      </c>
      <c r="G227" s="78" t="s">
        <v>18</v>
      </c>
      <c r="H227" s="78" t="s">
        <v>342</v>
      </c>
      <c r="I227" s="78">
        <v>0</v>
      </c>
      <c r="J227" s="78">
        <v>538314727</v>
      </c>
      <c r="K227" s="78">
        <v>538314727</v>
      </c>
      <c r="L227" s="78">
        <v>0</v>
      </c>
      <c r="M227" s="78">
        <v>0</v>
      </c>
      <c r="N227" s="78" t="s">
        <v>120</v>
      </c>
      <c r="O227" s="78" t="s">
        <v>168</v>
      </c>
      <c r="P227" s="78" t="s">
        <v>461</v>
      </c>
      <c r="Q227" s="78">
        <v>16</v>
      </c>
      <c r="R227" s="78">
        <v>43</v>
      </c>
      <c r="S227" s="78" t="s">
        <v>127</v>
      </c>
      <c r="T227" s="78" t="s">
        <v>287</v>
      </c>
      <c r="U227" s="78">
        <v>0</v>
      </c>
      <c r="V227" s="78">
        <v>0</v>
      </c>
      <c r="W227" s="78">
        <v>0</v>
      </c>
      <c r="X227" s="78">
        <v>0</v>
      </c>
      <c r="Y227" s="78">
        <v>0</v>
      </c>
      <c r="Z227" s="78">
        <v>0</v>
      </c>
      <c r="AA227" s="78">
        <v>0</v>
      </c>
      <c r="AB227" s="78">
        <v>0</v>
      </c>
      <c r="AC227" s="78">
        <v>0</v>
      </c>
    </row>
    <row r="228" spans="1:29" x14ac:dyDescent="0.25">
      <c r="A228" s="10">
        <v>45464</v>
      </c>
      <c r="B228" s="78" t="s">
        <v>406</v>
      </c>
      <c r="C228" s="78" t="s">
        <v>109</v>
      </c>
      <c r="D228" s="78" t="s">
        <v>120</v>
      </c>
      <c r="E228" s="78" t="s">
        <v>120</v>
      </c>
      <c r="F228" s="78" t="s">
        <v>120</v>
      </c>
      <c r="G228" s="78" t="s">
        <v>18</v>
      </c>
      <c r="H228" s="78" t="s">
        <v>342</v>
      </c>
      <c r="I228" s="78">
        <v>0</v>
      </c>
      <c r="J228" s="78">
        <v>538314727</v>
      </c>
      <c r="K228" s="78">
        <v>538314727</v>
      </c>
      <c r="L228" s="78">
        <v>0</v>
      </c>
      <c r="M228" s="78">
        <v>0</v>
      </c>
      <c r="N228" s="78" t="s">
        <v>120</v>
      </c>
      <c r="O228" s="78" t="s">
        <v>120</v>
      </c>
      <c r="P228" s="78" t="s">
        <v>461</v>
      </c>
      <c r="Q228" s="78">
        <v>0</v>
      </c>
      <c r="R228" s="78">
        <v>0</v>
      </c>
      <c r="S228" s="78"/>
      <c r="T228" s="78"/>
      <c r="U228" s="78">
        <v>0</v>
      </c>
      <c r="V228" s="78">
        <v>0</v>
      </c>
      <c r="W228" s="78">
        <v>0</v>
      </c>
      <c r="X228" s="78">
        <v>0</v>
      </c>
      <c r="Y228" s="78">
        <v>0</v>
      </c>
      <c r="Z228" s="78">
        <v>0</v>
      </c>
      <c r="AA228" s="78">
        <v>0</v>
      </c>
      <c r="AB228" s="78">
        <v>0</v>
      </c>
      <c r="AC228" s="78">
        <v>0</v>
      </c>
    </row>
    <row r="229" spans="1:29" x14ac:dyDescent="0.25">
      <c r="A229" s="10">
        <v>45464</v>
      </c>
      <c r="B229" s="78" t="s">
        <v>88</v>
      </c>
      <c r="C229" s="78" t="s">
        <v>109</v>
      </c>
      <c r="D229" s="78" t="s">
        <v>419</v>
      </c>
      <c r="E229" s="78" t="s">
        <v>39</v>
      </c>
      <c r="F229" s="78" t="s">
        <v>409</v>
      </c>
      <c r="G229" s="78" t="s">
        <v>18</v>
      </c>
      <c r="H229" s="78" t="s">
        <v>19</v>
      </c>
      <c r="I229" s="78">
        <v>0</v>
      </c>
      <c r="J229" s="78">
        <v>7635475</v>
      </c>
      <c r="K229" s="78">
        <v>7660130</v>
      </c>
      <c r="L229" s="78">
        <v>0</v>
      </c>
      <c r="M229" s="78">
        <v>0</v>
      </c>
      <c r="N229" s="78" t="s">
        <v>120</v>
      </c>
      <c r="O229" s="78" t="s">
        <v>197</v>
      </c>
      <c r="P229" s="78" t="s">
        <v>461</v>
      </c>
      <c r="Q229" s="78">
        <v>4</v>
      </c>
      <c r="R229" s="78">
        <v>32</v>
      </c>
      <c r="S229" s="78" t="s">
        <v>126</v>
      </c>
      <c r="T229" s="78" t="s">
        <v>420</v>
      </c>
      <c r="U229" s="78">
        <v>0</v>
      </c>
      <c r="V229" s="78">
        <v>0</v>
      </c>
      <c r="W229" s="78">
        <v>0</v>
      </c>
      <c r="X229" s="78">
        <v>0</v>
      </c>
      <c r="Y229" s="78">
        <v>0</v>
      </c>
      <c r="Z229" s="78">
        <v>0</v>
      </c>
      <c r="AA229" s="78">
        <v>0</v>
      </c>
      <c r="AB229" s="78">
        <v>0</v>
      </c>
      <c r="AC229" s="78">
        <v>0</v>
      </c>
    </row>
    <row r="230" spans="1:29" x14ac:dyDescent="0.25">
      <c r="A230" s="10">
        <v>45464</v>
      </c>
      <c r="B230" s="78" t="s">
        <v>340</v>
      </c>
      <c r="C230" s="78" t="s">
        <v>109</v>
      </c>
      <c r="D230" s="78" t="s">
        <v>417</v>
      </c>
      <c r="E230" s="78" t="s">
        <v>103</v>
      </c>
      <c r="F230" s="78" t="s">
        <v>328</v>
      </c>
      <c r="G230" s="78" t="s">
        <v>18</v>
      </c>
      <c r="H230" s="78" t="s">
        <v>342</v>
      </c>
      <c r="I230" s="78">
        <v>0</v>
      </c>
      <c r="J230" s="78">
        <v>270053</v>
      </c>
      <c r="K230" s="78">
        <v>270053</v>
      </c>
      <c r="L230" s="78">
        <v>0</v>
      </c>
      <c r="M230" s="78">
        <v>0</v>
      </c>
      <c r="N230" s="78" t="s">
        <v>120</v>
      </c>
      <c r="O230" s="78" t="s">
        <v>154</v>
      </c>
      <c r="P230" s="78" t="s">
        <v>461</v>
      </c>
      <c r="Q230" s="78">
        <v>12</v>
      </c>
      <c r="R230" s="78">
        <v>0.36</v>
      </c>
      <c r="S230" s="78" t="s">
        <v>127</v>
      </c>
      <c r="T230" s="78" t="s">
        <v>282</v>
      </c>
      <c r="U230" s="78">
        <v>0</v>
      </c>
      <c r="V230" s="78">
        <v>0</v>
      </c>
      <c r="W230" s="78">
        <v>0</v>
      </c>
      <c r="X230" s="78">
        <v>0</v>
      </c>
      <c r="Y230" s="78">
        <v>0</v>
      </c>
      <c r="Z230" s="78">
        <v>0</v>
      </c>
      <c r="AA230" s="78">
        <v>0</v>
      </c>
      <c r="AB230" s="78">
        <v>0</v>
      </c>
      <c r="AC230" s="78">
        <v>0</v>
      </c>
    </row>
    <row r="231" spans="1:29" x14ac:dyDescent="0.25">
      <c r="A231" s="10">
        <v>45464</v>
      </c>
      <c r="B231" s="78" t="s">
        <v>341</v>
      </c>
      <c r="C231" s="78" t="s">
        <v>109</v>
      </c>
      <c r="D231" s="78" t="s">
        <v>417</v>
      </c>
      <c r="E231" s="78" t="s">
        <v>103</v>
      </c>
      <c r="F231" s="78" t="s">
        <v>328</v>
      </c>
      <c r="G231" s="78" t="s">
        <v>18</v>
      </c>
      <c r="H231" s="78" t="s">
        <v>19</v>
      </c>
      <c r="I231" s="78">
        <v>0</v>
      </c>
      <c r="J231" s="78">
        <v>538254384</v>
      </c>
      <c r="K231" s="78">
        <v>538254384</v>
      </c>
      <c r="L231" s="78">
        <v>0</v>
      </c>
      <c r="M231" s="78">
        <v>0</v>
      </c>
      <c r="N231" s="78" t="s">
        <v>120</v>
      </c>
      <c r="O231" s="78" t="s">
        <v>154</v>
      </c>
      <c r="P231" s="78" t="s">
        <v>461</v>
      </c>
      <c r="Q231" s="78">
        <v>12</v>
      </c>
      <c r="R231" s="78">
        <v>0</v>
      </c>
      <c r="S231" s="78" t="s">
        <v>127</v>
      </c>
      <c r="T231" s="78" t="s">
        <v>282</v>
      </c>
      <c r="U231" s="78">
        <v>0</v>
      </c>
      <c r="V231" s="78">
        <v>0</v>
      </c>
      <c r="W231" s="78">
        <v>0</v>
      </c>
      <c r="X231" s="78">
        <v>0</v>
      </c>
      <c r="Y231" s="78">
        <v>0</v>
      </c>
      <c r="Z231" s="78">
        <v>0</v>
      </c>
      <c r="AA231" s="78">
        <v>0</v>
      </c>
      <c r="AB231" s="78">
        <v>0</v>
      </c>
      <c r="AC231" s="78">
        <v>0</v>
      </c>
    </row>
    <row r="232" spans="1:29" x14ac:dyDescent="0.25">
      <c r="A232" s="10">
        <v>45464</v>
      </c>
      <c r="B232" s="78" t="s">
        <v>89</v>
      </c>
      <c r="C232" s="78" t="s">
        <v>109</v>
      </c>
      <c r="D232" s="78" t="s">
        <v>449</v>
      </c>
      <c r="E232" s="78" t="s">
        <v>450</v>
      </c>
      <c r="F232" s="78" t="s">
        <v>379</v>
      </c>
      <c r="G232" s="78" t="s">
        <v>24</v>
      </c>
      <c r="H232" s="78" t="s">
        <v>19</v>
      </c>
      <c r="I232" s="78">
        <v>1912</v>
      </c>
      <c r="J232" s="78">
        <v>24749359</v>
      </c>
      <c r="K232" s="78">
        <v>24749359</v>
      </c>
      <c r="L232" s="78">
        <v>0</v>
      </c>
      <c r="M232" s="78">
        <v>13.8</v>
      </c>
      <c r="N232" s="78" t="s">
        <v>120</v>
      </c>
      <c r="O232" s="78" t="s">
        <v>169</v>
      </c>
      <c r="P232" s="78" t="s">
        <v>461</v>
      </c>
      <c r="Q232" s="78">
        <v>4</v>
      </c>
      <c r="R232" s="78">
        <v>0</v>
      </c>
      <c r="S232" s="78" t="s">
        <v>126</v>
      </c>
      <c r="T232" s="78" t="s">
        <v>452</v>
      </c>
      <c r="U232" s="78">
        <v>7648</v>
      </c>
      <c r="V232" s="78">
        <v>0.9161666666666668</v>
      </c>
      <c r="W232" s="78">
        <v>0</v>
      </c>
      <c r="X232" s="78">
        <v>0</v>
      </c>
      <c r="Y232" s="78">
        <v>0</v>
      </c>
      <c r="Z232" s="78">
        <v>0</v>
      </c>
      <c r="AA232" s="78">
        <v>0</v>
      </c>
      <c r="AB232" s="78">
        <v>0</v>
      </c>
      <c r="AC232" s="78">
        <v>0</v>
      </c>
    </row>
    <row r="233" spans="1:29" x14ac:dyDescent="0.25">
      <c r="A233" s="10">
        <v>45464</v>
      </c>
      <c r="B233" s="78" t="s">
        <v>401</v>
      </c>
      <c r="C233" s="78" t="s">
        <v>109</v>
      </c>
      <c r="D233" s="78" t="s">
        <v>431</v>
      </c>
      <c r="E233" s="78" t="s">
        <v>421</v>
      </c>
      <c r="F233" s="78" t="s">
        <v>350</v>
      </c>
      <c r="G233" s="78" t="s">
        <v>18</v>
      </c>
      <c r="H233" s="78" t="s">
        <v>342</v>
      </c>
      <c r="I233" s="78">
        <v>0</v>
      </c>
      <c r="J233" s="78">
        <v>25484144</v>
      </c>
      <c r="K233" s="78">
        <v>25488287</v>
      </c>
      <c r="L233" s="78">
        <v>0</v>
      </c>
      <c r="M233" s="78">
        <v>0</v>
      </c>
      <c r="N233" s="78" t="s">
        <v>468</v>
      </c>
      <c r="O233" s="78" t="s">
        <v>158</v>
      </c>
      <c r="P233" s="78" t="s">
        <v>461</v>
      </c>
      <c r="Q233" s="78">
        <v>8</v>
      </c>
      <c r="R233" s="78">
        <v>0</v>
      </c>
      <c r="S233" s="78" t="s">
        <v>127</v>
      </c>
      <c r="T233" s="78" t="s">
        <v>286</v>
      </c>
      <c r="U233" s="78">
        <v>0</v>
      </c>
      <c r="V233" s="78">
        <v>0</v>
      </c>
      <c r="W233" s="78">
        <v>0</v>
      </c>
      <c r="X233" s="78">
        <v>0</v>
      </c>
      <c r="Y233" s="78">
        <v>0</v>
      </c>
      <c r="Z233" s="78">
        <v>0</v>
      </c>
      <c r="AA233" s="78">
        <v>0</v>
      </c>
      <c r="AB233" s="78">
        <v>0</v>
      </c>
      <c r="AC233" s="78">
        <v>0</v>
      </c>
    </row>
    <row r="234" spans="1:29" x14ac:dyDescent="0.25">
      <c r="A234" s="10">
        <v>45464</v>
      </c>
      <c r="B234" s="78" t="s">
        <v>402</v>
      </c>
      <c r="C234" s="78" t="s">
        <v>109</v>
      </c>
      <c r="D234" s="78" t="s">
        <v>120</v>
      </c>
      <c r="E234" s="78" t="s">
        <v>21</v>
      </c>
      <c r="F234" s="78" t="s">
        <v>350</v>
      </c>
      <c r="G234" s="78" t="s">
        <v>18</v>
      </c>
      <c r="H234" s="78" t="s">
        <v>342</v>
      </c>
      <c r="I234" s="78">
        <v>0</v>
      </c>
      <c r="J234" s="78">
        <v>25484305</v>
      </c>
      <c r="K234" s="78">
        <v>25488267</v>
      </c>
      <c r="L234" s="78">
        <v>0</v>
      </c>
      <c r="M234" s="78">
        <v>0</v>
      </c>
      <c r="N234" s="78" t="s">
        <v>120</v>
      </c>
      <c r="O234" s="78" t="s">
        <v>120</v>
      </c>
      <c r="P234" s="78" t="s">
        <v>461</v>
      </c>
      <c r="Q234" s="78">
        <v>0</v>
      </c>
      <c r="R234" s="78"/>
      <c r="S234" s="78"/>
      <c r="T234" s="78"/>
      <c r="U234" s="78">
        <v>0</v>
      </c>
      <c r="V234" s="78">
        <v>0</v>
      </c>
      <c r="W234" s="78"/>
      <c r="X234" s="78">
        <v>0</v>
      </c>
      <c r="Y234" s="78">
        <v>0</v>
      </c>
      <c r="Z234" s="78">
        <v>0</v>
      </c>
      <c r="AA234" s="78"/>
      <c r="AB234" s="78"/>
      <c r="AC234" s="78"/>
    </row>
    <row r="235" spans="1:29" x14ac:dyDescent="0.25">
      <c r="A235" s="10">
        <v>45464</v>
      </c>
      <c r="B235" s="78" t="s">
        <v>92</v>
      </c>
      <c r="C235" s="78" t="s">
        <v>109</v>
      </c>
      <c r="D235" s="78" t="s">
        <v>456</v>
      </c>
      <c r="E235" s="78" t="s">
        <v>34</v>
      </c>
      <c r="F235" s="78" t="s">
        <v>350</v>
      </c>
      <c r="G235" s="78" t="s">
        <v>18</v>
      </c>
      <c r="H235" s="78" t="s">
        <v>19</v>
      </c>
      <c r="I235" s="78">
        <v>0</v>
      </c>
      <c r="J235" s="78"/>
      <c r="K235" s="78"/>
      <c r="L235" s="78">
        <v>0</v>
      </c>
      <c r="M235" s="78">
        <v>0</v>
      </c>
      <c r="N235" s="78" t="s">
        <v>120</v>
      </c>
      <c r="O235" s="78" t="s">
        <v>168</v>
      </c>
      <c r="P235" s="78" t="s">
        <v>461</v>
      </c>
      <c r="Q235" s="78">
        <v>16</v>
      </c>
      <c r="R235" s="78">
        <v>4.5599999999999996</v>
      </c>
      <c r="S235" s="78" t="s">
        <v>127</v>
      </c>
      <c r="T235" s="78" t="s">
        <v>287</v>
      </c>
      <c r="U235" s="78">
        <v>0</v>
      </c>
      <c r="V235" s="78">
        <v>0</v>
      </c>
      <c r="W235" s="78">
        <v>0</v>
      </c>
      <c r="X235" s="78">
        <v>0</v>
      </c>
      <c r="Y235" s="78">
        <v>0</v>
      </c>
      <c r="Z235" s="78">
        <v>0</v>
      </c>
      <c r="AA235" s="78">
        <v>0</v>
      </c>
      <c r="AB235" s="78">
        <v>0</v>
      </c>
      <c r="AC235" s="7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  <pageSetUpPr autoPageBreaks="0"/>
  </sheetPr>
  <dimension ref="A1:N81"/>
  <sheetViews>
    <sheetView zoomScaleNormal="100" workbookViewId="0">
      <selection activeCell="C19" sqref="C19"/>
    </sheetView>
  </sheetViews>
  <sheetFormatPr defaultRowHeight="15" x14ac:dyDescent="0.25"/>
  <cols>
    <col min="1" max="1" width="19.5703125" bestFit="1" customWidth="1"/>
    <col min="2" max="2" width="15" bestFit="1" customWidth="1"/>
    <col min="3" max="3" width="11.28515625" bestFit="1" customWidth="1"/>
    <col min="4" max="4" width="15.140625" bestFit="1" customWidth="1"/>
    <col min="5" max="5" width="12.42578125" bestFit="1" customWidth="1"/>
    <col min="6" max="6" width="43.42578125" bestFit="1" customWidth="1"/>
    <col min="7" max="7" width="14.7109375" bestFit="1" customWidth="1"/>
    <col min="8" max="8" width="14.42578125" style="64" bestFit="1" customWidth="1"/>
    <col min="9" max="11" width="13.140625" style="64" customWidth="1"/>
    <col min="12" max="12" width="15.42578125" style="64" bestFit="1" customWidth="1"/>
    <col min="13" max="14" width="13.140625" style="64" customWidth="1"/>
    <col min="15" max="15" width="14.7109375" bestFit="1" customWidth="1"/>
    <col min="16" max="17" width="14.7109375" customWidth="1"/>
    <col min="18" max="18" width="15.42578125" bestFit="1" customWidth="1"/>
    <col min="19" max="20" width="12.42578125" bestFit="1" customWidth="1"/>
    <col min="21" max="21" width="14.42578125" bestFit="1" customWidth="1"/>
  </cols>
  <sheetData>
    <row r="1" spans="1:14" ht="15" customHeight="1" x14ac:dyDescent="0.25">
      <c r="A1" s="55" t="s">
        <v>1</v>
      </c>
      <c r="B1" s="55" t="s">
        <v>3</v>
      </c>
      <c r="C1" s="55" t="s">
        <v>4</v>
      </c>
      <c r="D1" s="55" t="s">
        <v>5</v>
      </c>
      <c r="E1" s="55" t="s">
        <v>6</v>
      </c>
      <c r="F1" s="56" t="s">
        <v>13</v>
      </c>
      <c r="G1" s="56" t="s">
        <v>311</v>
      </c>
      <c r="H1" s="56" t="s">
        <v>125</v>
      </c>
      <c r="I1" s="56" t="s">
        <v>95</v>
      </c>
      <c r="J1" s="56" t="s">
        <v>93</v>
      </c>
      <c r="K1" s="56" t="s">
        <v>148</v>
      </c>
      <c r="L1" s="56" t="s">
        <v>94</v>
      </c>
      <c r="M1"/>
      <c r="N1"/>
    </row>
    <row r="2" spans="1:14" ht="1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>
        <v>0</v>
      </c>
      <c r="K2" s="64">
        <v>0</v>
      </c>
      <c r="L2" s="54">
        <v>42.25</v>
      </c>
      <c r="M2"/>
      <c r="N2"/>
    </row>
    <row r="3" spans="1:14" ht="15" customHeight="1" x14ac:dyDescent="0.25">
      <c r="A3" s="54" t="s">
        <v>14</v>
      </c>
      <c r="B3" s="54" t="s">
        <v>319</v>
      </c>
      <c r="C3" s="54" t="s">
        <v>21</v>
      </c>
      <c r="D3" s="54" t="s">
        <v>22</v>
      </c>
      <c r="E3" s="54" t="s">
        <v>24</v>
      </c>
      <c r="F3" s="54" t="s">
        <v>330</v>
      </c>
      <c r="G3" s="54" t="s">
        <v>155</v>
      </c>
      <c r="H3" s="54" t="s">
        <v>127</v>
      </c>
      <c r="I3" s="54" t="s">
        <v>283</v>
      </c>
      <c r="J3" s="54">
        <v>16</v>
      </c>
      <c r="K3" s="64">
        <v>15.3</v>
      </c>
      <c r="L3" s="54">
        <v>47.25</v>
      </c>
      <c r="M3"/>
      <c r="N3"/>
    </row>
    <row r="4" spans="1:14" ht="15" customHeight="1" x14ac:dyDescent="0.25">
      <c r="A4" s="54" t="s">
        <v>20</v>
      </c>
      <c r="B4" s="54" t="s">
        <v>359</v>
      </c>
      <c r="C4" s="54" t="s">
        <v>34</v>
      </c>
      <c r="D4" s="54" t="s">
        <v>22</v>
      </c>
      <c r="E4" s="54" t="s">
        <v>24</v>
      </c>
      <c r="F4" s="54"/>
      <c r="G4" s="54" t="s">
        <v>190</v>
      </c>
      <c r="H4" s="54" t="s">
        <v>127</v>
      </c>
      <c r="I4" s="54" t="s">
        <v>284</v>
      </c>
      <c r="J4" s="54">
        <v>8</v>
      </c>
      <c r="K4" s="64">
        <v>0</v>
      </c>
      <c r="L4" s="54">
        <v>32</v>
      </c>
      <c r="M4"/>
      <c r="N4"/>
    </row>
    <row r="5" spans="1:14" x14ac:dyDescent="0.25">
      <c r="A5" s="54" t="s">
        <v>101</v>
      </c>
      <c r="B5" s="54" t="s">
        <v>323</v>
      </c>
      <c r="C5" s="54" t="s">
        <v>34</v>
      </c>
      <c r="D5" s="54" t="s">
        <v>22</v>
      </c>
      <c r="E5" s="54" t="s">
        <v>144</v>
      </c>
      <c r="F5" s="54"/>
      <c r="G5" s="54" t="s">
        <v>190</v>
      </c>
      <c r="H5" s="54" t="s">
        <v>127</v>
      </c>
      <c r="I5" s="54" t="s">
        <v>284</v>
      </c>
      <c r="J5" s="54">
        <v>8</v>
      </c>
      <c r="K5" s="64">
        <v>41.46</v>
      </c>
      <c r="L5" s="54">
        <v>16.8</v>
      </c>
      <c r="M5"/>
      <c r="N5"/>
    </row>
    <row r="6" spans="1:14" x14ac:dyDescent="0.25">
      <c r="A6" s="54" t="s">
        <v>23</v>
      </c>
      <c r="B6" s="54" t="s">
        <v>102</v>
      </c>
      <c r="C6" s="54" t="s">
        <v>103</v>
      </c>
      <c r="D6" s="54" t="s">
        <v>445</v>
      </c>
      <c r="E6" s="54" t="s">
        <v>24</v>
      </c>
      <c r="F6" s="54"/>
      <c r="G6" s="54" t="s">
        <v>154</v>
      </c>
      <c r="H6" s="54" t="s">
        <v>127</v>
      </c>
      <c r="I6" s="54" t="s">
        <v>282</v>
      </c>
      <c r="J6" s="54">
        <v>12</v>
      </c>
      <c r="K6" s="64">
        <v>0</v>
      </c>
      <c r="L6" s="54">
        <v>2.5</v>
      </c>
      <c r="M6"/>
      <c r="N6"/>
    </row>
    <row r="7" spans="1:14" x14ac:dyDescent="0.25">
      <c r="A7" s="54" t="s">
        <v>25</v>
      </c>
      <c r="B7" s="54" t="s">
        <v>425</v>
      </c>
      <c r="C7" s="54"/>
      <c r="D7" s="54" t="s">
        <v>22</v>
      </c>
      <c r="E7" s="54" t="s">
        <v>144</v>
      </c>
      <c r="F7" s="54"/>
      <c r="G7" s="54" t="s">
        <v>190</v>
      </c>
      <c r="H7" s="54" t="s">
        <v>127</v>
      </c>
      <c r="I7" s="54" t="s">
        <v>284</v>
      </c>
      <c r="J7" s="54">
        <v>8</v>
      </c>
      <c r="K7" s="64">
        <v>19.690000000000001</v>
      </c>
      <c r="L7" s="54">
        <v>4.91</v>
      </c>
      <c r="M7"/>
      <c r="N7"/>
    </row>
    <row r="8" spans="1:14" x14ac:dyDescent="0.25">
      <c r="A8" s="54" t="s">
        <v>104</v>
      </c>
      <c r="B8" s="54" t="s">
        <v>327</v>
      </c>
      <c r="C8" s="54" t="s">
        <v>34</v>
      </c>
      <c r="D8" s="54" t="s">
        <v>22</v>
      </c>
      <c r="E8" s="54" t="s">
        <v>24</v>
      </c>
      <c r="F8" s="54"/>
      <c r="G8" s="54" t="s">
        <v>190</v>
      </c>
      <c r="H8" s="54" t="s">
        <v>127</v>
      </c>
      <c r="I8" s="54" t="s">
        <v>284</v>
      </c>
      <c r="J8" s="54">
        <v>8</v>
      </c>
      <c r="K8" s="64">
        <v>41.6</v>
      </c>
      <c r="L8" s="54">
        <v>0</v>
      </c>
      <c r="M8"/>
      <c r="N8"/>
    </row>
    <row r="9" spans="1:14" x14ac:dyDescent="0.25">
      <c r="A9" s="54" t="s">
        <v>26</v>
      </c>
      <c r="B9" s="54" t="s">
        <v>143</v>
      </c>
      <c r="C9" s="54" t="s">
        <v>103</v>
      </c>
      <c r="D9" s="54" t="s">
        <v>445</v>
      </c>
      <c r="E9" s="54" t="s">
        <v>24</v>
      </c>
      <c r="F9" s="54"/>
      <c r="G9" s="54" t="s">
        <v>154</v>
      </c>
      <c r="H9" s="54" t="s">
        <v>127</v>
      </c>
      <c r="I9" s="54" t="s">
        <v>282</v>
      </c>
      <c r="J9" s="54">
        <v>12</v>
      </c>
      <c r="K9" s="64">
        <v>12.9</v>
      </c>
      <c r="L9" s="54">
        <v>47.25</v>
      </c>
      <c r="M9"/>
      <c r="N9"/>
    </row>
    <row r="10" spans="1:14" x14ac:dyDescent="0.25">
      <c r="A10" s="54" t="s">
        <v>27</v>
      </c>
      <c r="B10" s="54" t="s">
        <v>444</v>
      </c>
      <c r="C10" s="54" t="s">
        <v>34</v>
      </c>
      <c r="D10" s="54" t="s">
        <v>350</v>
      </c>
      <c r="E10" s="54" t="s">
        <v>24</v>
      </c>
      <c r="F10" s="54" t="s">
        <v>330</v>
      </c>
      <c r="G10" s="54" t="s">
        <v>158</v>
      </c>
      <c r="H10" s="54" t="s">
        <v>127</v>
      </c>
      <c r="I10" s="54" t="s">
        <v>286</v>
      </c>
      <c r="J10" s="54">
        <v>8</v>
      </c>
      <c r="K10" s="64">
        <v>22.35</v>
      </c>
      <c r="L10" s="54">
        <v>21.71</v>
      </c>
      <c r="M10"/>
      <c r="N10"/>
    </row>
    <row r="11" spans="1:14" x14ac:dyDescent="0.25">
      <c r="A11" s="54" t="s">
        <v>105</v>
      </c>
      <c r="B11" s="54" t="s">
        <v>333</v>
      </c>
      <c r="C11" s="54" t="s">
        <v>34</v>
      </c>
      <c r="D11" s="54" t="s">
        <v>22</v>
      </c>
      <c r="E11" s="54" t="s">
        <v>24</v>
      </c>
      <c r="F11" s="54"/>
      <c r="G11" s="54" t="s">
        <v>191</v>
      </c>
      <c r="H11" s="54" t="s">
        <v>127</v>
      </c>
      <c r="I11" s="54" t="s">
        <v>285</v>
      </c>
      <c r="J11" s="54">
        <v>8</v>
      </c>
      <c r="K11" s="64">
        <v>41.35</v>
      </c>
      <c r="L11" s="54">
        <v>0</v>
      </c>
      <c r="M11"/>
      <c r="N11"/>
    </row>
    <row r="12" spans="1:14" x14ac:dyDescent="0.25">
      <c r="A12" s="54" t="s">
        <v>28</v>
      </c>
      <c r="B12" s="54" t="s">
        <v>423</v>
      </c>
      <c r="C12" s="54" t="s">
        <v>103</v>
      </c>
      <c r="D12" s="54" t="s">
        <v>328</v>
      </c>
      <c r="E12" s="54" t="s">
        <v>24</v>
      </c>
      <c r="F12" s="54"/>
      <c r="G12" s="54" t="s">
        <v>154</v>
      </c>
      <c r="H12" s="54" t="s">
        <v>127</v>
      </c>
      <c r="I12" s="54" t="s">
        <v>282</v>
      </c>
      <c r="J12" s="54">
        <v>12</v>
      </c>
      <c r="K12" s="64">
        <v>45.15</v>
      </c>
      <c r="L12" s="54">
        <v>2.4</v>
      </c>
      <c r="M12"/>
      <c r="N12"/>
    </row>
    <row r="13" spans="1:14" x14ac:dyDescent="0.25">
      <c r="A13" s="54" t="s">
        <v>29</v>
      </c>
      <c r="B13" s="54" t="s">
        <v>390</v>
      </c>
      <c r="C13" s="54" t="s">
        <v>462</v>
      </c>
      <c r="D13" s="54" t="s">
        <v>350</v>
      </c>
      <c r="E13" s="54" t="s">
        <v>24</v>
      </c>
      <c r="F13" s="54"/>
      <c r="G13" s="54" t="s">
        <v>190</v>
      </c>
      <c r="H13" s="54" t="s">
        <v>127</v>
      </c>
      <c r="I13" s="54" t="s">
        <v>284</v>
      </c>
      <c r="J13" s="54">
        <v>8</v>
      </c>
      <c r="K13" s="64">
        <v>0</v>
      </c>
      <c r="L13" s="54">
        <v>43.5</v>
      </c>
      <c r="M13"/>
      <c r="N13"/>
    </row>
    <row r="14" spans="1:14" x14ac:dyDescent="0.25">
      <c r="A14" s="54" t="s">
        <v>106</v>
      </c>
      <c r="B14" s="54" t="s">
        <v>360</v>
      </c>
      <c r="C14" s="54" t="s">
        <v>39</v>
      </c>
      <c r="D14" s="54" t="s">
        <v>22</v>
      </c>
      <c r="E14" s="54" t="s">
        <v>144</v>
      </c>
      <c r="F14" s="54"/>
      <c r="G14" s="54" t="s">
        <v>191</v>
      </c>
      <c r="H14" s="54" t="s">
        <v>127</v>
      </c>
      <c r="I14" s="54" t="s">
        <v>285</v>
      </c>
      <c r="J14" s="54">
        <v>8</v>
      </c>
      <c r="K14" s="64">
        <v>0</v>
      </c>
      <c r="L14" s="54">
        <v>47</v>
      </c>
      <c r="M14"/>
      <c r="N14"/>
    </row>
    <row r="15" spans="1:14" x14ac:dyDescent="0.25">
      <c r="A15" s="54" t="s">
        <v>30</v>
      </c>
      <c r="B15" s="54" t="s">
        <v>312</v>
      </c>
      <c r="C15" s="54" t="s">
        <v>103</v>
      </c>
      <c r="D15" s="54" t="s">
        <v>445</v>
      </c>
      <c r="E15" s="54" t="s">
        <v>24</v>
      </c>
      <c r="F15" s="54"/>
      <c r="G15" s="54" t="s">
        <v>154</v>
      </c>
      <c r="H15" s="54" t="s">
        <v>127</v>
      </c>
      <c r="I15" s="54" t="s">
        <v>282</v>
      </c>
      <c r="J15" s="54">
        <v>12</v>
      </c>
      <c r="K15" s="64">
        <v>10.43</v>
      </c>
      <c r="L15" s="54">
        <v>4</v>
      </c>
      <c r="M15"/>
      <c r="N15"/>
    </row>
    <row r="16" spans="1:14" x14ac:dyDescent="0.25">
      <c r="A16" s="54" t="s">
        <v>31</v>
      </c>
      <c r="B16" s="54" t="s">
        <v>387</v>
      </c>
      <c r="C16" s="54" t="s">
        <v>462</v>
      </c>
      <c r="D16" s="54" t="s">
        <v>350</v>
      </c>
      <c r="E16" s="54" t="s">
        <v>24</v>
      </c>
      <c r="F16" s="54"/>
      <c r="G16" s="54" t="s">
        <v>191</v>
      </c>
      <c r="H16" s="54" t="s">
        <v>127</v>
      </c>
      <c r="I16" s="54" t="s">
        <v>285</v>
      </c>
      <c r="J16" s="54">
        <v>8</v>
      </c>
      <c r="K16" s="64">
        <v>14.79</v>
      </c>
      <c r="L16" s="54">
        <v>47.25</v>
      </c>
      <c r="M16"/>
      <c r="N16"/>
    </row>
    <row r="17" spans="1:14" x14ac:dyDescent="0.25">
      <c r="A17" s="54" t="s">
        <v>107</v>
      </c>
      <c r="B17" s="54" t="s">
        <v>361</v>
      </c>
      <c r="C17" s="54" t="s">
        <v>441</v>
      </c>
      <c r="D17" s="54" t="s">
        <v>22</v>
      </c>
      <c r="E17" s="54" t="s">
        <v>144</v>
      </c>
      <c r="F17" s="54"/>
      <c r="G17" s="54" t="s">
        <v>191</v>
      </c>
      <c r="H17" s="54" t="s">
        <v>127</v>
      </c>
      <c r="I17" s="54" t="s">
        <v>285</v>
      </c>
      <c r="J17" s="54">
        <v>8</v>
      </c>
      <c r="K17" s="64">
        <v>0</v>
      </c>
      <c r="L17" s="54">
        <v>34</v>
      </c>
      <c r="M17"/>
      <c r="N17"/>
    </row>
    <row r="18" spans="1:14" x14ac:dyDescent="0.25">
      <c r="A18" s="54" t="s">
        <v>32</v>
      </c>
      <c r="B18" s="54" t="s">
        <v>447</v>
      </c>
      <c r="C18" s="54" t="s">
        <v>467</v>
      </c>
      <c r="D18" s="54" t="s">
        <v>328</v>
      </c>
      <c r="E18" s="54" t="s">
        <v>24</v>
      </c>
      <c r="F18" s="54"/>
      <c r="G18" s="54" t="s">
        <v>154</v>
      </c>
      <c r="H18" s="54" t="s">
        <v>127</v>
      </c>
      <c r="I18" s="54" t="s">
        <v>282</v>
      </c>
      <c r="J18" s="54">
        <v>12</v>
      </c>
      <c r="K18" s="64">
        <v>23.6</v>
      </c>
      <c r="L18" s="54">
        <v>40</v>
      </c>
      <c r="M18"/>
      <c r="N18"/>
    </row>
    <row r="19" spans="1:14" x14ac:dyDescent="0.25">
      <c r="A19" s="54" t="s">
        <v>33</v>
      </c>
      <c r="B19" s="54" t="s">
        <v>325</v>
      </c>
      <c r="C19" s="54" t="s">
        <v>34</v>
      </c>
      <c r="D19" s="54" t="s">
        <v>22</v>
      </c>
      <c r="E19" s="54" t="s">
        <v>144</v>
      </c>
      <c r="F19" s="54" t="s">
        <v>330</v>
      </c>
      <c r="G19" s="54" t="s">
        <v>155</v>
      </c>
      <c r="H19" s="54" t="s">
        <v>127</v>
      </c>
      <c r="I19" s="54" t="s">
        <v>283</v>
      </c>
      <c r="J19" s="54">
        <v>16</v>
      </c>
      <c r="K19" s="64">
        <v>0</v>
      </c>
      <c r="L19" s="54">
        <v>54.5</v>
      </c>
      <c r="M19"/>
      <c r="N19"/>
    </row>
    <row r="20" spans="1:14" x14ac:dyDescent="0.25">
      <c r="A20" s="54" t="s">
        <v>35</v>
      </c>
      <c r="B20" s="54" t="s">
        <v>309</v>
      </c>
      <c r="C20" s="54" t="s">
        <v>103</v>
      </c>
      <c r="D20" s="54" t="s">
        <v>445</v>
      </c>
      <c r="E20" s="54" t="s">
        <v>18</v>
      </c>
      <c r="F20" s="54"/>
      <c r="G20" s="54" t="s">
        <v>154</v>
      </c>
      <c r="H20" s="54" t="s">
        <v>127</v>
      </c>
      <c r="I20" s="54" t="s">
        <v>282</v>
      </c>
      <c r="J20" s="54">
        <v>12</v>
      </c>
      <c r="K20" s="64">
        <v>13.5</v>
      </c>
      <c r="L20" s="54">
        <v>11</v>
      </c>
      <c r="M20"/>
      <c r="N20"/>
    </row>
    <row r="21" spans="1:14" x14ac:dyDescent="0.25">
      <c r="A21" s="54" t="s">
        <v>36</v>
      </c>
      <c r="B21" s="54" t="s">
        <v>429</v>
      </c>
      <c r="C21" s="54" t="s">
        <v>39</v>
      </c>
      <c r="D21" s="54" t="s">
        <v>17</v>
      </c>
      <c r="E21" s="54" t="s">
        <v>24</v>
      </c>
      <c r="F21" s="54" t="s">
        <v>407</v>
      </c>
      <c r="G21" s="54" t="s">
        <v>397</v>
      </c>
      <c r="H21" s="54" t="s">
        <v>126</v>
      </c>
      <c r="I21" s="54" t="s">
        <v>430</v>
      </c>
      <c r="J21" s="54">
        <v>8</v>
      </c>
      <c r="K21" s="64">
        <v>13</v>
      </c>
      <c r="L21" s="54">
        <v>47.25</v>
      </c>
      <c r="M21"/>
      <c r="N21"/>
    </row>
    <row r="22" spans="1:14" x14ac:dyDescent="0.25">
      <c r="A22" s="54" t="s">
        <v>37</v>
      </c>
      <c r="B22" s="54" t="s">
        <v>395</v>
      </c>
      <c r="C22" s="54" t="s">
        <v>472</v>
      </c>
      <c r="D22" s="54" t="s">
        <v>22</v>
      </c>
      <c r="E22" s="54" t="s">
        <v>144</v>
      </c>
      <c r="F22" s="54" t="s">
        <v>330</v>
      </c>
      <c r="G22" s="54" t="s">
        <v>158</v>
      </c>
      <c r="H22" s="54" t="s">
        <v>127</v>
      </c>
      <c r="I22" s="54" t="s">
        <v>286</v>
      </c>
      <c r="J22" s="54">
        <v>8</v>
      </c>
      <c r="K22" s="64">
        <v>14.19</v>
      </c>
      <c r="L22" s="54">
        <v>12.5</v>
      </c>
      <c r="M22"/>
      <c r="N22"/>
    </row>
    <row r="23" spans="1:14" x14ac:dyDescent="0.25">
      <c r="A23" s="54" t="s">
        <v>38</v>
      </c>
      <c r="B23" s="54" t="s">
        <v>351</v>
      </c>
      <c r="C23" s="54" t="s">
        <v>474</v>
      </c>
      <c r="D23" s="54" t="s">
        <v>350</v>
      </c>
      <c r="E23" s="54" t="s">
        <v>144</v>
      </c>
      <c r="F23" s="54" t="s">
        <v>357</v>
      </c>
      <c r="G23" s="54" t="s">
        <v>157</v>
      </c>
      <c r="H23" s="54" t="s">
        <v>127</v>
      </c>
      <c r="I23" s="54" t="s">
        <v>308</v>
      </c>
      <c r="J23" s="54">
        <v>8</v>
      </c>
      <c r="K23" s="64">
        <v>13</v>
      </c>
      <c r="L23" s="54">
        <v>11.25</v>
      </c>
      <c r="M23"/>
      <c r="N23"/>
    </row>
    <row r="24" spans="1:14" x14ac:dyDescent="0.25">
      <c r="A24" s="54" t="s">
        <v>40</v>
      </c>
      <c r="B24" s="54" t="s">
        <v>376</v>
      </c>
      <c r="C24" s="54" t="s">
        <v>21</v>
      </c>
      <c r="D24" s="54" t="s">
        <v>350</v>
      </c>
      <c r="E24" s="54" t="s">
        <v>24</v>
      </c>
      <c r="F24" s="54" t="s">
        <v>330</v>
      </c>
      <c r="G24" s="54" t="s">
        <v>155</v>
      </c>
      <c r="H24" s="54" t="s">
        <v>127</v>
      </c>
      <c r="I24" s="54" t="s">
        <v>283</v>
      </c>
      <c r="J24" s="54">
        <v>16</v>
      </c>
      <c r="K24" s="64">
        <v>12.9</v>
      </c>
      <c r="L24" s="54">
        <v>11</v>
      </c>
      <c r="M24"/>
      <c r="N24"/>
    </row>
    <row r="25" spans="1:14" x14ac:dyDescent="0.25">
      <c r="A25" s="54" t="s">
        <v>41</v>
      </c>
      <c r="B25" s="54" t="s">
        <v>470</v>
      </c>
      <c r="C25" s="54" t="s">
        <v>21</v>
      </c>
      <c r="D25" s="54" t="s">
        <v>350</v>
      </c>
      <c r="E25" s="54" t="s">
        <v>144</v>
      </c>
      <c r="F25" s="54" t="s">
        <v>414</v>
      </c>
      <c r="G25" s="54" t="s">
        <v>155</v>
      </c>
      <c r="H25" s="54" t="s">
        <v>127</v>
      </c>
      <c r="I25" s="54" t="s">
        <v>283</v>
      </c>
      <c r="J25" s="54">
        <v>16</v>
      </c>
      <c r="K25" s="64">
        <v>12.7</v>
      </c>
      <c r="L25" s="54">
        <v>11</v>
      </c>
      <c r="M25"/>
      <c r="N25"/>
    </row>
    <row r="26" spans="1:14" x14ac:dyDescent="0.25">
      <c r="A26" s="54" t="s">
        <v>42</v>
      </c>
      <c r="B26" s="54" t="s">
        <v>476</v>
      </c>
      <c r="C26" s="54" t="s">
        <v>21</v>
      </c>
      <c r="D26" s="54" t="s">
        <v>17</v>
      </c>
      <c r="E26" s="54" t="s">
        <v>24</v>
      </c>
      <c r="F26" s="54"/>
      <c r="G26" s="54" t="s">
        <v>163</v>
      </c>
      <c r="H26" s="54" t="s">
        <v>126</v>
      </c>
      <c r="I26" s="54" t="s">
        <v>364</v>
      </c>
      <c r="J26" s="54">
        <v>8</v>
      </c>
      <c r="K26" s="64">
        <v>13.79</v>
      </c>
      <c r="L26" s="54">
        <v>47.25</v>
      </c>
      <c r="M26"/>
      <c r="N26"/>
    </row>
    <row r="27" spans="1:14" x14ac:dyDescent="0.25">
      <c r="A27" s="54" t="s">
        <v>43</v>
      </c>
      <c r="B27" s="54" t="s">
        <v>388</v>
      </c>
      <c r="C27" s="54" t="s">
        <v>21</v>
      </c>
      <c r="D27" s="54" t="s">
        <v>17</v>
      </c>
      <c r="E27" s="54" t="s">
        <v>24</v>
      </c>
      <c r="F27" s="54" t="s">
        <v>320</v>
      </c>
      <c r="G27" s="54" t="s">
        <v>153</v>
      </c>
      <c r="H27" s="54" t="s">
        <v>126</v>
      </c>
      <c r="I27" s="54" t="s">
        <v>281</v>
      </c>
      <c r="J27" s="54">
        <v>4</v>
      </c>
      <c r="K27" s="64">
        <v>13.1</v>
      </c>
      <c r="L27" s="54">
        <v>11.25</v>
      </c>
      <c r="M27"/>
      <c r="N27"/>
    </row>
    <row r="28" spans="1:14" x14ac:dyDescent="0.25">
      <c r="A28" s="54" t="s">
        <v>44</v>
      </c>
      <c r="B28" s="54" t="s">
        <v>354</v>
      </c>
      <c r="C28" s="54" t="s">
        <v>21</v>
      </c>
      <c r="D28" s="54" t="s">
        <v>350</v>
      </c>
      <c r="E28" s="54" t="s">
        <v>24</v>
      </c>
      <c r="F28" s="54" t="s">
        <v>436</v>
      </c>
      <c r="G28" s="54" t="s">
        <v>157</v>
      </c>
      <c r="H28" s="54" t="s">
        <v>127</v>
      </c>
      <c r="I28" s="54" t="s">
        <v>308</v>
      </c>
      <c r="J28" s="54">
        <v>8</v>
      </c>
      <c r="K28" s="64">
        <v>13.4</v>
      </c>
      <c r="L28" s="54">
        <v>0.9</v>
      </c>
      <c r="M28"/>
      <c r="N28"/>
    </row>
    <row r="29" spans="1:14" x14ac:dyDescent="0.25">
      <c r="A29" s="54" t="s">
        <v>45</v>
      </c>
      <c r="B29" s="54" t="s">
        <v>433</v>
      </c>
      <c r="C29" s="54" t="s">
        <v>21</v>
      </c>
      <c r="D29" s="54" t="s">
        <v>17</v>
      </c>
      <c r="E29" s="54" t="s">
        <v>24</v>
      </c>
      <c r="F29" s="54" t="s">
        <v>320</v>
      </c>
      <c r="G29" s="54" t="s">
        <v>153</v>
      </c>
      <c r="H29" s="54" t="s">
        <v>126</v>
      </c>
      <c r="I29" s="54" t="s">
        <v>281</v>
      </c>
      <c r="J29" s="54">
        <v>4</v>
      </c>
      <c r="K29" s="64">
        <v>0</v>
      </c>
      <c r="L29" s="54">
        <v>10.18</v>
      </c>
      <c r="M29"/>
      <c r="N29"/>
    </row>
    <row r="30" spans="1:14" x14ac:dyDescent="0.25">
      <c r="A30" s="54" t="s">
        <v>46</v>
      </c>
      <c r="B30" s="54" t="s">
        <v>471</v>
      </c>
      <c r="C30" s="54" t="s">
        <v>21</v>
      </c>
      <c r="D30" s="54" t="s">
        <v>22</v>
      </c>
      <c r="E30" s="54" t="s">
        <v>144</v>
      </c>
      <c r="F30" s="54" t="s">
        <v>413</v>
      </c>
      <c r="G30" s="54" t="s">
        <v>157</v>
      </c>
      <c r="H30" s="54" t="s">
        <v>127</v>
      </c>
      <c r="I30" s="54" t="s">
        <v>308</v>
      </c>
      <c r="J30" s="54">
        <v>8</v>
      </c>
      <c r="K30" s="64">
        <v>14.09</v>
      </c>
      <c r="L30" s="54">
        <v>47.25</v>
      </c>
      <c r="M30"/>
      <c r="N30"/>
    </row>
    <row r="31" spans="1:14" x14ac:dyDescent="0.25">
      <c r="A31" s="54" t="s">
        <v>47</v>
      </c>
      <c r="B31" s="54" t="s">
        <v>453</v>
      </c>
      <c r="C31" s="54"/>
      <c r="D31" s="54"/>
      <c r="E31" s="54" t="s">
        <v>144</v>
      </c>
      <c r="F31" s="54"/>
      <c r="G31" s="54" t="s">
        <v>191</v>
      </c>
      <c r="H31" s="54" t="s">
        <v>127</v>
      </c>
      <c r="I31" s="54" t="s">
        <v>285</v>
      </c>
      <c r="J31" s="54">
        <v>8</v>
      </c>
      <c r="K31" s="64">
        <v>21.1</v>
      </c>
      <c r="L31" s="54">
        <v>19.66</v>
      </c>
      <c r="M31"/>
      <c r="N31"/>
    </row>
    <row r="32" spans="1:14" x14ac:dyDescent="0.25">
      <c r="A32" s="54" t="s">
        <v>110</v>
      </c>
      <c r="B32" s="54" t="s">
        <v>315</v>
      </c>
      <c r="C32" s="54" t="s">
        <v>34</v>
      </c>
      <c r="D32" s="54" t="s">
        <v>22</v>
      </c>
      <c r="E32" s="54" t="s">
        <v>144</v>
      </c>
      <c r="F32" s="54"/>
      <c r="G32" s="54" t="s">
        <v>316</v>
      </c>
      <c r="H32" s="54" t="s">
        <v>127</v>
      </c>
      <c r="I32" s="54" t="s">
        <v>318</v>
      </c>
      <c r="J32" s="54">
        <v>16</v>
      </c>
      <c r="K32" s="64">
        <v>14.6</v>
      </c>
      <c r="L32" s="54">
        <v>47.25</v>
      </c>
      <c r="M32"/>
      <c r="N32"/>
    </row>
    <row r="33" spans="1:14" x14ac:dyDescent="0.25">
      <c r="A33" s="54" t="s">
        <v>49</v>
      </c>
      <c r="B33" s="54" t="s">
        <v>399</v>
      </c>
      <c r="C33" s="54" t="s">
        <v>39</v>
      </c>
      <c r="D33" s="54" t="s">
        <v>350</v>
      </c>
      <c r="E33" s="54" t="s">
        <v>24</v>
      </c>
      <c r="F33" s="54"/>
      <c r="G33" s="54" t="s">
        <v>191</v>
      </c>
      <c r="H33" s="54" t="s">
        <v>127</v>
      </c>
      <c r="I33" s="54" t="s">
        <v>285</v>
      </c>
      <c r="J33" s="54">
        <v>8</v>
      </c>
      <c r="K33" s="64">
        <v>0</v>
      </c>
      <c r="L33" s="54">
        <v>0</v>
      </c>
      <c r="M33"/>
      <c r="N33"/>
    </row>
    <row r="34" spans="1:14" x14ac:dyDescent="0.25">
      <c r="A34" s="54" t="s">
        <v>50</v>
      </c>
      <c r="B34" s="54" t="s">
        <v>446</v>
      </c>
      <c r="C34" s="54" t="s">
        <v>34</v>
      </c>
      <c r="D34" s="54" t="s">
        <v>350</v>
      </c>
      <c r="E34" s="54" t="s">
        <v>24</v>
      </c>
      <c r="F34" s="54"/>
      <c r="G34" s="54" t="s">
        <v>155</v>
      </c>
      <c r="H34" s="54" t="s">
        <v>127</v>
      </c>
      <c r="I34" s="54" t="s">
        <v>283</v>
      </c>
      <c r="J34" s="54">
        <v>16</v>
      </c>
      <c r="K34" s="64">
        <v>13.49</v>
      </c>
      <c r="L34" s="54">
        <v>11</v>
      </c>
      <c r="M34"/>
      <c r="N34"/>
    </row>
    <row r="35" spans="1:14" x14ac:dyDescent="0.25">
      <c r="A35" s="54" t="s">
        <v>51</v>
      </c>
      <c r="B35" s="54" t="s">
        <v>346</v>
      </c>
      <c r="C35" s="54" t="s">
        <v>383</v>
      </c>
      <c r="D35" s="54" t="s">
        <v>350</v>
      </c>
      <c r="E35" s="54" t="s">
        <v>24</v>
      </c>
      <c r="F35" s="54"/>
      <c r="G35" s="54" t="s">
        <v>190</v>
      </c>
      <c r="H35" s="54" t="s">
        <v>127</v>
      </c>
      <c r="I35" s="54" t="s">
        <v>284</v>
      </c>
      <c r="J35" s="54">
        <v>8</v>
      </c>
      <c r="K35" s="64">
        <v>0</v>
      </c>
      <c r="L35" s="54">
        <v>19.66</v>
      </c>
      <c r="M35"/>
      <c r="N35"/>
    </row>
    <row r="36" spans="1:14" x14ac:dyDescent="0.25">
      <c r="A36" s="54" t="s">
        <v>111</v>
      </c>
      <c r="B36" s="54" t="s">
        <v>477</v>
      </c>
      <c r="C36" s="54" t="s">
        <v>21</v>
      </c>
      <c r="D36" s="54" t="s">
        <v>22</v>
      </c>
      <c r="E36" s="54" t="s">
        <v>144</v>
      </c>
      <c r="F36" s="54" t="s">
        <v>330</v>
      </c>
      <c r="G36" s="54" t="s">
        <v>158</v>
      </c>
      <c r="H36" s="54" t="s">
        <v>127</v>
      </c>
      <c r="I36" s="54" t="s">
        <v>286</v>
      </c>
      <c r="J36" s="54">
        <v>8</v>
      </c>
      <c r="K36" s="64">
        <v>16.489999999999998</v>
      </c>
      <c r="L36" s="54">
        <v>54.5</v>
      </c>
      <c r="M36"/>
      <c r="N36"/>
    </row>
    <row r="37" spans="1:14" x14ac:dyDescent="0.25">
      <c r="A37" s="54" t="s">
        <v>52</v>
      </c>
      <c r="B37" s="54" t="s">
        <v>347</v>
      </c>
      <c r="C37" s="54" t="s">
        <v>383</v>
      </c>
      <c r="D37" s="54" t="s">
        <v>350</v>
      </c>
      <c r="E37" s="54" t="s">
        <v>24</v>
      </c>
      <c r="F37" s="54"/>
      <c r="G37" s="54" t="s">
        <v>191</v>
      </c>
      <c r="H37" s="54" t="s">
        <v>127</v>
      </c>
      <c r="I37" s="54" t="s">
        <v>285</v>
      </c>
      <c r="J37" s="54">
        <v>8</v>
      </c>
      <c r="K37" s="64">
        <v>0</v>
      </c>
      <c r="L37" s="54">
        <v>0</v>
      </c>
      <c r="M37"/>
      <c r="N37"/>
    </row>
    <row r="38" spans="1:14" x14ac:dyDescent="0.25">
      <c r="A38" s="54" t="s">
        <v>53</v>
      </c>
      <c r="B38" s="54" t="s">
        <v>378</v>
      </c>
      <c r="C38" s="54" t="s">
        <v>34</v>
      </c>
      <c r="D38" s="54" t="s">
        <v>22</v>
      </c>
      <c r="E38" s="54" t="s">
        <v>24</v>
      </c>
      <c r="F38" s="54" t="s">
        <v>330</v>
      </c>
      <c r="G38" s="54" t="s">
        <v>190</v>
      </c>
      <c r="H38" s="54" t="s">
        <v>127</v>
      </c>
      <c r="I38" s="54" t="s">
        <v>284</v>
      </c>
      <c r="J38" s="54">
        <v>8</v>
      </c>
      <c r="K38" s="64">
        <v>14.1</v>
      </c>
      <c r="L38" s="54">
        <v>47.25</v>
      </c>
      <c r="M38"/>
      <c r="N38"/>
    </row>
    <row r="39" spans="1:14" x14ac:dyDescent="0.25">
      <c r="A39" s="54" t="s">
        <v>54</v>
      </c>
      <c r="B39" s="54" t="s">
        <v>427</v>
      </c>
      <c r="C39" s="54" t="s">
        <v>34</v>
      </c>
      <c r="D39" s="54" t="s">
        <v>22</v>
      </c>
      <c r="E39" s="54" t="s">
        <v>24</v>
      </c>
      <c r="F39" s="54"/>
      <c r="G39" s="54" t="s">
        <v>190</v>
      </c>
      <c r="H39" s="54" t="s">
        <v>127</v>
      </c>
      <c r="I39" s="54" t="s">
        <v>284</v>
      </c>
      <c r="J39" s="54">
        <v>8</v>
      </c>
      <c r="K39" s="64">
        <v>0</v>
      </c>
      <c r="L39" s="54">
        <v>43.5</v>
      </c>
      <c r="M39"/>
      <c r="N39"/>
    </row>
    <row r="40" spans="1:14" x14ac:dyDescent="0.25">
      <c r="A40" s="54" t="s">
        <v>55</v>
      </c>
      <c r="B40" s="54" t="s">
        <v>352</v>
      </c>
      <c r="C40" s="54" t="s">
        <v>34</v>
      </c>
      <c r="D40" s="54" t="s">
        <v>22</v>
      </c>
      <c r="E40" s="54" t="s">
        <v>24</v>
      </c>
      <c r="F40" s="54" t="s">
        <v>418</v>
      </c>
      <c r="G40" s="54" t="s">
        <v>313</v>
      </c>
      <c r="H40" s="54" t="s">
        <v>127</v>
      </c>
      <c r="I40" s="54" t="s">
        <v>317</v>
      </c>
      <c r="J40" s="54">
        <v>16</v>
      </c>
      <c r="K40" s="64">
        <v>13.6</v>
      </c>
      <c r="L40" s="54">
        <v>42.5</v>
      </c>
      <c r="M40"/>
      <c r="N40"/>
    </row>
    <row r="41" spans="1:14" x14ac:dyDescent="0.25">
      <c r="A41" s="54" t="s">
        <v>56</v>
      </c>
      <c r="B41" s="54" t="s">
        <v>428</v>
      </c>
      <c r="C41" s="54" t="s">
        <v>34</v>
      </c>
      <c r="D41" s="54" t="s">
        <v>22</v>
      </c>
      <c r="E41" s="54" t="s">
        <v>24</v>
      </c>
      <c r="F41" s="54"/>
      <c r="G41" s="54" t="s">
        <v>191</v>
      </c>
      <c r="H41" s="54" t="s">
        <v>127</v>
      </c>
      <c r="I41" s="54" t="s">
        <v>285</v>
      </c>
      <c r="J41" s="54">
        <v>8</v>
      </c>
      <c r="K41" s="64">
        <v>0</v>
      </c>
      <c r="L41" s="54">
        <v>0</v>
      </c>
      <c r="M41"/>
      <c r="N41"/>
    </row>
    <row r="42" spans="1:14" x14ac:dyDescent="0.25">
      <c r="A42" s="54" t="s">
        <v>57</v>
      </c>
      <c r="B42" s="54" t="s">
        <v>408</v>
      </c>
      <c r="C42" s="54" t="s">
        <v>21</v>
      </c>
      <c r="D42" s="54" t="s">
        <v>22</v>
      </c>
      <c r="E42" s="54" t="s">
        <v>24</v>
      </c>
      <c r="F42" s="54"/>
      <c r="G42" s="54" t="s">
        <v>157</v>
      </c>
      <c r="H42" s="54" t="s">
        <v>127</v>
      </c>
      <c r="I42" s="54" t="s">
        <v>308</v>
      </c>
      <c r="J42" s="54">
        <v>8</v>
      </c>
      <c r="K42" s="64">
        <v>12.69</v>
      </c>
      <c r="L42" s="54">
        <v>44.5</v>
      </c>
      <c r="M42"/>
      <c r="N42"/>
    </row>
    <row r="43" spans="1:14" x14ac:dyDescent="0.25">
      <c r="A43" s="54" t="s">
        <v>58</v>
      </c>
      <c r="B43" s="54" t="s">
        <v>344</v>
      </c>
      <c r="C43" s="54" t="s">
        <v>474</v>
      </c>
      <c r="D43" s="54" t="s">
        <v>350</v>
      </c>
      <c r="E43" s="54" t="s">
        <v>24</v>
      </c>
      <c r="F43" s="54"/>
      <c r="G43" s="54" t="s">
        <v>191</v>
      </c>
      <c r="H43" s="54" t="s">
        <v>127</v>
      </c>
      <c r="I43" s="54" t="s">
        <v>285</v>
      </c>
      <c r="J43" s="54">
        <v>8</v>
      </c>
      <c r="K43" s="64">
        <v>14.6</v>
      </c>
      <c r="L43" s="54">
        <v>32</v>
      </c>
      <c r="M43"/>
      <c r="N43"/>
    </row>
    <row r="44" spans="1:14" x14ac:dyDescent="0.25">
      <c r="A44" s="54" t="s">
        <v>59</v>
      </c>
      <c r="B44" s="54" t="s">
        <v>375</v>
      </c>
      <c r="C44" s="54" t="s">
        <v>34</v>
      </c>
      <c r="D44" s="54" t="s">
        <v>380</v>
      </c>
      <c r="E44" s="54" t="s">
        <v>144</v>
      </c>
      <c r="F44" s="54"/>
      <c r="G44" s="54" t="s">
        <v>191</v>
      </c>
      <c r="H44" s="54" t="s">
        <v>127</v>
      </c>
      <c r="I44" s="54" t="s">
        <v>285</v>
      </c>
      <c r="J44" s="54">
        <v>8</v>
      </c>
      <c r="K44" s="64">
        <v>12.5</v>
      </c>
      <c r="L44" s="54">
        <v>44.5</v>
      </c>
      <c r="M44"/>
      <c r="N44"/>
    </row>
    <row r="45" spans="1:14" x14ac:dyDescent="0.25">
      <c r="A45" s="54" t="s">
        <v>60</v>
      </c>
      <c r="B45" s="54" t="s">
        <v>343</v>
      </c>
      <c r="C45" s="54" t="s">
        <v>474</v>
      </c>
      <c r="D45" s="54" t="s">
        <v>350</v>
      </c>
      <c r="E45" s="54" t="s">
        <v>24</v>
      </c>
      <c r="F45" s="54"/>
      <c r="G45" s="54" t="s">
        <v>190</v>
      </c>
      <c r="H45" s="54" t="s">
        <v>127</v>
      </c>
      <c r="I45" s="54" t="s">
        <v>284</v>
      </c>
      <c r="J45" s="54">
        <v>8</v>
      </c>
      <c r="K45" s="64">
        <v>0</v>
      </c>
      <c r="L45" s="54">
        <v>0</v>
      </c>
      <c r="M45"/>
      <c r="N45"/>
    </row>
    <row r="46" spans="1:14" x14ac:dyDescent="0.25">
      <c r="A46" s="54" t="s">
        <v>61</v>
      </c>
      <c r="B46" s="54"/>
      <c r="C46" s="54"/>
      <c r="D46" s="54"/>
      <c r="E46" s="54"/>
      <c r="F46" s="54"/>
      <c r="G46" s="54"/>
      <c r="H46" s="54"/>
      <c r="I46" s="54"/>
      <c r="J46" s="54">
        <v>0</v>
      </c>
      <c r="K46" s="64">
        <v>13.7</v>
      </c>
      <c r="L46" s="54">
        <v>32.25</v>
      </c>
      <c r="M46"/>
      <c r="N46"/>
    </row>
    <row r="47" spans="1:14" x14ac:dyDescent="0.25">
      <c r="A47" s="54" t="s">
        <v>62</v>
      </c>
      <c r="B47" s="54" t="s">
        <v>336</v>
      </c>
      <c r="C47" s="54" t="s">
        <v>34</v>
      </c>
      <c r="D47" s="54" t="s">
        <v>350</v>
      </c>
      <c r="E47" s="54" t="s">
        <v>24</v>
      </c>
      <c r="F47" s="54" t="s">
        <v>120</v>
      </c>
      <c r="G47" s="54" t="s">
        <v>190</v>
      </c>
      <c r="H47" s="54" t="s">
        <v>127</v>
      </c>
      <c r="I47" s="54" t="s">
        <v>284</v>
      </c>
      <c r="J47" s="54">
        <v>8</v>
      </c>
      <c r="K47" s="64">
        <v>0</v>
      </c>
      <c r="L47" s="54">
        <v>0</v>
      </c>
      <c r="M47"/>
      <c r="N47"/>
    </row>
    <row r="48" spans="1:14" x14ac:dyDescent="0.25">
      <c r="A48" s="54" t="s">
        <v>63</v>
      </c>
      <c r="B48" s="54" t="s">
        <v>437</v>
      </c>
      <c r="C48" s="54" t="s">
        <v>474</v>
      </c>
      <c r="D48" s="54" t="s">
        <v>350</v>
      </c>
      <c r="E48" s="54" t="s">
        <v>144</v>
      </c>
      <c r="F48" s="54" t="s">
        <v>403</v>
      </c>
      <c r="G48" s="54" t="s">
        <v>158</v>
      </c>
      <c r="H48" s="54" t="s">
        <v>127</v>
      </c>
      <c r="I48" s="54" t="s">
        <v>286</v>
      </c>
      <c r="J48" s="54">
        <v>8</v>
      </c>
      <c r="K48" s="64">
        <v>13</v>
      </c>
      <c r="L48" s="54">
        <v>42.25</v>
      </c>
      <c r="M48"/>
      <c r="N48"/>
    </row>
    <row r="49" spans="1:14" x14ac:dyDescent="0.25">
      <c r="A49" s="54" t="s">
        <v>64</v>
      </c>
      <c r="B49" s="54" t="s">
        <v>334</v>
      </c>
      <c r="C49" s="54" t="s">
        <v>34</v>
      </c>
      <c r="D49" s="54" t="s">
        <v>350</v>
      </c>
      <c r="E49" s="54" t="s">
        <v>24</v>
      </c>
      <c r="F49" s="54"/>
      <c r="G49" s="54" t="s">
        <v>191</v>
      </c>
      <c r="H49" s="54" t="s">
        <v>127</v>
      </c>
      <c r="I49" s="54" t="s">
        <v>285</v>
      </c>
      <c r="J49" s="54">
        <v>8</v>
      </c>
      <c r="K49" s="64">
        <v>0</v>
      </c>
      <c r="L49" s="54">
        <v>0</v>
      </c>
      <c r="M49"/>
      <c r="N49"/>
    </row>
    <row r="50" spans="1:14" x14ac:dyDescent="0.25">
      <c r="A50" s="54" t="s">
        <v>65</v>
      </c>
      <c r="B50" s="54"/>
      <c r="C50" s="54"/>
      <c r="D50" s="54"/>
      <c r="E50" s="54"/>
      <c r="F50" s="54"/>
      <c r="G50" s="54"/>
      <c r="H50" s="54"/>
      <c r="I50" s="54"/>
      <c r="J50" s="54">
        <v>0</v>
      </c>
      <c r="K50" s="64">
        <v>13.1</v>
      </c>
      <c r="L50" s="54">
        <v>43.5</v>
      </c>
      <c r="M50"/>
      <c r="N50"/>
    </row>
    <row r="51" spans="1:14" x14ac:dyDescent="0.25">
      <c r="A51" s="54" t="s">
        <v>66</v>
      </c>
      <c r="B51" s="54" t="s">
        <v>381</v>
      </c>
      <c r="C51" s="54" t="s">
        <v>383</v>
      </c>
      <c r="D51" s="54" t="s">
        <v>350</v>
      </c>
      <c r="E51" s="54" t="s">
        <v>24</v>
      </c>
      <c r="F51" s="54"/>
      <c r="G51" s="54" t="s">
        <v>191</v>
      </c>
      <c r="H51" s="54" t="s">
        <v>127</v>
      </c>
      <c r="I51" s="54" t="s">
        <v>285</v>
      </c>
      <c r="J51" s="54">
        <v>8</v>
      </c>
      <c r="K51" s="64">
        <v>14.6</v>
      </c>
      <c r="L51" s="54">
        <v>43.5</v>
      </c>
      <c r="M51"/>
      <c r="N51"/>
    </row>
    <row r="52" spans="1:14" x14ac:dyDescent="0.25">
      <c r="A52" s="54" t="s">
        <v>67</v>
      </c>
      <c r="B52" s="54" t="s">
        <v>348</v>
      </c>
      <c r="C52" s="54" t="s">
        <v>383</v>
      </c>
      <c r="D52" s="54" t="s">
        <v>350</v>
      </c>
      <c r="E52" s="54" t="s">
        <v>24</v>
      </c>
      <c r="F52" s="54" t="s">
        <v>478</v>
      </c>
      <c r="G52" s="54" t="s">
        <v>158</v>
      </c>
      <c r="H52" s="54" t="s">
        <v>127</v>
      </c>
      <c r="I52" s="54" t="s">
        <v>286</v>
      </c>
      <c r="J52" s="54">
        <v>8</v>
      </c>
      <c r="K52" s="64">
        <v>13.6</v>
      </c>
      <c r="L52" s="54">
        <v>43.5</v>
      </c>
      <c r="M52"/>
      <c r="N52"/>
    </row>
    <row r="53" spans="1:14" x14ac:dyDescent="0.25">
      <c r="A53" s="54" t="s">
        <v>68</v>
      </c>
      <c r="B53" s="54" t="s">
        <v>384</v>
      </c>
      <c r="C53" s="54" t="s">
        <v>383</v>
      </c>
      <c r="D53" s="54" t="s">
        <v>350</v>
      </c>
      <c r="E53" s="54" t="s">
        <v>24</v>
      </c>
      <c r="F53" s="54"/>
      <c r="G53" s="54" t="s">
        <v>190</v>
      </c>
      <c r="H53" s="54" t="s">
        <v>127</v>
      </c>
      <c r="I53" s="54" t="s">
        <v>284</v>
      </c>
      <c r="J53" s="54">
        <v>8</v>
      </c>
      <c r="K53" s="64">
        <v>0</v>
      </c>
      <c r="L53" s="54">
        <v>0</v>
      </c>
      <c r="M53"/>
      <c r="N53"/>
    </row>
    <row r="54" spans="1:14" x14ac:dyDescent="0.25">
      <c r="A54" s="54" t="s">
        <v>69</v>
      </c>
      <c r="B54" s="54"/>
      <c r="C54" s="54"/>
      <c r="D54" s="54"/>
      <c r="E54" s="54"/>
      <c r="F54" s="54"/>
      <c r="G54" s="54"/>
      <c r="H54" s="54"/>
      <c r="I54" s="54"/>
      <c r="J54" s="54">
        <v>0</v>
      </c>
      <c r="K54" s="64">
        <v>13.29</v>
      </c>
      <c r="L54" s="54">
        <v>47</v>
      </c>
      <c r="M54"/>
      <c r="N54"/>
    </row>
    <row r="55" spans="1:14" x14ac:dyDescent="0.25">
      <c r="A55" s="54" t="s">
        <v>70</v>
      </c>
      <c r="B55" s="54" t="s">
        <v>400</v>
      </c>
      <c r="C55" s="54" t="s">
        <v>383</v>
      </c>
      <c r="D55" s="54" t="s">
        <v>350</v>
      </c>
      <c r="E55" s="54" t="s">
        <v>24</v>
      </c>
      <c r="F55" s="54"/>
      <c r="G55" s="54" t="s">
        <v>190</v>
      </c>
      <c r="H55" s="54" t="s">
        <v>127</v>
      </c>
      <c r="I55" s="54" t="s">
        <v>284</v>
      </c>
      <c r="J55" s="54">
        <v>8</v>
      </c>
      <c r="K55" s="64">
        <v>14.2</v>
      </c>
      <c r="L55" s="54">
        <v>43.5</v>
      </c>
      <c r="M55"/>
      <c r="N55"/>
    </row>
    <row r="56" spans="1:14" x14ac:dyDescent="0.25">
      <c r="A56" s="54" t="s">
        <v>71</v>
      </c>
      <c r="B56" s="54" t="s">
        <v>479</v>
      </c>
      <c r="C56" s="54" t="s">
        <v>34</v>
      </c>
      <c r="D56" s="54" t="s">
        <v>380</v>
      </c>
      <c r="E56" s="54" t="s">
        <v>24</v>
      </c>
      <c r="F56" s="54"/>
      <c r="G56" s="54" t="s">
        <v>313</v>
      </c>
      <c r="H56" s="54" t="s">
        <v>127</v>
      </c>
      <c r="I56" s="54" t="s">
        <v>317</v>
      </c>
      <c r="J56" s="54">
        <v>16</v>
      </c>
      <c r="K56" s="64">
        <v>12.49</v>
      </c>
      <c r="L56" s="54">
        <v>49.5</v>
      </c>
      <c r="M56"/>
      <c r="N56"/>
    </row>
    <row r="57" spans="1:14" x14ac:dyDescent="0.25">
      <c r="A57" s="54" t="s">
        <v>72</v>
      </c>
      <c r="B57" s="54" t="s">
        <v>454</v>
      </c>
      <c r="C57" s="54" t="s">
        <v>331</v>
      </c>
      <c r="D57" s="54" t="s">
        <v>379</v>
      </c>
      <c r="E57" s="54" t="s">
        <v>18</v>
      </c>
      <c r="F57" s="54" t="s">
        <v>491</v>
      </c>
      <c r="G57" s="54" t="s">
        <v>173</v>
      </c>
      <c r="H57" s="54" t="s">
        <v>126</v>
      </c>
      <c r="I57" s="54" t="s">
        <v>337</v>
      </c>
      <c r="J57" s="54">
        <v>4</v>
      </c>
      <c r="K57" s="64">
        <v>13.3</v>
      </c>
      <c r="L57" s="54">
        <v>32</v>
      </c>
      <c r="M57"/>
      <c r="N57"/>
    </row>
    <row r="58" spans="1:14" x14ac:dyDescent="0.25">
      <c r="A58" s="54" t="s">
        <v>73</v>
      </c>
      <c r="B58" s="54" t="s">
        <v>396</v>
      </c>
      <c r="C58" s="54" t="s">
        <v>421</v>
      </c>
      <c r="D58" s="54" t="s">
        <v>380</v>
      </c>
      <c r="E58" s="54" t="s">
        <v>24</v>
      </c>
      <c r="F58" s="54" t="s">
        <v>484</v>
      </c>
      <c r="G58" s="54" t="s">
        <v>190</v>
      </c>
      <c r="H58" s="54" t="s">
        <v>127</v>
      </c>
      <c r="I58" s="54" t="s">
        <v>284</v>
      </c>
      <c r="J58" s="54">
        <v>8</v>
      </c>
      <c r="K58" s="64">
        <v>14.29</v>
      </c>
      <c r="L58" s="54">
        <v>64.5</v>
      </c>
      <c r="M58"/>
      <c r="N58"/>
    </row>
    <row r="59" spans="1:14" x14ac:dyDescent="0.25">
      <c r="A59" s="54" t="s">
        <v>74</v>
      </c>
      <c r="B59" s="54" t="s">
        <v>438</v>
      </c>
      <c r="C59" s="54" t="s">
        <v>21</v>
      </c>
      <c r="D59" s="54" t="s">
        <v>379</v>
      </c>
      <c r="E59" s="54" t="s">
        <v>144</v>
      </c>
      <c r="F59" s="54" t="s">
        <v>411</v>
      </c>
      <c r="G59" s="54" t="s">
        <v>180</v>
      </c>
      <c r="H59" s="54" t="s">
        <v>126</v>
      </c>
      <c r="I59" s="54" t="s">
        <v>349</v>
      </c>
      <c r="J59" s="54">
        <v>4</v>
      </c>
      <c r="K59" s="64">
        <v>14.6</v>
      </c>
      <c r="L59" s="54">
        <v>43.5</v>
      </c>
      <c r="M59"/>
      <c r="N59"/>
    </row>
    <row r="60" spans="1:14" x14ac:dyDescent="0.25">
      <c r="A60" s="54" t="s">
        <v>75</v>
      </c>
      <c r="B60" s="54" t="s">
        <v>398</v>
      </c>
      <c r="C60" s="54" t="s">
        <v>34</v>
      </c>
      <c r="D60" s="54" t="s">
        <v>350</v>
      </c>
      <c r="E60" s="54" t="s">
        <v>24</v>
      </c>
      <c r="F60" s="54"/>
      <c r="G60" s="54" t="s">
        <v>158</v>
      </c>
      <c r="H60" s="54" t="s">
        <v>127</v>
      </c>
      <c r="I60" s="54" t="s">
        <v>286</v>
      </c>
      <c r="J60" s="54">
        <v>8</v>
      </c>
      <c r="K60" s="64">
        <v>13.1</v>
      </c>
      <c r="L60" s="54">
        <v>32</v>
      </c>
      <c r="M60"/>
      <c r="N60"/>
    </row>
    <row r="61" spans="1:14" x14ac:dyDescent="0.25">
      <c r="A61" s="54" t="s">
        <v>76</v>
      </c>
      <c r="B61" s="54" t="s">
        <v>448</v>
      </c>
      <c r="C61" s="54" t="s">
        <v>455</v>
      </c>
      <c r="D61" s="54" t="s">
        <v>379</v>
      </c>
      <c r="E61" s="54" t="s">
        <v>24</v>
      </c>
      <c r="F61" s="54"/>
      <c r="G61" s="54" t="s">
        <v>173</v>
      </c>
      <c r="H61" s="54" t="s">
        <v>126</v>
      </c>
      <c r="I61" s="54" t="s">
        <v>337</v>
      </c>
      <c r="J61" s="54">
        <v>4</v>
      </c>
      <c r="K61" s="64">
        <v>13.61</v>
      </c>
      <c r="L61" s="54">
        <v>32</v>
      </c>
      <c r="M61"/>
      <c r="N61"/>
    </row>
    <row r="62" spans="1:14" x14ac:dyDescent="0.25">
      <c r="A62" s="54" t="s">
        <v>77</v>
      </c>
      <c r="B62" s="54" t="s">
        <v>464</v>
      </c>
      <c r="C62" s="54" t="s">
        <v>34</v>
      </c>
      <c r="D62" s="54" t="s">
        <v>350</v>
      </c>
      <c r="E62" s="54" t="s">
        <v>24</v>
      </c>
      <c r="F62" s="54"/>
      <c r="G62" s="54" t="s">
        <v>316</v>
      </c>
      <c r="H62" s="54" t="s">
        <v>127</v>
      </c>
      <c r="I62" s="54" t="s">
        <v>318</v>
      </c>
      <c r="J62" s="54">
        <v>16</v>
      </c>
      <c r="K62" s="64">
        <v>13.8</v>
      </c>
      <c r="L62" s="54">
        <v>79</v>
      </c>
      <c r="M62"/>
      <c r="N62"/>
    </row>
    <row r="63" spans="1:14" x14ac:dyDescent="0.25">
      <c r="A63" s="54" t="s">
        <v>78</v>
      </c>
      <c r="B63" s="54" t="s">
        <v>358</v>
      </c>
      <c r="C63" s="54" t="s">
        <v>331</v>
      </c>
      <c r="D63" s="54" t="s">
        <v>379</v>
      </c>
      <c r="E63" s="54" t="s">
        <v>144</v>
      </c>
      <c r="F63" s="54" t="s">
        <v>293</v>
      </c>
      <c r="G63" s="54" t="s">
        <v>182</v>
      </c>
      <c r="H63" s="54" t="s">
        <v>126</v>
      </c>
      <c r="I63" s="54" t="s">
        <v>290</v>
      </c>
      <c r="J63" s="54">
        <v>4</v>
      </c>
      <c r="K63" s="64">
        <v>14.8</v>
      </c>
      <c r="L63" s="54">
        <v>43.5</v>
      </c>
      <c r="M63"/>
      <c r="N63"/>
    </row>
    <row r="64" spans="1:14" x14ac:dyDescent="0.25">
      <c r="A64" s="54" t="s">
        <v>79</v>
      </c>
      <c r="B64" s="54" t="s">
        <v>393</v>
      </c>
      <c r="C64" s="54" t="s">
        <v>39</v>
      </c>
      <c r="D64" s="54" t="s">
        <v>389</v>
      </c>
      <c r="E64" s="54" t="s">
        <v>24</v>
      </c>
      <c r="F64" s="54" t="s">
        <v>492</v>
      </c>
      <c r="G64" s="54" t="s">
        <v>174</v>
      </c>
      <c r="H64" s="54" t="s">
        <v>126</v>
      </c>
      <c r="I64" s="54" t="s">
        <v>288</v>
      </c>
      <c r="J64" s="54">
        <v>4</v>
      </c>
      <c r="K64" s="64">
        <v>13.2</v>
      </c>
      <c r="L64" s="54">
        <v>43.5</v>
      </c>
      <c r="M64"/>
      <c r="N64"/>
    </row>
    <row r="65" spans="1:14" x14ac:dyDescent="0.25">
      <c r="A65" s="54" t="s">
        <v>80</v>
      </c>
      <c r="B65" s="54" t="s">
        <v>385</v>
      </c>
      <c r="C65" s="54" t="s">
        <v>21</v>
      </c>
      <c r="D65" s="54" t="s">
        <v>379</v>
      </c>
      <c r="E65" s="54" t="s">
        <v>24</v>
      </c>
      <c r="F65" s="54" t="s">
        <v>320</v>
      </c>
      <c r="G65" s="54" t="s">
        <v>153</v>
      </c>
      <c r="H65" s="54" t="s">
        <v>126</v>
      </c>
      <c r="I65" s="54" t="s">
        <v>281</v>
      </c>
      <c r="J65" s="54">
        <v>4</v>
      </c>
      <c r="K65" s="64">
        <v>13.4</v>
      </c>
      <c r="L65" s="54">
        <v>43.5</v>
      </c>
      <c r="M65"/>
      <c r="N65"/>
    </row>
    <row r="66" spans="1:14" x14ac:dyDescent="0.25">
      <c r="A66" s="54" t="s">
        <v>81</v>
      </c>
      <c r="B66" s="54"/>
      <c r="C66" s="54" t="s">
        <v>39</v>
      </c>
      <c r="D66" s="54"/>
      <c r="E66" s="54" t="s">
        <v>18</v>
      </c>
      <c r="F66" s="54" t="s">
        <v>326</v>
      </c>
      <c r="G66" s="54" t="s">
        <v>176</v>
      </c>
      <c r="H66" s="54" t="s">
        <v>126</v>
      </c>
      <c r="I66" s="54" t="s">
        <v>289</v>
      </c>
      <c r="J66" s="54">
        <v>4</v>
      </c>
      <c r="K66" s="64">
        <v>13.59</v>
      </c>
      <c r="L66" s="54">
        <v>56</v>
      </c>
      <c r="M66"/>
      <c r="N66"/>
    </row>
    <row r="67" spans="1:14" x14ac:dyDescent="0.25">
      <c r="A67" s="54" t="s">
        <v>82</v>
      </c>
      <c r="B67" s="54" t="s">
        <v>426</v>
      </c>
      <c r="C67" s="54" t="s">
        <v>21</v>
      </c>
      <c r="D67" s="54" t="s">
        <v>379</v>
      </c>
      <c r="E67" s="54" t="s">
        <v>24</v>
      </c>
      <c r="F67" s="54" t="s">
        <v>320</v>
      </c>
      <c r="G67" s="54" t="s">
        <v>153</v>
      </c>
      <c r="H67" s="54" t="s">
        <v>126</v>
      </c>
      <c r="I67" s="54" t="s">
        <v>281</v>
      </c>
      <c r="J67" s="54">
        <v>4</v>
      </c>
      <c r="K67" s="64">
        <v>14.09</v>
      </c>
      <c r="L67" s="54">
        <v>43.5</v>
      </c>
      <c r="M67"/>
      <c r="N67"/>
    </row>
    <row r="68" spans="1:14" x14ac:dyDescent="0.25">
      <c r="A68" s="54" t="s">
        <v>83</v>
      </c>
      <c r="B68" s="54" t="s">
        <v>386</v>
      </c>
      <c r="C68" s="54" t="s">
        <v>39</v>
      </c>
      <c r="D68" s="54" t="s">
        <v>440</v>
      </c>
      <c r="E68" s="54" t="s">
        <v>24</v>
      </c>
      <c r="F68" s="54"/>
      <c r="G68" s="54" t="s">
        <v>176</v>
      </c>
      <c r="H68" s="54" t="s">
        <v>126</v>
      </c>
      <c r="I68" s="54" t="s">
        <v>289</v>
      </c>
      <c r="J68" s="54">
        <v>4</v>
      </c>
      <c r="K68" s="64">
        <v>12.1</v>
      </c>
      <c r="L68" s="54">
        <v>43.5</v>
      </c>
      <c r="M68"/>
      <c r="N68"/>
    </row>
    <row r="69" spans="1:14" x14ac:dyDescent="0.25">
      <c r="A69" s="54" t="s">
        <v>84</v>
      </c>
      <c r="B69" s="54" t="s">
        <v>424</v>
      </c>
      <c r="C69" s="54" t="s">
        <v>331</v>
      </c>
      <c r="D69" s="54" t="s">
        <v>379</v>
      </c>
      <c r="E69" s="54" t="s">
        <v>24</v>
      </c>
      <c r="F69" s="54"/>
      <c r="G69" s="54" t="s">
        <v>251</v>
      </c>
      <c r="H69" s="54"/>
      <c r="I69" s="54"/>
      <c r="J69" s="54">
        <v>4</v>
      </c>
      <c r="K69" s="64">
        <v>14.8</v>
      </c>
      <c r="L69" s="54">
        <v>43.5</v>
      </c>
      <c r="M69"/>
      <c r="N69"/>
    </row>
    <row r="70" spans="1:14" x14ac:dyDescent="0.25">
      <c r="A70" s="54" t="s">
        <v>85</v>
      </c>
      <c r="B70" s="54" t="s">
        <v>439</v>
      </c>
      <c r="C70" s="54" t="s">
        <v>39</v>
      </c>
      <c r="D70" s="54" t="s">
        <v>389</v>
      </c>
      <c r="E70" s="54" t="s">
        <v>24</v>
      </c>
      <c r="F70" s="54" t="s">
        <v>392</v>
      </c>
      <c r="G70" s="54" t="s">
        <v>174</v>
      </c>
      <c r="H70" s="54" t="s">
        <v>126</v>
      </c>
      <c r="I70" s="54" t="s">
        <v>288</v>
      </c>
      <c r="J70" s="54">
        <v>4</v>
      </c>
      <c r="K70" s="64">
        <v>13.5</v>
      </c>
      <c r="L70" s="54">
        <v>50.5</v>
      </c>
      <c r="M70"/>
      <c r="N70"/>
    </row>
    <row r="71" spans="1:14" x14ac:dyDescent="0.25">
      <c r="A71" s="54" t="s">
        <v>86</v>
      </c>
      <c r="B71" s="54" t="s">
        <v>469</v>
      </c>
      <c r="C71" s="54" t="s">
        <v>21</v>
      </c>
      <c r="D71" s="54" t="s">
        <v>379</v>
      </c>
      <c r="E71" s="54" t="s">
        <v>24</v>
      </c>
      <c r="F71" s="54" t="s">
        <v>493</v>
      </c>
      <c r="G71" s="54" t="s">
        <v>184</v>
      </c>
      <c r="H71" s="54" t="s">
        <v>126</v>
      </c>
      <c r="I71" s="54" t="s">
        <v>291</v>
      </c>
      <c r="J71" s="54">
        <v>4</v>
      </c>
      <c r="K71" s="64">
        <v>0</v>
      </c>
      <c r="L71" s="54">
        <v>0</v>
      </c>
      <c r="M71"/>
      <c r="N71"/>
    </row>
    <row r="72" spans="1:14" x14ac:dyDescent="0.25">
      <c r="A72" s="54" t="s">
        <v>405</v>
      </c>
      <c r="B72" s="54" t="s">
        <v>410</v>
      </c>
      <c r="C72" s="54" t="s">
        <v>391</v>
      </c>
      <c r="D72" s="54" t="s">
        <v>345</v>
      </c>
      <c r="E72" s="54" t="s">
        <v>24</v>
      </c>
      <c r="F72" s="54"/>
      <c r="G72" s="54" t="s">
        <v>168</v>
      </c>
      <c r="H72" s="54" t="s">
        <v>127</v>
      </c>
      <c r="I72" s="54" t="s">
        <v>287</v>
      </c>
      <c r="J72" s="54">
        <v>16</v>
      </c>
      <c r="K72" s="64">
        <v>12.5</v>
      </c>
      <c r="L72" s="54">
        <v>43</v>
      </c>
      <c r="M72"/>
      <c r="N72"/>
    </row>
    <row r="73" spans="1:14" x14ac:dyDescent="0.25">
      <c r="A73" s="54" t="s">
        <v>406</v>
      </c>
      <c r="B73" s="54"/>
      <c r="C73" s="54"/>
      <c r="D73" s="54"/>
      <c r="E73" s="54"/>
      <c r="F73" s="54"/>
      <c r="G73" s="54"/>
      <c r="H73" s="54"/>
      <c r="I73" s="54"/>
      <c r="J73" s="54">
        <v>0</v>
      </c>
      <c r="K73" s="64">
        <v>0</v>
      </c>
      <c r="L73" s="54">
        <v>0</v>
      </c>
      <c r="M73"/>
      <c r="N73"/>
    </row>
    <row r="74" spans="1:14" x14ac:dyDescent="0.25">
      <c r="A74" s="54" t="s">
        <v>88</v>
      </c>
      <c r="B74" s="54" t="s">
        <v>419</v>
      </c>
      <c r="C74" s="54" t="s">
        <v>39</v>
      </c>
      <c r="D74" s="54" t="s">
        <v>409</v>
      </c>
      <c r="E74" s="54" t="s">
        <v>144</v>
      </c>
      <c r="F74" s="54"/>
      <c r="G74" s="54" t="s">
        <v>197</v>
      </c>
      <c r="H74" s="54" t="s">
        <v>126</v>
      </c>
      <c r="I74" s="54" t="s">
        <v>420</v>
      </c>
      <c r="J74" s="54">
        <v>4</v>
      </c>
      <c r="K74" s="64">
        <v>12.8</v>
      </c>
      <c r="L74" s="54">
        <v>32</v>
      </c>
      <c r="M74"/>
      <c r="N74"/>
    </row>
    <row r="75" spans="1:14" x14ac:dyDescent="0.25">
      <c r="A75" s="54" t="s">
        <v>340</v>
      </c>
      <c r="B75" s="54" t="s">
        <v>417</v>
      </c>
      <c r="C75" s="54" t="s">
        <v>103</v>
      </c>
      <c r="D75" s="54" t="s">
        <v>328</v>
      </c>
      <c r="E75" s="54" t="s">
        <v>18</v>
      </c>
      <c r="F75" s="54"/>
      <c r="G75" s="54" t="s">
        <v>154</v>
      </c>
      <c r="H75" s="54" t="s">
        <v>127</v>
      </c>
      <c r="I75" s="54" t="s">
        <v>282</v>
      </c>
      <c r="J75" s="54">
        <v>12</v>
      </c>
      <c r="K75" s="64">
        <v>0</v>
      </c>
      <c r="L75" s="54">
        <v>0.36</v>
      </c>
      <c r="M75"/>
      <c r="N75"/>
    </row>
    <row r="76" spans="1:14" x14ac:dyDescent="0.25">
      <c r="A76" s="54" t="s">
        <v>341</v>
      </c>
      <c r="B76" s="54" t="s">
        <v>417</v>
      </c>
      <c r="C76" s="54" t="s">
        <v>103</v>
      </c>
      <c r="D76" s="54" t="s">
        <v>328</v>
      </c>
      <c r="E76" s="54" t="s">
        <v>18</v>
      </c>
      <c r="F76" s="54"/>
      <c r="G76" s="54" t="s">
        <v>154</v>
      </c>
      <c r="H76" s="54" t="s">
        <v>127</v>
      </c>
      <c r="I76" s="54" t="s">
        <v>282</v>
      </c>
      <c r="J76" s="54">
        <v>12</v>
      </c>
      <c r="K76" s="76"/>
      <c r="L76" s="54">
        <v>0</v>
      </c>
      <c r="M76"/>
      <c r="N76"/>
    </row>
    <row r="77" spans="1:14" x14ac:dyDescent="0.25">
      <c r="A77" s="78" t="s">
        <v>89</v>
      </c>
      <c r="B77" s="78" t="s">
        <v>449</v>
      </c>
      <c r="C77" s="78" t="s">
        <v>450</v>
      </c>
      <c r="D77" s="78" t="s">
        <v>379</v>
      </c>
      <c r="E77" s="78" t="s">
        <v>24</v>
      </c>
      <c r="F77" s="78"/>
      <c r="G77" s="78" t="s">
        <v>169</v>
      </c>
      <c r="H77" s="78" t="s">
        <v>126</v>
      </c>
      <c r="I77" s="78" t="s">
        <v>452</v>
      </c>
      <c r="J77" s="78">
        <v>4</v>
      </c>
      <c r="K77" s="78"/>
      <c r="L77" s="78">
        <v>0</v>
      </c>
      <c r="M77"/>
      <c r="N77"/>
    </row>
    <row r="78" spans="1:14" x14ac:dyDescent="0.25">
      <c r="A78" s="78" t="s">
        <v>401</v>
      </c>
      <c r="B78" s="78" t="s">
        <v>431</v>
      </c>
      <c r="C78" s="78" t="s">
        <v>421</v>
      </c>
      <c r="D78" s="78" t="s">
        <v>350</v>
      </c>
      <c r="E78" s="78" t="s">
        <v>144</v>
      </c>
      <c r="F78" s="78" t="s">
        <v>468</v>
      </c>
      <c r="G78" s="78" t="s">
        <v>158</v>
      </c>
      <c r="H78" s="78" t="s">
        <v>127</v>
      </c>
      <c r="I78" s="78" t="s">
        <v>286</v>
      </c>
      <c r="J78" s="78">
        <v>8</v>
      </c>
      <c r="K78" s="78"/>
      <c r="L78" s="78">
        <v>0</v>
      </c>
    </row>
    <row r="79" spans="1:14" x14ac:dyDescent="0.25">
      <c r="A79" s="78" t="s">
        <v>402</v>
      </c>
      <c r="B79" s="78"/>
      <c r="C79" s="78" t="s">
        <v>21</v>
      </c>
      <c r="D79" s="78" t="s">
        <v>350</v>
      </c>
      <c r="E79" s="78" t="s">
        <v>144</v>
      </c>
      <c r="F79" s="78"/>
      <c r="G79" s="78"/>
      <c r="H79" s="78"/>
      <c r="I79" s="78"/>
      <c r="J79" s="78">
        <v>0</v>
      </c>
      <c r="K79" s="78"/>
      <c r="L79" s="78"/>
    </row>
    <row r="80" spans="1:14" x14ac:dyDescent="0.25">
      <c r="A80" s="78" t="s">
        <v>92</v>
      </c>
      <c r="B80" s="78" t="s">
        <v>456</v>
      </c>
      <c r="C80" s="78" t="s">
        <v>34</v>
      </c>
      <c r="D80" s="78" t="s">
        <v>350</v>
      </c>
      <c r="E80" s="78" t="s">
        <v>24</v>
      </c>
      <c r="F80" s="78"/>
      <c r="G80" s="78" t="s">
        <v>168</v>
      </c>
      <c r="H80" s="78" t="s">
        <v>127</v>
      </c>
      <c r="I80" s="78" t="s">
        <v>287</v>
      </c>
      <c r="J80" s="78">
        <v>16</v>
      </c>
      <c r="K80" s="78">
        <v>0</v>
      </c>
      <c r="L80" s="78">
        <v>4.5599999999999996</v>
      </c>
    </row>
    <row r="81" spans="12:12" x14ac:dyDescent="0.25">
      <c r="L81"/>
    </row>
  </sheetData>
  <conditionalFormatting sqref="L2:L80">
    <cfRule type="cellIs" dxfId="173" priority="1" operator="equal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E78"/>
  <sheetViews>
    <sheetView workbookViewId="0">
      <selection activeCell="C21" sqref="C21"/>
    </sheetView>
  </sheetViews>
  <sheetFormatPr defaultRowHeight="15" x14ac:dyDescent="0.25"/>
  <cols>
    <col min="1" max="1" width="17.5703125" customWidth="1"/>
    <col min="2" max="2" width="15.42578125" bestFit="1" customWidth="1"/>
    <col min="3" max="3" width="11.140625" bestFit="1" customWidth="1"/>
    <col min="4" max="4" width="12.140625" bestFit="1" customWidth="1"/>
    <col min="5" max="5" width="10.85546875" bestFit="1" customWidth="1"/>
  </cols>
  <sheetData>
    <row r="1" spans="1:5" s="64" customFormat="1" x14ac:dyDescent="0.25">
      <c r="A1" s="64" t="s">
        <v>306</v>
      </c>
    </row>
    <row r="2" spans="1:5" x14ac:dyDescent="0.25">
      <c r="A2" t="s">
        <v>1</v>
      </c>
      <c r="B2" t="s">
        <v>94</v>
      </c>
      <c r="C2" t="s">
        <v>300</v>
      </c>
      <c r="D2" t="s">
        <v>299</v>
      </c>
      <c r="E2" t="s">
        <v>194</v>
      </c>
    </row>
    <row r="3" spans="1:5" x14ac:dyDescent="0.25">
      <c r="A3" t="s">
        <v>14</v>
      </c>
      <c r="B3">
        <v>42.25</v>
      </c>
      <c r="C3" s="64">
        <v>0</v>
      </c>
      <c r="E3" t="s">
        <v>301</v>
      </c>
    </row>
    <row r="4" spans="1:5" x14ac:dyDescent="0.25">
      <c r="A4" t="s">
        <v>20</v>
      </c>
      <c r="B4">
        <v>47.25</v>
      </c>
      <c r="C4" s="64">
        <v>15.3</v>
      </c>
    </row>
    <row r="5" spans="1:5" x14ac:dyDescent="0.25">
      <c r="A5" t="s">
        <v>101</v>
      </c>
      <c r="B5">
        <v>32</v>
      </c>
      <c r="C5" s="64">
        <v>0</v>
      </c>
      <c r="E5" t="s">
        <v>302</v>
      </c>
    </row>
    <row r="6" spans="1:5" x14ac:dyDescent="0.25">
      <c r="A6" t="s">
        <v>23</v>
      </c>
      <c r="B6">
        <v>16.8</v>
      </c>
      <c r="C6" s="64">
        <v>41.46</v>
      </c>
    </row>
    <row r="7" spans="1:5" x14ac:dyDescent="0.25">
      <c r="A7" t="s">
        <v>25</v>
      </c>
      <c r="B7">
        <v>2.5</v>
      </c>
      <c r="C7" s="64">
        <v>0</v>
      </c>
      <c r="E7" t="s">
        <v>301</v>
      </c>
    </row>
    <row r="8" spans="1:5" x14ac:dyDescent="0.25">
      <c r="A8" t="s">
        <v>104</v>
      </c>
      <c r="B8">
        <v>4.91</v>
      </c>
      <c r="C8" s="64">
        <v>19.690000000000001</v>
      </c>
    </row>
    <row r="9" spans="1:5" x14ac:dyDescent="0.25">
      <c r="A9" t="s">
        <v>26</v>
      </c>
      <c r="B9">
        <v>0</v>
      </c>
      <c r="C9" s="64">
        <v>41.6</v>
      </c>
    </row>
    <row r="10" spans="1:5" x14ac:dyDescent="0.25">
      <c r="A10" t="s">
        <v>27</v>
      </c>
      <c r="B10">
        <v>47.25</v>
      </c>
      <c r="C10" s="64">
        <v>12.9</v>
      </c>
    </row>
    <row r="11" spans="1:5" x14ac:dyDescent="0.25">
      <c r="A11" t="s">
        <v>105</v>
      </c>
      <c r="B11">
        <v>21.71</v>
      </c>
      <c r="C11" s="64">
        <v>22.35</v>
      </c>
    </row>
    <row r="12" spans="1:5" x14ac:dyDescent="0.25">
      <c r="A12" t="s">
        <v>28</v>
      </c>
      <c r="B12">
        <v>0</v>
      </c>
      <c r="C12" s="64">
        <v>41.35</v>
      </c>
    </row>
    <row r="13" spans="1:5" x14ac:dyDescent="0.25">
      <c r="A13" t="s">
        <v>29</v>
      </c>
      <c r="B13">
        <v>2.4</v>
      </c>
      <c r="C13" s="64">
        <v>45.15</v>
      </c>
    </row>
    <row r="14" spans="1:5" x14ac:dyDescent="0.25">
      <c r="A14" t="s">
        <v>106</v>
      </c>
      <c r="B14">
        <v>43.5</v>
      </c>
      <c r="C14" s="64">
        <v>0</v>
      </c>
      <c r="E14" t="s">
        <v>301</v>
      </c>
    </row>
    <row r="15" spans="1:5" x14ac:dyDescent="0.25">
      <c r="A15" t="s">
        <v>30</v>
      </c>
      <c r="B15">
        <v>47</v>
      </c>
      <c r="C15" s="64">
        <v>0</v>
      </c>
      <c r="E15" t="s">
        <v>301</v>
      </c>
    </row>
    <row r="16" spans="1:5" x14ac:dyDescent="0.25">
      <c r="A16" t="s">
        <v>31</v>
      </c>
      <c r="B16">
        <v>4</v>
      </c>
      <c r="C16" s="64">
        <v>10.43</v>
      </c>
    </row>
    <row r="17" spans="1:5" x14ac:dyDescent="0.25">
      <c r="A17" t="s">
        <v>107</v>
      </c>
      <c r="B17">
        <v>47.25</v>
      </c>
      <c r="C17" s="64">
        <v>14.79</v>
      </c>
    </row>
    <row r="18" spans="1:5" x14ac:dyDescent="0.25">
      <c r="A18" t="s">
        <v>32</v>
      </c>
      <c r="B18">
        <v>34</v>
      </c>
      <c r="C18" s="64">
        <v>0</v>
      </c>
      <c r="E18" t="s">
        <v>301</v>
      </c>
    </row>
    <row r="19" spans="1:5" x14ac:dyDescent="0.25">
      <c r="A19" t="s">
        <v>33</v>
      </c>
      <c r="B19">
        <v>40</v>
      </c>
      <c r="C19" s="64">
        <v>23.6</v>
      </c>
    </row>
    <row r="20" spans="1:5" x14ac:dyDescent="0.25">
      <c r="A20" t="s">
        <v>35</v>
      </c>
      <c r="B20">
        <v>54.5</v>
      </c>
      <c r="C20" s="64">
        <v>0</v>
      </c>
      <c r="E20" t="s">
        <v>301</v>
      </c>
    </row>
    <row r="21" spans="1:5" x14ac:dyDescent="0.25">
      <c r="A21" t="s">
        <v>36</v>
      </c>
      <c r="B21">
        <v>11</v>
      </c>
      <c r="C21" s="64">
        <v>13.5</v>
      </c>
    </row>
    <row r="22" spans="1:5" x14ac:dyDescent="0.25">
      <c r="A22" t="s">
        <v>37</v>
      </c>
      <c r="B22">
        <v>47.25</v>
      </c>
      <c r="C22" s="64">
        <v>13</v>
      </c>
    </row>
    <row r="23" spans="1:5" x14ac:dyDescent="0.25">
      <c r="A23" t="s">
        <v>38</v>
      </c>
      <c r="B23">
        <v>12.5</v>
      </c>
      <c r="C23" s="64">
        <v>14.19</v>
      </c>
    </row>
    <row r="24" spans="1:5" x14ac:dyDescent="0.25">
      <c r="A24" t="s">
        <v>40</v>
      </c>
      <c r="B24">
        <v>11.25</v>
      </c>
      <c r="C24" s="64">
        <v>13</v>
      </c>
    </row>
    <row r="25" spans="1:5" x14ac:dyDescent="0.25">
      <c r="A25" t="s">
        <v>41</v>
      </c>
      <c r="B25">
        <v>11</v>
      </c>
      <c r="C25" s="64">
        <v>12.9</v>
      </c>
    </row>
    <row r="26" spans="1:5" x14ac:dyDescent="0.25">
      <c r="A26" t="s">
        <v>42</v>
      </c>
      <c r="B26">
        <v>11</v>
      </c>
      <c r="C26" s="64">
        <v>12.7</v>
      </c>
    </row>
    <row r="27" spans="1:5" x14ac:dyDescent="0.25">
      <c r="A27" t="s">
        <v>43</v>
      </c>
      <c r="B27">
        <v>47.25</v>
      </c>
      <c r="C27" s="64">
        <v>13.79</v>
      </c>
    </row>
    <row r="28" spans="1:5" x14ac:dyDescent="0.25">
      <c r="A28" t="s">
        <v>44</v>
      </c>
      <c r="B28">
        <v>11.25</v>
      </c>
      <c r="C28" s="64">
        <v>13.1</v>
      </c>
    </row>
    <row r="29" spans="1:5" x14ac:dyDescent="0.25">
      <c r="A29" t="s">
        <v>45</v>
      </c>
      <c r="B29">
        <v>0.9</v>
      </c>
      <c r="C29" s="64">
        <v>13.4</v>
      </c>
    </row>
    <row r="30" spans="1:5" x14ac:dyDescent="0.25">
      <c r="A30" t="s">
        <v>46</v>
      </c>
      <c r="B30">
        <v>10.18</v>
      </c>
      <c r="C30" s="64">
        <v>0</v>
      </c>
      <c r="E30" t="s">
        <v>301</v>
      </c>
    </row>
    <row r="31" spans="1:5" x14ac:dyDescent="0.25">
      <c r="A31" t="s">
        <v>47</v>
      </c>
      <c r="B31">
        <v>47.25</v>
      </c>
      <c r="C31" s="64">
        <v>14.09</v>
      </c>
    </row>
    <row r="32" spans="1:5" x14ac:dyDescent="0.25">
      <c r="A32" t="s">
        <v>110</v>
      </c>
      <c r="B32">
        <v>19.66</v>
      </c>
      <c r="C32" s="64">
        <v>21.1</v>
      </c>
    </row>
    <row r="33" spans="1:5" x14ac:dyDescent="0.25">
      <c r="A33" t="s">
        <v>49</v>
      </c>
      <c r="B33">
        <v>47.25</v>
      </c>
      <c r="C33" s="64">
        <v>14.6</v>
      </c>
    </row>
    <row r="34" spans="1:5" x14ac:dyDescent="0.25">
      <c r="A34" t="s">
        <v>50</v>
      </c>
      <c r="B34">
        <v>0</v>
      </c>
      <c r="C34" s="64">
        <v>0</v>
      </c>
      <c r="E34" t="s">
        <v>303</v>
      </c>
    </row>
    <row r="35" spans="1:5" x14ac:dyDescent="0.25">
      <c r="A35" t="s">
        <v>51</v>
      </c>
      <c r="B35">
        <v>11</v>
      </c>
      <c r="C35" s="64">
        <v>13.49</v>
      </c>
    </row>
    <row r="36" spans="1:5" x14ac:dyDescent="0.25">
      <c r="A36" t="s">
        <v>111</v>
      </c>
      <c r="B36">
        <v>19.66</v>
      </c>
      <c r="C36" s="64">
        <v>0</v>
      </c>
      <c r="E36" t="s">
        <v>301</v>
      </c>
    </row>
    <row r="37" spans="1:5" x14ac:dyDescent="0.25">
      <c r="A37" t="s">
        <v>52</v>
      </c>
      <c r="B37">
        <v>54.5</v>
      </c>
      <c r="C37" s="64">
        <v>16.489999999999998</v>
      </c>
    </row>
    <row r="38" spans="1:5" x14ac:dyDescent="0.25">
      <c r="A38" t="s">
        <v>53</v>
      </c>
      <c r="B38">
        <v>0</v>
      </c>
      <c r="C38" s="64">
        <v>0</v>
      </c>
      <c r="E38" t="s">
        <v>303</v>
      </c>
    </row>
    <row r="39" spans="1:5" x14ac:dyDescent="0.25">
      <c r="A39" t="s">
        <v>54</v>
      </c>
      <c r="B39">
        <v>47.25</v>
      </c>
      <c r="C39" s="64">
        <v>14.1</v>
      </c>
    </row>
    <row r="40" spans="1:5" x14ac:dyDescent="0.25">
      <c r="A40" t="s">
        <v>55</v>
      </c>
      <c r="B40">
        <v>43.5</v>
      </c>
      <c r="C40" s="64">
        <v>0</v>
      </c>
      <c r="E40" t="s">
        <v>303</v>
      </c>
    </row>
    <row r="41" spans="1:5" x14ac:dyDescent="0.25">
      <c r="A41" t="s">
        <v>56</v>
      </c>
      <c r="B41">
        <v>42.5</v>
      </c>
      <c r="C41" s="64">
        <v>13.6</v>
      </c>
    </row>
    <row r="42" spans="1:5" x14ac:dyDescent="0.25">
      <c r="A42" t="s">
        <v>57</v>
      </c>
      <c r="B42">
        <v>0</v>
      </c>
      <c r="C42" s="64">
        <v>0</v>
      </c>
      <c r="E42" t="s">
        <v>303</v>
      </c>
    </row>
    <row r="43" spans="1:5" x14ac:dyDescent="0.25">
      <c r="A43" t="s">
        <v>58</v>
      </c>
      <c r="B43">
        <v>44.5</v>
      </c>
      <c r="C43" s="64">
        <v>12.69</v>
      </c>
    </row>
    <row r="44" spans="1:5" x14ac:dyDescent="0.25">
      <c r="A44" t="s">
        <v>59</v>
      </c>
      <c r="B44">
        <v>32</v>
      </c>
      <c r="C44" s="64">
        <v>14.6</v>
      </c>
    </row>
    <row r="45" spans="1:5" x14ac:dyDescent="0.25">
      <c r="A45" t="s">
        <v>60</v>
      </c>
      <c r="B45">
        <v>44.5</v>
      </c>
      <c r="C45" s="64">
        <v>12.5</v>
      </c>
    </row>
    <row r="46" spans="1:5" x14ac:dyDescent="0.25">
      <c r="A46" t="s">
        <v>61</v>
      </c>
      <c r="B46">
        <v>0</v>
      </c>
      <c r="C46" s="64">
        <v>0</v>
      </c>
      <c r="E46" t="s">
        <v>303</v>
      </c>
    </row>
    <row r="47" spans="1:5" x14ac:dyDescent="0.25">
      <c r="A47" t="s">
        <v>62</v>
      </c>
      <c r="B47">
        <v>32.25</v>
      </c>
      <c r="C47" s="64">
        <v>13.7</v>
      </c>
    </row>
    <row r="48" spans="1:5" x14ac:dyDescent="0.25">
      <c r="A48" t="s">
        <v>63</v>
      </c>
      <c r="B48">
        <v>0</v>
      </c>
      <c r="C48" s="64">
        <v>0</v>
      </c>
      <c r="E48" t="s">
        <v>304</v>
      </c>
    </row>
    <row r="49" spans="1:5" x14ac:dyDescent="0.25">
      <c r="A49" t="s">
        <v>64</v>
      </c>
      <c r="B49">
        <v>42.25</v>
      </c>
      <c r="C49" s="64">
        <v>13</v>
      </c>
    </row>
    <row r="50" spans="1:5" x14ac:dyDescent="0.25">
      <c r="A50" t="s">
        <v>65</v>
      </c>
      <c r="B50">
        <v>0</v>
      </c>
      <c r="C50" s="64">
        <v>0</v>
      </c>
      <c r="E50" t="s">
        <v>303</v>
      </c>
    </row>
    <row r="51" spans="1:5" x14ac:dyDescent="0.25">
      <c r="A51" t="s">
        <v>66</v>
      </c>
      <c r="B51">
        <v>43.5</v>
      </c>
      <c r="C51" s="64">
        <v>13.1</v>
      </c>
    </row>
    <row r="52" spans="1:5" x14ac:dyDescent="0.25">
      <c r="A52" t="s">
        <v>67</v>
      </c>
      <c r="B52">
        <v>43.5</v>
      </c>
      <c r="C52" s="64">
        <v>14.6</v>
      </c>
    </row>
    <row r="53" spans="1:5" x14ac:dyDescent="0.25">
      <c r="A53" t="s">
        <v>68</v>
      </c>
      <c r="B53">
        <v>43.5</v>
      </c>
      <c r="C53" s="64">
        <v>13.6</v>
      </c>
    </row>
    <row r="54" spans="1:5" x14ac:dyDescent="0.25">
      <c r="A54" t="s">
        <v>69</v>
      </c>
      <c r="B54">
        <v>0</v>
      </c>
      <c r="C54" s="64">
        <v>0</v>
      </c>
      <c r="E54" t="s">
        <v>303</v>
      </c>
    </row>
    <row r="55" spans="1:5" x14ac:dyDescent="0.25">
      <c r="A55" t="s">
        <v>70</v>
      </c>
      <c r="B55">
        <v>47</v>
      </c>
      <c r="C55" s="64">
        <v>13.29</v>
      </c>
    </row>
    <row r="56" spans="1:5" x14ac:dyDescent="0.25">
      <c r="A56" t="s">
        <v>71</v>
      </c>
      <c r="B56">
        <v>43.5</v>
      </c>
      <c r="C56" s="64">
        <v>14.2</v>
      </c>
    </row>
    <row r="57" spans="1:5" x14ac:dyDescent="0.25">
      <c r="A57" t="s">
        <v>72</v>
      </c>
      <c r="B57">
        <v>49.5</v>
      </c>
      <c r="C57" s="64">
        <v>12.49</v>
      </c>
    </row>
    <row r="58" spans="1:5" x14ac:dyDescent="0.25">
      <c r="A58" t="s">
        <v>73</v>
      </c>
      <c r="B58">
        <v>32</v>
      </c>
      <c r="C58" s="64">
        <v>13.3</v>
      </c>
    </row>
    <row r="59" spans="1:5" x14ac:dyDescent="0.25">
      <c r="A59" t="s">
        <v>74</v>
      </c>
      <c r="B59">
        <v>64.5</v>
      </c>
      <c r="C59" s="64">
        <v>14.29</v>
      </c>
    </row>
    <row r="60" spans="1:5" x14ac:dyDescent="0.25">
      <c r="A60" t="s">
        <v>75</v>
      </c>
      <c r="B60">
        <v>43.5</v>
      </c>
      <c r="C60" s="64">
        <v>14.6</v>
      </c>
    </row>
    <row r="61" spans="1:5" x14ac:dyDescent="0.25">
      <c r="A61" t="s">
        <v>76</v>
      </c>
      <c r="B61">
        <v>32</v>
      </c>
      <c r="C61" s="64">
        <v>13.1</v>
      </c>
    </row>
    <row r="62" spans="1:5" x14ac:dyDescent="0.25">
      <c r="A62" t="s">
        <v>77</v>
      </c>
      <c r="B62">
        <v>32</v>
      </c>
      <c r="C62" s="64">
        <v>13.61</v>
      </c>
    </row>
    <row r="63" spans="1:5" x14ac:dyDescent="0.25">
      <c r="A63" t="s">
        <v>78</v>
      </c>
      <c r="B63">
        <v>79</v>
      </c>
      <c r="C63" s="64">
        <v>13.8</v>
      </c>
    </row>
    <row r="64" spans="1:5" x14ac:dyDescent="0.25">
      <c r="A64" t="s">
        <v>79</v>
      </c>
      <c r="B64">
        <v>43.5</v>
      </c>
      <c r="C64" s="64">
        <v>14.8</v>
      </c>
    </row>
    <row r="65" spans="1:5" x14ac:dyDescent="0.25">
      <c r="A65" t="s">
        <v>80</v>
      </c>
      <c r="B65">
        <v>43.5</v>
      </c>
      <c r="C65" s="64">
        <v>13.2</v>
      </c>
    </row>
    <row r="66" spans="1:5" x14ac:dyDescent="0.25">
      <c r="A66" t="s">
        <v>81</v>
      </c>
      <c r="B66">
        <v>43.5</v>
      </c>
      <c r="C66" s="64">
        <v>13.4</v>
      </c>
    </row>
    <row r="67" spans="1:5" x14ac:dyDescent="0.25">
      <c r="A67" t="s">
        <v>82</v>
      </c>
      <c r="B67">
        <v>56</v>
      </c>
      <c r="C67" s="64">
        <v>13.59</v>
      </c>
    </row>
    <row r="68" spans="1:5" x14ac:dyDescent="0.25">
      <c r="A68" t="s">
        <v>83</v>
      </c>
      <c r="B68">
        <v>43.5</v>
      </c>
      <c r="C68" s="64">
        <v>14.09</v>
      </c>
    </row>
    <row r="69" spans="1:5" x14ac:dyDescent="0.25">
      <c r="A69" t="s">
        <v>84</v>
      </c>
      <c r="B69">
        <v>43.5</v>
      </c>
      <c r="C69" s="64">
        <v>12.1</v>
      </c>
    </row>
    <row r="70" spans="1:5" x14ac:dyDescent="0.25">
      <c r="A70" t="s">
        <v>85</v>
      </c>
      <c r="B70">
        <v>43.5</v>
      </c>
      <c r="C70" s="64">
        <v>14.8</v>
      </c>
    </row>
    <row r="71" spans="1:5" x14ac:dyDescent="0.25">
      <c r="A71" t="s">
        <v>86</v>
      </c>
      <c r="B71">
        <v>50.5</v>
      </c>
      <c r="C71" s="64">
        <v>13.5</v>
      </c>
    </row>
    <row r="72" spans="1:5" x14ac:dyDescent="0.25">
      <c r="A72" t="s">
        <v>87</v>
      </c>
      <c r="B72">
        <v>0</v>
      </c>
      <c r="C72" s="64">
        <v>0</v>
      </c>
      <c r="E72" t="s">
        <v>303</v>
      </c>
    </row>
    <row r="73" spans="1:5" x14ac:dyDescent="0.25">
      <c r="A73" t="s">
        <v>88</v>
      </c>
      <c r="B73">
        <v>43</v>
      </c>
      <c r="C73" s="64">
        <v>12.5</v>
      </c>
    </row>
    <row r="74" spans="1:5" x14ac:dyDescent="0.25">
      <c r="A74" t="s">
        <v>108</v>
      </c>
      <c r="B74">
        <v>0</v>
      </c>
      <c r="C74" s="64">
        <v>0</v>
      </c>
      <c r="E74" t="s">
        <v>303</v>
      </c>
    </row>
    <row r="75" spans="1:5" x14ac:dyDescent="0.25">
      <c r="A75" t="s">
        <v>89</v>
      </c>
      <c r="B75">
        <v>32</v>
      </c>
      <c r="C75" s="64">
        <v>12.8</v>
      </c>
    </row>
    <row r="76" spans="1:5" x14ac:dyDescent="0.25">
      <c r="A76" t="s">
        <v>90</v>
      </c>
      <c r="B76">
        <v>0.36</v>
      </c>
      <c r="C76" s="64">
        <v>0</v>
      </c>
      <c r="E76" t="s">
        <v>305</v>
      </c>
    </row>
    <row r="77" spans="1:5" x14ac:dyDescent="0.25">
      <c r="A77" t="s">
        <v>91</v>
      </c>
      <c r="B77">
        <v>1.1499999999999999</v>
      </c>
      <c r="C77" s="64">
        <v>16.2</v>
      </c>
    </row>
    <row r="78" spans="1:5" x14ac:dyDescent="0.25">
      <c r="A78" t="s">
        <v>92</v>
      </c>
      <c r="B78">
        <v>4.5599999999999996</v>
      </c>
      <c r="C78" s="64">
        <v>0</v>
      </c>
      <c r="E78" t="s">
        <v>305</v>
      </c>
    </row>
  </sheetData>
  <conditionalFormatting sqref="B3:B78">
    <cfRule type="cellIs" dxfId="172" priority="1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50"/>
  </sheetPr>
  <dimension ref="A1:I128"/>
  <sheetViews>
    <sheetView zoomScaleNormal="100" workbookViewId="0">
      <selection activeCell="A58" sqref="A58"/>
    </sheetView>
  </sheetViews>
  <sheetFormatPr defaultRowHeight="15" x14ac:dyDescent="0.25"/>
  <cols>
    <col min="1" max="1" width="21" bestFit="1" customWidth="1"/>
    <col min="2" max="2" width="14.7109375" style="64" bestFit="1" customWidth="1"/>
  </cols>
  <sheetData>
    <row r="1" spans="1:4" x14ac:dyDescent="0.25">
      <c r="A1" t="s">
        <v>196</v>
      </c>
      <c r="B1" s="64" t="s">
        <v>125</v>
      </c>
      <c r="C1" t="s">
        <v>280</v>
      </c>
      <c r="D1" t="s">
        <v>192</v>
      </c>
    </row>
    <row r="2" spans="1:4" x14ac:dyDescent="0.25">
      <c r="A2" t="s">
        <v>197</v>
      </c>
      <c r="B2" s="64" t="s">
        <v>126</v>
      </c>
      <c r="C2" s="63">
        <v>1</v>
      </c>
      <c r="D2">
        <v>4</v>
      </c>
    </row>
    <row r="3" spans="1:4" x14ac:dyDescent="0.25">
      <c r="A3" t="s">
        <v>198</v>
      </c>
      <c r="B3" s="64" t="s">
        <v>126</v>
      </c>
      <c r="C3" s="63">
        <v>2</v>
      </c>
      <c r="D3">
        <v>0</v>
      </c>
    </row>
    <row r="4" spans="1:4" x14ac:dyDescent="0.25">
      <c r="A4" t="s">
        <v>199</v>
      </c>
      <c r="B4" s="64" t="s">
        <v>126</v>
      </c>
      <c r="C4" s="63">
        <v>3</v>
      </c>
      <c r="D4">
        <v>4</v>
      </c>
    </row>
    <row r="5" spans="1:4" x14ac:dyDescent="0.25">
      <c r="A5" t="s">
        <v>200</v>
      </c>
      <c r="B5" s="64" t="s">
        <v>126</v>
      </c>
      <c r="C5" s="63">
        <v>4</v>
      </c>
      <c r="D5">
        <v>4</v>
      </c>
    </row>
    <row r="6" spans="1:4" x14ac:dyDescent="0.25">
      <c r="A6" t="s">
        <v>201</v>
      </c>
      <c r="B6" s="64" t="s">
        <v>126</v>
      </c>
      <c r="C6" s="63">
        <v>5</v>
      </c>
      <c r="D6">
        <v>0</v>
      </c>
    </row>
    <row r="7" spans="1:4" x14ac:dyDescent="0.25">
      <c r="A7" t="s">
        <v>146</v>
      </c>
      <c r="B7" s="64" t="s">
        <v>127</v>
      </c>
      <c r="C7" s="63">
        <v>6</v>
      </c>
      <c r="D7">
        <v>8</v>
      </c>
    </row>
    <row r="8" spans="1:4" x14ac:dyDescent="0.25">
      <c r="A8" t="s">
        <v>202</v>
      </c>
      <c r="B8" s="64" t="s">
        <v>126</v>
      </c>
      <c r="C8" s="63">
        <v>7</v>
      </c>
      <c r="D8">
        <v>0</v>
      </c>
    </row>
    <row r="9" spans="1:4" x14ac:dyDescent="0.25">
      <c r="A9" t="s">
        <v>203</v>
      </c>
      <c r="B9" s="64" t="s">
        <v>126</v>
      </c>
      <c r="C9" s="63">
        <v>8</v>
      </c>
      <c r="D9">
        <v>0</v>
      </c>
    </row>
    <row r="10" spans="1:4" x14ac:dyDescent="0.25">
      <c r="A10" t="s">
        <v>204</v>
      </c>
      <c r="B10" s="64" t="s">
        <v>126</v>
      </c>
      <c r="C10" s="63">
        <v>9</v>
      </c>
      <c r="D10">
        <v>0</v>
      </c>
    </row>
    <row r="11" spans="1:4" x14ac:dyDescent="0.25">
      <c r="A11" t="s">
        <v>205</v>
      </c>
      <c r="B11" s="64" t="s">
        <v>126</v>
      </c>
      <c r="C11" s="63">
        <v>10</v>
      </c>
      <c r="D11">
        <v>4</v>
      </c>
    </row>
    <row r="12" spans="1:4" x14ac:dyDescent="0.25">
      <c r="A12" t="s">
        <v>206</v>
      </c>
      <c r="B12" s="64" t="s">
        <v>126</v>
      </c>
      <c r="C12" s="63">
        <v>11</v>
      </c>
      <c r="D12">
        <v>4</v>
      </c>
    </row>
    <row r="13" spans="1:4" x14ac:dyDescent="0.25">
      <c r="A13" t="s">
        <v>207</v>
      </c>
      <c r="B13" s="64" t="s">
        <v>126</v>
      </c>
      <c r="C13" s="63">
        <v>12</v>
      </c>
      <c r="D13">
        <v>4</v>
      </c>
    </row>
    <row r="14" spans="1:4" x14ac:dyDescent="0.25">
      <c r="A14" t="s">
        <v>208</v>
      </c>
      <c r="B14" s="64" t="s">
        <v>126</v>
      </c>
      <c r="C14" s="63">
        <v>13</v>
      </c>
      <c r="D14">
        <v>4</v>
      </c>
    </row>
    <row r="15" spans="1:4" x14ac:dyDescent="0.25">
      <c r="A15" t="s">
        <v>209</v>
      </c>
      <c r="B15" s="64" t="s">
        <v>126</v>
      </c>
      <c r="C15" s="63">
        <v>14</v>
      </c>
      <c r="D15">
        <v>4</v>
      </c>
    </row>
    <row r="16" spans="1:4" x14ac:dyDescent="0.25">
      <c r="A16" t="s">
        <v>210</v>
      </c>
      <c r="B16" s="64" t="s">
        <v>126</v>
      </c>
      <c r="C16" s="63">
        <v>15</v>
      </c>
      <c r="D16">
        <v>4</v>
      </c>
    </row>
    <row r="17" spans="1:4" x14ac:dyDescent="0.25">
      <c r="A17" t="s">
        <v>211</v>
      </c>
      <c r="B17" s="64" t="s">
        <v>126</v>
      </c>
      <c r="C17" s="63">
        <v>16</v>
      </c>
      <c r="D17">
        <v>4</v>
      </c>
    </row>
    <row r="18" spans="1:4" x14ac:dyDescent="0.25">
      <c r="A18" t="s">
        <v>212</v>
      </c>
      <c r="B18" s="64" t="s">
        <v>126</v>
      </c>
      <c r="C18" s="63">
        <v>17</v>
      </c>
      <c r="D18">
        <v>4</v>
      </c>
    </row>
    <row r="19" spans="1:4" x14ac:dyDescent="0.25">
      <c r="A19" t="s">
        <v>213</v>
      </c>
      <c r="B19" s="64" t="s">
        <v>126</v>
      </c>
      <c r="C19" s="63">
        <v>18</v>
      </c>
      <c r="D19">
        <v>0</v>
      </c>
    </row>
    <row r="20" spans="1:4" x14ac:dyDescent="0.25">
      <c r="A20" t="s">
        <v>214</v>
      </c>
      <c r="B20" s="64" t="s">
        <v>126</v>
      </c>
      <c r="C20" s="63">
        <v>19</v>
      </c>
      <c r="D20">
        <v>4</v>
      </c>
    </row>
    <row r="21" spans="1:4" x14ac:dyDescent="0.25">
      <c r="A21" t="s">
        <v>215</v>
      </c>
      <c r="B21" s="64" t="s">
        <v>126</v>
      </c>
      <c r="C21" s="63">
        <v>20</v>
      </c>
      <c r="D21">
        <v>4</v>
      </c>
    </row>
    <row r="22" spans="1:4" x14ac:dyDescent="0.25">
      <c r="A22" t="s">
        <v>216</v>
      </c>
      <c r="B22" s="64" t="s">
        <v>126</v>
      </c>
      <c r="C22" s="63">
        <v>21</v>
      </c>
      <c r="D22">
        <v>4</v>
      </c>
    </row>
    <row r="23" spans="1:4" x14ac:dyDescent="0.25">
      <c r="A23" t="s">
        <v>217</v>
      </c>
      <c r="B23" s="64" t="s">
        <v>126</v>
      </c>
      <c r="C23" s="63">
        <v>22</v>
      </c>
      <c r="D23">
        <v>4</v>
      </c>
    </row>
    <row r="24" spans="1:4" x14ac:dyDescent="0.25">
      <c r="A24" t="s">
        <v>218</v>
      </c>
      <c r="C24" s="63">
        <v>23</v>
      </c>
      <c r="D24">
        <v>0</v>
      </c>
    </row>
    <row r="25" spans="1:4" x14ac:dyDescent="0.25">
      <c r="A25" t="s">
        <v>181</v>
      </c>
      <c r="B25" s="64" t="s">
        <v>126</v>
      </c>
      <c r="C25" s="63">
        <v>24</v>
      </c>
      <c r="D25">
        <v>4</v>
      </c>
    </row>
    <row r="26" spans="1:4" x14ac:dyDescent="0.25">
      <c r="A26" t="s">
        <v>174</v>
      </c>
      <c r="B26" s="64" t="s">
        <v>126</v>
      </c>
      <c r="C26" s="63">
        <v>25</v>
      </c>
      <c r="D26">
        <v>4</v>
      </c>
    </row>
    <row r="27" spans="1:4" x14ac:dyDescent="0.25">
      <c r="A27" t="s">
        <v>176</v>
      </c>
      <c r="B27" s="64" t="s">
        <v>126</v>
      </c>
      <c r="C27" s="63">
        <v>26</v>
      </c>
      <c r="D27">
        <v>4</v>
      </c>
    </row>
    <row r="28" spans="1:4" x14ac:dyDescent="0.25">
      <c r="A28" t="s">
        <v>185</v>
      </c>
      <c r="B28" s="64" t="s">
        <v>126</v>
      </c>
      <c r="C28" s="63">
        <v>27</v>
      </c>
      <c r="D28">
        <v>4</v>
      </c>
    </row>
    <row r="29" spans="1:4" x14ac:dyDescent="0.25">
      <c r="A29" t="s">
        <v>219</v>
      </c>
      <c r="B29" s="64" t="s">
        <v>126</v>
      </c>
      <c r="C29" s="63">
        <v>28</v>
      </c>
      <c r="D29">
        <v>4</v>
      </c>
    </row>
    <row r="30" spans="1:4" x14ac:dyDescent="0.25">
      <c r="A30" t="s">
        <v>220</v>
      </c>
      <c r="B30" s="64" t="s">
        <v>126</v>
      </c>
      <c r="C30" s="63">
        <v>29</v>
      </c>
      <c r="D30">
        <v>4</v>
      </c>
    </row>
    <row r="31" spans="1:4" x14ac:dyDescent="0.25">
      <c r="A31" t="s">
        <v>221</v>
      </c>
      <c r="B31" s="64" t="s">
        <v>126</v>
      </c>
      <c r="C31" s="63">
        <v>30</v>
      </c>
      <c r="D31">
        <v>4</v>
      </c>
    </row>
    <row r="32" spans="1:4" x14ac:dyDescent="0.25">
      <c r="A32" t="s">
        <v>222</v>
      </c>
      <c r="B32" s="64" t="s">
        <v>126</v>
      </c>
      <c r="C32" s="63">
        <v>31</v>
      </c>
      <c r="D32">
        <v>4</v>
      </c>
    </row>
    <row r="33" spans="1:4" x14ac:dyDescent="0.25">
      <c r="A33" t="s">
        <v>223</v>
      </c>
      <c r="B33" s="64" t="s">
        <v>126</v>
      </c>
      <c r="C33" s="63">
        <v>32</v>
      </c>
      <c r="D33">
        <v>4</v>
      </c>
    </row>
    <row r="34" spans="1:4" x14ac:dyDescent="0.25">
      <c r="A34" t="s">
        <v>183</v>
      </c>
      <c r="B34" s="64" t="s">
        <v>126</v>
      </c>
      <c r="C34" s="63">
        <v>33</v>
      </c>
      <c r="D34">
        <v>4</v>
      </c>
    </row>
    <row r="35" spans="1:4" x14ac:dyDescent="0.25">
      <c r="A35" t="s">
        <v>224</v>
      </c>
      <c r="B35" s="64" t="s">
        <v>126</v>
      </c>
      <c r="C35" s="63">
        <v>34</v>
      </c>
      <c r="D35">
        <v>0</v>
      </c>
    </row>
    <row r="36" spans="1:4" x14ac:dyDescent="0.25">
      <c r="A36" t="s">
        <v>225</v>
      </c>
      <c r="B36" s="64" t="s">
        <v>126</v>
      </c>
      <c r="C36" s="63">
        <v>35</v>
      </c>
      <c r="D36">
        <v>4</v>
      </c>
    </row>
    <row r="37" spans="1:4" x14ac:dyDescent="0.25">
      <c r="A37" t="s">
        <v>226</v>
      </c>
      <c r="B37" s="64" t="s">
        <v>126</v>
      </c>
      <c r="C37" s="63">
        <v>36</v>
      </c>
      <c r="D37">
        <v>4</v>
      </c>
    </row>
    <row r="38" spans="1:4" x14ac:dyDescent="0.25">
      <c r="A38" t="s">
        <v>227</v>
      </c>
      <c r="B38" s="64" t="s">
        <v>126</v>
      </c>
      <c r="C38" s="63">
        <v>37</v>
      </c>
      <c r="D38">
        <v>4</v>
      </c>
    </row>
    <row r="39" spans="1:4" x14ac:dyDescent="0.25">
      <c r="A39" t="s">
        <v>228</v>
      </c>
      <c r="B39" s="64" t="s">
        <v>126</v>
      </c>
      <c r="C39" s="63">
        <v>38</v>
      </c>
      <c r="D39">
        <v>4</v>
      </c>
    </row>
    <row r="40" spans="1:4" x14ac:dyDescent="0.25">
      <c r="A40" t="s">
        <v>229</v>
      </c>
      <c r="C40" s="63">
        <v>39</v>
      </c>
      <c r="D40">
        <v>0</v>
      </c>
    </row>
    <row r="41" spans="1:4" x14ac:dyDescent="0.25">
      <c r="A41" t="s">
        <v>230</v>
      </c>
      <c r="C41" s="63">
        <v>40</v>
      </c>
      <c r="D41">
        <v>0</v>
      </c>
    </row>
    <row r="42" spans="1:4" x14ac:dyDescent="0.25">
      <c r="A42" t="s">
        <v>231</v>
      </c>
      <c r="C42" s="63">
        <v>41</v>
      </c>
      <c r="D42">
        <v>0</v>
      </c>
    </row>
    <row r="43" spans="1:4" x14ac:dyDescent="0.25">
      <c r="A43" t="s">
        <v>232</v>
      </c>
      <c r="C43" s="63">
        <v>42</v>
      </c>
      <c r="D43">
        <v>0</v>
      </c>
    </row>
    <row r="44" spans="1:4" x14ac:dyDescent="0.25">
      <c r="A44" t="s">
        <v>233</v>
      </c>
      <c r="B44" s="64" t="s">
        <v>126</v>
      </c>
      <c r="C44" s="63">
        <v>43</v>
      </c>
      <c r="D44">
        <v>4</v>
      </c>
    </row>
    <row r="45" spans="1:4" x14ac:dyDescent="0.25">
      <c r="A45" t="s">
        <v>234</v>
      </c>
      <c r="B45" s="64" t="s">
        <v>126</v>
      </c>
      <c r="C45" s="63">
        <v>44</v>
      </c>
      <c r="D45">
        <v>4</v>
      </c>
    </row>
    <row r="46" spans="1:4" x14ac:dyDescent="0.25">
      <c r="A46" t="s">
        <v>235</v>
      </c>
      <c r="B46" s="64" t="s">
        <v>126</v>
      </c>
      <c r="C46" s="63">
        <v>45</v>
      </c>
      <c r="D46">
        <v>4</v>
      </c>
    </row>
    <row r="47" spans="1:4" x14ac:dyDescent="0.25">
      <c r="A47" t="s">
        <v>236</v>
      </c>
      <c r="B47" s="64" t="s">
        <v>126</v>
      </c>
      <c r="C47" s="63">
        <v>46</v>
      </c>
      <c r="D47">
        <v>4</v>
      </c>
    </row>
    <row r="48" spans="1:4" x14ac:dyDescent="0.25">
      <c r="A48" t="s">
        <v>237</v>
      </c>
      <c r="B48" s="64" t="s">
        <v>126</v>
      </c>
      <c r="C48" s="63">
        <v>47</v>
      </c>
      <c r="D48">
        <v>4</v>
      </c>
    </row>
    <row r="49" spans="1:4" x14ac:dyDescent="0.25">
      <c r="A49" t="s">
        <v>238</v>
      </c>
      <c r="B49" s="64" t="s">
        <v>126</v>
      </c>
      <c r="C49" s="63">
        <v>48</v>
      </c>
      <c r="D49">
        <v>4</v>
      </c>
    </row>
    <row r="50" spans="1:4" x14ac:dyDescent="0.25">
      <c r="A50" t="s">
        <v>184</v>
      </c>
      <c r="B50" s="64" t="s">
        <v>126</v>
      </c>
      <c r="C50" s="63">
        <v>49</v>
      </c>
      <c r="D50">
        <v>4</v>
      </c>
    </row>
    <row r="51" spans="1:4" x14ac:dyDescent="0.25">
      <c r="A51" t="s">
        <v>239</v>
      </c>
      <c r="C51" s="63">
        <v>50</v>
      </c>
      <c r="D51">
        <v>0</v>
      </c>
    </row>
    <row r="52" spans="1:4" x14ac:dyDescent="0.25">
      <c r="A52" t="s">
        <v>240</v>
      </c>
      <c r="C52" s="63">
        <v>51</v>
      </c>
      <c r="D52">
        <v>0</v>
      </c>
    </row>
    <row r="53" spans="1:4" x14ac:dyDescent="0.25">
      <c r="A53" t="s">
        <v>172</v>
      </c>
      <c r="B53" s="64" t="s">
        <v>126</v>
      </c>
      <c r="C53" s="63">
        <v>52</v>
      </c>
      <c r="D53">
        <v>4</v>
      </c>
    </row>
    <row r="54" spans="1:4" x14ac:dyDescent="0.25">
      <c r="A54" t="s">
        <v>175</v>
      </c>
      <c r="B54" s="64" t="s">
        <v>126</v>
      </c>
      <c r="C54" s="63">
        <v>53</v>
      </c>
      <c r="D54">
        <v>4</v>
      </c>
    </row>
    <row r="55" spans="1:4" x14ac:dyDescent="0.25">
      <c r="A55" t="s">
        <v>241</v>
      </c>
      <c r="B55" s="64" t="s">
        <v>126</v>
      </c>
      <c r="C55" s="63">
        <v>54</v>
      </c>
      <c r="D55">
        <v>4</v>
      </c>
    </row>
    <row r="56" spans="1:4" x14ac:dyDescent="0.25">
      <c r="A56" t="s">
        <v>242</v>
      </c>
      <c r="B56" s="64" t="s">
        <v>126</v>
      </c>
      <c r="C56" s="63">
        <v>55</v>
      </c>
      <c r="D56">
        <v>4</v>
      </c>
    </row>
    <row r="57" spans="1:4" x14ac:dyDescent="0.25">
      <c r="A57" t="s">
        <v>243</v>
      </c>
      <c r="B57" s="64" t="s">
        <v>126</v>
      </c>
      <c r="C57" s="63">
        <v>56</v>
      </c>
      <c r="D57">
        <v>4</v>
      </c>
    </row>
    <row r="58" spans="1:4" x14ac:dyDescent="0.25">
      <c r="A58" t="s">
        <v>244</v>
      </c>
      <c r="B58" s="64" t="s">
        <v>126</v>
      </c>
      <c r="C58" s="63">
        <v>57</v>
      </c>
      <c r="D58">
        <v>4</v>
      </c>
    </row>
    <row r="59" spans="1:4" x14ac:dyDescent="0.25">
      <c r="A59" t="s">
        <v>245</v>
      </c>
      <c r="B59" s="64" t="s">
        <v>126</v>
      </c>
      <c r="C59" s="63">
        <v>58</v>
      </c>
      <c r="D59">
        <v>4</v>
      </c>
    </row>
    <row r="60" spans="1:4" x14ac:dyDescent="0.25">
      <c r="A60" t="s">
        <v>246</v>
      </c>
      <c r="B60" s="64" t="s">
        <v>126</v>
      </c>
      <c r="C60" s="63">
        <v>59</v>
      </c>
      <c r="D60">
        <v>4</v>
      </c>
    </row>
    <row r="61" spans="1:4" x14ac:dyDescent="0.25">
      <c r="A61" t="s">
        <v>247</v>
      </c>
      <c r="B61" s="64" t="s">
        <v>126</v>
      </c>
      <c r="C61" s="63">
        <v>60</v>
      </c>
      <c r="D61">
        <v>4</v>
      </c>
    </row>
    <row r="62" spans="1:4" x14ac:dyDescent="0.25">
      <c r="A62" t="s">
        <v>248</v>
      </c>
      <c r="B62" s="64" t="s">
        <v>126</v>
      </c>
      <c r="C62" s="63">
        <v>61</v>
      </c>
      <c r="D62">
        <v>4</v>
      </c>
    </row>
    <row r="63" spans="1:4" x14ac:dyDescent="0.25">
      <c r="A63" t="s">
        <v>249</v>
      </c>
      <c r="B63" s="64" t="s">
        <v>126</v>
      </c>
      <c r="C63" s="63">
        <v>62</v>
      </c>
      <c r="D63">
        <v>4</v>
      </c>
    </row>
    <row r="64" spans="1:4" x14ac:dyDescent="0.25">
      <c r="A64" t="s">
        <v>250</v>
      </c>
      <c r="B64" s="64" t="s">
        <v>126</v>
      </c>
      <c r="C64" s="63">
        <v>63</v>
      </c>
      <c r="D64">
        <v>4</v>
      </c>
    </row>
    <row r="65" spans="1:4" x14ac:dyDescent="0.25">
      <c r="A65" t="s">
        <v>159</v>
      </c>
      <c r="B65" s="64" t="s">
        <v>126</v>
      </c>
      <c r="C65" s="63">
        <v>64</v>
      </c>
      <c r="D65">
        <v>4</v>
      </c>
    </row>
    <row r="66" spans="1:4" x14ac:dyDescent="0.25">
      <c r="A66" t="s">
        <v>251</v>
      </c>
      <c r="C66" s="63">
        <v>65</v>
      </c>
      <c r="D66">
        <v>4</v>
      </c>
    </row>
    <row r="67" spans="1:4" x14ac:dyDescent="0.25">
      <c r="A67" t="s">
        <v>173</v>
      </c>
      <c r="B67" s="64" t="s">
        <v>126</v>
      </c>
      <c r="C67" s="63">
        <v>66</v>
      </c>
      <c r="D67">
        <v>4</v>
      </c>
    </row>
    <row r="68" spans="1:4" x14ac:dyDescent="0.25">
      <c r="A68" t="s">
        <v>252</v>
      </c>
      <c r="C68" s="63">
        <v>67</v>
      </c>
      <c r="D68">
        <v>4</v>
      </c>
    </row>
    <row r="69" spans="1:4" x14ac:dyDescent="0.25">
      <c r="A69" t="s">
        <v>16</v>
      </c>
      <c r="B69" s="64" t="s">
        <v>126</v>
      </c>
      <c r="C69" s="63">
        <v>68</v>
      </c>
      <c r="D69">
        <v>4</v>
      </c>
    </row>
    <row r="70" spans="1:4" x14ac:dyDescent="0.25">
      <c r="A70" t="s">
        <v>253</v>
      </c>
      <c r="C70" s="63">
        <v>69</v>
      </c>
      <c r="D70">
        <v>4</v>
      </c>
    </row>
    <row r="71" spans="1:4" x14ac:dyDescent="0.25">
      <c r="A71" t="s">
        <v>254</v>
      </c>
      <c r="C71" s="63">
        <v>70</v>
      </c>
      <c r="D71">
        <v>4</v>
      </c>
    </row>
    <row r="72" spans="1:4" x14ac:dyDescent="0.25">
      <c r="A72" t="s">
        <v>255</v>
      </c>
      <c r="C72" s="63">
        <v>71</v>
      </c>
      <c r="D72">
        <v>4</v>
      </c>
    </row>
    <row r="73" spans="1:4" x14ac:dyDescent="0.25">
      <c r="A73" t="s">
        <v>177</v>
      </c>
      <c r="B73" s="64" t="s">
        <v>126</v>
      </c>
      <c r="C73" s="63">
        <v>72</v>
      </c>
      <c r="D73">
        <v>4</v>
      </c>
    </row>
    <row r="74" spans="1:4" x14ac:dyDescent="0.25">
      <c r="A74" t="s">
        <v>256</v>
      </c>
      <c r="C74" s="63">
        <v>73</v>
      </c>
      <c r="D74">
        <v>4</v>
      </c>
    </row>
    <row r="75" spans="1:4" x14ac:dyDescent="0.25">
      <c r="A75" t="s">
        <v>178</v>
      </c>
      <c r="B75" s="64" t="s">
        <v>126</v>
      </c>
      <c r="C75" s="63">
        <v>74</v>
      </c>
      <c r="D75">
        <v>4</v>
      </c>
    </row>
    <row r="76" spans="1:4" x14ac:dyDescent="0.25">
      <c r="A76" t="s">
        <v>149</v>
      </c>
      <c r="C76" s="63">
        <v>75</v>
      </c>
      <c r="D76">
        <v>0</v>
      </c>
    </row>
    <row r="77" spans="1:4" x14ac:dyDescent="0.25">
      <c r="A77" t="s">
        <v>163</v>
      </c>
      <c r="B77" s="64" t="s">
        <v>126</v>
      </c>
      <c r="C77" s="63">
        <v>76</v>
      </c>
      <c r="D77">
        <v>8</v>
      </c>
    </row>
    <row r="78" spans="1:4" x14ac:dyDescent="0.25">
      <c r="A78" t="s">
        <v>164</v>
      </c>
      <c r="B78" s="64" t="s">
        <v>126</v>
      </c>
      <c r="C78" s="63">
        <v>77</v>
      </c>
      <c r="D78">
        <v>8</v>
      </c>
    </row>
    <row r="79" spans="1:4" x14ac:dyDescent="0.25">
      <c r="A79" t="s">
        <v>257</v>
      </c>
      <c r="C79" s="63">
        <v>78</v>
      </c>
      <c r="D79">
        <v>8</v>
      </c>
    </row>
    <row r="80" spans="1:4" x14ac:dyDescent="0.25">
      <c r="A80" t="s">
        <v>258</v>
      </c>
      <c r="C80" s="63">
        <v>79</v>
      </c>
      <c r="D80">
        <v>8</v>
      </c>
    </row>
    <row r="81" spans="1:4" x14ac:dyDescent="0.25">
      <c r="A81" t="s">
        <v>147</v>
      </c>
      <c r="B81" s="64" t="s">
        <v>127</v>
      </c>
      <c r="C81" s="63">
        <v>80</v>
      </c>
      <c r="D81">
        <v>8</v>
      </c>
    </row>
    <row r="82" spans="1:4" x14ac:dyDescent="0.25">
      <c r="A82" t="s">
        <v>186</v>
      </c>
      <c r="B82" s="64" t="s">
        <v>126</v>
      </c>
      <c r="C82" s="63">
        <v>81</v>
      </c>
      <c r="D82">
        <v>64</v>
      </c>
    </row>
    <row r="83" spans="1:4" x14ac:dyDescent="0.25">
      <c r="A83" t="s">
        <v>166</v>
      </c>
      <c r="B83" s="64" t="s">
        <v>126</v>
      </c>
      <c r="C83" s="63">
        <v>82</v>
      </c>
      <c r="D83">
        <v>8</v>
      </c>
    </row>
    <row r="84" spans="1:4" x14ac:dyDescent="0.25">
      <c r="A84" t="s">
        <v>187</v>
      </c>
      <c r="B84" s="64" t="s">
        <v>126</v>
      </c>
      <c r="C84" s="63">
        <v>83</v>
      </c>
      <c r="D84">
        <v>32</v>
      </c>
    </row>
    <row r="85" spans="1:4" x14ac:dyDescent="0.25">
      <c r="A85" t="s">
        <v>259</v>
      </c>
      <c r="C85" s="63">
        <v>84</v>
      </c>
      <c r="D85">
        <v>8</v>
      </c>
    </row>
    <row r="86" spans="1:4" x14ac:dyDescent="0.25">
      <c r="A86" t="s">
        <v>260</v>
      </c>
      <c r="C86" s="63">
        <v>85</v>
      </c>
      <c r="D86">
        <v>0</v>
      </c>
    </row>
    <row r="87" spans="1:4" x14ac:dyDescent="0.25">
      <c r="A87" t="s">
        <v>261</v>
      </c>
      <c r="C87" s="63">
        <v>86</v>
      </c>
      <c r="D87">
        <v>8</v>
      </c>
    </row>
    <row r="88" spans="1:4" x14ac:dyDescent="0.25">
      <c r="A88" t="s">
        <v>262</v>
      </c>
      <c r="C88" s="63">
        <v>87</v>
      </c>
      <c r="D88">
        <v>0</v>
      </c>
    </row>
    <row r="89" spans="1:4" x14ac:dyDescent="0.25">
      <c r="A89" t="s">
        <v>263</v>
      </c>
      <c r="C89" s="63">
        <v>88</v>
      </c>
      <c r="D89">
        <v>0</v>
      </c>
    </row>
    <row r="90" spans="1:4" x14ac:dyDescent="0.25">
      <c r="A90" t="s">
        <v>264</v>
      </c>
      <c r="C90" s="63">
        <v>89</v>
      </c>
      <c r="D90">
        <v>0</v>
      </c>
    </row>
    <row r="91" spans="1:4" x14ac:dyDescent="0.25">
      <c r="A91" t="s">
        <v>265</v>
      </c>
      <c r="C91" s="63">
        <v>90</v>
      </c>
      <c r="D91">
        <v>0</v>
      </c>
    </row>
    <row r="92" spans="1:4" x14ac:dyDescent="0.25">
      <c r="A92" t="s">
        <v>162</v>
      </c>
      <c r="B92" s="64" t="s">
        <v>126</v>
      </c>
      <c r="C92" s="63">
        <v>91</v>
      </c>
      <c r="D92">
        <v>4</v>
      </c>
    </row>
    <row r="93" spans="1:4" x14ac:dyDescent="0.25">
      <c r="A93" t="s">
        <v>266</v>
      </c>
      <c r="C93" s="63">
        <v>92</v>
      </c>
      <c r="D93">
        <v>0</v>
      </c>
    </row>
    <row r="94" spans="1:4" x14ac:dyDescent="0.25">
      <c r="A94" t="s">
        <v>267</v>
      </c>
      <c r="C94" s="63">
        <v>93</v>
      </c>
      <c r="D94">
        <v>0</v>
      </c>
    </row>
    <row r="95" spans="1:4" x14ac:dyDescent="0.25">
      <c r="A95" t="s">
        <v>180</v>
      </c>
      <c r="B95" s="64" t="s">
        <v>126</v>
      </c>
      <c r="C95" s="63">
        <v>94</v>
      </c>
      <c r="D95">
        <v>4</v>
      </c>
    </row>
    <row r="96" spans="1:4" x14ac:dyDescent="0.25">
      <c r="A96" t="s">
        <v>182</v>
      </c>
      <c r="B96" s="64" t="s">
        <v>126</v>
      </c>
      <c r="C96" s="63">
        <v>95</v>
      </c>
      <c r="D96">
        <v>4</v>
      </c>
    </row>
    <row r="97" spans="1:4" x14ac:dyDescent="0.25">
      <c r="A97" t="s">
        <v>268</v>
      </c>
      <c r="C97" s="63">
        <v>96</v>
      </c>
      <c r="D97">
        <v>0</v>
      </c>
    </row>
    <row r="98" spans="1:4" x14ac:dyDescent="0.25">
      <c r="A98" t="s">
        <v>160</v>
      </c>
      <c r="B98" s="64" t="s">
        <v>126</v>
      </c>
      <c r="C98" s="63">
        <v>97</v>
      </c>
      <c r="D98">
        <v>4</v>
      </c>
    </row>
    <row r="99" spans="1:4" x14ac:dyDescent="0.25">
      <c r="A99" t="s">
        <v>269</v>
      </c>
      <c r="C99" s="63">
        <v>98</v>
      </c>
      <c r="D99">
        <v>0</v>
      </c>
    </row>
    <row r="100" spans="1:4" x14ac:dyDescent="0.25">
      <c r="A100" t="s">
        <v>270</v>
      </c>
      <c r="C100" s="63">
        <v>99</v>
      </c>
      <c r="D100">
        <v>0</v>
      </c>
    </row>
    <row r="101" spans="1:4" x14ac:dyDescent="0.25">
      <c r="A101" t="s">
        <v>169</v>
      </c>
      <c r="B101" s="64" t="s">
        <v>126</v>
      </c>
      <c r="C101" s="63">
        <v>100</v>
      </c>
      <c r="D101">
        <v>4</v>
      </c>
    </row>
    <row r="102" spans="1:4" s="64" customFormat="1" x14ac:dyDescent="0.25">
      <c r="A102" s="64" t="s">
        <v>307</v>
      </c>
      <c r="B102" s="64" t="s">
        <v>127</v>
      </c>
      <c r="C102" s="63">
        <v>120</v>
      </c>
      <c r="D102" s="64">
        <v>16</v>
      </c>
    </row>
    <row r="103" spans="1:4" x14ac:dyDescent="0.25">
      <c r="A103" t="s">
        <v>271</v>
      </c>
      <c r="C103" s="63">
        <v>101</v>
      </c>
      <c r="D103">
        <v>0</v>
      </c>
    </row>
    <row r="104" spans="1:4" x14ac:dyDescent="0.25">
      <c r="A104" t="s">
        <v>272</v>
      </c>
      <c r="C104" s="63">
        <v>102</v>
      </c>
      <c r="D104">
        <v>0</v>
      </c>
    </row>
    <row r="105" spans="1:4" x14ac:dyDescent="0.25">
      <c r="A105" t="s">
        <v>273</v>
      </c>
      <c r="C105" s="63">
        <v>103</v>
      </c>
      <c r="D105">
        <v>0</v>
      </c>
    </row>
    <row r="106" spans="1:4" x14ac:dyDescent="0.25">
      <c r="A106" t="s">
        <v>218</v>
      </c>
      <c r="C106" s="63">
        <v>104</v>
      </c>
      <c r="D106">
        <v>0</v>
      </c>
    </row>
    <row r="107" spans="1:4" x14ac:dyDescent="0.25">
      <c r="A107" t="s">
        <v>188</v>
      </c>
      <c r="B107" s="64" t="s">
        <v>126</v>
      </c>
      <c r="C107" s="63">
        <v>105</v>
      </c>
      <c r="D107">
        <v>8</v>
      </c>
    </row>
    <row r="108" spans="1:4" x14ac:dyDescent="0.25">
      <c r="A108" t="s">
        <v>274</v>
      </c>
      <c r="C108" s="63">
        <v>106</v>
      </c>
      <c r="D108">
        <v>0</v>
      </c>
    </row>
    <row r="109" spans="1:4" x14ac:dyDescent="0.25">
      <c r="A109" t="s">
        <v>275</v>
      </c>
      <c r="C109" s="63">
        <v>107</v>
      </c>
      <c r="D109">
        <v>0</v>
      </c>
    </row>
    <row r="110" spans="1:4" x14ac:dyDescent="0.25">
      <c r="A110" t="s">
        <v>276</v>
      </c>
      <c r="C110" s="63">
        <v>108</v>
      </c>
      <c r="D110">
        <v>4</v>
      </c>
    </row>
    <row r="111" spans="1:4" x14ac:dyDescent="0.25">
      <c r="A111" t="s">
        <v>277</v>
      </c>
      <c r="C111" s="63">
        <v>109</v>
      </c>
      <c r="D111">
        <v>0</v>
      </c>
    </row>
    <row r="112" spans="1:4" x14ac:dyDescent="0.25">
      <c r="A112" t="s">
        <v>153</v>
      </c>
      <c r="B112" s="64" t="s">
        <v>126</v>
      </c>
      <c r="C112" s="63">
        <v>110</v>
      </c>
      <c r="D112">
        <v>4</v>
      </c>
    </row>
    <row r="113" spans="1:9" x14ac:dyDescent="0.25">
      <c r="A113" t="s">
        <v>155</v>
      </c>
      <c r="B113" s="64" t="s">
        <v>127</v>
      </c>
      <c r="C113" s="63">
        <v>111</v>
      </c>
      <c r="D113">
        <v>16</v>
      </c>
    </row>
    <row r="114" spans="1:9" x14ac:dyDescent="0.25">
      <c r="A114" t="s">
        <v>157</v>
      </c>
      <c r="B114" s="64" t="s">
        <v>127</v>
      </c>
      <c r="C114" s="63">
        <v>112</v>
      </c>
      <c r="D114">
        <v>8</v>
      </c>
    </row>
    <row r="115" spans="1:9" x14ac:dyDescent="0.25">
      <c r="A115" t="s">
        <v>191</v>
      </c>
      <c r="B115" s="64" t="s">
        <v>127</v>
      </c>
      <c r="C115" s="63">
        <v>113</v>
      </c>
      <c r="D115">
        <v>8</v>
      </c>
    </row>
    <row r="116" spans="1:9" x14ac:dyDescent="0.25">
      <c r="A116" t="s">
        <v>190</v>
      </c>
      <c r="B116" s="64" t="s">
        <v>127</v>
      </c>
      <c r="C116" s="63">
        <v>114</v>
      </c>
      <c r="D116">
        <v>8</v>
      </c>
    </row>
    <row r="117" spans="1:9" x14ac:dyDescent="0.25">
      <c r="A117" t="s">
        <v>158</v>
      </c>
      <c r="B117" s="64" t="s">
        <v>127</v>
      </c>
      <c r="C117" s="63">
        <v>115</v>
      </c>
      <c r="D117">
        <v>8</v>
      </c>
    </row>
    <row r="118" spans="1:9" x14ac:dyDescent="0.25">
      <c r="A118" t="s">
        <v>168</v>
      </c>
      <c r="B118" s="64" t="s">
        <v>127</v>
      </c>
      <c r="C118" s="63">
        <v>116</v>
      </c>
      <c r="D118">
        <v>16</v>
      </c>
    </row>
    <row r="119" spans="1:9" x14ac:dyDescent="0.25">
      <c r="A119" t="s">
        <v>154</v>
      </c>
      <c r="B119" s="64" t="s">
        <v>127</v>
      </c>
      <c r="C119" s="63">
        <v>117</v>
      </c>
      <c r="D119">
        <v>12</v>
      </c>
    </row>
    <row r="120" spans="1:9" x14ac:dyDescent="0.25">
      <c r="A120" t="s">
        <v>278</v>
      </c>
      <c r="C120" s="63">
        <v>118</v>
      </c>
      <c r="D120">
        <v>0</v>
      </c>
    </row>
    <row r="121" spans="1:9" x14ac:dyDescent="0.25">
      <c r="A121" t="s">
        <v>279</v>
      </c>
      <c r="C121" s="63">
        <v>119</v>
      </c>
      <c r="D121">
        <v>0</v>
      </c>
    </row>
    <row r="122" spans="1:9" x14ac:dyDescent="0.25">
      <c r="A122" t="s">
        <v>310</v>
      </c>
      <c r="B122" s="64" t="s">
        <v>127</v>
      </c>
      <c r="C122" s="63">
        <v>120</v>
      </c>
      <c r="D122">
        <v>1</v>
      </c>
    </row>
    <row r="123" spans="1:9" x14ac:dyDescent="0.25">
      <c r="A123" t="s">
        <v>313</v>
      </c>
      <c r="B123" s="64" t="s">
        <v>127</v>
      </c>
      <c r="C123" s="63">
        <v>121</v>
      </c>
      <c r="D123">
        <v>16</v>
      </c>
    </row>
    <row r="124" spans="1:9" x14ac:dyDescent="0.25">
      <c r="A124" t="s">
        <v>316</v>
      </c>
      <c r="B124" s="64" t="s">
        <v>127</v>
      </c>
      <c r="C124" s="63">
        <v>122</v>
      </c>
      <c r="D124">
        <v>16</v>
      </c>
    </row>
    <row r="125" spans="1:9" x14ac:dyDescent="0.25">
      <c r="A125" t="s">
        <v>314</v>
      </c>
      <c r="B125" s="64" t="s">
        <v>127</v>
      </c>
      <c r="C125" s="63">
        <v>123</v>
      </c>
      <c r="D125">
        <v>16</v>
      </c>
    </row>
    <row r="126" spans="1:9" x14ac:dyDescent="0.25">
      <c r="A126" s="76" t="s">
        <v>321</v>
      </c>
      <c r="B126" s="76" t="s">
        <v>126</v>
      </c>
      <c r="C126" s="63">
        <v>68</v>
      </c>
      <c r="D126" s="76">
        <v>4</v>
      </c>
    </row>
    <row r="127" spans="1:9" x14ac:dyDescent="0.25">
      <c r="A127" t="s">
        <v>322</v>
      </c>
      <c r="B127" s="64" t="s">
        <v>127</v>
      </c>
      <c r="C127" s="63">
        <v>124</v>
      </c>
      <c r="D127">
        <v>8</v>
      </c>
    </row>
    <row r="128" spans="1:9" x14ac:dyDescent="0.25">
      <c r="A128" t="s">
        <v>397</v>
      </c>
      <c r="B128" s="64" t="s">
        <v>126</v>
      </c>
      <c r="C128" s="63">
        <v>125</v>
      </c>
      <c r="D128">
        <v>8</v>
      </c>
      <c r="I128">
        <f>MAX(TypeDetails[No])</f>
        <v>125</v>
      </c>
    </row>
  </sheetData>
  <conditionalFormatting sqref="D2:D128">
    <cfRule type="cellIs" dxfId="171" priority="2" operator="equal">
      <formula>0</formula>
    </cfRule>
  </conditionalFormatting>
  <conditionalFormatting sqref="D126">
    <cfRule type="cellIs" dxfId="170" priority="1" operator="equal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e 1 4 8 4 0 d - b d e 3 - 4 6 b a - 8 7 f 2 - 9 2 1 9 9 3 3 b 2 9 4 e "   s q m i d = " e b 7 a 8 2 f 9 - 3 d 0 6 - 4 0 b 0 - b 8 3 9 - b 0 d d 9 6 8 7 0 4 0 b "   x m l n s = " h t t p : / / s c h e m a s . m i c r o s o f t . c o m / D a t a M a s h u p " > A A A A A F w O A A B Q S w M E F A A C A A g A d o H W W J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H a B 1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g d Z Y y F O Q W k 8 L A A C z P w A A E w A c A E Z v c m 1 1 b G F z L 1 N l Y 3 R p b 2 4 x L m 0 g o h g A K K A U A A A A A A A A A A A A A A A A A A A A A A A A A A A A 7 V t t b 9 s 4 E v 4 e I P + B Y H A H e 0 / r t a S 0 l 7 2 9 L B A 4 b b d 3 T Z r G y f W D V 2 g V m 4 m F y l J W k t s G g f / 7 8 f 1 N p O y 8 3 f a A B i g q D Y f D 4 c x w + H A o 1 2 j a Z G U B x u z / 8 J f t r e 2 t e p 5 W a A b e Z A W K d w / A P t h p 0 o s c 9 b Y A / m t u r h G g 7 / S V / E 3 k E / k 7 q c r Z k k o j A o 7 L / Q Z 9 b Q J g 8 B y V + U y 0 G A 2 j M i + r U T l D j r Z x l p f O T m S c c Z M 2 y 9 r V i z a c o k V a f W L t s j l h n L e S c A v x f G E A Y O v f i v K s t v q 6 g c 6 w K Q 5 R k 2 Z 5 j Y 2 U o 2 a b c o 3 L Z T V F m P L i 6 x T l g 9 G y q l D R v C + r T x d l + a n X v 5 0 c p w u 0 D 7 X u M F l N R m X R Y L 4 k Y F J 2 4 G i e F l d 8 G I j F n R G j D 8 6 q t K g v y 2 q B T b V c F K S x 7 r E h g 9 t b K h R r z L y E J 7 s K 8 K x e o Q J V a e 5 s O y 4 x 6 X X R P N 8 d k H Z K G 6 W f s + b G p K / 6 2 1 t Z 4 d S N 2 m Q C D l E 9 r b J r G k / 7 A J 6 k V Y 3 H m f N o A V l B X + o 5 Q g 3 4 S H z G J 3 + a f v k I 0 m I G 6 v Q z Z m t A U 3 o 4 P 0 K Q G O H J 6 X S o G f P B n V x g a m F 4 4 S F O Y N S w Z W t G j z z 0 2 E P f 9 d C f e e j P P f S / e + h 7 H v r P H n o 4 N B p W f R m x p 6 j A Z p 0 B x l c r e 7 E G T u 5 Z V j U t B l n W g J b B K B n 7 u Y G W x S D L J d A y G F s I l r W g T C / Q s h d k y Q V a 5 o I q t U D b A t D I L F C 3 w 1 m V L Y g d z r B 9 v E F D 7 G A b j J i C z z + g v Q d E l O 0 G a Y o O H m 6 V D g 6 e D b z t y l Y d T N x s a 5 T l F u w e j E f i G p a f O 7 U x P O J h x H 7 i b n q Z 5 T k 2 / m H 5 p V B e I k R C 6 V l u D K R n l I C D 2 Q w 3 2 x u e k o X b m d Y 9 c z A c P K 1 O A U D p d M 5 U P k l n e C p V 0 5 u w x g T 8 F U y E 1 5 M A x F j A E P a l H k e o u j L 3 I 6 X D M a o b N P t X m R E l P A o H t 2 K 5 a C I U 0 d i p A i L q 3 1 k x G 7 x B l 8 3 b Z Y M q q c e L r 9 c 4 j / s 0 Y a 3 0 W V r F o T l f u + p V h q q 1 j 7 G t S 2 x W M u o 9 z J r M A e t 4 V j Z p L n r 3 X Q l f 8 W + S / z 3 z F 7 u y M b g r H A 3 n m O P p g d S l o A o s / k p j K r s E E 8 0 a C f j n r 6 B Y 5 j n Z Z Q s W c T z c d K 4 A h H 0 c d 1 Z A m q O q W A Q o x 7 s 9 k S r n c 4 q u 8 3 S K N a V j U U N n y N g U a P t / 0 n y J 7 N h k 6 p O O w T D g j J X R g 4 S n 6 U C R f c d l h S M e n J Z f t M E I s e f V i f j I s S L f V j M 8 6 k E 9 R c U s K 6 7 M r W 5 R f s Z y 3 m I b V u 0 N b 4 x y j K h V o t d 1 C r T s b G R Z l U 3 N r N n K a y 5 d O 2 N f M 5 Q V I s a U S j J f 9 / 5 N m / S N y z X 9 w G n F B 8 + 2 Y 2 Z m t F s R g f G q d 2 p u z H o A / l i i 6 g Z U 6 B J z F x h C c i z 6 Z V 7 m a 4 G s D 5 7 e 5 3 D Q Q r e P d 0 R w u M h C B k a 4 O M 8 G 7 1 F 2 N W 9 E z 2 K 5 u E D V 2 q O G 6 S w 9 B X Y f L b h F 8 Q 6 K D t M G 3 c e c o u 9 T W J H K 5 f O Z 4 e c m W 6 w / L v E 5 n V S o x r q 4 j i 4 H 0 y m q 6 w G W n l 6 k N e q R K Q y 4 7 n U P j v 7 x + / n h w d H v l 1 k x n X + 4 l t p 8 m F 1 8 G L 0 9 i g a L 2 Q X s B 2 A y q h B W 6 h i 7 7 S o l D F j x a 1 S R t L f f V E u U 8 H z 9 w Q w L t g i x G k y f 2 8 l 4 O s c r c h 8 f h 1 8 3 a L E P X e z E u k T f + 5 y e n O N 3 G 1 r b O z m O 0 F a N B w F Z J 4 / 2 Y l g F m h A 3 g 7 4 4 N T z 0 E m 8 p H j z k 1 K s D D x k D A H M 8 G 1 O b S U 8 0 i z 2 6 g x W r a S C P d 5 j o R B z O a W B p 7 2 h + o B B j M p 5 n l 3 i / W + L w r B L w A 5 h o Q y U W x D n / 8 Z R 4 0 j m W U g U P w B m 9 Y 4 x u p j k 6 w 8 v t T V o 3 C f g J R H t 7 w 6 H a 0 Z i w U 5 T m m h k 6 h p X j Q a u P B q T c x k 3 I 7 n G 6 L A o M E y D D V e q V Q i N I k b + t 2 4 s / N t O s p Q 8 0 e l r 6 O X T a o j p N T D k m B 1 X T x W F p f k f o 4 5 i o B y d Q / 9 4 L M h z h 2 W P C E W b L p S Q e K U w I f a Q Y 1 n g v r 7 V X E k X 0 V Q 8 r J y K x A J U d r u 3 w M d 2 1 0 j D y E 2 E u S 8 P / H 9 M + x J Y b V p / a R v f A I m o K 6 M B E r U O n M i 1 s F U / Y C z T r J f Q J t i s k U K 8 2 2 b Z n D 2 w A 2 5 C S A J 2 l E K j V q X R c b J p M h y a H 6 c 2 3 C k t + y + q m r G 7 u i E 5 4 L w V S t k 3 w 8 A 5 D f + O A q g G H L j W C F k Z Z B Q J v u t o U G H X W U r Z t 8 C D Z N 0 E O Y h L Y 4 2 o Y 4 N A C 0 y S D d g j E t I Y u D e v 4 T J M 6 o f V c m v H 9 p z c R F F l j 6 L f 3 D c f 6 J A 1 q f Z o 6 Y B O + P h Q r A + v P l o + u + 9 Z d Q a C t y e P i w I 6 6 2 C P j Q G d S k k e z r r O y P 6 d t 1 l 1 5 9 f y a Q P E Z M P Y F X 4 3 H j S Q d 6 C 6 Q e I Z l V 4 p D O L A a M k B l d f A V i Q y 9 7 G K b F / I 6 Z / U t Q 1 4 T y n 9 O 8 + F m Q J d y i t H 0 C K C j Y a X I / 9 E g G u 4 + x 4 O F Q z q W N V T Y N R Q f A F I + D a c a G 5 Q q S Z J 7 Q F p y J F t K m u F 8 Y H F i U e G z v 8 A + j 4 V B + I y F g 0 O v a I 1 e I d c r e i S 9 n g 0 1 v X Y j v 2 L x G s U i r l j 8 S I p F u s G 4 W g 8 U u a e L 3 N O m a s x 1 t L N m p v Q G D 3 O J C C T R Q i O P u M d e R C c n v 3 W G G p U D K Z d L X u S Q 1 x k i X B K k f C 6 J c a J h K U 2 m D q P o C g 7 v c T e N 8 d e j X U h 3 1 F B M c O C p C K r j g + e W 0 X 9 1 6 L k v 7 L g k t I Y w M b B D L 5 W e 7 V K l e T T x t d K D i r u R g 2 u 7 0 c L e d g 3 U x t 6 e u 0 e G c e g U P E D L L F Y J j M W d Q b d E F l 3 a V W D X 5 Y c 1 5 s a X H l s q y H X x r S i P v k f 5 9 y h / s i i P n j j K 9 X p 9 Z 5 j H 3 8 P 8 e 5 g / W Z j H f 3 4 y P 8 T H s p v x c o G n r J e A B M T h e 8 7 6 o O e M r i u 3 e 9 W Q u b z H u W V e W 9 e 8 a x H Y u o p u 1 T E N d M o w 5 f / i 8 t 3 S 8 o F W s i b p P h 7 r k 1 5 r R b d Z r P r k O L x T N R f c t q q q o V 5 X t d X G r f O S f 1 n I p z A O 3 4 n 6 r p r N O D y X H y C 2 J h Z S E m / d 4 a Q d 9 i 6 m N w 7 p k 6 B F k h b R 7 w e 3 r E o W 3 / d 8 R S x p G 3 d 5 i v X 2 l K 6 4 6 I 1 u L 2 0 1 O g p W Q q z c s 1 3 m X h 8 l r q C g k i L q K C I + E o 6 K z i t O Y Q 5 g j 8 w B k T R 8 J C P L Y e L Y Y 2 L b A h 1 2 j r v s H N / B z v H m d o 6 l n e P H t n M s 7 R w L O 8 f C z r G y c 8 z t H E s 7 x 3 Z i 4 0 d z e T v R f c O s 5 q V 6 8 L 3 y T V Y 3 g 6 P 0 a + 9 2 w t d a E k y 4 0 8 k T U y t Z 9 e 2 x a Q b s r B t o Q 7 F 8 K U / 7 N A 0 k 4 G / 4 K Z J P x C S J P c p m 9 7 h C u p m e Z I 2 H N i f g V z D s v E O + Y 2 n R T I V m h R E j E J L U + B T l E 3 F 2 0 g c / g d g a r b u i o 4 U a U E W d H Z Y J q e Q d t j j F M w k g u y z z K i 8 v 1 j i M R h 3 n U 6 4 i Q c j U p y m V z 0 l R I 0 W N F Z V G b G J X r g 5 w G q i y + l O X G l I B K L m V L 3 v H F E M O X l b l g h T T e r S i d k o w Y G 9 i Z 4 o k A M M A R P 0 + d n 0 Y q w L c i 2 J W v 8 + a u b M H P I B 9 y m o U n r G + u 7 w w B 3 8 Q c Q P V 9 D a + h b H s Q E r p o b 6 h q i w Q i u 3 O 2 O a i T Z P y 5 j n F h 5 V A t A F a W o O T N B c + M m b i 6 E K C C g k k q A k 6 N r S O J O x M W d B e f m q J e D 8 h F d c 5 j g N p v e Z E 6 n b E R l 8 Y a s b + x s 6 g 3 t N e 1 w e M a z + a F I 6 3 y Z G b H D v J w s 0 t 2 S w m T l C F T 3 l N e o X 0 A T r a Y n + b D C R X o x 5 7 9 m m Z x V 3 r o 1 A R h n p D + 4 t t / w 8 p + J n X j M 6 H V H Z a / c y P M k V j + x C 8 e c F H n a G f o P J z 1 3 X V G Z 1 / + q L z r A 4 e 2 K 2 K j G f V R B 5 2 9 2 o S 4 W + z e 1 a Z X B H u i L e 4 n Q F / / / y i b 3 1 3 q p v Y X 7 s 6 v g Y 1 9 w 3 3 r s C g g P k 7 K R 0 O e Q o S H K / 6 P 0 5 k E i l W C d 2 X p R L / + l G Y + E W V Y O X D h e B H M C F t r V s / V J E V l h b T T t C s x E G 9 h z a Z H W E 3 M h c O 2 O n 9 K f s 8 Q T V L B V 5 V 5 f K 6 V d C j 1 J 5 L P T s m V r S y Y Z x Q O O g p v 9 B z X + 9 D v x 1 z u h P o I Q q n p Z 4 w T Y v b M q P q w B t c f b S v I h Q / O 8 s 4 u M 0 D C O 1 w 8 B l V K Q H G u t F a H R 1 + M H t r D H b / 1 U Z F V c N B W s b l K 7 L j 9 0 C b f D d l / A h I H L + 0 E b S P p v Q t y x T 9 y 3 8 B U E s B A i 0 A F A A C A A g A d o H W W J E / 1 j y r A A A A + g A A A B I A A A A A A A A A A A A A A A A A A A A A A E N v b m Z p Z y 9 Q Y W N r Y W d l L n h t b F B L A Q I t A B Q A A g A I A H a B 1 l g P y u m r p A A A A O k A A A A T A A A A A A A A A A A A A A A A A P c A A A B b Q 2 9 u d G V u d F 9 U e X B l c 1 0 u e G 1 s U E s B A i 0 A F A A C A A g A d o H W W M h T k F p P C w A A s z 8 A A B M A A A A A A A A A A A A A A A A A 6 A E A A E Z v c m 1 1 b G F z L 1 N l Y 3 R p b 2 4 x L m 1 Q S w U G A A A A A A M A A w D C A A A A h A 0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N w A A A A A A A B O 3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Y X R l c 3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W U 5 N W Y 0 Z m Y t N T g x Y y 0 0 Z G Q 1 L T k 1 M T Y t M T E y O G M 1 Y j N l N W Q 5 I i A v P j x F b n R y e S B U e X B l P S J G a W x s R X J y b 3 J D b 3 V u d C I g V m F s d W U 9 I m w w I i A v P j x F b n R y e S B U e X B l P S J G a W x s T G F z d F V w Z G F 0 Z W Q i I F Z h b H V l P S J k M j A y N C 0 w N i 0 y M l Q y M D o x M T o 0 M S 4 5 O D E 0 O D E 1 W i I g L z 4 8 R W 5 0 c n k g V H l w Z T 0 i R m l s b E V y c m 9 y Q 2 9 k Z S I g V m F s d W U 9 I n N V b m t u b 3 d u I i A v P j x F b n R y e S B U e X B l P S J G a W x s Q 2 9 1 b n Q i I F Z h b H V l P S J s M j M 0 I i A v P j x F b n R y e S B U e X B l P S J G a W x s Q 2 9 s d W 1 u V H l w Z X M i I F Z h b H V l P S J z Q n d Z R 0 J n W U d C Z 1 l B Q W d J Q 0 J B W U d B Q U 1 G Q m d Z Q U F B Q U F B Q U F B Q U F B P S I g L z 4 8 R W 5 0 c n k g V H l w Z T 0 i R m l s b E N v b H V t b k 5 h b W V z I i B W Y W x 1 Z T 0 i c 1 s m c X V v d D t Q c m 9 k d W N 0 a W 9 u R G F 0 Z S Z x d W 9 0 O y w m c X V v d D t Q c m 9 k d W N 0 a W 9 u T G l u Z U 5 v J n F 1 b 3 Q 7 L C Z x d W 9 0 O 1 N o a W Z 0 T m 8 m c X V v d D s s J n F 1 b 3 Q 7 T W 9 s Z E 5 v J n F 1 b 3 Q 7 L C Z x d W 9 0 O 0 N v b G 9 y Q 2 9 k Z S Z x d W 9 0 O y w m c X V v d D t T a W x v T m 8 m c X V v d D s s J n F 1 b 3 Q 7 T G l u Z V N 0 Y X R 1 c y Z x d W 9 0 O y w m c X V v d D t N Y W N o a W 5 l T W 9 k Z W w m c X V v d D s s J n F 1 b 3 Q 7 U 2 h p Z n R D b 3 V u d G V y J n F 1 b 3 Q 7 L C Z x d W 9 0 O 0 N v d W 5 0 Z X J T d G F y d C Z x d W 9 0 O y w m c X V v d D t D b 3 V u d G V y U 3 R v c C Z x d W 9 0 O y w m c X V v d D t D b 3 V u d G V y T G F z d C Z x d W 9 0 O y w m c X V v d D t D e W N s Z V R p b W V M Y X N 0 J n F 1 b 3 Q 7 L C Z x d W 9 0 O 1 N 0 Y X R 1 c 1 J l b W F y a 3 M m c X V v d D s s J n F 1 b 3 Q 7 T W 9 s Z F R 5 c G U m c X V v d D s s J n F 1 b 3 Q 7 Q 3 V z d G 9 t R G F 0 Z X N M a W 5 l c y Z x d W 9 0 O y w m c X V v d D t U b 3 R h b E N h d m l 0 e S Z x d W 9 0 O y w m c X V v d D t D Y X Z p d H l X Z W l n a H Q m c X V v d D s s J n F 1 b 3 Q 7 R 2 V u Z X J h b F R 5 c G U m c X V v d D s s J n F 1 b 3 Q 7 U H J v Z H V j d F R 5 c G U m c X V v d D s s J n F 1 b 3 Q 7 U X R 5 J n F 1 b 3 Q 7 L C Z x d W 9 0 O 1 U t U m F 0 Z S Z x d W 9 0 O y w m c X V v d D t 2 Y W w w J n F 1 b 3 Q 7 L C Z x d W 9 0 O 3 Z h b D E m c X V v d D s s J n F 1 b 3 Q 7 d m F s M i Z x d W 9 0 O y w m c X V v d D t 2 Y W w z J n F 1 b 3 Q 7 L C Z x d W 9 0 O 0 M j J n F 1 b 3 Q 7 L C Z x d W 9 0 O 1 B Q S D E m c X V v d D s s J n F 1 b 3 Q 7 U F B I M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e S 9 V c G R h d G V k I F N o a W Z 0 Q 2 9 1 b n R l c i 5 7 U H J v Z H V j d G l v b k R h d G U s M H 0 m c X V v d D s s J n F 1 b 3 Q 7 U 2 V j d G l v b j E v R G F 5 L 1 V w Z G F 0 Z W Q g U 2 h p Z n R D b 3 V u d G V y L n t Q c m 9 k d W N 0 a W 9 u T G l u Z U 5 v L D F 9 J n F 1 b 3 Q 7 L C Z x d W 9 0 O 1 N l Y 3 R p b 2 4 x L 0 R h e S 9 V c G R h d G V k I F N o a W Z 0 Q 2 9 1 b n R l c i 5 7 U 2 h p Z n R O b y w y f S Z x d W 9 0 O y w m c X V v d D t T Z W N 0 a W 9 u M S 9 E Y X k v V X B k Y X R l Z C B T a G l m d E N v d W 5 0 Z X I u e 0 1 v b G R O b y w z f S Z x d W 9 0 O y w m c X V v d D t T Z W N 0 a W 9 u M S 9 E Y X k v V X B k Y X R l Z C B T a G l m d E N v d W 5 0 Z X I u e 0 N v b G 9 y Q 2 9 k Z S w 0 f S Z x d W 9 0 O y w m c X V v d D t T Z W N 0 a W 9 u M S 9 E Y X k v V X B k Y X R l Z C B T a G l m d E N v d W 5 0 Z X I u e 1 N p b G 9 O b y w 1 f S Z x d W 9 0 O y w m c X V v d D t T Z W N 0 a W 9 u M S 9 E Y X k v V X B k Y X R l Z C B T a G l m d E N v d W 5 0 Z X I u e 0 x p b m V T d G F 0 d X M s N n 0 m c X V v d D s s J n F 1 b 3 Q 7 U 2 V j d G l v b j E v R G F 5 L 1 V w Z G F 0 Z W Q g U 2 h p Z n R D b 3 V u d G V y L n t N Y W N o a W 5 l T W 9 k Z W w s N 3 0 m c X V v d D s s J n F 1 b 3 Q 7 U 2 V j d G l v b j E v R G F 5 L 1 V w Z G F 0 Z W Q g U 2 h p Z n R D b 3 V u d G V y L n t T a G l m d E N v d W 5 0 Z X I s O H 0 m c X V v d D s s J n F 1 b 3 Q 7 U 2 V j d G l v b j E v R G F 5 L 1 V w Z G F 0 Z W Q g U 2 h p Z n R D b 3 V u d G V y L n t D b 3 V u d G V y U 3 R h c n Q s O X 0 m c X V v d D s s J n F 1 b 3 Q 7 U 2 V j d G l v b j E v R G F 5 L 1 V w Z G F 0 Z W Q g U 2 h p Z n R D b 3 V u d G V y L n t D b 3 V u d G V y U 3 R v c C w x M H 0 m c X V v d D s s J n F 1 b 3 Q 7 U 2 V j d G l v b j E v R G F 5 L 1 V w Z G F 0 Z W Q g U 2 h p Z n R D b 3 V u d G V y L n t D b 3 V u d G V y T G F z d C w x M X 0 m c X V v d D s s J n F 1 b 3 Q 7 U 2 V j d G l v b j E v R G F 5 L 1 V w Z G F 0 Z W Q g U 2 h p Z n R D b 3 V u d G V y L n t D e W N s Z V R p b W V M Y X N 0 L D E y f S Z x d W 9 0 O y w m c X V v d D t T Z W N 0 a W 9 u M S 9 E Y X k v V X B k Y X R l Z C B T a G l m d E N v d W 5 0 Z X I u e 1 N 0 Y X R 1 c 1 J l b W F y a 3 M s M T N 9 J n F 1 b 3 Q 7 L C Z x d W 9 0 O 1 N l Y 3 R p b 2 4 x L 0 R h e S 9 V c G R h d G V k I F N o a W Z 0 Q 2 9 1 b n R l c i 5 7 T W 9 s Z F R 5 c G U s M T R 9 J n F 1 b 3 Q 7 L C Z x d W 9 0 O 1 N l Y 3 R p b 2 4 x L 0 R h e S 9 V c G R h d G V k I F N o a W Z 0 Q 2 9 1 b n R l c i 5 7 Q 3 V z d G 9 t R G F 0 Z X N M a W 5 l c y w x N X 0 m c X V v d D s s J n F 1 b 3 Q 7 U 2 V j d G l v b j E v R G F 5 L 1 V w Z G F 0 Z W Q g U 2 h p Z n R D b 3 V u d G V y L n t U b 3 R h b E N h d m l 0 e S w x N n 0 m c X V v d D s s J n F 1 b 3 Q 7 U 2 V j d G l v b j E v R G F 5 L 1 V w Z G F 0 Z W Q g U 2 h p Z n R D b 3 V u d G V y L n t D Y X Z p d H l X Z W l n a H Q s M T d 9 J n F 1 b 3 Q 7 L C Z x d W 9 0 O 1 N l Y 3 R p b 2 4 x L 0 R h e S 9 V c G R h d G V k I F N o a W Z 0 Q 2 9 1 b n R l c i 5 7 R 2 V u Z X J h b F R 5 c G U s M T h 9 J n F 1 b 3 Q 7 L C Z x d W 9 0 O 1 N l Y 3 R p b 2 4 x L 0 R h e S 9 V c G R h d G V k I F N o a W Z 0 Q 2 9 1 b n R l c i 5 7 U H J v Z H V j d F R 5 c G U s M T l 9 J n F 1 b 3 Q 7 L C Z x d W 9 0 O 1 N l Y 3 R p b 2 4 x L 0 R h e S 9 B Z G R l Z C B R d H k u e 1 F 0 e S w y M H 0 m c X V v d D s s J n F 1 b 3 Q 7 U 2 V j d G l v b j E v R G F 5 L 0 F k Z G V k I F U t U m F 0 Z S 5 7 V S 1 S Y X R l L D I x f S Z x d W 9 0 O y w m c X V v d D t T Z W N 0 a W 9 u M S 9 E Y X k v Q W R k Z W Q g d m F s M C 5 7 d m F s M C w y M n 0 m c X V v d D s s J n F 1 b 3 Q 7 U 2 V j d G l v b j E v R G F 5 L 0 F k Z G V k I H Z h b D E u e 3 Z h b D E s M j N 9 J n F 1 b 3 Q 7 L C Z x d W 9 0 O 1 N l Y 3 R p b 2 4 x L 0 R h e S 9 B Z G R l Z C B 2 Y W w y L n t 2 Y W w y L D I 0 f S Z x d W 9 0 O y w m c X V v d D t T Z W N 0 a W 9 u M S 9 E Y X k v Q W R k Z W Q g d m F s M y 5 7 d m F s M y w y N X 0 m c X V v d D s s J n F 1 b 3 Q 7 U 2 V j d G l v b j E v R G F 5 L 0 F k Z G V k I E M j L n t D I y w y N n 0 m c X V v d D s s J n F 1 b 3 Q 7 U 2 V j d G l v b j E v R G F 5 L 0 F k Z G V k I F B Q S D E u e 1 B Q S D E s M j d 9 J n F 1 b 3 Q 7 L C Z x d W 9 0 O 1 N l Y 3 R p b 2 4 x L 0 R h e S 9 B Z G R l Z C B Q U E g y L n t Q U E g y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R G F 5 L 1 V w Z G F 0 Z W Q g U 2 h p Z n R D b 3 V u d G V y L n t Q c m 9 k d W N 0 a W 9 u R G F 0 Z S w w f S Z x d W 9 0 O y w m c X V v d D t T Z W N 0 a W 9 u M S 9 E Y X k v V X B k Y X R l Z C B T a G l m d E N v d W 5 0 Z X I u e 1 B y b 2 R 1 Y 3 R p b 2 5 M a W 5 l T m 8 s M X 0 m c X V v d D s s J n F 1 b 3 Q 7 U 2 V j d G l v b j E v R G F 5 L 1 V w Z G F 0 Z W Q g U 2 h p Z n R D b 3 V u d G V y L n t T a G l m d E 5 v L D J 9 J n F 1 b 3 Q 7 L C Z x d W 9 0 O 1 N l Y 3 R p b 2 4 x L 0 R h e S 9 V c G R h d G V k I F N o a W Z 0 Q 2 9 1 b n R l c i 5 7 T W 9 s Z E 5 v L D N 9 J n F 1 b 3 Q 7 L C Z x d W 9 0 O 1 N l Y 3 R p b 2 4 x L 0 R h e S 9 V c G R h d G V k I F N o a W Z 0 Q 2 9 1 b n R l c i 5 7 Q 2 9 s b 3 J D b 2 R l L D R 9 J n F 1 b 3 Q 7 L C Z x d W 9 0 O 1 N l Y 3 R p b 2 4 x L 0 R h e S 9 V c G R h d G V k I F N o a W Z 0 Q 2 9 1 b n R l c i 5 7 U 2 l s b 0 5 v L D V 9 J n F 1 b 3 Q 7 L C Z x d W 9 0 O 1 N l Y 3 R p b 2 4 x L 0 R h e S 9 V c G R h d G V k I F N o a W Z 0 Q 2 9 1 b n R l c i 5 7 T G l u Z V N 0 Y X R 1 c y w 2 f S Z x d W 9 0 O y w m c X V v d D t T Z W N 0 a W 9 u M S 9 E Y X k v V X B k Y X R l Z C B T a G l m d E N v d W 5 0 Z X I u e 0 1 h Y 2 h p b m V N b 2 R l b C w 3 f S Z x d W 9 0 O y w m c X V v d D t T Z W N 0 a W 9 u M S 9 E Y X k v V X B k Y X R l Z C B T a G l m d E N v d W 5 0 Z X I u e 1 N o a W Z 0 Q 2 9 1 b n R l c i w 4 f S Z x d W 9 0 O y w m c X V v d D t T Z W N 0 a W 9 u M S 9 E Y X k v V X B k Y X R l Z C B T a G l m d E N v d W 5 0 Z X I u e 0 N v d W 5 0 Z X J T d G F y d C w 5 f S Z x d W 9 0 O y w m c X V v d D t T Z W N 0 a W 9 u M S 9 E Y X k v V X B k Y X R l Z C B T a G l m d E N v d W 5 0 Z X I u e 0 N v d W 5 0 Z X J T d G 9 w L D E w f S Z x d W 9 0 O y w m c X V v d D t T Z W N 0 a W 9 u M S 9 E Y X k v V X B k Y X R l Z C B T a G l m d E N v d W 5 0 Z X I u e 0 N v d W 5 0 Z X J M Y X N 0 L D E x f S Z x d W 9 0 O y w m c X V v d D t T Z W N 0 a W 9 u M S 9 E Y X k v V X B k Y X R l Z C B T a G l m d E N v d W 5 0 Z X I u e 0 N 5 Y 2 x l V G l t Z U x h c 3 Q s M T J 9 J n F 1 b 3 Q 7 L C Z x d W 9 0 O 1 N l Y 3 R p b 2 4 x L 0 R h e S 9 V c G R h d G V k I F N o a W Z 0 Q 2 9 1 b n R l c i 5 7 U 3 R h d H V z U m V t Y X J r c y w x M 3 0 m c X V v d D s s J n F 1 b 3 Q 7 U 2 V j d G l v b j E v R G F 5 L 1 V w Z G F 0 Z W Q g U 2 h p Z n R D b 3 V u d G V y L n t N b 2 x k V H l w Z S w x N H 0 m c X V v d D s s J n F 1 b 3 Q 7 U 2 V j d G l v b j E v R G F 5 L 1 V w Z G F 0 Z W Q g U 2 h p Z n R D b 3 V u d G V y L n t D d X N 0 b 2 1 E Y X R l c 0 x p b m V z L D E 1 f S Z x d W 9 0 O y w m c X V v d D t T Z W N 0 a W 9 u M S 9 E Y X k v V X B k Y X R l Z C B T a G l m d E N v d W 5 0 Z X I u e 1 R v d G F s Q 2 F 2 a X R 5 L D E 2 f S Z x d W 9 0 O y w m c X V v d D t T Z W N 0 a W 9 u M S 9 E Y X k v V X B k Y X R l Z C B T a G l m d E N v d W 5 0 Z X I u e 0 N h d m l 0 e V d l a W d o d C w x N 3 0 m c X V v d D s s J n F 1 b 3 Q 7 U 2 V j d G l v b j E v R G F 5 L 1 V w Z G F 0 Z W Q g U 2 h p Z n R D b 3 V u d G V y L n t H Z W 5 l c m F s V H l w Z S w x O H 0 m c X V v d D s s J n F 1 b 3 Q 7 U 2 V j d G l v b j E v R G F 5 L 1 V w Z G F 0 Z W Q g U 2 h p Z n R D b 3 V u d G V y L n t Q c m 9 k d W N 0 V H l w Z S w x O X 0 m c X V v d D s s J n F 1 b 3 Q 7 U 2 V j d G l v b j E v R G F 5 L 0 F k Z G V k I F F 0 e S 5 7 U X R 5 L D I w f S Z x d W 9 0 O y w m c X V v d D t T Z W N 0 a W 9 u M S 9 E Y X k v Q W R k Z W Q g V S 1 S Y X R l L n t V L V J h d G U s M j F 9 J n F 1 b 3 Q 7 L C Z x d W 9 0 O 1 N l Y 3 R p b 2 4 x L 0 R h e S 9 B Z G R l Z C B 2 Y W w w L n t 2 Y W w w L D I y f S Z x d W 9 0 O y w m c X V v d D t T Z W N 0 a W 9 u M S 9 E Y X k v Q W R k Z W Q g d m F s M S 5 7 d m F s M S w y M 3 0 m c X V v d D s s J n F 1 b 3 Q 7 U 2 V j d G l v b j E v R G F 5 L 0 F k Z G V k I H Z h b D I u e 3 Z h b D I s M j R 9 J n F 1 b 3 Q 7 L C Z x d W 9 0 O 1 N l Y 3 R p b 2 4 x L 0 R h e S 9 B Z G R l Z C B 2 Y W w z L n t 2 Y W w z L D I 1 f S Z x d W 9 0 O y w m c X V v d D t T Z W N 0 a W 9 u M S 9 E Y X k v Q W R k Z W Q g Q y M u e 0 M j L D I 2 f S Z x d W 9 0 O y w m c X V v d D t T Z W N 0 a W 9 u M S 9 E Y X k v Q W R k Z W Q g U F B I M S 5 7 U F B I M S w y N 3 0 m c X V v d D s s J n F 1 b 3 Q 7 U 2 V j d G l v b j E v R G F 5 L 0 F k Z G V k I F B Q S D I u e 1 B Q S D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1 9 Q c m 9 k d W N 0 a W 9 u T G l u Z V N 0 Y X R 1 c 0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a W Z 0 M S I g L z 4 8 R W 5 0 c n k g V H l w Z T 0 i R m l s b G V k Q 2 9 t c G x l d G V S Z X N 1 b H R U b 1 d v c m t z a G V l d C I g V m F s d W U 9 I m w x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1 N o a W Z 0 M S I g L z 4 8 R W 5 0 c n k g V H l w Z T 0 i U X V l c n l J R C I g V m F s d W U 9 I n M x O W F i Z W J h M S 1 j M z Z m L T R m Z T k t Y m Q w Y i 0 5 M G F j Y m Q 0 Z T B k Z j k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T G F z d F V w Z G F 0 Z W Q i I F Z h b H V l P S J k M j A y N C 0 w N i 0 y M l Q y M D o x M T o 0 M i 4 x N j g 2 O D I 3 W i I g L z 4 8 R W 5 0 c n k g V H l w Z T 0 i R m l s b E V y c m 9 y Q 2 9 k Z S I g V m F s d W U 9 I n N V b m t u b 3 d u I i A v P j x F b n R y e S B U e X B l P S J G a W x s Q 2 9 1 b n Q i I F Z h b H V l P S J s N z g i I C 8 + P E V u d H J 5 I F R 5 c G U 9 I k Z p b G x D b 2 x 1 b W 5 U e X B l c y I g V m F s d W U 9 I n N D U V l H Q m d Z R 0 J n W U R B d 0 1 E Q l F Z Q U F B Q U F B Q U F B Q U F B Q U F B Q U F B Q U E 9 I i A v P j x F b n R y e S B U e X B l P S J G a W x s Q 2 9 s d W 1 u T m F t Z X M i I F Z h b H V l P S J z W y Z x d W 9 0 O 1 B y b 2 R 1 Y 3 R p b 2 5 E Y X R l J n F 1 b 3 Q 7 L C Z x d W 9 0 O 1 B y b 2 R 1 Y 3 R p b 2 5 M a W 5 l T m 8 m c X V v d D s s J n F 1 b 3 Q 7 U 2 h p Z n R O b y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a G l m d E N v d W 5 0 Z X I m c X V v d D s s J n F 1 b 3 Q 7 Q 2 9 1 b n R l c l N 0 Y X J 0 J n F 1 b 3 Q 7 L C Z x d W 9 0 O 0 N v d W 5 0 Z X J T d G 9 w J n F 1 b 3 Q 7 L C Z x d W 9 0 O 0 N v d W 5 0 Z X J M Y X N 0 J n F 1 b 3 Q 7 L C Z x d W 9 0 O 0 N 5 Y 2 x l V G l t Z U x h c 3 Q m c X V v d D s s J n F 1 b 3 Q 7 U 3 R h d H V z U m V t Y X J r c y Z x d W 9 0 O y w m c X V v d D t N b 2 x k V H l w Z S Z x d W 9 0 O y w m c X V v d D t D d X N 0 b 2 1 E Y X R l c 0 x p b m V z J n F 1 b 3 Q 7 L C Z x d W 9 0 O 1 R v d G F s Q 2 F 2 a X R 5 J n F 1 b 3 Q 7 L C Z x d W 9 0 O 0 N h d m l 0 e V d l a W d o d C Z x d W 9 0 O y w m c X V v d D t H Z W 5 l c m F s V H l w Z S Z x d W 9 0 O y w m c X V v d D t Q c m 9 k d W N 0 V H l w Z S Z x d W 9 0 O y w m c X V v d D t R d H k m c X V v d D s s J n F 1 b 3 Q 7 V S 1 S Y X R l J n F 1 b 3 Q 7 L C Z x d W 9 0 O 3 Z h b D A m c X V v d D s s J n F 1 b 3 Q 7 d m F s M S Z x d W 9 0 O y w m c X V v d D t 2 Y W w y J n F 1 b 3 Q 7 L C Z x d W 9 0 O 3 Z h b D M m c X V v d D s s J n F 1 b 3 Q 7 Q y M m c X V v d D s s J n F 1 b 3 Q 7 U F B I M S Z x d W 9 0 O y w m c X V v d D t Q U E g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Q x L 0 N o Y W 5 n Z W Q g V H l w Z S 5 7 U H J v Z H V j d G l v b k R h d G U s M H 0 m c X V v d D s s J n F 1 b 3 Q 7 U 2 V j d G l v b j E v U 2 h p Z n Q x L 0 N o Y W 5 n Z W Q g V H l w Z S 5 7 U H J v Z H V j d G l v b k x p b m V O b y w x f S Z x d W 9 0 O y w m c X V v d D t T Z W N 0 a W 9 u M S 9 T a G l m d D E v Q 2 h h b m d l Z C B U e X B l L n t T a G l m d E 5 v L D J 9 J n F 1 b 3 Q 7 L C Z x d W 9 0 O 1 N l Y 3 R p b 2 4 x L 1 N o a W Z 0 M S 9 D a G F u Z 2 V k I F R 5 c G U u e 0 1 v b G R O b y w z f S Z x d W 9 0 O y w m c X V v d D t T Z W N 0 a W 9 u M S 9 T a G l m d D E v Q 2 h h b m d l Z C B U e X B l L n t D b 2 x v c k N v Z G U s N H 0 m c X V v d D s s J n F 1 b 3 Q 7 U 2 V j d G l v b j E v U 2 h p Z n Q x L 0 N o Y W 5 n Z W Q g V H l w Z S 5 7 U 2 l s b 0 5 v L D V 9 J n F 1 b 3 Q 7 L C Z x d W 9 0 O 1 N l Y 3 R p b 2 4 x L 1 N o a W Z 0 M S 9 D a G F u Z 2 V k I F R 5 c G U u e 0 x p b m V T d G F 0 d X M s N n 0 m c X V v d D s s J n F 1 b 3 Q 7 U 2 V j d G l v b j E v U 2 h p Z n Q x L 0 N o Y W 5 n Z W Q g V H l w Z S 5 7 T W F j a G l u Z U 1 v Z G V s L D d 9 J n F 1 b 3 Q 7 L C Z x d W 9 0 O 1 N l Y 3 R p b 2 4 x L 1 N o a W Z 0 M S 9 D a G F u Z 2 V k I F R 5 c G U u e 1 N o a W Z 0 Q 2 9 1 b n R l c i w 4 f S Z x d W 9 0 O y w m c X V v d D t T Z W N 0 a W 9 u M S 9 T a G l m d D E v Q 2 h h b m d l Z C B U e X B l L n t D b 3 V u d G V y U 3 R h c n Q s O X 0 m c X V v d D s s J n F 1 b 3 Q 7 U 2 V j d G l v b j E v U 2 h p Z n Q x L 0 N o Y W 5 n Z W Q g V H l w Z S 5 7 Q 2 9 1 b n R l c l N 0 b 3 A s M T B 9 J n F 1 b 3 Q 7 L C Z x d W 9 0 O 1 N l Y 3 R p b 2 4 x L 1 N o a W Z 0 M S 9 D a G F u Z 2 V k I F R 5 c G U u e 0 N v d W 5 0 Z X J M Y X N 0 L D E x f S Z x d W 9 0 O y w m c X V v d D t T Z W N 0 a W 9 u M S 9 T a G l m d D E v Q 2 h h b m d l Z C B U e X B l L n t D e W N s Z V R p b W V M Y X N 0 L D E y f S Z x d W 9 0 O y w m c X V v d D t T Z W N 0 a W 9 u M S 9 T a G l m d D E v Q 2 h h b m d l Z C B U e X B l L n t T d G F 0 d X N S Z W 1 h c m t z L D E z f S Z x d W 9 0 O y w m c X V v d D t T Z W N 0 a W 9 u M S 9 T a G l m d D E v U 2 9 1 c m N l L n t N b 2 x k V H l w Z S w x N H 0 m c X V v d D s s J n F 1 b 3 Q 7 U 2 V j d G l v b j E v U 2 h p Z n Q x L 1 N v d X J j Z S 5 7 Q 3 V z d G 9 t R G F 0 Z X N M a W 5 l c y w x N X 0 m c X V v d D s s J n F 1 b 3 Q 7 U 2 V j d G l v b j E v U 2 h p Z n Q x L 1 N v d X J j Z S 5 7 V G 9 0 Y W x D Y X Z p d H k s M T Z 9 J n F 1 b 3 Q 7 L C Z x d W 9 0 O 1 N l Y 3 R p b 2 4 x L 1 N o a W Z 0 M S 9 T b 3 V y Y 2 U u e 0 N h d m l 0 e V d l a W d o d C w x N 3 0 m c X V v d D s s J n F 1 b 3 Q 7 U 2 V j d G l v b j E v U 2 h p Z n Q x L 1 N v d X J j Z S 5 7 R 2 V u Z X J h b F R 5 c G U s M T h 9 J n F 1 b 3 Q 7 L C Z x d W 9 0 O 1 N l Y 3 R p b 2 4 x L 1 N o a W Z 0 M S 9 T b 3 V y Y 2 U u e 1 B y b 2 R 1 Y 3 R U e X B l L D E 5 f S Z x d W 9 0 O y w m c X V v d D t T Z W N 0 a W 9 u M S 9 T a G l m d D E v U 2 9 1 c m N l L n t R d H k s M j B 9 J n F 1 b 3 Q 7 L C Z x d W 9 0 O 1 N l Y 3 R p b 2 4 x L 1 N o a W Z 0 M S 9 T b 3 V y Y 2 U u e 1 U t U m F 0 Z S w y M X 0 m c X V v d D s s J n F 1 b 3 Q 7 U 2 V j d G l v b j E v U 2 h p Z n Q x L 1 N v d X J j Z S 5 7 d m F s M C w y M n 0 m c X V v d D s s J n F 1 b 3 Q 7 U 2 V j d G l v b j E v U 2 h p Z n Q x L 1 N v d X J j Z S 5 7 d m F s M S w y M 3 0 m c X V v d D s s J n F 1 b 3 Q 7 U 2 V j d G l v b j E v U 2 h p Z n Q x L 1 N v d X J j Z S 5 7 d m F s M i w y N H 0 m c X V v d D s s J n F 1 b 3 Q 7 U 2 V j d G l v b j E v U 2 h p Z n Q x L 1 N v d X J j Z S 5 7 d m F s M y w y N X 0 m c X V v d D s s J n F 1 b 3 Q 7 U 2 V j d G l v b j E v U 2 h p Z n Q x L 1 N v d X J j Z S 5 7 Q y M s M j Z 9 J n F 1 b 3 Q 7 L C Z x d W 9 0 O 1 N l Y 3 R p b 2 4 x L 1 N o a W Z 0 M S 9 T b 3 V y Y 2 U u e 1 B Q S D E s M j d 9 J n F 1 b 3 Q 7 L C Z x d W 9 0 O 1 N l Y 3 R p b 2 4 x L 1 N o a W Z 0 M S 9 T b 3 V y Y 2 U u e 1 B Q S D I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l m d D E v Q 2 h h b m d l Z C B U e X B l L n t Q c m 9 k d W N 0 a W 9 u R G F 0 Z S w w f S Z x d W 9 0 O y w m c X V v d D t T Z W N 0 a W 9 u M S 9 T a G l m d D E v Q 2 h h b m d l Z C B U e X B l L n t Q c m 9 k d W N 0 a W 9 u T G l u Z U 5 v L D F 9 J n F 1 b 3 Q 7 L C Z x d W 9 0 O 1 N l Y 3 R p b 2 4 x L 1 N o a W Z 0 M S 9 D a G F u Z 2 V k I F R 5 c G U u e 1 N o a W Z 0 T m 8 s M n 0 m c X V v d D s s J n F 1 b 3 Q 7 U 2 V j d G l v b j E v U 2 h p Z n Q x L 0 N o Y W 5 n Z W Q g V H l w Z S 5 7 T W 9 s Z E 5 v L D N 9 J n F 1 b 3 Q 7 L C Z x d W 9 0 O 1 N l Y 3 R p b 2 4 x L 1 N o a W Z 0 M S 9 D a G F u Z 2 V k I F R 5 c G U u e 0 N v b G 9 y Q 2 9 k Z S w 0 f S Z x d W 9 0 O y w m c X V v d D t T Z W N 0 a W 9 u M S 9 T a G l m d D E v Q 2 h h b m d l Z C B U e X B l L n t T a W x v T m 8 s N X 0 m c X V v d D s s J n F 1 b 3 Q 7 U 2 V j d G l v b j E v U 2 h p Z n Q x L 0 N o Y W 5 n Z W Q g V H l w Z S 5 7 T G l u Z V N 0 Y X R 1 c y w 2 f S Z x d W 9 0 O y w m c X V v d D t T Z W N 0 a W 9 u M S 9 T a G l m d D E v Q 2 h h b m d l Z C B U e X B l L n t N Y W N o a W 5 l T W 9 k Z W w s N 3 0 m c X V v d D s s J n F 1 b 3 Q 7 U 2 V j d G l v b j E v U 2 h p Z n Q x L 0 N o Y W 5 n Z W Q g V H l w Z S 5 7 U 2 h p Z n R D b 3 V u d G V y L D h 9 J n F 1 b 3 Q 7 L C Z x d W 9 0 O 1 N l Y 3 R p b 2 4 x L 1 N o a W Z 0 M S 9 D a G F u Z 2 V k I F R 5 c G U u e 0 N v d W 5 0 Z X J T d G F y d C w 5 f S Z x d W 9 0 O y w m c X V v d D t T Z W N 0 a W 9 u M S 9 T a G l m d D E v Q 2 h h b m d l Z C B U e X B l L n t D b 3 V u d G V y U 3 R v c C w x M H 0 m c X V v d D s s J n F 1 b 3 Q 7 U 2 V j d G l v b j E v U 2 h p Z n Q x L 0 N o Y W 5 n Z W Q g V H l w Z S 5 7 Q 2 9 1 b n R l c k x h c 3 Q s M T F 9 J n F 1 b 3 Q 7 L C Z x d W 9 0 O 1 N l Y 3 R p b 2 4 x L 1 N o a W Z 0 M S 9 D a G F u Z 2 V k I F R 5 c G U u e 0 N 5 Y 2 x l V G l t Z U x h c 3 Q s M T J 9 J n F 1 b 3 Q 7 L C Z x d W 9 0 O 1 N l Y 3 R p b 2 4 x L 1 N o a W Z 0 M S 9 D a G F u Z 2 V k I F R 5 c G U u e 1 N 0 Y X R 1 c 1 J l b W F y a 3 M s M T N 9 J n F 1 b 3 Q 7 L C Z x d W 9 0 O 1 N l Y 3 R p b 2 4 x L 1 N o a W Z 0 M S 9 T b 3 V y Y 2 U u e 0 1 v b G R U e X B l L D E 0 f S Z x d W 9 0 O y w m c X V v d D t T Z W N 0 a W 9 u M S 9 T a G l m d D E v U 2 9 1 c m N l L n t D d X N 0 b 2 1 E Y X R l c 0 x p b m V z L D E 1 f S Z x d W 9 0 O y w m c X V v d D t T Z W N 0 a W 9 u M S 9 T a G l m d D E v U 2 9 1 c m N l L n t U b 3 R h b E N h d m l 0 e S w x N n 0 m c X V v d D s s J n F 1 b 3 Q 7 U 2 V j d G l v b j E v U 2 h p Z n Q x L 1 N v d X J j Z S 5 7 Q 2 F 2 a X R 5 V 2 V p Z 2 h 0 L D E 3 f S Z x d W 9 0 O y w m c X V v d D t T Z W N 0 a W 9 u M S 9 T a G l m d D E v U 2 9 1 c m N l L n t H Z W 5 l c m F s V H l w Z S w x O H 0 m c X V v d D s s J n F 1 b 3 Q 7 U 2 V j d G l v b j E v U 2 h p Z n Q x L 1 N v d X J j Z S 5 7 U H J v Z H V j d F R 5 c G U s M T l 9 J n F 1 b 3 Q 7 L C Z x d W 9 0 O 1 N l Y 3 R p b 2 4 x L 1 N o a W Z 0 M S 9 T b 3 V y Y 2 U u e 1 F 0 e S w y M H 0 m c X V v d D s s J n F 1 b 3 Q 7 U 2 V j d G l v b j E v U 2 h p Z n Q x L 1 N v d X J j Z S 5 7 V S 1 S Y X R l L D I x f S Z x d W 9 0 O y w m c X V v d D t T Z W N 0 a W 9 u M S 9 T a G l m d D E v U 2 9 1 c m N l L n t 2 Y W w w L D I y f S Z x d W 9 0 O y w m c X V v d D t T Z W N 0 a W 9 u M S 9 T a G l m d D E v U 2 9 1 c m N l L n t 2 Y W w x L D I z f S Z x d W 9 0 O y w m c X V v d D t T Z W N 0 a W 9 u M S 9 T a G l m d D E v U 2 9 1 c m N l L n t 2 Y W w y L D I 0 f S Z x d W 9 0 O y w m c X V v d D t T Z W N 0 a W 9 u M S 9 T a G l m d D E v U 2 9 1 c m N l L n t 2 Y W w z L D I 1 f S Z x d W 9 0 O y w m c X V v d D t T Z W N 0 a W 9 u M S 9 T a G l m d D E v U 2 9 1 c m N l L n t D I y w y N n 0 m c X V v d D s s J n F 1 b 3 Q 7 U 2 V j d G l v b j E v U 2 h p Z n Q x L 1 N v d X J j Z S 5 7 U F B I M S w y N 3 0 m c X V v d D s s J n F 1 b 3 Q 7 U 2 V j d G l v b j E v U 2 h p Z n Q x L 1 N v d X J j Z S 5 7 U F B I M i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a W Z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N o a W Z 0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a W Z 0 M i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M z Z D c x O T d h M y 0 4 O D V h L T R m Y T E t O G Q x N y 0 x Z D F h N z k 5 O D c 0 M z c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T G F z d F V w Z G F 0 Z W Q i I F Z h b H V l P S J k M j A y N C 0 w N i 0 y M l Q y M D o x M T o 0 M y 4 2 M z U w O T I x W i I g L z 4 8 R W 5 0 c n k g V H l w Z T 0 i R m l s b E V y c m 9 y Q 2 9 k Z S I g V m F s d W U 9 I n N V b m t u b 3 d u I i A v P j x F b n R y e S B U e X B l P S J G a W x s Q 2 9 1 b n Q i I F Z h b H V l P S J s N z g i I C 8 + P E V u d H J 5 I F R 5 c G U 9 I k Z p b G x D b 2 x 1 b W 5 U e X B l c y I g V m F s d W U 9 I n N D U V l H Q m d Z R 0 J n W U R B d 0 1 E Q l F Z Q U F B Q U F B Q U F B Q U F B Q U F B Q U F B Q U E 9 I i A v P j x F b n R y e S B U e X B l P S J G a W x s Q 2 9 s d W 1 u T m F t Z X M i I F Z h b H V l P S J z W y Z x d W 9 0 O 1 B y b 2 R 1 Y 3 R p b 2 5 E Y X R l J n F 1 b 3 Q 7 L C Z x d W 9 0 O 1 B y b 2 R 1 Y 3 R p b 2 5 M a W 5 l T m 8 m c X V v d D s s J n F 1 b 3 Q 7 U 2 h p Z n R O b y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a G l m d E N v d W 5 0 Z X I m c X V v d D s s J n F 1 b 3 Q 7 Q 2 9 1 b n R l c l N 0 Y X J 0 J n F 1 b 3 Q 7 L C Z x d W 9 0 O 0 N v d W 5 0 Z X J T d G 9 w J n F 1 b 3 Q 7 L C Z x d W 9 0 O 0 N v d W 5 0 Z X J M Y X N 0 J n F 1 b 3 Q 7 L C Z x d W 9 0 O 0 N 5 Y 2 x l V G l t Z U x h c 3 Q m c X V v d D s s J n F 1 b 3 Q 7 U 3 R h d H V z U m V t Y X J r c y Z x d W 9 0 O y w m c X V v d D t N b 2 x k V H l w Z S Z x d W 9 0 O y w m c X V v d D t D d X N 0 b 2 1 E Y X R l c 0 x p b m V z J n F 1 b 3 Q 7 L C Z x d W 9 0 O 1 R v d G F s Q 2 F 2 a X R 5 J n F 1 b 3 Q 7 L C Z x d W 9 0 O 0 N h d m l 0 e V d l a W d o d C Z x d W 9 0 O y w m c X V v d D t H Z W 5 l c m F s V H l w Z S Z x d W 9 0 O y w m c X V v d D t Q c m 9 k d W N 0 V H l w Z S Z x d W 9 0 O y w m c X V v d D t R d H k m c X V v d D s s J n F 1 b 3 Q 7 V S 1 S Y X R l J n F 1 b 3 Q 7 L C Z x d W 9 0 O 3 Z h b D A m c X V v d D s s J n F 1 b 3 Q 7 d m F s M S Z x d W 9 0 O y w m c X V v d D t 2 Y W w y J n F 1 b 3 Q 7 L C Z x d W 9 0 O 3 Z h b D M m c X V v d D s s J n F 1 b 3 Q 7 Q y M m c X V v d D s s J n F 1 b 3 Q 7 U F B I M S Z x d W 9 0 O y w m c X V v d D t Q U E g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Q y L 0 N o Y W 5 n Z W Q g V H l w Z S 5 7 U H J v Z H V j d G l v b k R h d G U s M H 0 m c X V v d D s s J n F 1 b 3 Q 7 U 2 V j d G l v b j E v U 2 h p Z n Q y L 0 N o Y W 5 n Z W Q g V H l w Z S 5 7 U H J v Z H V j d G l v b k x p b m V O b y w x f S Z x d W 9 0 O y w m c X V v d D t T Z W N 0 a W 9 u M S 9 T a G l m d D I v Q 2 h h b m d l Z C B U e X B l L n t T a G l m d E 5 v L D J 9 J n F 1 b 3 Q 7 L C Z x d W 9 0 O 1 N l Y 3 R p b 2 4 x L 1 N o a W Z 0 M i 9 D a G F u Z 2 V k I F R 5 c G U u e 0 1 v b G R O b y w z f S Z x d W 9 0 O y w m c X V v d D t T Z W N 0 a W 9 u M S 9 T a G l m d D I v Q 2 h h b m d l Z C B U e X B l L n t D b 2 x v c k N v Z G U s N H 0 m c X V v d D s s J n F 1 b 3 Q 7 U 2 V j d G l v b j E v U 2 h p Z n Q y L 0 N o Y W 5 n Z W Q g V H l w Z S 5 7 U 2 l s b 0 5 v L D V 9 J n F 1 b 3 Q 7 L C Z x d W 9 0 O 1 N l Y 3 R p b 2 4 x L 1 N o a W Z 0 M i 9 D a G F u Z 2 V k I F R 5 c G U u e 0 x p b m V T d G F 0 d X M s N n 0 m c X V v d D s s J n F 1 b 3 Q 7 U 2 V j d G l v b j E v U 2 h p Z n Q y L 0 N o Y W 5 n Z W Q g V H l w Z S 5 7 T W F j a G l u Z U 1 v Z G V s L D d 9 J n F 1 b 3 Q 7 L C Z x d W 9 0 O 1 N l Y 3 R p b 2 4 x L 1 N o a W Z 0 M i 9 D a G F u Z 2 V k I F R 5 c G U u e 1 N o a W Z 0 Q 2 9 1 b n R l c i w 4 f S Z x d W 9 0 O y w m c X V v d D t T Z W N 0 a W 9 u M S 9 T a G l m d D I v Q 2 h h b m d l Z C B U e X B l L n t D b 3 V u d G V y U 3 R h c n Q s O X 0 m c X V v d D s s J n F 1 b 3 Q 7 U 2 V j d G l v b j E v U 2 h p Z n Q y L 0 N o Y W 5 n Z W Q g V H l w Z S 5 7 Q 2 9 1 b n R l c l N 0 b 3 A s M T B 9 J n F 1 b 3 Q 7 L C Z x d W 9 0 O 1 N l Y 3 R p b 2 4 x L 1 N o a W Z 0 M i 9 D a G F u Z 2 V k I F R 5 c G U u e 0 N v d W 5 0 Z X J M Y X N 0 L D E x f S Z x d W 9 0 O y w m c X V v d D t T Z W N 0 a W 9 u M S 9 T a G l m d D I v Q 2 h h b m d l Z C B U e X B l L n t D e W N s Z V R p b W V M Y X N 0 L D E y f S Z x d W 9 0 O y w m c X V v d D t T Z W N 0 a W 9 u M S 9 T a G l m d D I v Q 2 h h b m d l Z C B U e X B l L n t T d G F 0 d X N S Z W 1 h c m t z L D E z f S Z x d W 9 0 O y w m c X V v d D t T Z W N 0 a W 9 u M S 9 T a G l m d D I v U 2 9 1 c m N l L n t N b 2 x k V H l w Z S w x N H 0 m c X V v d D s s J n F 1 b 3 Q 7 U 2 V j d G l v b j E v U 2 h p Z n Q y L 1 N v d X J j Z S 5 7 Q 3 V z d G 9 t R G F 0 Z X N M a W 5 l c y w x N X 0 m c X V v d D s s J n F 1 b 3 Q 7 U 2 V j d G l v b j E v U 2 h p Z n Q y L 1 N v d X J j Z S 5 7 V G 9 0 Y W x D Y X Z p d H k s M T Z 9 J n F 1 b 3 Q 7 L C Z x d W 9 0 O 1 N l Y 3 R p b 2 4 x L 1 N o a W Z 0 M i 9 T b 3 V y Y 2 U u e 0 N h d m l 0 e V d l a W d o d C w x N 3 0 m c X V v d D s s J n F 1 b 3 Q 7 U 2 V j d G l v b j E v U 2 h p Z n Q y L 1 N v d X J j Z S 5 7 R 2 V u Z X J h b F R 5 c G U s M T h 9 J n F 1 b 3 Q 7 L C Z x d W 9 0 O 1 N l Y 3 R p b 2 4 x L 1 N o a W Z 0 M i 9 T b 3 V y Y 2 U u e 1 B y b 2 R 1 Y 3 R U e X B l L D E 5 f S Z x d W 9 0 O y w m c X V v d D t T Z W N 0 a W 9 u M S 9 T a G l m d D I v U 2 9 1 c m N l L n t R d H k s M j B 9 J n F 1 b 3 Q 7 L C Z x d W 9 0 O 1 N l Y 3 R p b 2 4 x L 1 N o a W Z 0 M i 9 T b 3 V y Y 2 U u e 1 U t U m F 0 Z S w y M X 0 m c X V v d D s s J n F 1 b 3 Q 7 U 2 V j d G l v b j E v U 2 h p Z n Q y L 1 N v d X J j Z S 5 7 d m F s M C w y M n 0 m c X V v d D s s J n F 1 b 3 Q 7 U 2 V j d G l v b j E v U 2 h p Z n Q y L 1 N v d X J j Z S 5 7 d m F s M S w y M 3 0 m c X V v d D s s J n F 1 b 3 Q 7 U 2 V j d G l v b j E v U 2 h p Z n Q y L 1 N v d X J j Z S 5 7 d m F s M i w y N H 0 m c X V v d D s s J n F 1 b 3 Q 7 U 2 V j d G l v b j E v U 2 h p Z n Q y L 1 N v d X J j Z S 5 7 d m F s M y w y N X 0 m c X V v d D s s J n F 1 b 3 Q 7 U 2 V j d G l v b j E v U 2 h p Z n Q y L 1 N v d X J j Z S 5 7 Q y M s M j Z 9 J n F 1 b 3 Q 7 L C Z x d W 9 0 O 1 N l Y 3 R p b 2 4 x L 1 N o a W Z 0 M i 9 T b 3 V y Y 2 U u e 1 B Q S D E s M j d 9 J n F 1 b 3 Q 7 L C Z x d W 9 0 O 1 N l Y 3 R p b 2 4 x L 1 N o a W Z 0 M i 9 T b 3 V y Y 2 U u e 1 B Q S D I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l m d D I v Q 2 h h b m d l Z C B U e X B l L n t Q c m 9 k d W N 0 a W 9 u R G F 0 Z S w w f S Z x d W 9 0 O y w m c X V v d D t T Z W N 0 a W 9 u M S 9 T a G l m d D I v Q 2 h h b m d l Z C B U e X B l L n t Q c m 9 k d W N 0 a W 9 u T G l u Z U 5 v L D F 9 J n F 1 b 3 Q 7 L C Z x d W 9 0 O 1 N l Y 3 R p b 2 4 x L 1 N o a W Z 0 M i 9 D a G F u Z 2 V k I F R 5 c G U u e 1 N o a W Z 0 T m 8 s M n 0 m c X V v d D s s J n F 1 b 3 Q 7 U 2 V j d G l v b j E v U 2 h p Z n Q y L 0 N o Y W 5 n Z W Q g V H l w Z S 5 7 T W 9 s Z E 5 v L D N 9 J n F 1 b 3 Q 7 L C Z x d W 9 0 O 1 N l Y 3 R p b 2 4 x L 1 N o a W Z 0 M i 9 D a G F u Z 2 V k I F R 5 c G U u e 0 N v b G 9 y Q 2 9 k Z S w 0 f S Z x d W 9 0 O y w m c X V v d D t T Z W N 0 a W 9 u M S 9 T a G l m d D I v Q 2 h h b m d l Z C B U e X B l L n t T a W x v T m 8 s N X 0 m c X V v d D s s J n F 1 b 3 Q 7 U 2 V j d G l v b j E v U 2 h p Z n Q y L 0 N o Y W 5 n Z W Q g V H l w Z S 5 7 T G l u Z V N 0 Y X R 1 c y w 2 f S Z x d W 9 0 O y w m c X V v d D t T Z W N 0 a W 9 u M S 9 T a G l m d D I v Q 2 h h b m d l Z C B U e X B l L n t N Y W N o a W 5 l T W 9 k Z W w s N 3 0 m c X V v d D s s J n F 1 b 3 Q 7 U 2 V j d G l v b j E v U 2 h p Z n Q y L 0 N o Y W 5 n Z W Q g V H l w Z S 5 7 U 2 h p Z n R D b 3 V u d G V y L D h 9 J n F 1 b 3 Q 7 L C Z x d W 9 0 O 1 N l Y 3 R p b 2 4 x L 1 N o a W Z 0 M i 9 D a G F u Z 2 V k I F R 5 c G U u e 0 N v d W 5 0 Z X J T d G F y d C w 5 f S Z x d W 9 0 O y w m c X V v d D t T Z W N 0 a W 9 u M S 9 T a G l m d D I v Q 2 h h b m d l Z C B U e X B l L n t D b 3 V u d G V y U 3 R v c C w x M H 0 m c X V v d D s s J n F 1 b 3 Q 7 U 2 V j d G l v b j E v U 2 h p Z n Q y L 0 N o Y W 5 n Z W Q g V H l w Z S 5 7 Q 2 9 1 b n R l c k x h c 3 Q s M T F 9 J n F 1 b 3 Q 7 L C Z x d W 9 0 O 1 N l Y 3 R p b 2 4 x L 1 N o a W Z 0 M i 9 D a G F u Z 2 V k I F R 5 c G U u e 0 N 5 Y 2 x l V G l t Z U x h c 3 Q s M T J 9 J n F 1 b 3 Q 7 L C Z x d W 9 0 O 1 N l Y 3 R p b 2 4 x L 1 N o a W Z 0 M i 9 D a G F u Z 2 V k I F R 5 c G U u e 1 N 0 Y X R 1 c 1 J l b W F y a 3 M s M T N 9 J n F 1 b 3 Q 7 L C Z x d W 9 0 O 1 N l Y 3 R p b 2 4 x L 1 N o a W Z 0 M i 9 T b 3 V y Y 2 U u e 0 1 v b G R U e X B l L D E 0 f S Z x d W 9 0 O y w m c X V v d D t T Z W N 0 a W 9 u M S 9 T a G l m d D I v U 2 9 1 c m N l L n t D d X N 0 b 2 1 E Y X R l c 0 x p b m V z L D E 1 f S Z x d W 9 0 O y w m c X V v d D t T Z W N 0 a W 9 u M S 9 T a G l m d D I v U 2 9 1 c m N l L n t U b 3 R h b E N h d m l 0 e S w x N n 0 m c X V v d D s s J n F 1 b 3 Q 7 U 2 V j d G l v b j E v U 2 h p Z n Q y L 1 N v d X J j Z S 5 7 Q 2 F 2 a X R 5 V 2 V p Z 2 h 0 L D E 3 f S Z x d W 9 0 O y w m c X V v d D t T Z W N 0 a W 9 u M S 9 T a G l m d D I v U 2 9 1 c m N l L n t H Z W 5 l c m F s V H l w Z S w x O H 0 m c X V v d D s s J n F 1 b 3 Q 7 U 2 V j d G l v b j E v U 2 h p Z n Q y L 1 N v d X J j Z S 5 7 U H J v Z H V j d F R 5 c G U s M T l 9 J n F 1 b 3 Q 7 L C Z x d W 9 0 O 1 N l Y 3 R p b 2 4 x L 1 N o a W Z 0 M i 9 T b 3 V y Y 2 U u e 1 F 0 e S w y M H 0 m c X V v d D s s J n F 1 b 3 Q 7 U 2 V j d G l v b j E v U 2 h p Z n Q y L 1 N v d X J j Z S 5 7 V S 1 S Y X R l L D I x f S Z x d W 9 0 O y w m c X V v d D t T Z W N 0 a W 9 u M S 9 T a G l m d D I v U 2 9 1 c m N l L n t 2 Y W w w L D I y f S Z x d W 9 0 O y w m c X V v d D t T Z W N 0 a W 9 u M S 9 T a G l m d D I v U 2 9 1 c m N l L n t 2 Y W w x L D I z f S Z x d W 9 0 O y w m c X V v d D t T Z W N 0 a W 9 u M S 9 T a G l m d D I v U 2 9 1 c m N l L n t 2 Y W w y L D I 0 f S Z x d W 9 0 O y w m c X V v d D t T Z W N 0 a W 9 u M S 9 T a G l m d D I v U 2 9 1 c m N l L n t 2 Y W w z L D I 1 f S Z x d W 9 0 O y w m c X V v d D t T Z W N 0 a W 9 u M S 9 T a G l m d D I v U 2 9 1 c m N l L n t D I y w y N n 0 m c X V v d D s s J n F 1 b 3 Q 7 U 2 V j d G l v b j E v U 2 h p Z n Q y L 1 N v d X J j Z S 5 7 U F B I M S w y N 3 0 m c X V v d D s s J n F 1 b 3 Q 7 U 2 V j d G l v b j E v U 2 h p Z n Q y L 1 N v d X J j Z S 5 7 U F B I M i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a W Z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I v R m l s d G V y Z W Q l M j B T a G l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T a G l m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l m d D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N G N i O T h j Y 2 E t Y j g y M y 0 0 O G U 4 L T h k M G Q t O W Q z Y z k y O D c x Y T Z m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x h c 3 R V c G R h d G V k I i B W Y W x 1 Z T 0 i Z D I w M j Q t M D Y t M j J U M j A 6 M T E 6 N D M u O D g 0 N j k z N 1 o i I C 8 + P E V u d H J 5 I F R 5 c G U 9 I k Z p b G x F c n J v c k N v Z G U i I F Z h b H V l P S J z V W 5 r b m 9 3 b i I g L z 4 8 R W 5 0 c n k g V H l w Z T 0 i R m l s b E N v d W 5 0 I i B W Y W x 1 Z T 0 i b D c 4 I i A v P j x F b n R y e S B U e X B l P S J G a W x s Q 2 9 s d W 1 u V H l w Z X M i I F Z h b H V l P S J z Q 1 F Z R 0 J n W U d C Z 1 l E Q X d N R E J R W U F B Q U F B Q U F B Q U F B Q U F B Q U F B Q U F B P S I g L z 4 8 R W 5 0 c n k g V H l w Z T 0 i R m l s b E N v b H V t b k 5 h b W V z I i B W Y W x 1 Z T 0 i c 1 s m c X V v d D t Q c m 9 k d W N 0 a W 9 u R G F 0 Z S Z x d W 9 0 O y w m c X V v d D t Q c m 9 k d W N 0 a W 9 u T G l u Z U 5 v J n F 1 b 3 Q 7 L C Z x d W 9 0 O 1 N o a W Z 0 T m 8 m c X V v d D s s J n F 1 b 3 Q 7 T W 9 s Z E 5 v J n F 1 b 3 Q 7 L C Z x d W 9 0 O 0 N v b G 9 y Q 2 9 k Z S Z x d W 9 0 O y w m c X V v d D t T a W x v T m 8 m c X V v d D s s J n F 1 b 3 Q 7 T G l u Z V N 0 Y X R 1 c y Z x d W 9 0 O y w m c X V v d D t N Y W N o a W 5 l T W 9 k Z W w m c X V v d D s s J n F 1 b 3 Q 7 U 2 h p Z n R D b 3 V u d G V y J n F 1 b 3 Q 7 L C Z x d W 9 0 O 0 N v d W 5 0 Z X J T d G F y d C Z x d W 9 0 O y w m c X V v d D t D b 3 V u d G V y U 3 R v c C Z x d W 9 0 O y w m c X V v d D t D b 3 V u d G V y T G F z d C Z x d W 9 0 O y w m c X V v d D t D e W N s Z V R p b W V M Y X N 0 J n F 1 b 3 Q 7 L C Z x d W 9 0 O 1 N 0 Y X R 1 c 1 J l b W F y a 3 M m c X V v d D s s J n F 1 b 3 Q 7 T W 9 s Z F R 5 c G U m c X V v d D s s J n F 1 b 3 Q 7 Q 3 V z d G 9 t R G F 0 Z X N M a W 5 l c y Z x d W 9 0 O y w m c X V v d D t U b 3 R h b E N h d m l 0 e S Z x d W 9 0 O y w m c X V v d D t D Y X Z p d H l X Z W l n a H Q m c X V v d D s s J n F 1 b 3 Q 7 R 2 V u Z X J h b F R 5 c G U m c X V v d D s s J n F 1 b 3 Q 7 U H J v Z H V j d F R 5 c G U m c X V v d D s s J n F 1 b 3 Q 7 U X R 5 J n F 1 b 3 Q 7 L C Z x d W 9 0 O 1 U t U m F 0 Z S Z x d W 9 0 O y w m c X V v d D t 2 Y W w w J n F 1 b 3 Q 7 L C Z x d W 9 0 O 3 Z h b D E m c X V v d D s s J n F 1 b 3 Q 7 d m F s M i Z x d W 9 0 O y w m c X V v d D t 2 Y W w z J n F 1 b 3 Q 7 L C Z x d W 9 0 O 0 M j J n F 1 b 3 Q 7 L C Z x d W 9 0 O 1 B Q S D E m c X V v d D s s J n F 1 b 3 Q 7 U F B I M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a W Z 0 M y 9 D a G F u Z 2 V k I F R 5 c G U u e 1 B y b 2 R 1 Y 3 R p b 2 5 E Y X R l L D B 9 J n F 1 b 3 Q 7 L C Z x d W 9 0 O 1 N l Y 3 R p b 2 4 x L 1 N o a W Z 0 M y 9 D a G F u Z 2 V k I F R 5 c G U u e 1 B y b 2 R 1 Y 3 R p b 2 5 M a W 5 l T m 8 s M X 0 m c X V v d D s s J n F 1 b 3 Q 7 U 2 V j d G l v b j E v U 2 h p Z n Q z L 0 N o Y W 5 n Z W Q g V H l w Z S 5 7 U 2 h p Z n R O b y w y f S Z x d W 9 0 O y w m c X V v d D t T Z W N 0 a W 9 u M S 9 T a G l m d D M v Q 2 h h b m d l Z C B U e X B l L n t N b 2 x k T m 8 s M 3 0 m c X V v d D s s J n F 1 b 3 Q 7 U 2 V j d G l v b j E v U 2 h p Z n Q z L 0 N o Y W 5 n Z W Q g V H l w Z S 5 7 Q 2 9 s b 3 J D b 2 R l L D R 9 J n F 1 b 3 Q 7 L C Z x d W 9 0 O 1 N l Y 3 R p b 2 4 x L 1 N o a W Z 0 M y 9 D a G F u Z 2 V k I F R 5 c G U u e 1 N p b G 9 O b y w 1 f S Z x d W 9 0 O y w m c X V v d D t T Z W N 0 a W 9 u M S 9 T a G l m d D M v Q 2 h h b m d l Z C B U e X B l L n t M a W 5 l U 3 R h d H V z L D Z 9 J n F 1 b 3 Q 7 L C Z x d W 9 0 O 1 N l Y 3 R p b 2 4 x L 1 N o a W Z 0 M y 9 D a G F u Z 2 V k I F R 5 c G U u e 0 1 h Y 2 h p b m V N b 2 R l b C w 3 f S Z x d W 9 0 O y w m c X V v d D t T Z W N 0 a W 9 u M S 9 T a G l m d D M v Q 2 h h b m d l Z C B U e X B l L n t T a G l m d E N v d W 5 0 Z X I s O H 0 m c X V v d D s s J n F 1 b 3 Q 7 U 2 V j d G l v b j E v U 2 h p Z n Q z L 0 N o Y W 5 n Z W Q g V H l w Z S 5 7 Q 2 9 1 b n R l c l N 0 Y X J 0 L D l 9 J n F 1 b 3 Q 7 L C Z x d W 9 0 O 1 N l Y 3 R p b 2 4 x L 1 N o a W Z 0 M y 9 D a G F u Z 2 V k I F R 5 c G U u e 0 N v d W 5 0 Z X J T d G 9 w L D E w f S Z x d W 9 0 O y w m c X V v d D t T Z W N 0 a W 9 u M S 9 T a G l m d D M v Q 2 h h b m d l Z C B U e X B l L n t D b 3 V u d G V y T G F z d C w x M X 0 m c X V v d D s s J n F 1 b 3 Q 7 U 2 V j d G l v b j E v U 2 h p Z n Q z L 0 N o Y W 5 n Z W Q g V H l w Z S 5 7 Q 3 l j b G V U a W 1 l T G F z d C w x M n 0 m c X V v d D s s J n F 1 b 3 Q 7 U 2 V j d G l v b j E v U 2 h p Z n Q z L 0 N o Y W 5 n Z W Q g V H l w Z S 5 7 U 3 R h d H V z U m V t Y X J r c y w x M 3 0 m c X V v d D s s J n F 1 b 3 Q 7 U 2 V j d G l v b j E v U 2 h p Z n Q z L 1 N v d X J j Z S 5 7 T W 9 s Z F R 5 c G U s M T R 9 J n F 1 b 3 Q 7 L C Z x d W 9 0 O 1 N l Y 3 R p b 2 4 x L 1 N o a W Z 0 M y 9 T b 3 V y Y 2 U u e 0 N 1 c 3 R v b U R h d G V z T G l u Z X M s M T V 9 J n F 1 b 3 Q 7 L C Z x d W 9 0 O 1 N l Y 3 R p b 2 4 x L 1 N o a W Z 0 M y 9 T b 3 V y Y 2 U u e 1 R v d G F s Q 2 F 2 a X R 5 L D E 2 f S Z x d W 9 0 O y w m c X V v d D t T Z W N 0 a W 9 u M S 9 T a G l m d D M v U 2 9 1 c m N l L n t D Y X Z p d H l X Z W l n a H Q s M T d 9 J n F 1 b 3 Q 7 L C Z x d W 9 0 O 1 N l Y 3 R p b 2 4 x L 1 N o a W Z 0 M y 9 T b 3 V y Y 2 U u e 0 d l b m V y Y W x U e X B l L D E 4 f S Z x d W 9 0 O y w m c X V v d D t T Z W N 0 a W 9 u M S 9 T a G l m d D M v U 2 9 1 c m N l L n t Q c m 9 k d W N 0 V H l w Z S w x O X 0 m c X V v d D s s J n F 1 b 3 Q 7 U 2 V j d G l v b j E v U 2 h p Z n Q z L 1 N v d X J j Z S 5 7 U X R 5 L D I w f S Z x d W 9 0 O y w m c X V v d D t T Z W N 0 a W 9 u M S 9 T a G l m d D M v U 2 9 1 c m N l L n t V L V J h d G U s M j F 9 J n F 1 b 3 Q 7 L C Z x d W 9 0 O 1 N l Y 3 R p b 2 4 x L 1 N o a W Z 0 M y 9 T b 3 V y Y 2 U u e 3 Z h b D A s M j J 9 J n F 1 b 3 Q 7 L C Z x d W 9 0 O 1 N l Y 3 R p b 2 4 x L 1 N o a W Z 0 M y 9 T b 3 V y Y 2 U u e 3 Z h b D E s M j N 9 J n F 1 b 3 Q 7 L C Z x d W 9 0 O 1 N l Y 3 R p b 2 4 x L 1 N o a W Z 0 M y 9 T b 3 V y Y 2 U u e 3 Z h b D I s M j R 9 J n F 1 b 3 Q 7 L C Z x d W 9 0 O 1 N l Y 3 R p b 2 4 x L 1 N o a W Z 0 M y 9 T b 3 V y Y 2 U u e 3 Z h b D M s M j V 9 J n F 1 b 3 Q 7 L C Z x d W 9 0 O 1 N l Y 3 R p b 2 4 x L 1 N o a W Z 0 M y 9 T b 3 V y Y 2 U u e 0 M j L D I 2 f S Z x d W 9 0 O y w m c X V v d D t T Z W N 0 a W 9 u M S 9 T a G l m d D M v U 2 9 1 c m N l L n t Q U E g x L D I 3 f S Z x d W 9 0 O y w m c X V v d D t T Z W N 0 a W 9 u M S 9 T a G l m d D M v U 2 9 1 c m N l L n t Q U E g y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2 h p Z n Q z L 0 N o Y W 5 n Z W Q g V H l w Z S 5 7 U H J v Z H V j d G l v b k R h d G U s M H 0 m c X V v d D s s J n F 1 b 3 Q 7 U 2 V j d G l v b j E v U 2 h p Z n Q z L 0 N o Y W 5 n Z W Q g V H l w Z S 5 7 U H J v Z H V j d G l v b k x p b m V O b y w x f S Z x d W 9 0 O y w m c X V v d D t T Z W N 0 a W 9 u M S 9 T a G l m d D M v Q 2 h h b m d l Z C B U e X B l L n t T a G l m d E 5 v L D J 9 J n F 1 b 3 Q 7 L C Z x d W 9 0 O 1 N l Y 3 R p b 2 4 x L 1 N o a W Z 0 M y 9 D a G F u Z 2 V k I F R 5 c G U u e 0 1 v b G R O b y w z f S Z x d W 9 0 O y w m c X V v d D t T Z W N 0 a W 9 u M S 9 T a G l m d D M v Q 2 h h b m d l Z C B U e X B l L n t D b 2 x v c k N v Z G U s N H 0 m c X V v d D s s J n F 1 b 3 Q 7 U 2 V j d G l v b j E v U 2 h p Z n Q z L 0 N o Y W 5 n Z W Q g V H l w Z S 5 7 U 2 l s b 0 5 v L D V 9 J n F 1 b 3 Q 7 L C Z x d W 9 0 O 1 N l Y 3 R p b 2 4 x L 1 N o a W Z 0 M y 9 D a G F u Z 2 V k I F R 5 c G U u e 0 x p b m V T d G F 0 d X M s N n 0 m c X V v d D s s J n F 1 b 3 Q 7 U 2 V j d G l v b j E v U 2 h p Z n Q z L 0 N o Y W 5 n Z W Q g V H l w Z S 5 7 T W F j a G l u Z U 1 v Z G V s L D d 9 J n F 1 b 3 Q 7 L C Z x d W 9 0 O 1 N l Y 3 R p b 2 4 x L 1 N o a W Z 0 M y 9 D a G F u Z 2 V k I F R 5 c G U u e 1 N o a W Z 0 Q 2 9 1 b n R l c i w 4 f S Z x d W 9 0 O y w m c X V v d D t T Z W N 0 a W 9 u M S 9 T a G l m d D M v Q 2 h h b m d l Z C B U e X B l L n t D b 3 V u d G V y U 3 R h c n Q s O X 0 m c X V v d D s s J n F 1 b 3 Q 7 U 2 V j d G l v b j E v U 2 h p Z n Q z L 0 N o Y W 5 n Z W Q g V H l w Z S 5 7 Q 2 9 1 b n R l c l N 0 b 3 A s M T B 9 J n F 1 b 3 Q 7 L C Z x d W 9 0 O 1 N l Y 3 R p b 2 4 x L 1 N o a W Z 0 M y 9 D a G F u Z 2 V k I F R 5 c G U u e 0 N v d W 5 0 Z X J M Y X N 0 L D E x f S Z x d W 9 0 O y w m c X V v d D t T Z W N 0 a W 9 u M S 9 T a G l m d D M v Q 2 h h b m d l Z C B U e X B l L n t D e W N s Z V R p b W V M Y X N 0 L D E y f S Z x d W 9 0 O y w m c X V v d D t T Z W N 0 a W 9 u M S 9 T a G l m d D M v Q 2 h h b m d l Z C B U e X B l L n t T d G F 0 d X N S Z W 1 h c m t z L D E z f S Z x d W 9 0 O y w m c X V v d D t T Z W N 0 a W 9 u M S 9 T a G l m d D M v U 2 9 1 c m N l L n t N b 2 x k V H l w Z S w x N H 0 m c X V v d D s s J n F 1 b 3 Q 7 U 2 V j d G l v b j E v U 2 h p Z n Q z L 1 N v d X J j Z S 5 7 Q 3 V z d G 9 t R G F 0 Z X N M a W 5 l c y w x N X 0 m c X V v d D s s J n F 1 b 3 Q 7 U 2 V j d G l v b j E v U 2 h p Z n Q z L 1 N v d X J j Z S 5 7 V G 9 0 Y W x D Y X Z p d H k s M T Z 9 J n F 1 b 3 Q 7 L C Z x d W 9 0 O 1 N l Y 3 R p b 2 4 x L 1 N o a W Z 0 M y 9 T b 3 V y Y 2 U u e 0 N h d m l 0 e V d l a W d o d C w x N 3 0 m c X V v d D s s J n F 1 b 3 Q 7 U 2 V j d G l v b j E v U 2 h p Z n Q z L 1 N v d X J j Z S 5 7 R 2 V u Z X J h b F R 5 c G U s M T h 9 J n F 1 b 3 Q 7 L C Z x d W 9 0 O 1 N l Y 3 R p b 2 4 x L 1 N o a W Z 0 M y 9 T b 3 V y Y 2 U u e 1 B y b 2 R 1 Y 3 R U e X B l L D E 5 f S Z x d W 9 0 O y w m c X V v d D t T Z W N 0 a W 9 u M S 9 T a G l m d D M v U 2 9 1 c m N l L n t R d H k s M j B 9 J n F 1 b 3 Q 7 L C Z x d W 9 0 O 1 N l Y 3 R p b 2 4 x L 1 N o a W Z 0 M y 9 T b 3 V y Y 2 U u e 1 U t U m F 0 Z S w y M X 0 m c X V v d D s s J n F 1 b 3 Q 7 U 2 V j d G l v b j E v U 2 h p Z n Q z L 1 N v d X J j Z S 5 7 d m F s M C w y M n 0 m c X V v d D s s J n F 1 b 3 Q 7 U 2 V j d G l v b j E v U 2 h p Z n Q z L 1 N v d X J j Z S 5 7 d m F s M S w y M 3 0 m c X V v d D s s J n F 1 b 3 Q 7 U 2 V j d G l v b j E v U 2 h p Z n Q z L 1 N v d X J j Z S 5 7 d m F s M i w y N H 0 m c X V v d D s s J n F 1 b 3 Q 7 U 2 V j d G l v b j E v U 2 h p Z n Q z L 1 N v d X J j Z S 5 7 d m F s M y w y N X 0 m c X V v d D s s J n F 1 b 3 Q 7 U 2 V j d G l v b j E v U 2 h p Z n Q z L 1 N v d X J j Z S 5 7 Q y M s M j Z 9 J n F 1 b 3 Q 7 L C Z x d W 9 0 O 1 N l Y 3 R p b 2 4 x L 1 N o a W Z 0 M y 9 T b 3 V y Y 2 U u e 1 B Q S D E s M j d 9 J n F 1 b 3 Q 7 L C Z x d W 9 0 O 1 N l Y 3 R p b 2 4 x L 1 N o a W Z 0 M y 9 T b 3 V y Y 2 U u e 1 B Q S D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m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L 0 Z p b H R l c m V k J T I w U 2 h p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U H J l c 2 V u d C I g L z 4 8 R W 5 0 c n k g V H l w Z T 0 i R m l s b G V k Q 2 9 t c G x l d G V S Z X N 1 b H R U b 1 d v c m t z a G V l d C I g V m F s d W U 9 I m w x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1 B y Z X N l b n Q g U 2 h p Z n Q i I C 8 + P E V u d H J 5 I F R 5 c G U 9 I l F 1 Z X J 5 S U Q i I F Z h b H V l P S J z Y T A 1 M z R m N z E t N T E y N C 0 0 N T Z k L T g 4 N m E t N D k 5 Z G Z m M D F h Z T J l I i A v P j x F b n R y e S B U e X B l P S J G a W x s R X J y b 3 J D b 3 V u d C I g V m F s d W U 9 I m w w I i A v P j x F b n R y e S B U e X B l P S J G a W x s T G F z d F V w Z G F 0 Z W Q i I F Z h b H V l P S J k M j A y N C 0 w N i 0 y M l Q y M D o x M T o y M i 4 z M D k 3 N T U 0 W i I g L z 4 8 R W 5 0 c n k g V H l w Z T 0 i R m l s b E V y c m 9 y Q 2 9 k Z S I g V m F s d W U 9 I n N V b m t u b 3 d u I i A v P j x F b n R y e S B U e X B l P S J G a W x s Q 2 9 1 b n Q i I F Z h b H V l P S J s N z k i I C 8 + P E V u d H J 5 I F R 5 c G U 9 I k Z p b G x D b 2 x 1 b W 5 U e X B l c y I g V m F s d W U 9 I n N C Z 0 1 H Q m d Z R 0 J n W U N B Z 0 l D Q k F Z Q U F B Q U E i I C 8 + P E V u d H J 5 I F R 5 c G U 9 I k Z p b G x D b 2 x 1 b W 5 O Y W 1 l c y I g V m F s d W U 9 I n N b J n F 1 b 3 Q 7 T G l u Z S Z x d W 9 0 O y w m c X V v d D t D Y X Z p d H k m c X V v d D s s J n F 1 b 3 Q 7 U 2 h p Z n R O b y Z x d W 9 0 O y w m c X V v d D t N b 2 x k J n F 1 b 3 Q 7 L C Z x d W 9 0 O 0 N v b G 9 y J n F 1 b 3 Q 7 L C Z x d W 9 0 O 1 N p b G 8 m c X V v d D s s J n F 1 b 3 Q 7 U 3 R h d H V z J n F 1 b 3 Q 7 L C Z x d W 9 0 O 0 1 v Z G V s J n F 1 b 3 Q 7 L C Z x d W 9 0 O 1 N o a W Z 0 Q 2 9 1 b n R l c i Z x d W 9 0 O y w m c X V v d D t D b 3 V u d G V y U 3 R h c n Q m c X V v d D s s J n F 1 b 3 Q 7 Q 2 9 1 b n R l c l N 0 b 3 A m c X V v d D s s J n F 1 b 3 Q 7 Q 2 9 1 b n R l c k x h c 3 Q m c X V v d D s s J n F 1 b 3 Q 7 Q 3 l j b G V U a W 1 l J n F 1 b 3 Q 7 L C Z x d W 9 0 O 1 J l b W F y a 3 M m c X V v d D s s J n F 1 b 3 Q 7 U X R 5 J n F 1 b 3 Q 7 L C Z x d W 9 0 O 1 U t U m F 0 Z S Z x d W 9 0 O y w m c X V v d D t S Z W F s T G l u Z V N 0 Y X R 1 c y Z x d W 9 0 O y w m c X V v d D t F c U x p b m V T d G F 0 d X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M a W 5 l R G V 0 Y W l s c y 9 D a G F u Z 2 V k I F R 5 c G U u e 1 B y b 2 R 1 Y 3 R p b 2 5 M a W 5 l T m 8 s M H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Z G F t X F x c X G Z p b m N o X 3 B y b 2 R 1 Y 3 R p b 2 5 f Z G J f Y 2 9 t M i 5 t Z G I v L 1 B y b 2 R 1 Y 3 R p b 2 5 M a W 5 l U 3 R h d H V z L n t Q c m 9 k d W N 0 a W 9 u T G l u Z U 5 v L D J 9 J n F 1 b 3 Q 7 L C Z x d W 9 0 O 1 N l Y 3 R p b 2 4 x L 0 x p b m V E Z X R h a W x z L 0 N o Y W 5 n Z W Q g V H l w Z S 5 7 V G 9 0 Y W x D Y X Z p d H k s O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1 N o a W Z 0 T m 8 s M 3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1 v b G R O b y w 0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s b 3 J D b 2 R l L D V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a W x v T m 8 s N n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x p b m V T d G F 0 d X M s N 3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1 h Y 2 h p b m V N b 2 R l b C w 5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2 h p Z n R D b 3 V u d G V y L D E w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l N 0 Y X J 0 L D E x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l N 0 b 3 A s M T J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D b 3 V u d G V y T G F z d C w x M 3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5 Y 2 x l V G l t Z U x h c 3 Q s M T R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d G F 0 d X N S Z W 1 h c m t z L D E 1 f S Z x d W 9 0 O y w m c X V v d D t T Z W N 0 a W 9 u M S 9 Q c m V z Z W 5 0 L 0 F k Z G V k I F F 0 e S 5 7 U X R 5 L D E 5 f S Z x d W 9 0 O y w m c X V v d D t T Z W N 0 a W 9 u M S 9 Q c m V z Z W 5 0 L 0 F k Z G V k I F U t U m F 0 Z S 5 7 V S 1 S Y X R l L D I w f S Z x d W 9 0 O y w m c X V v d D t T Z W N 0 a W 9 u M S 9 Q c m V z Z W 5 0 L 0 F k Z G V k I F J l Y W x M a W 5 l U 3 R h d H V z L n t S Z W F s T G l u Z V N 0 Y X R 1 c y w y M X 0 m c X V v d D s s J n F 1 b 3 Q 7 U 2 V j d G l v b j E v U H J l c 2 V u d C 9 B Z G R l Z C B F c U x p b m V T d G F 0 d X M u e 0 V x T G l u Z V N 0 Y X R 1 c y w y M n 0 m c X V v d D t d L C Z x d W 9 0 O 0 N v b H V t b k N v d W 5 0 J n F 1 b 3 Q 7 O j E 4 L C Z x d W 9 0 O 0 t l e U N v b H V t b k 5 h b W V z J n F 1 b 3 Q 7 O l t d L C Z x d W 9 0 O 0 N v b H V t b k l k Z W 5 0 a X R p Z X M m c X V v d D s 6 W y Z x d W 9 0 O 1 N l c n Z l c i 5 E Y X R h Y m F z Z V x c L z I v R m l s Z S 9 j O l x c X F x 1 Z G F t X F x c X G Z p b m N o X 3 B y b 2 R 1 Y 3 R p b 2 5 f Z G J f Y 2 9 t M i 5 t Z G I v L 1 B y b 2 R 1 Y 3 R p b 2 5 M a W 5 l U 3 R h d H V z L n t Q c m 9 k d W N 0 a W 9 u T G l u Z U 5 v L D J 9 J n F 1 b 3 Q 7 L C Z x d W 9 0 O 1 N l Y 3 R p b 2 4 x L 0 x p b m V E Z X R h a W x z L 0 N o Y W 5 n Z W Q g V H l w Z S 5 7 V G 9 0 Y W x D Y X Z p d H k s O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1 N o a W Z 0 T m 8 s M 3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1 v b G R O b y w 0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s b 3 J D b 2 R l L D V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a W x v T m 8 s N n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x p b m V T d G F 0 d X M s N 3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1 h Y 2 h p b m V N b 2 R l b C w 5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2 h p Z n R D b 3 V u d G V y L D E w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l N 0 Y X J 0 L D E x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l N 0 b 3 A s M T J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D b 3 V u d G V y T G F z d C w x M 3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5 Y 2 x l V G l t Z U x h c 3 Q s M T R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d G F 0 d X N S Z W 1 h c m t z L D E 1 f S Z x d W 9 0 O y w m c X V v d D t T Z W N 0 a W 9 u M S 9 Q c m V z Z W 5 0 L 0 F k Z G V k I F F 0 e S 5 7 U X R 5 L D E 5 f S Z x d W 9 0 O y w m c X V v d D t T Z W N 0 a W 9 u M S 9 Q c m V z Z W 5 0 L 0 F k Z G V k I F U t U m F 0 Z S 5 7 V S 1 S Y X R l L D I w f S Z x d W 9 0 O y w m c X V v d D t T Z W N 0 a W 9 u M S 9 Q c m V z Z W 5 0 L 0 F k Z G V k I F J l Y W x M a W 5 l U 3 R h d H V z L n t S Z W F s T G l u Z V N 0 Y X R 1 c y w y M X 0 m c X V v d D s s J n F 1 b 3 Q 7 U 2 V j d G l v b j E v U H J l c 2 V u d C 9 B Z G R l Z C B F c U x p b m V T d G F 0 d X M u e 0 V x T G l u Z V N 0 Y X R 1 c y w y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T G l u Z U R l d G F p b H M v Q 2 h h b m d l Z C B U e X B l L n t Q c m 9 k d W N 0 a W 9 u T G l u Z U 5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H J l c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1 9 Q c m 9 k d W N 0 a W 9 u T G l u Z V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v Q W R k Z W Q l M j B R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V S 1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a W x 5 U 3 V t b W F y e S I g L z 4 8 R W 5 0 c n k g V H l w Z T 0 i R m l s b G V k Q 2 9 t c G x l d G V S Z X N 1 b H R U b 1 d v c m t z a G V l d C I g V m F s d W U 9 I m w x I i A v P j x F b n R y e S B U e X B l P S J S Z W N v d m V y e V R h c m d l d F J v d y I g V m F s d W U 9 I m w 2 I i A v P j x F b n R y e S B U e X B l P S J S Z W N v d m V y e V R h c m d l d E N v b H V t b i I g V m F s d W U 9 I m w x I i A v P j x F b n R y e S B U e X B l P S J S Z W N v d m V y e V R h c m d l d F N o Z W V 0 I i B W Y W x 1 Z T 0 i c 0 R h a W x 5 I F N 1 b W 1 h c n k i I C 8 + P E V u d H J 5 I F R 5 c G U 9 I l F 1 Z X J 5 S U Q i I F Z h b H V l P S J z O D Y z N G I 4 N z M t Z j U 3 N i 0 0 Y j U y L T g w Z j U t M z h k Z j Y z N W Q y M W N m I i A v P j x F b n R y e S B U e X B l P S J G a W x s T G F z d F V w Z G F 0 Z W Q i I F Z h b H V l P S J k M j A y N C 0 w N i 0 y M l Q y M D o x M D o y O C 4 3 N z A y M T I y W i I g L z 4 8 R W 5 0 c n k g V H l w Z T 0 i R m l s b E N v b H V t b l R 5 c G V z I i B W Y W x 1 Z T 0 i c 0 J n W U R C Z 1 l H Q m d Z Q U F 3 U U R B d 1 F E Q X d R R k F 3 U U Z C U V l H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U H J v Z H V j d G l v b k x p b m V O b y Z x d W 9 0 O y w m c X V v d D t B c 3 R l c m l z a y Z x d W 9 0 O y w m c X V v d D t U b 3 R h b E N h d m l 0 e S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M V N o b 3 Q m c X V v d D s s J n F 1 b 3 Q 7 U z F R d H k m c X V v d D s s J n F 1 b 3 Q 7 U z F V c n Q m c X V v d D s s J n F 1 b 3 Q 7 U z J T a G 9 0 J n F 1 b 3 Q 7 L C Z x d W 9 0 O 1 M y U X R 5 J n F 1 b 3 Q 7 L C Z x d W 9 0 O 1 M y V X J 0 J n F 1 b 3 Q 7 L C Z x d W 9 0 O 1 M z U 2 h v d C Z x d W 9 0 O y w m c X V v d D t T M 1 F 0 e S Z x d W 9 0 O y w m c X V v d D t T M 1 V y d C Z x d W 9 0 O y w m c X V v d D t D e W N s Z V R p b W U m c X V v d D s s J n F 1 b 3 Q 7 V G 9 0 Y W w m c X V v d D s s J n F 1 b 3 Q 7 V S 1 S Y X R l J n F 1 b 3 Q 7 L C Z x d W 9 0 O 0 M g I y Z x d W 9 0 O y w m c X V v d D t H b G 9 i Y W w m c X V v d D s s J n F 1 b 3 Q 7 U 3 R h d H V z U m V t Y X J r c y Z x d W 9 0 O y w m c X V v d D t Q c m 9 k d W N 0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V N 1 b W 1 h c n k v Q 2 h h b m d l Z C B U e X B l c y 5 7 U H J v Z H V j d G l v b k x p b m V O b y w w f S Z x d W 9 0 O y w m c X V v d D t T Z W N 0 a W 9 u M S 9 E Y W l s e V N 1 b W 1 h c n k v Q 2 h h b m d l Z C B U e X B l c y 5 7 Q X N 0 Z X J p c 2 s s M X 0 m c X V v d D s s J n F 1 b 3 Q 7 U 2 V j d G l v b j E v R G F p b H l T d W 1 t Y X J 5 L 0 N o Y W 5 n Z W Q g V H l w Z X M u e 1 R v d G F s Q 2 F 2 a X R 5 L D J 9 J n F 1 b 3 Q 7 L C Z x d W 9 0 O 1 N l Y 3 R p b 2 4 x L 0 R h a W x 5 U 3 V t b W F y e S 9 D a G F u Z 2 V k I F R 5 c G V z L n t N b 2 x k T m 8 s M 3 0 m c X V v d D s s J n F 1 b 3 Q 7 U 2 V j d G l v b j E v R G F p b H l T d W 1 t Y X J 5 L 0 N o Y W 5 n Z W Q g V H l w Z X M u e 0 N v b G 9 y Q 2 9 k Z S w 0 f S Z x d W 9 0 O y w m c X V v d D t T Z W N 0 a W 9 u M S 9 E Y W l s e V N 1 b W 1 h c n k v Q 2 h h b m d l Z C B U e X B l c y 5 7 U 2 l s b 0 5 v L D V 9 J n F 1 b 3 Q 7 L C Z x d W 9 0 O 1 N l Y 3 R p b 2 4 x L 0 R h a W x 5 U 3 V t b W F y e S 9 D a G F u Z 2 V k I F R 5 c G V z L n t M a W 5 l U 3 R h d H V z L D Z 9 J n F 1 b 3 Q 7 L C Z x d W 9 0 O 1 N l Y 3 R p b 2 4 x L 0 R h a W x 5 U 3 V t b W F y e S 9 D a G F u Z 2 V k I F R 5 c G V z L n t N Y W N o a W 5 l T W 9 k Z W w s N 3 0 m c X V v d D s s J n F 1 b 3 Q 7 U 2 V j d G l v b j E v R G F p b H l T d W 1 t Y X J 5 L 0 F k Z G V k I F N o a W Z 0 M S 5 7 U 2 h p Z n R D b 3 V u d G V y L D h 9 J n F 1 b 3 Q 7 L C Z x d W 9 0 O 1 N l Y 3 R p b 2 4 x L 0 R h a W x 5 U 3 V t b W F y e S 9 D a G F u Z 2 V k I F R 5 c G V z L n t T M V F 0 e S w 5 f S Z x d W 9 0 O y w m c X V v d D t T Z W N 0 a W 9 u M S 9 E Y W l s e V N 1 b W 1 h c n k v Q 2 h h b m d l Z C B U e X B l c y 5 7 U z F V c n Q s M T B 9 J n F 1 b 3 Q 7 L C Z x d W 9 0 O 1 N l Y 3 R p b 2 4 x L 1 N o a W Z 0 M i 9 D a G F u Z 2 V k I F R 5 c G U u e 1 N o a W Z 0 Q 2 9 1 b n R l c i w 4 f S Z x d W 9 0 O y w m c X V v d D t T Z W N 0 a W 9 u M S 9 E Y W l s e V N 1 b W 1 h c n k v Q 2 h h b m d l Z C B U e X B l c y 5 7 U z J R d H k s M T J 9 J n F 1 b 3 Q 7 L C Z x d W 9 0 O 1 N l Y 3 R p b 2 4 x L 0 R h a W x 5 U 3 V t b W F y e S 9 D a G F u Z 2 V k I F R 5 c G V z L n t T M l V y d C w x M 3 0 m c X V v d D s s J n F 1 b 3 Q 7 U 2 V j d G l v b j E v U 2 h p Z n Q z L 0 N o Y W 5 n Z W Q g V H l w Z S 5 7 U 2 h p Z n R D b 3 V u d G V y L D h 9 J n F 1 b 3 Q 7 L C Z x d W 9 0 O 1 N l Y 3 R p b 2 4 x L 0 R h a W x 5 U 3 V t b W F y e S 9 D a G F u Z 2 V k I F R 5 c G V z L n t T M 1 F 0 e S w x N X 0 m c X V v d D s s J n F 1 b 3 Q 7 U 2 V j d G l v b j E v R G F p b H l T d W 1 t Y X J 5 L 0 N o Y W 5 n Z W Q g V H l w Z X M u e 1 M z V X J 0 L D E 2 f S Z x d W 9 0 O y w m c X V v d D t T Z W N 0 a W 9 u M S 9 E Y W l s e V N 1 b W 1 h c n k v Q 2 h h b m d l Z C B U e X B l c y 5 7 Q 3 l j b G V U a W 1 l L D E 3 f S Z x d W 9 0 O y w m c X V v d D t T Z W N 0 a W 9 u M S 9 E Y W l s e V N 1 b W 1 h c n k v Q 2 h h b m d l Z C B U e X B l c y 5 7 V G 9 0 Y W w s M T h 9 J n F 1 b 3 Q 7 L C Z x d W 9 0 O 1 N l Y 3 R p b 2 4 x L 0 R h a W x 5 U 3 V t b W F y e S 9 D a G F u Z 2 V k I F R 5 c G V z L n t V L V J h d G U s M T l 9 J n F 1 b 3 Q 7 L C Z x d W 9 0 O 1 N l Y 3 R p b 2 4 x L 0 R h a W x 5 U 3 V t b W F y e S 9 D a G F u Z 2 V k I F R 5 c G V z L n t D I C M s M j B 9 J n F 1 b 3 Q 7 L C Z x d W 9 0 O 1 N l Y 3 R p b 2 4 x L 0 R h a W x 5 U 3 V t b W F y e S 9 D a G F u Z 2 V k I F R 5 c G V z L n t H b G 9 i Y W w s M j F 9 J n F 1 b 3 Q 7 L C Z x d W 9 0 O 1 N l Y 3 R p b 2 4 x L 0 R h a W x 5 U 3 V t b W F y e S 9 D a G F u Z 2 V k I F R 5 c G V z L n t T d G F 0 d X N S Z W 1 h c m t z L D I y f S Z x d W 9 0 O y w m c X V v d D t T Z W N 0 a W 9 u M S 9 E Y W l s e V N 1 b W 1 h c n k v Q 2 h h b m d l Z C B U e X B l c y 5 7 U H J v Z H V j d F R 5 c G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E Y W l s e V N 1 b W 1 h c n k v Q 2 h h b m d l Z C B U e X B l c y 5 7 U H J v Z H V j d G l v b k x p b m V O b y w w f S Z x d W 9 0 O y w m c X V v d D t T Z W N 0 a W 9 u M S 9 E Y W l s e V N 1 b W 1 h c n k v Q 2 h h b m d l Z C B U e X B l c y 5 7 Q X N 0 Z X J p c 2 s s M X 0 m c X V v d D s s J n F 1 b 3 Q 7 U 2 V j d G l v b j E v R G F p b H l T d W 1 t Y X J 5 L 0 N o Y W 5 n Z W Q g V H l w Z X M u e 1 R v d G F s Q 2 F 2 a X R 5 L D J 9 J n F 1 b 3 Q 7 L C Z x d W 9 0 O 1 N l Y 3 R p b 2 4 x L 0 R h a W x 5 U 3 V t b W F y e S 9 D a G F u Z 2 V k I F R 5 c G V z L n t N b 2 x k T m 8 s M 3 0 m c X V v d D s s J n F 1 b 3 Q 7 U 2 V j d G l v b j E v R G F p b H l T d W 1 t Y X J 5 L 0 N o Y W 5 n Z W Q g V H l w Z X M u e 0 N v b G 9 y Q 2 9 k Z S w 0 f S Z x d W 9 0 O y w m c X V v d D t T Z W N 0 a W 9 u M S 9 E Y W l s e V N 1 b W 1 h c n k v Q 2 h h b m d l Z C B U e X B l c y 5 7 U 2 l s b 0 5 v L D V 9 J n F 1 b 3 Q 7 L C Z x d W 9 0 O 1 N l Y 3 R p b 2 4 x L 0 R h a W x 5 U 3 V t b W F y e S 9 D a G F u Z 2 V k I F R 5 c G V z L n t M a W 5 l U 3 R h d H V z L D Z 9 J n F 1 b 3 Q 7 L C Z x d W 9 0 O 1 N l Y 3 R p b 2 4 x L 0 R h a W x 5 U 3 V t b W F y e S 9 D a G F u Z 2 V k I F R 5 c G V z L n t N Y W N o a W 5 l T W 9 k Z W w s N 3 0 m c X V v d D s s J n F 1 b 3 Q 7 U 2 V j d G l v b j E v R G F p b H l T d W 1 t Y X J 5 L 0 F k Z G V k I F N o a W Z 0 M S 5 7 U 2 h p Z n R D b 3 V u d G V y L D h 9 J n F 1 b 3 Q 7 L C Z x d W 9 0 O 1 N l Y 3 R p b 2 4 x L 0 R h a W x 5 U 3 V t b W F y e S 9 D a G F u Z 2 V k I F R 5 c G V z L n t T M V F 0 e S w 5 f S Z x d W 9 0 O y w m c X V v d D t T Z W N 0 a W 9 u M S 9 E Y W l s e V N 1 b W 1 h c n k v Q 2 h h b m d l Z C B U e X B l c y 5 7 U z F V c n Q s M T B 9 J n F 1 b 3 Q 7 L C Z x d W 9 0 O 1 N l Y 3 R p b 2 4 x L 1 N o a W Z 0 M i 9 D a G F u Z 2 V k I F R 5 c G U u e 1 N o a W Z 0 Q 2 9 1 b n R l c i w 4 f S Z x d W 9 0 O y w m c X V v d D t T Z W N 0 a W 9 u M S 9 E Y W l s e V N 1 b W 1 h c n k v Q 2 h h b m d l Z C B U e X B l c y 5 7 U z J R d H k s M T J 9 J n F 1 b 3 Q 7 L C Z x d W 9 0 O 1 N l Y 3 R p b 2 4 x L 0 R h a W x 5 U 3 V t b W F y e S 9 D a G F u Z 2 V k I F R 5 c G V z L n t T M l V y d C w x M 3 0 m c X V v d D s s J n F 1 b 3 Q 7 U 2 V j d G l v b j E v U 2 h p Z n Q z L 0 N o Y W 5 n Z W Q g V H l w Z S 5 7 U 2 h p Z n R D b 3 V u d G V y L D h 9 J n F 1 b 3 Q 7 L C Z x d W 9 0 O 1 N l Y 3 R p b 2 4 x L 0 R h a W x 5 U 3 V t b W F y e S 9 D a G F u Z 2 V k I F R 5 c G V z L n t T M 1 F 0 e S w x N X 0 m c X V v d D s s J n F 1 b 3 Q 7 U 2 V j d G l v b j E v R G F p b H l T d W 1 t Y X J 5 L 0 N o Y W 5 n Z W Q g V H l w Z X M u e 1 M z V X J 0 L D E 2 f S Z x d W 9 0 O y w m c X V v d D t T Z W N 0 a W 9 u M S 9 E Y W l s e V N 1 b W 1 h c n k v Q 2 h h b m d l Z C B U e X B l c y 5 7 Q 3 l j b G V U a W 1 l L D E 3 f S Z x d W 9 0 O y w m c X V v d D t T Z W N 0 a W 9 u M S 9 E Y W l s e V N 1 b W 1 h c n k v Q 2 h h b m d l Z C B U e X B l c y 5 7 V G 9 0 Y W w s M T h 9 J n F 1 b 3 Q 7 L C Z x d W 9 0 O 1 N l Y 3 R p b 2 4 x L 0 R h a W x 5 U 3 V t b W F y e S 9 D a G F u Z 2 V k I F R 5 c G V z L n t V L V J h d G U s M T l 9 J n F 1 b 3 Q 7 L C Z x d W 9 0 O 1 N l Y 3 R p b 2 4 x L 0 R h a W x 5 U 3 V t b W F y e S 9 D a G F u Z 2 V k I F R 5 c G V z L n t D I C M s M j B 9 J n F 1 b 3 Q 7 L C Z x d W 9 0 O 1 N l Y 3 R p b 2 4 x L 0 R h a W x 5 U 3 V t b W F y e S 9 D a G F u Z 2 V k I F R 5 c G V z L n t H b G 9 i Y W w s M j F 9 J n F 1 b 3 Q 7 L C Z x d W 9 0 O 1 N l Y 3 R p b 2 4 x L 0 R h a W x 5 U 3 V t b W F y e S 9 D a G F u Z 2 V k I F R 5 c G V z L n t T d G F 0 d X N S Z W 1 h c m t z L D I y f S Z x d W 9 0 O y w m c X V v d D t T Z W N 0 a W 9 u M S 9 E Y W l s e V N 1 b W 1 h c n k v Q 2 h h b m d l Z C B U e X B l c y 5 7 U H J v Z H V j d F R 5 c G U s M j N 9 J n F 1 b 3 Q 7 X S w m c X V v d D t S Z W x h d G l v b n N o a X B J b m Z v J n F 1 b 3 Q 7 O l t d f S I g L z 4 8 R W 5 0 c n k g V H l w Z T 0 i R m l s b E N v d W 5 0 I i B W Y W x 1 Z T 0 i b D c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p b H l T d W 1 t Y X J 5 L 1 J l b m F t Z W Q l M j B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E F z d G V y a X N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V L V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D J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R 2 x v Y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N o Y W 5 n Z W Q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F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U t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H Z h b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2 Y W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F k Z G V k J T I w d m F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H Z h b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D J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F k Z G V k J T I w U F B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B Q S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T W V y Z 2 V k J T I w U 2 h p Z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V 4 c G F u Z G V k J T I w U 2 h p Z n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1 l c m d l Z C U y M F N o a W Z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F e H B h b m R l Z C U y M F N o a W Z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p b 2 5 T d W 1 t Y X J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G F p b H k g U 3 V t b W F y e S I g L z 4 8 R W 5 0 c n k g V H l w Z T 0 i U m V j b 3 Z l c n l U Y X J n Z X R D b 2 x 1 b W 4 i I F Z h b H V l P S J s M j I i I C 8 + P E V u d H J 5 I F R 5 c G U 9 I l J l Y 2 9 2 Z X J 5 V G F y Z 2 V 0 U m 9 3 I i B W Y W x 1 Z T 0 i b D Y i I C 8 + P E V u d H J 5 I F R 5 c G U 9 I l F 1 Z X J 5 S U Q i I F Z h b H V l P S J z M j I 0 N T Y 0 Y T c t Z D U x N C 0 0 Z j k 2 L T k w N W Y t Y m E 4 N T l l N m E w M T M 5 I i A v P j x F b n R y e S B U e X B l P S J G a W x s T G F z d F V w Z G F 0 Z W Q i I F Z h b H V l P S J k M j A y N C 0 w M S 0 x N V Q x N z o y M j o y N y 4 x M D I w M T g 0 W i I g L z 4 8 R W 5 0 c n k g V H l w Z T 0 i R m l s b E V y c m 9 y Q 2 9 1 b n Q i I F Z h b H V l P S J s M C I g L z 4 8 R W 5 0 c n k g V H l w Z T 0 i R m l s b E N v b H V t b l R 5 c G V z I i B W Y W x 1 Z T 0 i c 0 J n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1 B y b 2 R 1 Y 3 R U e X B l J n F 1 b 3 Q 7 L C Z x d W 9 0 O 1 R v d G F s J n F 1 b 3 Q 7 L C Z x d W 9 0 O 0 R v d 2 4 m c X V v d D s s J n F 1 b 3 Q 7 U n V u b m l u Z y Z x d W 9 0 O y w m c X V v d D t R d H k m c X V v d D s s J n F 1 b 3 Q 7 V S 1 S Y X R l J n F 1 b 3 Q 7 L C Z x d W 9 0 O 1 B l c m Z v c m 1 h b m N l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U H J v Z H V j d F R 5 c G U m c X V v d D t d L C Z x d W 9 0 O 3 F 1 Z X J 5 U m V s Y X R p b 2 5 z a G l w c y Z x d W 9 0 O z p b X S w m c X V v d D t j b 2 x 1 b W 5 J Z G V u d G l 0 a W V z J n F 1 b 3 Q 7 O l s m c X V v d D t T Z W N 0 a W 9 u M S 9 Q c m 9 k d W N 0 a W 9 u U 3 V t b W F y e S 9 H c m 9 1 c G V k I F J v d 3 M u e 1 B y b 2 R 1 Y 3 R U e X B l L D B 9 J n F 1 b 3 Q 7 L C Z x d W 9 0 O 1 N l Y 3 R p b 2 4 x L 1 B y b 2 R 1 Y 3 R p b 2 5 T d W 1 t Y X J 5 L 0 d y b 3 V w Z W Q g U m 9 3 c y 5 7 V G 9 0 Y W w s M X 0 m c X V v d D s s J n F 1 b 3 Q 7 U 2 V j d G l v b j E v U H J v Z H V j d G l v b l N 1 b W 1 h c n k v R 3 J v d X B l Z C B S b 3 d z L n t E b 3 d u L D J 9 J n F 1 b 3 Q 7 L C Z x d W 9 0 O 1 N l Y 3 R p b 2 4 x L 1 B y b 2 R 1 Y 3 R p b 2 5 T d W 1 t Y X J 5 L 0 d y b 3 V w Z W Q g U m 9 3 c y 5 7 U n V u b m l u Z y w z f S Z x d W 9 0 O y w m c X V v d D t T Z W N 0 a W 9 u M S 9 Q c m 9 k d W N 0 a W 9 u U 3 V t b W F y e S 9 H c m 9 1 c G V k I F J v d 3 M u e 1 F 0 e S w 0 f S Z x d W 9 0 O y w m c X V v d D t T Z W N 0 a W 9 u M S 9 Q c m 9 k d W N 0 a W 9 u U 3 V t b W F y e S 9 H c m 9 1 c G V k I F J v d 3 M u e 1 U t U m F 0 Z S w 1 f S Z x d W 9 0 O y w m c X V v d D t T Z W N 0 a W 9 u M S 9 Q c m 9 k d W N 0 a W 9 u U 3 V t b W F y e S 9 H c m 9 1 c G V k I F J v d 3 M u e 1 B l c m Z v c m 1 h b m N l L D Z 9 J n F 1 b 3 Q 7 X S w m c X V v d D t D b 2 x 1 b W 5 D b 3 V u d C Z x d W 9 0 O z o 3 L C Z x d W 9 0 O 0 t l e U N v b H V t b k 5 h b W V z J n F 1 b 3 Q 7 O l s m c X V v d D t Q c m 9 k d W N 0 V H l w Z S Z x d W 9 0 O 1 0 s J n F 1 b 3 Q 7 Q 2 9 s d W 1 u S W R l b n R p d G l l c y Z x d W 9 0 O z p b J n F 1 b 3 Q 7 U 2 V j d G l v b j E v U H J v Z H V j d G l v b l N 1 b W 1 h c n k v R 3 J v d X B l Z C B S b 3 d z L n t Q c m 9 k d W N 0 V H l w Z S w w f S Z x d W 9 0 O y w m c X V v d D t T Z W N 0 a W 9 u M S 9 Q c m 9 k d W N 0 a W 9 u U 3 V t b W F y e S 9 H c m 9 1 c G V k I F J v d 3 M u e 1 R v d G F s L D F 9 J n F 1 b 3 Q 7 L C Z x d W 9 0 O 1 N l Y 3 R p b 2 4 x L 1 B y b 2 R 1 Y 3 R p b 2 5 T d W 1 t Y X J 5 L 0 d y b 3 V w Z W Q g U m 9 3 c y 5 7 R G 9 3 b i w y f S Z x d W 9 0 O y w m c X V v d D t T Z W N 0 a W 9 u M S 9 Q c m 9 k d W N 0 a W 9 u U 3 V t b W F y e S 9 H c m 9 1 c G V k I F J v d 3 M u e 1 J 1 b m 5 p b m c s M 3 0 m c X V v d D s s J n F 1 b 3 Q 7 U 2 V j d G l v b j E v U H J v Z H V j d G l v b l N 1 b W 1 h c n k v R 3 J v d X B l Z C B S b 3 d z L n t R d H k s N H 0 m c X V v d D s s J n F 1 b 3 Q 7 U 2 V j d G l v b j E v U H J v Z H V j d G l v b l N 1 b W 1 h c n k v R 3 J v d X B l Z C B S b 3 d z L n t V L V J h d G U s N X 0 m c X V v d D s s J n F 1 b 3 Q 7 U 2 V j d G l v b j E v U H J v Z H V j d G l v b l N 1 b W 1 h c n k v R 3 J v d X B l Z C B S b 3 d z L n t Q Z X J m b 3 J t Y W 5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l v b l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W R k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W R k Z W Q l M j B S d W 5 u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U 2 h p Z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U z N E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M y 0 z M F Q x N D o w O D o z M C 4 y N D I 0 M T A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Z T M 0 Q S 5 7 U H J v Z H V j d G l v b k x p b m V O b y w w f S Z x d W 9 0 O y w m c X V v d D t T Z W N 0 a W 9 u M S 9 M a W 5 l M z R B L n t N b 2 x k T m 8 s M X 0 m c X V v d D s s J n F 1 b 3 Q 7 U 2 V j d G l v b j E v T G l u Z T M 0 Q S 5 7 Q 2 9 s b 3 J D b 2 R l L D J 9 J n F 1 b 3 Q 7 L C Z x d W 9 0 O 1 N l Y 3 R p b 2 4 x L 0 x p b m U z N E E u e 1 N p b G 9 O b y w z f S Z x d W 9 0 O y w m c X V v d D t T Z W N 0 a W 9 u M S 9 M a W 5 l M z R B L n t M a W 5 l U 3 R h d H V z L D R 9 J n F 1 b 3 Q 7 L C Z x d W 9 0 O 1 N l Y 3 R p b 2 4 x L 0 x p b m U z N E E u e 1 N 0 Y X R 1 c 1 J l b W F y a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u Z T M 0 Q S 5 7 U H J v Z H V j d G l v b k x p b m V O b y w w f S Z x d W 9 0 O y w m c X V v d D t T Z W N 0 a W 9 u M S 9 M a W 5 l M z R B L n t N b 2 x k T m 8 s M X 0 m c X V v d D s s J n F 1 b 3 Q 7 U 2 V j d G l v b j E v T G l u Z T M 0 Q S 5 7 Q 2 9 s b 3 J D b 2 R l L D J 9 J n F 1 b 3 Q 7 L C Z x d W 9 0 O 1 N l Y 3 R p b 2 4 x L 0 x p b m U z N E E u e 1 N p b G 9 O b y w z f S Z x d W 9 0 O y w m c X V v d D t T Z W N 0 a W 9 u M S 9 M a W 5 l M z R B L n t M a W 5 l U 3 R h d H V z L D R 9 J n F 1 b 3 Q 7 L C Z x d W 9 0 O 1 N l Y 3 R p b 2 4 x L 0 x p b m U z N E E u e 1 N 0 Y X R 1 c 1 J l b W F y a 3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V E Z X R h a W x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M y 0 z M V Q x M j o 0 M D o w M i 4 1 N T E w N z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W 5 l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p b m V E Z X R h a W x z U G F y c 2 V k I i A v P j x F b n R y e S B U e X B l P S J G a W x s Z W R D b 2 1 w b G V 0 Z V J l c 3 V s d F R v V 2 9 y a 3 N o Z W V 0 I i B W Y W x 1 Z T 0 i b D E i I C 8 + P E V u d H J 5 I F R 5 c G U 9 I l J l Y 2 9 2 Z X J 5 V G F y Z 2 V 0 U m 9 3 I i B W Y W x 1 Z T 0 i b D Y i I C 8 + P E V u d H J 5 I F R 5 c G U 9 I l J l Y 2 9 2 Z X J 5 V G F y Z 2 V 0 Q 2 9 s d W 1 u I i B W Y W x 1 Z T 0 i b D E i I C 8 + P E V u d H J 5 I F R 5 c G U 9 I l J l Y 2 9 2 Z X J 5 V G F y Z 2 V 0 U 2 h l Z X Q i I F Z h b H V l P S J z T W F j a G l u Z U R l d G F p b H M i I C 8 + P E V u d H J 5 I F R 5 c G U 9 I l F 1 Z X J 5 S U Q i I F Z h b H V l P S J z M D Q 4 M D Y z Y j k t N T J m Y S 0 0 O W Y 2 L W J m Y m M t N m J i M T F h Y j c z N m V j I i A v P j x F b n R y e S B U e X B l P S J G a W x s T G F z d F V w Z G F 0 Z W Q i I F Z h b H V l P S J k M j A y N C 0 w N i 0 y M l Q y M D o x M T o x N y 4 x N D Y x M j I z W i I g L z 4 8 R W 5 0 c n k g V H l w Z T 0 i R m l s b E N v b H V t b l R 5 c G V z I i B W Y W x 1 Z T 0 i c 0 F B W U d C Z 1 l H Q m d Z Q U F 3 P T 0 i I C 8 + P E V u d H J 5 I F R 5 c G U 9 I k Z p b G x D b 2 x 1 b W 5 O Y W 1 l c y I g V m F s d W U 9 I n N b J n F 1 b 3 Q 7 U H J v Z H V j d G l v b k x p b m V O b y Z x d W 9 0 O y w m c X V v d D t N b 2 x k T m 8 m c X V v d D s s J n F 1 b 3 Q 7 Q 2 9 s b 3 J D b 2 R l J n F 1 b 3 Q 7 L C Z x d W 9 0 O 1 N p b G 9 O b y Z x d W 9 0 O y w m c X V v d D t M a W 5 l U 3 R h d H V z J n F 1 b 3 Q 7 L C Z x d W 9 0 O 1 N 0 Y X R 1 c 1 J l b W F y a 3 M m c X V v d D s s J n F 1 b 3 Q 7 T W 9 s Z F R 5 c G U m c X V v d D s s J n F 1 b 3 Q 7 R 2 V u Z X J h b F R 5 c G U m c X V v d D s s J n F 1 b 3 Q 7 U H J v Z H V j d F R 5 c G U m c X V v d D s s J n F 1 b 3 Q 7 V G 9 0 Y W x D Y X Z p d H k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V E Z X R h a W x z U G F y c 2 V k L 0 F k Z G V k I F B y b 2 R 1 Y 3 R p b 2 5 M a W 5 l T m 8 u e 1 B y b 2 R 1 Y 3 R p b 2 5 M a W 5 l T m 8 s M T B 9 J n F 1 b 3 Q 7 L C Z x d W 9 0 O 1 N l Y 3 R p b 2 4 x L 0 x p b m V E Z X R h a W x z U G F y c 2 V k L 0 Z p b G x l Z C B E b 3 d u L n t N b 2 x k T m 8 s M n 0 m c X V v d D s s J n F 1 b 3 Q 7 U 2 V j d G l v b j E v T G l u Z U R l d G F p b H N Q Y X J z Z W Q v R m l s b G V k I E R v d 2 4 u e 0 N v b G 9 y Q 2 9 k Z S w 0 f S Z x d W 9 0 O y w m c X V v d D t T Z W N 0 a W 9 u M S 9 M a W 5 l R G V 0 Y W l s c 1 B h c n N l Z C 9 G a W x s Z W Q g R G 9 3 b i 5 7 U 2 l s b 0 5 v L D V 9 J n F 1 b 3 Q 7 L C Z x d W 9 0 O 1 N l Y 3 R p b 2 4 x L 0 x p b m V E Z X R h a W x z U G F y c 2 V k L 0 Z p b G x l Z C B E b 3 d u L n t M a W 5 l U 3 R h d H V z L D Z 9 J n F 1 b 3 Q 7 L C Z x d W 9 0 O 1 N l Y 3 R p b 2 4 x L 0 x p b m V E Z X R h a W x z U G F y c 2 V k L 0 Z p b G x l Z C B E b 3 d u L n t T d G F 0 d X N S Z W 1 h c m t z L D l 9 J n F 1 b 3 Q 7 L C Z x d W 9 0 O 1 N l Y 3 R p b 2 4 x L 1 R 5 c G V E Z X R h a W x z L 0 N o Y W 5 n Z W Q g V H l w Z S 5 7 V H l w Z S w w f S Z x d W 9 0 O y w m c X V v d D t T Z W N 0 a W 9 u M S 9 U e X B l R G V 0 Y W l s c y 9 D a G F u Z 2 V k I F R 5 c G U u e 0 d l b m V y Y W x U e X B l L D F 9 J n F 1 b 3 Q 7 L C Z x d W 9 0 O 1 N l Y 3 R p b 2 4 x L 0 x p b m V E Z X R h a W x z U G F y c 2 V k L 0 F k Z G V k I F B y b 2 R 1 Y 3 R U e X B l L n t Q c m 9 k d W N 0 V H l w Z S w x N X 0 m c X V v d D s s J n F 1 b 3 Q 7 U 2 V j d G l v b j E v T G l u Z U R l d G F p b H N Q Y X J z Z W Q v U m V w b G F j Z W Q g b n V s b C B D Y X Z p d G l l c y 5 7 V G 9 0 Y W x D Y X Z p d H k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a W 5 l R G V 0 Y W l s c 1 B h c n N l Z C 9 B Z G R l Z C B Q c m 9 k d W N 0 a W 9 u T G l u Z U 5 v L n t Q c m 9 k d W N 0 a W 9 u T G l u Z U 5 v L D E w f S Z x d W 9 0 O y w m c X V v d D t T Z W N 0 a W 9 u M S 9 M a W 5 l R G V 0 Y W l s c 1 B h c n N l Z C 9 G a W x s Z W Q g R G 9 3 b i 5 7 T W 9 s Z E 5 v L D J 9 J n F 1 b 3 Q 7 L C Z x d W 9 0 O 1 N l Y 3 R p b 2 4 x L 0 x p b m V E Z X R h a W x z U G F y c 2 V k L 0 Z p b G x l Z C B E b 3 d u L n t D b 2 x v c k N v Z G U s N H 0 m c X V v d D s s J n F 1 b 3 Q 7 U 2 V j d G l v b j E v T G l u Z U R l d G F p b H N Q Y X J z Z W Q v R m l s b G V k I E R v d 2 4 u e 1 N p b G 9 O b y w 1 f S Z x d W 9 0 O y w m c X V v d D t T Z W N 0 a W 9 u M S 9 M a W 5 l R G V 0 Y W l s c 1 B h c n N l Z C 9 G a W x s Z W Q g R G 9 3 b i 5 7 T G l u Z V N 0 Y X R 1 c y w 2 f S Z x d W 9 0 O y w m c X V v d D t T Z W N 0 a W 9 u M S 9 M a W 5 l R G V 0 Y W l s c 1 B h c n N l Z C 9 G a W x s Z W Q g R G 9 3 b i 5 7 U 3 R h d H V z U m V t Y X J r c y w 5 f S Z x d W 9 0 O y w m c X V v d D t T Z W N 0 a W 9 u M S 9 U e X B l R G V 0 Y W l s c y 9 D a G F u Z 2 V k I F R 5 c G U u e 1 R 5 c G U s M H 0 m c X V v d D s s J n F 1 b 3 Q 7 U 2 V j d G l v b j E v V H l w Z U R l d G F p b H M v Q 2 h h b m d l Z C B U e X B l L n t H Z W 5 l c m F s V H l w Z S w x f S Z x d W 9 0 O y w m c X V v d D t T Z W N 0 a W 9 u M S 9 M a W 5 l R G V 0 Y W l s c 1 B h c n N l Z C 9 B Z G R l Z C B Q c m 9 k d W N 0 V H l w Z S 5 7 U H J v Z H V j d F R 5 c G U s M T V 9 J n F 1 b 3 Q 7 L C Z x d W 9 0 O 1 N l Y 3 R p b 2 4 x L 0 x p b m V E Z X R h a W x z U G F y c 2 V k L 1 J l c G x h Y 2 V k I G 5 1 b G w g Q 2 F 2 a X R p Z X M u e 1 R v d G F s Q 2 F 2 a X R 5 L D E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5 l R G V 0 Y W l s c 1 B h c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F k Z G V k J T I w U H J v Z H V j d G l v b k x p b m V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1 l c m d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F e H B h b m R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N Z X J n Z W Q l M j B M a W 5 l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F e H B h b m R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V E Z X R h a W x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Q t M D F U M T g 6 N D k 6 M j A u O D g y M z Q 1 N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5 c G V E Z X R h a W x z L 0 N o Y W 5 n Z W Q g V H l w Z S 5 7 T m F t Z S w w f S Z x d W 9 0 O y w m c X V v d D t T Z W N 0 a W 9 u M S 9 U e X B l R G V 0 Y W l s c y 9 D a G F u Z 2 V k I F R 5 c G U u e 0 d l b m V y Y W x U e X B l L D F 9 J n F 1 b 3 Q 7 L C Z x d W 9 0 O 1 N l Y 3 R p b 2 4 x L 1 R 5 c G V E Z X R h a W x z L 0 N o Y W 5 n Z W Q g V H l w Z S 5 7 T m 8 s M n 0 m c X V v d D s s J n F 1 b 3 Q 7 U 2 V j d G l v b j E v V H l w Z U R l d G F p b H M v Q 2 h h b m d l Z C B U e X B l L n t D Y X Z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l w Z U R l d G F p b H M v Q 2 h h b m d l Z C B U e X B l L n t O Y W 1 l L D B 9 J n F 1 b 3 Q 7 L C Z x d W 9 0 O 1 N l Y 3 R p b 2 4 x L 1 R 5 c G V E Z X R h a W x z L 0 N o Y W 5 n Z W Q g V H l w Z S 5 7 R 2 V u Z X J h b F R 5 c G U s M X 0 m c X V v d D s s J n F 1 b 3 Q 7 U 2 V j d G l v b j E v V H l w Z U R l d G F p b H M v Q 2 h h b m d l Z C B U e X B l L n t O b y w y f S Z x d W 9 0 O y w m c X V v d D t T Z W N 0 a W 9 u M S 9 U e X B l R G V 0 Y W l s c y 9 D a G F u Z 2 V k I F R 5 c G U u e 0 N h d m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l w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U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N Z X J n Z W Q l M j B U e X B l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V 4 c G F u Z G V k J T I w V H l w Z U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D a G F u Z 2 V k J T I w V H l w Z U R l d G F p b H M u T m 8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Q W R k Z W Q l M j B Q c m 9 k d W N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J l c G x h Y 2 V k J T I w b n V s b C U y M E N h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U m V h b E x p b m V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R X F M a W 5 l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J l b 3 J k Z X J l Z C U y M E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1 N v c n R l Z C U y M F B y b 2 R 1 Y 3 R p b 2 5 M a W 5 l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V X B k Y X R l Z C U y M F N o a W Z 0 Q 2 9 1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L 0 F k Z G V k J T I w U G V y Z m 9 y b W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M a W 5 l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x L 0 Z p b H R l c m V k J T I w U 2 h p Z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E N 5 Y 2 x l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U R h d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S 0 x M F Q x O T o 1 N D o w M C 4 w M j Q x M j c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U R h d G U v Q 2 h h b m d l Z C B U e X B l L n t Q c m 9 k d W N 0 a W 9 u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a W x l R G F 0 Z S 9 D a G F u Z 2 V k I F R 5 c G U u e 1 B y b 2 R 1 Y 3 R p b 2 5 E Y X R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l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V 4 c G F u Z G V k J T I w R m l s Z U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5 y X K T V k B A g e 6 1 i l 8 S v V 8 A A A A A A g A A A A A A E G Y A A A A B A A A g A A A A E e 8 Q 1 U M R j Y o x b k M O o o A 9 h 1 J U z 2 O r r 9 L T 5 X D n L K f O p C A A A A A A D o A A A A A C A A A g A A A A k X x T V c R h m 3 p w d u l C T l 2 7 d S U a h T r T a C L y O v k f F l R d L m x Q A A A A U y 7 a C H 4 P j R s n Q Q v u 5 + U U g C a u b O K P m V p U g r V j I b M w q u y H 0 5 1 z D X P A q q 5 Y O W E q E W J n 8 k B Y 9 / j c 7 y A 5 V 1 B Z o 6 P i W H Q b 8 + G w 9 j g 0 B 9 e 5 q K F b 3 H l A A A A A S G T E P c x m j U m P E t J m N L h 8 0 E / s H B Z n m M 9 T w V P / b L o I u Z P N T 6 u s 8 K K Y c 7 0 9 i I 0 / u I 0 8 J E v w l w V m 4 k 8 S O G c g P r R 2 T w = = < / D a t a M a s h u p > 
</file>

<file path=customXml/itemProps1.xml><?xml version="1.0" encoding="utf-8"?>
<ds:datastoreItem xmlns:ds="http://schemas.openxmlformats.org/officeDocument/2006/customXml" ds:itemID="{380A6E0A-64AB-47F5-A7E8-F0D9239A9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Present Shift</vt:lpstr>
      <vt:lpstr>Daily Summary</vt:lpstr>
      <vt:lpstr>Shift1</vt:lpstr>
      <vt:lpstr>Shift2</vt:lpstr>
      <vt:lpstr>Shift3</vt:lpstr>
      <vt:lpstr>Day</vt:lpstr>
      <vt:lpstr>LineDetails</vt:lpstr>
      <vt:lpstr>ProductDetails</vt:lpstr>
      <vt:lpstr>TypeDetails</vt:lpstr>
      <vt:lpstr>LineDetailsRaw</vt:lpstr>
      <vt:lpstr>Print_Area</vt:lpstr>
    </vt:vector>
  </TitlesOfParts>
  <Company>Viva Media Packaging (Canada)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Nudam</dc:creator>
  <cp:lastModifiedBy>Nudam</cp:lastModifiedBy>
  <cp:lastPrinted>2022-03-30T15:06:44Z</cp:lastPrinted>
  <dcterms:created xsi:type="dcterms:W3CDTF">2022-03-15T14:59:00Z</dcterms:created>
  <dcterms:modified xsi:type="dcterms:W3CDTF">2024-06-22T20:11:48Z</dcterms:modified>
</cp:coreProperties>
</file>